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uis\Desktop\Universidad\Econometria\Tareas\"/>
    </mc:Choice>
  </mc:AlternateContent>
  <xr:revisionPtr revIDLastSave="0" documentId="13_ncr:1_{2CC95493-5E65-4988-9D06-6985ABAAA239}" xr6:coauthVersionLast="47" xr6:coauthVersionMax="47" xr10:uidLastSave="{00000000-0000-0000-0000-000000000000}"/>
  <bookViews>
    <workbookView xWindow="345" yWindow="1875" windowWidth="21600" windowHeight="11385" firstSheet="5" activeTab="11" xr2:uid="{00000000-000D-0000-FFFF-FFFF00000000}"/>
  </bookViews>
  <sheets>
    <sheet name="Data Set Precios de Casas" sheetId="1" r:id="rId1"/>
    <sheet name="P1" sheetId="3" r:id="rId2"/>
    <sheet name="P2" sheetId="4" r:id="rId3"/>
    <sheet name="P3" sheetId="6" r:id="rId4"/>
    <sheet name="P4" sheetId="7" r:id="rId5"/>
    <sheet name="P5" sheetId="8" r:id="rId6"/>
    <sheet name="P6" sheetId="9" r:id="rId7"/>
    <sheet name="Data Set Azucar" sheetId="14" r:id="rId8"/>
    <sheet name="P1.1" sheetId="15" r:id="rId9"/>
    <sheet name="P2.1" sheetId="16" r:id="rId10"/>
    <sheet name="P3.1" sheetId="17" r:id="rId11"/>
    <sheet name="P4.1" sheetId="18" r:id="rId12"/>
  </sheets>
  <externalReferences>
    <externalReference r:id="rId13"/>
  </externalReferences>
  <definedNames>
    <definedName name="_xlnm._FilterDatabase" localSheetId="0" hidden="1">'Data Set Precios de Casas'!$A$1:$D$88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8" l="1"/>
  <c r="N3" i="18"/>
  <c r="M3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K4" i="18"/>
  <c r="K5" i="18"/>
  <c r="K6" i="18"/>
  <c r="K7" i="18"/>
  <c r="K8" i="18"/>
  <c r="K9" i="18"/>
  <c r="K10" i="18"/>
  <c r="K11" i="18"/>
  <c r="K12" i="18"/>
  <c r="K13" i="18"/>
  <c r="K14" i="18"/>
  <c r="K15" i="18"/>
  <c r="K3" i="18"/>
  <c r="C8" i="16"/>
  <c r="C12" i="16"/>
  <c r="C14" i="16" l="1"/>
  <c r="C13" i="16" s="1"/>
  <c r="D14" i="16"/>
  <c r="C17" i="16" a="1"/>
  <c r="C17" i="16"/>
  <c r="G17" i="16" s="1"/>
  <c r="D17" i="16"/>
  <c r="B18" i="16" a="1"/>
  <c r="B18" i="16" s="1"/>
  <c r="C18" i="16"/>
  <c r="H18" i="16" s="1"/>
  <c r="D18" i="16"/>
  <c r="E18" i="16"/>
  <c r="F18" i="16"/>
  <c r="G18" i="16"/>
  <c r="I18" i="16"/>
  <c r="E17" i="16" l="1"/>
  <c r="F17" i="16" s="1"/>
  <c r="H17" i="16"/>
  <c r="B19" i="16"/>
  <c r="C19" i="16"/>
  <c r="D19" i="16"/>
  <c r="E19" i="16"/>
  <c r="F19" i="16"/>
  <c r="G19" i="16"/>
  <c r="H19" i="16"/>
  <c r="I19" i="16"/>
  <c r="B20" i="16"/>
  <c r="C20" i="16"/>
  <c r="D20" i="16"/>
  <c r="E20" i="16"/>
  <c r="F20" i="16"/>
  <c r="G20" i="16"/>
  <c r="H20" i="16"/>
  <c r="I20" i="16"/>
  <c r="B21" i="16"/>
  <c r="C21" i="16"/>
  <c r="E21" i="16" s="1"/>
  <c r="F21" i="16" s="1"/>
  <c r="D21" i="16"/>
  <c r="I21" i="16"/>
  <c r="G21" i="16" l="1"/>
  <c r="H21" i="16"/>
  <c r="B22" i="16"/>
  <c r="C22" i="16"/>
  <c r="D22" i="16"/>
  <c r="E22" i="16"/>
  <c r="F22" i="16" s="1"/>
  <c r="G22" i="16"/>
  <c r="H22" i="16"/>
  <c r="I22" i="16"/>
  <c r="B23" i="16"/>
  <c r="C23" i="16"/>
  <c r="E23" i="16" s="1"/>
  <c r="F23" i="16" s="1"/>
  <c r="D23" i="16"/>
  <c r="I23" i="16"/>
  <c r="H23" i="16" l="1"/>
  <c r="G23" i="16"/>
  <c r="B24" i="16"/>
  <c r="C24" i="16"/>
  <c r="D24" i="16"/>
  <c r="E24" i="16"/>
  <c r="F24" i="16"/>
  <c r="G24" i="16"/>
  <c r="H24" i="16"/>
  <c r="I24" i="16"/>
  <c r="B25" i="16"/>
  <c r="C25" i="16"/>
  <c r="D25" i="16"/>
  <c r="E25" i="16"/>
  <c r="F25" i="16" s="1"/>
  <c r="G25" i="16"/>
  <c r="H25" i="16"/>
  <c r="I25" i="16"/>
  <c r="B26" i="16"/>
  <c r="C26" i="16"/>
  <c r="E26" i="16" s="1"/>
  <c r="F26" i="16" s="1"/>
  <c r="D26" i="16"/>
  <c r="I26" i="16"/>
  <c r="H26" i="16" l="1"/>
  <c r="G26" i="16"/>
  <c r="B27" i="16"/>
  <c r="C27" i="16"/>
  <c r="D27" i="16"/>
  <c r="E27" i="16"/>
  <c r="F27" i="16"/>
  <c r="G27" i="16"/>
  <c r="H27" i="16"/>
  <c r="I27" i="16"/>
  <c r="B28" i="16"/>
  <c r="C28" i="16"/>
  <c r="E28" i="16" s="1"/>
  <c r="F28" i="16" s="1"/>
  <c r="D28" i="16"/>
  <c r="I28" i="16"/>
  <c r="H28" i="16" l="1"/>
  <c r="G28" i="16"/>
  <c r="B29" i="16"/>
  <c r="C29" i="16"/>
  <c r="D29" i="16"/>
  <c r="E29" i="16"/>
  <c r="F29" i="16"/>
  <c r="G29" i="16"/>
  <c r="H29" i="16"/>
  <c r="I29" i="16"/>
  <c r="B30" i="16"/>
  <c r="C30" i="16"/>
  <c r="E30" i="16" s="1"/>
  <c r="F30" i="16" s="1"/>
  <c r="D30" i="16"/>
  <c r="I30" i="16"/>
  <c r="H30" i="16" l="1"/>
  <c r="G30" i="16"/>
  <c r="B8" i="8"/>
  <c r="B12" i="8"/>
  <c r="B14" i="8" l="1"/>
  <c r="B13" i="8" s="1"/>
  <c r="C14" i="8"/>
  <c r="B17" i="8" a="1"/>
  <c r="B17" i="8"/>
  <c r="C17" i="8"/>
  <c r="D17" i="8"/>
  <c r="E17" i="8" s="1"/>
  <c r="F17" i="8"/>
  <c r="G17" i="8"/>
  <c r="A18" i="8" a="1"/>
  <c r="A18" i="8" s="1"/>
  <c r="B18" i="8"/>
  <c r="F18" i="8" s="1"/>
  <c r="C18" i="8"/>
  <c r="D18" i="8"/>
  <c r="E18" i="8" s="1"/>
  <c r="H18" i="8"/>
  <c r="G18" i="8" l="1"/>
  <c r="A19" i="8"/>
  <c r="B19" i="8"/>
  <c r="C19" i="8"/>
  <c r="D19" i="8"/>
  <c r="E19" i="8"/>
  <c r="F19" i="8"/>
  <c r="G19" i="8"/>
  <c r="H19" i="8"/>
  <c r="A20" i="8"/>
  <c r="B20" i="8"/>
  <c r="C20" i="8"/>
  <c r="D20" i="8"/>
  <c r="E20" i="8" s="1"/>
  <c r="F20" i="8"/>
  <c r="G20" i="8"/>
  <c r="H20" i="8"/>
  <c r="F78" i="1" l="1"/>
  <c r="G78" i="1"/>
  <c r="H78" i="1"/>
  <c r="S12" i="18" l="1"/>
  <c r="S8" i="18"/>
  <c r="S7" i="18"/>
  <c r="S3" i="18"/>
  <c r="S11" i="18"/>
  <c r="S5" i="18"/>
  <c r="S10" i="18"/>
  <c r="S6" i="18"/>
  <c r="S15" i="18"/>
  <c r="S9" i="18"/>
  <c r="S14" i="18"/>
  <c r="S13" i="18"/>
  <c r="S4" i="18"/>
  <c r="C12" i="18"/>
  <c r="C10" i="18"/>
  <c r="C3" i="18"/>
  <c r="C14" i="18"/>
  <c r="C8" i="18"/>
  <c r="C6" i="18"/>
  <c r="C5" i="18"/>
  <c r="C11" i="18"/>
  <c r="C13" i="18"/>
  <c r="C9" i="18"/>
  <c r="C7" i="18"/>
  <c r="C4" i="18"/>
  <c r="C15" i="18"/>
  <c r="W3" i="18"/>
  <c r="V3" i="18"/>
  <c r="U3" i="18"/>
  <c r="T3" i="18"/>
  <c r="T11" i="18"/>
  <c r="T5" i="18"/>
  <c r="T10" i="18"/>
  <c r="T7" i="18"/>
  <c r="T6" i="18"/>
  <c r="T15" i="18"/>
  <c r="T9" i="18"/>
  <c r="T8" i="18"/>
  <c r="T14" i="18"/>
  <c r="T13" i="18"/>
  <c r="T12" i="18"/>
  <c r="T4" i="18"/>
  <c r="E3" i="18"/>
  <c r="G3" i="18"/>
  <c r="F3" i="18"/>
  <c r="D14" i="18"/>
  <c r="D8" i="18"/>
  <c r="D6" i="18"/>
  <c r="D5" i="18"/>
  <c r="D3" i="18"/>
  <c r="D11" i="18"/>
  <c r="D13" i="18"/>
  <c r="D9" i="18"/>
  <c r="D10" i="18"/>
  <c r="D7" i="18"/>
  <c r="D4" i="18"/>
  <c r="D12" i="18"/>
  <c r="D15" i="18"/>
  <c r="AG2" i="14" l="1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F10" i="14"/>
  <c r="AG10" i="14"/>
  <c r="AH10" i="14"/>
  <c r="AI10" i="14"/>
  <c r="AJ10" i="14"/>
  <c r="AK10" i="14"/>
  <c r="AL10" i="14"/>
  <c r="AM10" i="14"/>
  <c r="AN10" i="14"/>
  <c r="AO10" i="14"/>
  <c r="AP10" i="14"/>
  <c r="AQ10" i="14"/>
  <c r="AR10" i="14"/>
  <c r="AS10" i="14"/>
  <c r="AF11" i="14"/>
  <c r="AG11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F12" i="14"/>
  <c r="AG12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F13" i="14"/>
  <c r="AG13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F15" i="14"/>
  <c r="AG15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F19" i="14"/>
  <c r="AG19" i="14"/>
  <c r="AH19" i="14"/>
  <c r="AI19" i="14"/>
  <c r="AJ19" i="14"/>
  <c r="AK19" i="14"/>
  <c r="AL19" i="14"/>
  <c r="AM19" i="14"/>
  <c r="AN19" i="14"/>
  <c r="AO19" i="14"/>
  <c r="AP19" i="14"/>
  <c r="AQ19" i="14"/>
  <c r="AR19" i="14"/>
  <c r="AS19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F44" i="14"/>
  <c r="AG44" i="14"/>
  <c r="AH44" i="14"/>
  <c r="AI44" i="14"/>
  <c r="AJ44" i="14"/>
  <c r="AK44" i="14"/>
  <c r="AL44" i="14"/>
  <c r="AM44" i="14"/>
  <c r="AN44" i="14"/>
  <c r="AO44" i="14"/>
  <c r="AP44" i="14"/>
  <c r="AQ44" i="14"/>
  <c r="AR44" i="14"/>
  <c r="AS44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F47" i="14"/>
  <c r="AG47" i="14"/>
  <c r="AH47" i="14"/>
  <c r="AI47" i="14"/>
  <c r="AJ47" i="14"/>
  <c r="AK47" i="14"/>
  <c r="AL47" i="14"/>
  <c r="AM47" i="14"/>
  <c r="AN47" i="14"/>
  <c r="AO47" i="14"/>
  <c r="AP47" i="14"/>
  <c r="AQ47" i="14"/>
  <c r="AR47" i="14"/>
  <c r="AS47" i="14"/>
  <c r="AF48" i="14"/>
  <c r="AG48" i="14"/>
  <c r="AH48" i="14"/>
  <c r="AI48" i="14"/>
  <c r="AJ48" i="14"/>
  <c r="AK48" i="14"/>
  <c r="AL48" i="14"/>
  <c r="AM48" i="14"/>
  <c r="AN48" i="14"/>
  <c r="AO48" i="14"/>
  <c r="AP48" i="14"/>
  <c r="AQ48" i="14"/>
  <c r="AR48" i="14"/>
  <c r="AS48" i="14"/>
  <c r="AF49" i="14"/>
  <c r="AG49" i="14"/>
  <c r="AH49" i="14"/>
  <c r="AI49" i="14"/>
  <c r="AJ49" i="14"/>
  <c r="AK49" i="14"/>
  <c r="AL49" i="14"/>
  <c r="AM49" i="14"/>
  <c r="AN49" i="14"/>
  <c r="AO49" i="14"/>
  <c r="AP49" i="14"/>
  <c r="AQ49" i="14"/>
  <c r="AR49" i="14"/>
  <c r="AS49" i="14"/>
  <c r="AF50" i="14"/>
  <c r="AG50" i="14"/>
  <c r="AH50" i="14"/>
  <c r="AI50" i="14"/>
  <c r="AJ50" i="14"/>
  <c r="AK50" i="14"/>
  <c r="AL50" i="14"/>
  <c r="AM50" i="14"/>
  <c r="AN50" i="14"/>
  <c r="AO50" i="14"/>
  <c r="AP50" i="14"/>
  <c r="AQ50" i="14"/>
  <c r="AR50" i="14"/>
  <c r="AS50" i="14"/>
  <c r="AF51" i="14"/>
  <c r="AG51" i="14"/>
  <c r="AH51" i="14"/>
  <c r="AI51" i="14"/>
  <c r="AJ51" i="14"/>
  <c r="AK51" i="14"/>
  <c r="AL51" i="14"/>
  <c r="AM51" i="14"/>
  <c r="AN51" i="14"/>
  <c r="AO51" i="14"/>
  <c r="AP51" i="14"/>
  <c r="AQ51" i="14"/>
  <c r="AR51" i="14"/>
  <c r="AS51" i="14"/>
  <c r="AF52" i="14"/>
  <c r="AG52" i="14"/>
  <c r="AH52" i="14"/>
  <c r="AI52" i="14"/>
  <c r="AJ52" i="14"/>
  <c r="AK52" i="14"/>
  <c r="AL52" i="14"/>
  <c r="AM52" i="14"/>
  <c r="AN52" i="14"/>
  <c r="AO52" i="14"/>
  <c r="AP52" i="14"/>
  <c r="AQ52" i="14"/>
  <c r="AR52" i="14"/>
  <c r="AS52" i="14"/>
  <c r="AF53" i="14"/>
  <c r="AG53" i="14"/>
  <c r="AH53" i="14"/>
  <c r="AI53" i="14"/>
  <c r="AJ53" i="14"/>
  <c r="AK53" i="14"/>
  <c r="AL53" i="14"/>
  <c r="AM53" i="14"/>
  <c r="AN53" i="14"/>
  <c r="AO53" i="14"/>
  <c r="AP53" i="14"/>
  <c r="AQ53" i="14"/>
  <c r="AR53" i="14"/>
  <c r="AS53" i="14"/>
  <c r="AF54" i="14"/>
  <c r="AG54" i="14"/>
  <c r="AH54" i="14"/>
  <c r="AI54" i="14"/>
  <c r="AJ54" i="14"/>
  <c r="AK54" i="14"/>
  <c r="AL54" i="14"/>
  <c r="AM54" i="14"/>
  <c r="AN54" i="14"/>
  <c r="AO54" i="14"/>
  <c r="AP54" i="14"/>
  <c r="AQ54" i="14"/>
  <c r="AR54" i="14"/>
  <c r="AS54" i="14"/>
  <c r="AF55" i="14"/>
  <c r="AG55" i="14"/>
  <c r="AH55" i="14"/>
  <c r="AI55" i="14"/>
  <c r="AJ55" i="14"/>
  <c r="AK55" i="14"/>
  <c r="AL55" i="14"/>
  <c r="AM55" i="14"/>
  <c r="AN55" i="14"/>
  <c r="AO55" i="14"/>
  <c r="AP55" i="14"/>
  <c r="AQ55" i="14"/>
  <c r="AR55" i="14"/>
  <c r="AS55" i="14"/>
  <c r="AF56" i="14"/>
  <c r="AG56" i="14"/>
  <c r="AH56" i="14"/>
  <c r="AI56" i="14"/>
  <c r="AJ56" i="14"/>
  <c r="AK56" i="14"/>
  <c r="AL56" i="14"/>
  <c r="AM56" i="14"/>
  <c r="AN56" i="14"/>
  <c r="AO56" i="14"/>
  <c r="AP56" i="14"/>
  <c r="AQ56" i="14"/>
  <c r="AR56" i="14"/>
  <c r="AS56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F58" i="14"/>
  <c r="AG58" i="14"/>
  <c r="AH58" i="14"/>
  <c r="AI58" i="14"/>
  <c r="AJ58" i="14"/>
  <c r="AK58" i="14"/>
  <c r="AL58" i="14"/>
  <c r="AM58" i="14"/>
  <c r="AN58" i="14"/>
  <c r="AO58" i="14"/>
  <c r="AP58" i="14"/>
  <c r="AQ58" i="14"/>
  <c r="AR58" i="14"/>
  <c r="AS58" i="14"/>
  <c r="AF59" i="14"/>
  <c r="AG59" i="14"/>
  <c r="AH59" i="14"/>
  <c r="AI59" i="14"/>
  <c r="AJ59" i="14"/>
  <c r="AK59" i="14"/>
  <c r="AL59" i="14"/>
  <c r="AM59" i="14"/>
  <c r="AN59" i="14"/>
  <c r="AO59" i="14"/>
  <c r="AP59" i="14"/>
  <c r="AQ59" i="14"/>
  <c r="AR59" i="14"/>
  <c r="AS59" i="14"/>
  <c r="AF60" i="14"/>
  <c r="AG60" i="14"/>
  <c r="AH60" i="14"/>
  <c r="AI60" i="14"/>
  <c r="AJ60" i="14"/>
  <c r="AK60" i="14"/>
  <c r="AL60" i="14"/>
  <c r="AM60" i="14"/>
  <c r="AN60" i="14"/>
  <c r="AO60" i="14"/>
  <c r="AP60" i="14"/>
  <c r="AQ60" i="14"/>
  <c r="AR60" i="14"/>
  <c r="AS60" i="14"/>
  <c r="AF61" i="14"/>
  <c r="AG61" i="14"/>
  <c r="AH61" i="14"/>
  <c r="AI61" i="14"/>
  <c r="AJ61" i="14"/>
  <c r="AK61" i="14"/>
  <c r="AL61" i="14"/>
  <c r="AM61" i="14"/>
  <c r="AN61" i="14"/>
  <c r="AO61" i="14"/>
  <c r="AP61" i="14"/>
  <c r="AQ61" i="14"/>
  <c r="AR61" i="14"/>
  <c r="AS61" i="14"/>
  <c r="AF62" i="14"/>
  <c r="AG62" i="14"/>
  <c r="AH62" i="14"/>
  <c r="AI62" i="14"/>
  <c r="AJ62" i="14"/>
  <c r="AK62" i="14"/>
  <c r="AL62" i="14"/>
  <c r="AM62" i="14"/>
  <c r="AN62" i="14"/>
  <c r="AO62" i="14"/>
  <c r="AP62" i="14"/>
  <c r="AQ62" i="14"/>
  <c r="AR62" i="14"/>
  <c r="AS62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F66" i="14"/>
  <c r="AG66" i="14"/>
  <c r="AH66" i="14"/>
  <c r="AI66" i="14"/>
  <c r="AJ66" i="14"/>
  <c r="AK66" i="14"/>
  <c r="AL66" i="14"/>
  <c r="AM66" i="14"/>
  <c r="AN66" i="14"/>
  <c r="AO66" i="14"/>
  <c r="AP66" i="14"/>
  <c r="AQ66" i="14"/>
  <c r="AR66" i="14"/>
  <c r="AS66" i="14"/>
  <c r="AF67" i="14"/>
  <c r="AG67" i="14"/>
  <c r="AH67" i="14"/>
  <c r="AI67" i="14"/>
  <c r="AJ67" i="14"/>
  <c r="AK67" i="14"/>
  <c r="AL67" i="14"/>
  <c r="AM67" i="14"/>
  <c r="AN67" i="14"/>
  <c r="AO67" i="14"/>
  <c r="AP67" i="14"/>
  <c r="AQ67" i="14"/>
  <c r="AR67" i="14"/>
  <c r="AS67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S68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F76" i="14"/>
  <c r="AG76" i="14"/>
  <c r="AH76" i="14"/>
  <c r="AI76" i="14"/>
  <c r="AJ76" i="14"/>
  <c r="AK76" i="14"/>
  <c r="AL76" i="14"/>
  <c r="AM76" i="14"/>
  <c r="AN76" i="14"/>
  <c r="AO76" i="14"/>
  <c r="AP76" i="14"/>
  <c r="AQ76" i="14"/>
  <c r="AR76" i="14"/>
  <c r="AS76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F80" i="14"/>
  <c r="AG80" i="14"/>
  <c r="AH80" i="14"/>
  <c r="AI80" i="14"/>
  <c r="AJ80" i="14"/>
  <c r="AK80" i="14"/>
  <c r="AL80" i="14"/>
  <c r="AM80" i="14"/>
  <c r="AN80" i="14"/>
  <c r="AO80" i="14"/>
  <c r="AP80" i="14"/>
  <c r="AQ80" i="14"/>
  <c r="AR80" i="14"/>
  <c r="AS80" i="14"/>
  <c r="AF81" i="14"/>
  <c r="AG81" i="14"/>
  <c r="AH81" i="14"/>
  <c r="AI81" i="14"/>
  <c r="AJ81" i="14"/>
  <c r="AK81" i="14"/>
  <c r="AL81" i="14"/>
  <c r="AM81" i="14"/>
  <c r="AN81" i="14"/>
  <c r="AO81" i="14"/>
  <c r="AP81" i="14"/>
  <c r="AQ81" i="14"/>
  <c r="AR81" i="14"/>
  <c r="AS81" i="14"/>
  <c r="AF82" i="14"/>
  <c r="AG82" i="14"/>
  <c r="AH82" i="14"/>
  <c r="AI82" i="14"/>
  <c r="AJ82" i="14"/>
  <c r="AK82" i="14"/>
  <c r="AL82" i="14"/>
  <c r="AM82" i="14"/>
  <c r="AN82" i="14"/>
  <c r="AO82" i="14"/>
  <c r="AP82" i="14"/>
  <c r="AQ82" i="14"/>
  <c r="AR82" i="14"/>
  <c r="AS82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F86" i="14"/>
  <c r="AG86" i="14"/>
  <c r="AH86" i="14"/>
  <c r="AI86" i="14"/>
  <c r="AJ86" i="14"/>
  <c r="AK86" i="14"/>
  <c r="AL86" i="14"/>
  <c r="AM86" i="14"/>
  <c r="AN86" i="14"/>
  <c r="AO86" i="14"/>
  <c r="AP86" i="14"/>
  <c r="AQ86" i="14"/>
  <c r="AR86" i="14"/>
  <c r="AS86" i="14"/>
  <c r="AF87" i="14"/>
  <c r="AG87" i="14"/>
  <c r="AH87" i="14"/>
  <c r="AI87" i="14"/>
  <c r="AJ87" i="14"/>
  <c r="AK87" i="14"/>
  <c r="AL87" i="14"/>
  <c r="AM87" i="14"/>
  <c r="AN87" i="14"/>
  <c r="AO87" i="14"/>
  <c r="AP87" i="14"/>
  <c r="AQ87" i="14"/>
  <c r="AR87" i="14"/>
  <c r="AS87" i="14"/>
  <c r="AF88" i="14"/>
  <c r="AG88" i="14"/>
  <c r="AH88" i="14"/>
  <c r="AI88" i="14"/>
  <c r="AJ88" i="14"/>
  <c r="AK88" i="14"/>
  <c r="AL88" i="14"/>
  <c r="AM88" i="14"/>
  <c r="AN88" i="14"/>
  <c r="AO88" i="14"/>
  <c r="AP88" i="14"/>
  <c r="AQ88" i="14"/>
  <c r="AR88" i="14"/>
  <c r="AS88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F90" i="14"/>
  <c r="AG90" i="14"/>
  <c r="AH90" i="14"/>
  <c r="AI90" i="14"/>
  <c r="AJ90" i="14"/>
  <c r="AK90" i="14"/>
  <c r="AL90" i="14"/>
  <c r="AM90" i="14"/>
  <c r="AN90" i="14"/>
  <c r="AO90" i="14"/>
  <c r="AP90" i="14"/>
  <c r="AQ90" i="14"/>
  <c r="AR90" i="14"/>
  <c r="AS90" i="14"/>
  <c r="AF91" i="14"/>
  <c r="AG91" i="14"/>
  <c r="AH91" i="14"/>
  <c r="AI91" i="14"/>
  <c r="AJ91" i="14"/>
  <c r="AK91" i="14"/>
  <c r="AL91" i="14"/>
  <c r="AM91" i="14"/>
  <c r="AN91" i="14"/>
  <c r="AO91" i="14"/>
  <c r="AP91" i="14"/>
  <c r="AQ91" i="14"/>
  <c r="AR91" i="14"/>
  <c r="AS91" i="14"/>
  <c r="AF92" i="14"/>
  <c r="AG92" i="14"/>
  <c r="AH92" i="14"/>
  <c r="AI92" i="14"/>
  <c r="AJ92" i="14"/>
  <c r="AK92" i="14"/>
  <c r="AL92" i="14"/>
  <c r="AM92" i="14"/>
  <c r="AN92" i="14"/>
  <c r="AO92" i="14"/>
  <c r="AP92" i="14"/>
  <c r="AQ92" i="14"/>
  <c r="AR92" i="14"/>
  <c r="AS92" i="14"/>
  <c r="AF93" i="14"/>
  <c r="AG93" i="14"/>
  <c r="AH93" i="14"/>
  <c r="AI93" i="14"/>
  <c r="AJ93" i="14"/>
  <c r="AK93" i="14"/>
  <c r="AL93" i="14"/>
  <c r="AM93" i="14"/>
  <c r="AN93" i="14"/>
  <c r="AO93" i="14"/>
  <c r="AP93" i="14"/>
  <c r="AQ93" i="14"/>
  <c r="AR93" i="14"/>
  <c r="AS93" i="14"/>
  <c r="AF94" i="14"/>
  <c r="AG94" i="14"/>
  <c r="AH94" i="14"/>
  <c r="AI94" i="14"/>
  <c r="AJ94" i="14"/>
  <c r="AK94" i="14"/>
  <c r="AL94" i="14"/>
  <c r="AM94" i="14"/>
  <c r="AN94" i="14"/>
  <c r="AO94" i="14"/>
  <c r="AP94" i="14"/>
  <c r="AQ94" i="14"/>
  <c r="AR94" i="14"/>
  <c r="AS94" i="14"/>
  <c r="AF95" i="14"/>
  <c r="AG95" i="14"/>
  <c r="AH95" i="14"/>
  <c r="AI95" i="14"/>
  <c r="AJ95" i="14"/>
  <c r="AK95" i="14"/>
  <c r="AL95" i="14"/>
  <c r="AM95" i="14"/>
  <c r="AN95" i="14"/>
  <c r="AO95" i="14"/>
  <c r="AP95" i="14"/>
  <c r="AQ95" i="14"/>
  <c r="AR95" i="14"/>
  <c r="AS95" i="14"/>
  <c r="AF96" i="14"/>
  <c r="AG96" i="14"/>
  <c r="AH96" i="14"/>
  <c r="AI96" i="14"/>
  <c r="AJ96" i="14"/>
  <c r="AK96" i="14"/>
  <c r="AL96" i="14"/>
  <c r="AM96" i="14"/>
  <c r="AN96" i="14"/>
  <c r="AO96" i="14"/>
  <c r="AP96" i="14"/>
  <c r="AQ96" i="14"/>
  <c r="AR96" i="14"/>
  <c r="AS96" i="14"/>
  <c r="AF97" i="14"/>
  <c r="AG97" i="14"/>
  <c r="AH97" i="14"/>
  <c r="AI97" i="14"/>
  <c r="AJ97" i="14"/>
  <c r="AK97" i="14"/>
  <c r="AL97" i="14"/>
  <c r="AM97" i="14"/>
  <c r="AN97" i="14"/>
  <c r="AO97" i="14"/>
  <c r="AP97" i="14"/>
  <c r="AQ97" i="14"/>
  <c r="AR97" i="14"/>
  <c r="AS97" i="14"/>
  <c r="AF98" i="14"/>
  <c r="AG98" i="14"/>
  <c r="AH98" i="14"/>
  <c r="AI98" i="14"/>
  <c r="AJ98" i="14"/>
  <c r="AK98" i="14"/>
  <c r="AL98" i="14"/>
  <c r="AM98" i="14"/>
  <c r="AN98" i="14"/>
  <c r="AO98" i="14"/>
  <c r="AP98" i="14"/>
  <c r="AQ98" i="14"/>
  <c r="AR98" i="14"/>
  <c r="AS98" i="14"/>
  <c r="AF99" i="14"/>
  <c r="AG99" i="14"/>
  <c r="AH99" i="14"/>
  <c r="AI99" i="14"/>
  <c r="AJ99" i="14"/>
  <c r="AK99" i="14"/>
  <c r="AL99" i="14"/>
  <c r="AM99" i="14"/>
  <c r="AN99" i="14"/>
  <c r="AO99" i="14"/>
  <c r="AP99" i="14"/>
  <c r="AQ99" i="14"/>
  <c r="AR99" i="14"/>
  <c r="AS99" i="14"/>
  <c r="AF100" i="14"/>
  <c r="AG100" i="14"/>
  <c r="AH100" i="14"/>
  <c r="AI100" i="14"/>
  <c r="AJ100" i="14"/>
  <c r="AK100" i="14"/>
  <c r="AL100" i="14"/>
  <c r="AM100" i="14"/>
  <c r="AN100" i="14"/>
  <c r="AO100" i="14"/>
  <c r="AP100" i="14"/>
  <c r="AQ100" i="14"/>
  <c r="AR100" i="14"/>
  <c r="AS100" i="14"/>
  <c r="AF101" i="14"/>
  <c r="AG101" i="14"/>
  <c r="AH101" i="14"/>
  <c r="AI101" i="14"/>
  <c r="AJ101" i="14"/>
  <c r="AK101" i="14"/>
  <c r="AL101" i="14"/>
  <c r="AM101" i="14"/>
  <c r="AN101" i="14"/>
  <c r="AO101" i="14"/>
  <c r="AP101" i="14"/>
  <c r="AQ101" i="14"/>
  <c r="AR101" i="14"/>
  <c r="AS101" i="14"/>
  <c r="AF102" i="14"/>
  <c r="AG102" i="14"/>
  <c r="AH102" i="14"/>
  <c r="AI102" i="14"/>
  <c r="AJ102" i="14"/>
  <c r="AK102" i="14"/>
  <c r="AL102" i="14"/>
  <c r="AM102" i="14"/>
  <c r="AN102" i="14"/>
  <c r="AO102" i="14"/>
  <c r="AP102" i="14"/>
  <c r="AQ102" i="14"/>
  <c r="AR102" i="14"/>
  <c r="AS102" i="14"/>
  <c r="AF103" i="14"/>
  <c r="AG103" i="14"/>
  <c r="AH103" i="14"/>
  <c r="AI103" i="14"/>
  <c r="AJ103" i="14"/>
  <c r="AK103" i="14"/>
  <c r="AL103" i="14"/>
  <c r="AM103" i="14"/>
  <c r="AN103" i="14"/>
  <c r="AO103" i="14"/>
  <c r="AP103" i="14"/>
  <c r="AQ103" i="14"/>
  <c r="AR103" i="14"/>
  <c r="AS103" i="14"/>
  <c r="AF104" i="14"/>
  <c r="AG104" i="14"/>
  <c r="AH104" i="14"/>
  <c r="AI104" i="14"/>
  <c r="AJ104" i="14"/>
  <c r="AK104" i="14"/>
  <c r="AL104" i="14"/>
  <c r="AM104" i="14"/>
  <c r="AN104" i="14"/>
  <c r="AO104" i="14"/>
  <c r="AP104" i="14"/>
  <c r="AQ104" i="14"/>
  <c r="AR104" i="14"/>
  <c r="AS104" i="14"/>
  <c r="AF105" i="14"/>
  <c r="AG105" i="14"/>
  <c r="AH105" i="14"/>
  <c r="AI105" i="14"/>
  <c r="AJ105" i="14"/>
  <c r="AK105" i="14"/>
  <c r="AL105" i="14"/>
  <c r="AM105" i="14"/>
  <c r="AN105" i="14"/>
  <c r="AO105" i="14"/>
  <c r="AP105" i="14"/>
  <c r="AQ105" i="14"/>
  <c r="AR105" i="14"/>
  <c r="AS105" i="14"/>
  <c r="AF106" i="14"/>
  <c r="AG106" i="14"/>
  <c r="AH106" i="14"/>
  <c r="AI106" i="14"/>
  <c r="AJ106" i="14"/>
  <c r="AK106" i="14"/>
  <c r="AL106" i="14"/>
  <c r="AM106" i="14"/>
  <c r="AN106" i="14"/>
  <c r="AO106" i="14"/>
  <c r="AP106" i="14"/>
  <c r="AQ106" i="14"/>
  <c r="AR106" i="14"/>
  <c r="AS106" i="14"/>
  <c r="AF107" i="14"/>
  <c r="AG107" i="14"/>
  <c r="AH107" i="14"/>
  <c r="AI107" i="14"/>
  <c r="AJ107" i="14"/>
  <c r="AK107" i="14"/>
  <c r="AL107" i="14"/>
  <c r="AM107" i="14"/>
  <c r="AN107" i="14"/>
  <c r="AO107" i="14"/>
  <c r="AP107" i="14"/>
  <c r="AQ107" i="14"/>
  <c r="AR107" i="14"/>
  <c r="AS107" i="14"/>
  <c r="AF108" i="14"/>
  <c r="AG108" i="14"/>
  <c r="AH108" i="14"/>
  <c r="AI108" i="14"/>
  <c r="AJ108" i="14"/>
  <c r="AK108" i="14"/>
  <c r="AL108" i="14"/>
  <c r="AM108" i="14"/>
  <c r="AN108" i="14"/>
  <c r="AO108" i="14"/>
  <c r="AP108" i="14"/>
  <c r="AQ108" i="14"/>
  <c r="AR108" i="14"/>
  <c r="AS108" i="14"/>
  <c r="AF109" i="14"/>
  <c r="AG109" i="14"/>
  <c r="AH109" i="14"/>
  <c r="AI109" i="14"/>
  <c r="AJ109" i="14"/>
  <c r="AK109" i="14"/>
  <c r="AL109" i="14"/>
  <c r="AM109" i="14"/>
  <c r="AN109" i="14"/>
  <c r="AO109" i="14"/>
  <c r="AP109" i="14"/>
  <c r="AQ109" i="14"/>
  <c r="AR109" i="14"/>
  <c r="AS109" i="14"/>
  <c r="AF110" i="14"/>
  <c r="AG110" i="14"/>
  <c r="AH110" i="14"/>
  <c r="AI110" i="14"/>
  <c r="AJ110" i="14"/>
  <c r="AK110" i="14"/>
  <c r="AL110" i="14"/>
  <c r="AM110" i="14"/>
  <c r="AN110" i="14"/>
  <c r="AO110" i="14"/>
  <c r="AP110" i="14"/>
  <c r="AQ110" i="14"/>
  <c r="AR110" i="14"/>
  <c r="AS110" i="14"/>
  <c r="AF111" i="14"/>
  <c r="AG111" i="14"/>
  <c r="AH111" i="14"/>
  <c r="AI111" i="14"/>
  <c r="AJ111" i="14"/>
  <c r="AK111" i="14"/>
  <c r="AL111" i="14"/>
  <c r="AM111" i="14"/>
  <c r="AN111" i="14"/>
  <c r="AO111" i="14"/>
  <c r="AP111" i="14"/>
  <c r="AQ111" i="14"/>
  <c r="AR111" i="14"/>
  <c r="AS111" i="14"/>
  <c r="AF112" i="14"/>
  <c r="AG112" i="14"/>
  <c r="AH112" i="14"/>
  <c r="AI112" i="14"/>
  <c r="AJ112" i="14"/>
  <c r="AK112" i="14"/>
  <c r="AL112" i="14"/>
  <c r="AM112" i="14"/>
  <c r="AN112" i="14"/>
  <c r="AO112" i="14"/>
  <c r="AP112" i="14"/>
  <c r="AQ112" i="14"/>
  <c r="AR112" i="14"/>
  <c r="AS112" i="14"/>
  <c r="AF113" i="14"/>
  <c r="AG113" i="14"/>
  <c r="AH113" i="14"/>
  <c r="AI113" i="14"/>
  <c r="AJ113" i="14"/>
  <c r="AK113" i="14"/>
  <c r="AL113" i="14"/>
  <c r="AM113" i="14"/>
  <c r="AN113" i="14"/>
  <c r="AO113" i="14"/>
  <c r="AP113" i="14"/>
  <c r="AQ113" i="14"/>
  <c r="AR113" i="14"/>
  <c r="AS113" i="14"/>
  <c r="AF114" i="14"/>
  <c r="AG114" i="14"/>
  <c r="AH114" i="14"/>
  <c r="AI114" i="14"/>
  <c r="AJ114" i="14"/>
  <c r="AK114" i="14"/>
  <c r="AL114" i="14"/>
  <c r="AM114" i="14"/>
  <c r="AN114" i="14"/>
  <c r="AO114" i="14"/>
  <c r="AP114" i="14"/>
  <c r="AQ114" i="14"/>
  <c r="AR114" i="14"/>
  <c r="AS114" i="14"/>
  <c r="AF115" i="14"/>
  <c r="AG115" i="14"/>
  <c r="AH115" i="14"/>
  <c r="AI115" i="14"/>
  <c r="AJ115" i="14"/>
  <c r="AK115" i="14"/>
  <c r="AL115" i="14"/>
  <c r="AM115" i="14"/>
  <c r="AN115" i="14"/>
  <c r="AO115" i="14"/>
  <c r="AP115" i="14"/>
  <c r="AQ115" i="14"/>
  <c r="AR115" i="14"/>
  <c r="AS115" i="14"/>
  <c r="AF116" i="14"/>
  <c r="AG116" i="14"/>
  <c r="AH116" i="14"/>
  <c r="AI116" i="14"/>
  <c r="AJ116" i="14"/>
  <c r="AK116" i="14"/>
  <c r="AL116" i="14"/>
  <c r="AM116" i="14"/>
  <c r="AN116" i="14"/>
  <c r="AO116" i="14"/>
  <c r="AP116" i="14"/>
  <c r="AQ116" i="14"/>
  <c r="AR116" i="14"/>
  <c r="AS116" i="14"/>
  <c r="AF117" i="14"/>
  <c r="AG117" i="14"/>
  <c r="AH117" i="14"/>
  <c r="AI117" i="14"/>
  <c r="AJ117" i="14"/>
  <c r="AK117" i="14"/>
  <c r="AL117" i="14"/>
  <c r="AM117" i="14"/>
  <c r="AN117" i="14"/>
  <c r="AO117" i="14"/>
  <c r="AP117" i="14"/>
  <c r="AQ117" i="14"/>
  <c r="AR117" i="14"/>
  <c r="AS117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F2" i="14"/>
  <c r="J18" i="15" l="1"/>
  <c r="J19" i="15"/>
  <c r="J20" i="15"/>
  <c r="J21" i="15"/>
  <c r="J22" i="15"/>
  <c r="J23" i="15"/>
  <c r="J24" i="15"/>
  <c r="J25" i="15"/>
  <c r="J26" i="15"/>
  <c r="J27" i="15"/>
  <c r="J28" i="15"/>
  <c r="J29" i="15"/>
  <c r="J30" i="15"/>
  <c r="J17" i="15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2" i="9"/>
  <c r="F3" i="1" l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G2" i="1"/>
  <c r="H2" i="1"/>
  <c r="F2" i="1"/>
  <c r="J4" i="7"/>
  <c r="J5" i="7"/>
  <c r="J3" i="7"/>
  <c r="D28" i="3" l="1"/>
  <c r="D26" i="3"/>
  <c r="D27" i="3"/>
  <c r="C12" i="8"/>
  <c r="B5" i="8"/>
  <c r="B6" i="8"/>
  <c r="B4" i="8"/>
  <c r="D12" i="8"/>
  <c r="C13" i="8"/>
  <c r="D13" i="8"/>
  <c r="E12" i="8"/>
  <c r="F12" i="8"/>
  <c r="G12" i="8"/>
  <c r="B7" i="8"/>
  <c r="E6" i="8"/>
  <c r="E4" i="8"/>
  <c r="E5" i="8"/>
  <c r="D12" i="16"/>
  <c r="C5" i="16"/>
  <c r="C4" i="16"/>
  <c r="C6" i="16"/>
  <c r="E12" i="16"/>
  <c r="D13" i="16"/>
  <c r="E13" i="16"/>
  <c r="F12" i="16"/>
  <c r="G12" i="16"/>
  <c r="H12" i="16"/>
  <c r="C7" i="16"/>
  <c r="F6" i="16"/>
  <c r="F4" i="16"/>
  <c r="F5" i="16"/>
</calcChain>
</file>

<file path=xl/sharedStrings.xml><?xml version="1.0" encoding="utf-8"?>
<sst xmlns="http://schemas.openxmlformats.org/spreadsheetml/2006/main" count="504" uniqueCount="200">
  <si>
    <t>n°dormitorios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</si>
  <si>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</si>
  <si>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</si>
  <si>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</si>
  <si>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</si>
  <si>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</si>
  <si>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</si>
  <si>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</si>
  <si>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</si>
  <si>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</si>
  <si>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</si>
  <si>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</si>
  <si>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</si>
  <si>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</si>
  <si>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</si>
  <si>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</si>
  <si>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</si>
  <si>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</si>
  <si>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</si>
  <si>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</si>
  <si>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</si>
  <si>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</si>
  <si>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</si>
  <si>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</si>
  <si>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</si>
  <si>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</si>
  <si>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</si>
  <si>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</si>
  <si>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</si>
  <si>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</si>
  <si>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</si>
  <si>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</si>
  <si>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</si>
  <si>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</si>
  <si>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</si>
  <si>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</si>
  <si>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</si>
  <si>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</si>
  <si>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</si>
  <si>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Intercepción</t>
  </si>
  <si>
    <t>Grados de libertad</t>
  </si>
  <si>
    <t>Suma de cuadrados</t>
  </si>
  <si>
    <t>Promedio de los cuadrados</t>
  </si>
  <si>
    <t>Valor crítico de F</t>
  </si>
  <si>
    <t>Coeficientes</t>
  </si>
  <si>
    <t>Estadístico t</t>
  </si>
  <si>
    <t>Probabilidad</t>
  </si>
  <si>
    <t>Inferior 95%</t>
  </si>
  <si>
    <t>Superior 95%</t>
  </si>
  <si>
    <t>Sup.sitio (m2)</t>
  </si>
  <si>
    <t>Sup.const (m2)</t>
  </si>
  <si>
    <t>Análisis de los residuales</t>
  </si>
  <si>
    <t>Observación</t>
  </si>
  <si>
    <t>Pronóstico Precio (M$)</t>
  </si>
  <si>
    <t>Precio de Casa = -16.320,7326 + 16,6232 X1 + 988,2625 X2 + 10.604,8309 X3</t>
  </si>
  <si>
    <t>b1</t>
  </si>
  <si>
    <t>b2</t>
  </si>
  <si>
    <t>b3</t>
  </si>
  <si>
    <t>=</t>
  </si>
  <si>
    <t>Por cada dormitorio adicional en la casa el precio aumentara en M$ 10.604,8309</t>
  </si>
  <si>
    <t>Por cada m^2 adicional en la superficie construida el precio aumentara en M$ 988,2625</t>
  </si>
  <si>
    <t>Por cada m^2 adicional en la superficie del sitio el precio aumentara en M$ 16,6232</t>
  </si>
  <si>
    <t>Ha: H0 no es verdadera</t>
  </si>
  <si>
    <r>
      <t xml:space="preserve">H0: </t>
    </r>
    <r>
      <rPr>
        <sz val="11"/>
        <color theme="1"/>
        <rFont val="Symbol"/>
        <family val="1"/>
        <charset val="2"/>
      </rPr>
      <t>b1 = 0, b2 = 0, b</t>
    </r>
    <r>
      <rPr>
        <sz val="11"/>
        <color theme="1"/>
        <rFont val="Calibri"/>
        <family val="2"/>
        <scheme val="minor"/>
      </rPr>
      <t>3 = 0</t>
    </r>
  </si>
  <si>
    <r>
      <t xml:space="preserve">H0: </t>
    </r>
    <r>
      <rPr>
        <sz val="11"/>
        <color theme="1"/>
        <rFont val="Symbol"/>
        <family val="1"/>
        <charset val="2"/>
      </rPr>
      <t>b1 = 0</t>
    </r>
  </si>
  <si>
    <t>Ha: β1 ≠ 0</t>
  </si>
  <si>
    <t>yes</t>
  </si>
  <si>
    <r>
      <t xml:space="preserve">H0: </t>
    </r>
    <r>
      <rPr>
        <sz val="11"/>
        <color theme="1"/>
        <rFont val="Symbol"/>
        <family val="1"/>
        <charset val="2"/>
      </rPr>
      <t>b2 = 0</t>
    </r>
  </si>
  <si>
    <r>
      <t xml:space="preserve">H0: </t>
    </r>
    <r>
      <rPr>
        <sz val="11"/>
        <color theme="1"/>
        <rFont val="Symbol"/>
        <family val="1"/>
        <charset val="2"/>
      </rPr>
      <t>b3 = 0</t>
    </r>
  </si>
  <si>
    <t>Ha: β2 ≠ 0</t>
  </si>
  <si>
    <t>Ha: β3 ≠ 0</t>
  </si>
  <si>
    <r>
      <t xml:space="preserve">Sup.sitio (m2)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>1</t>
    </r>
  </si>
  <si>
    <r>
      <t xml:space="preserve">Sup.const (m2)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>2</t>
    </r>
  </si>
  <si>
    <r>
      <t xml:space="preserve">n°dormitorios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>3</t>
    </r>
  </si>
  <si>
    <t>Inferior 095%</t>
  </si>
  <si>
    <t>Superior 095%</t>
  </si>
  <si>
    <t>Sup.sitio (m2) b1</t>
  </si>
  <si>
    <t>Sup.const (m2) b2</t>
  </si>
  <si>
    <t>n°dormitorios b3</t>
  </si>
  <si>
    <t>1-VIF</t>
  </si>
  <si>
    <t>Ln (y)</t>
  </si>
  <si>
    <t>Precio (M$) -Y</t>
  </si>
  <si>
    <r>
      <t>Sup.sitio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)- X1</t>
    </r>
  </si>
  <si>
    <r>
      <t>Sup.const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X2</t>
    </r>
  </si>
  <si>
    <t>n°dormitorios X3</t>
  </si>
  <si>
    <t>Ln (X1)</t>
  </si>
  <si>
    <t>Ln (X2)</t>
  </si>
  <si>
    <t>Por cada aumento de 1% en m^2 en la superficie del sitio el precio aumentara en 0,1675%</t>
  </si>
  <si>
    <t>Por cada aumento de 1% en m^2 en la superficie construida el precio aumentara en 0,6994%</t>
  </si>
  <si>
    <t>Por cada dormitorio adicional en la casa el precio aumentara en 3,735%</t>
  </si>
  <si>
    <t>n DORMITORIO</t>
  </si>
  <si>
    <t>H0 = b2 = 60 * b1</t>
  </si>
  <si>
    <r>
      <t xml:space="preserve">H0 = b2 </t>
    </r>
    <r>
      <rPr>
        <sz val="11"/>
        <color theme="1"/>
        <rFont val="Calibri"/>
        <family val="2"/>
      </rPr>
      <t>≠</t>
    </r>
    <r>
      <rPr>
        <sz val="11"/>
        <color theme="1"/>
        <rFont val="Symbol"/>
        <family val="1"/>
        <charset val="2"/>
      </rPr>
      <t xml:space="preserve"> 60 * b1</t>
    </r>
  </si>
  <si>
    <t>V/S</t>
  </si>
  <si>
    <r>
      <t xml:space="preserve">b2 = 60 * b1 + </t>
    </r>
    <r>
      <rPr>
        <sz val="11"/>
        <color theme="1"/>
        <rFont val="Calibri"/>
        <family val="2"/>
      </rPr>
      <t>θ</t>
    </r>
    <r>
      <rPr>
        <sz val="11"/>
        <color theme="1"/>
        <rFont val="Symbol"/>
        <family val="1"/>
        <charset val="2"/>
      </rPr>
      <t>1</t>
    </r>
  </si>
  <si>
    <r>
      <t xml:space="preserve">θ1 =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 xml:space="preserve">2 - 60 *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</rPr>
      <t>1</t>
    </r>
  </si>
  <si>
    <r>
      <t xml:space="preserve">H0 = θ1 =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 xml:space="preserve">2 - 60 *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1</t>
    </r>
  </si>
  <si>
    <r>
      <t xml:space="preserve">H0 = θ1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 xml:space="preserve">2 - 60 *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1</t>
    </r>
  </si>
  <si>
    <t>Reemplazamos en el modelo original</t>
  </si>
  <si>
    <r>
      <t xml:space="preserve">precio casa =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0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1* sup. Sitio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2* sup. const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>3* n° dormitorio</t>
    </r>
  </si>
  <si>
    <r>
      <t xml:space="preserve">precio casa =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0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1* sup. Sitio + (60* </t>
    </r>
    <r>
      <rPr>
        <sz val="10"/>
        <color theme="1"/>
        <rFont val="Symbol"/>
        <family val="1"/>
        <charset val="2"/>
      </rPr>
      <t xml:space="preserve">b1 + </t>
    </r>
    <r>
      <rPr>
        <sz val="10"/>
        <color theme="1"/>
        <rFont val="Calibri"/>
        <family val="2"/>
      </rPr>
      <t>θ</t>
    </r>
    <r>
      <rPr>
        <sz val="10"/>
        <color theme="1"/>
        <rFont val="Symbol"/>
        <family val="1"/>
        <charset val="2"/>
      </rPr>
      <t>1)</t>
    </r>
    <r>
      <rPr>
        <sz val="10"/>
        <color theme="1"/>
        <rFont val="Arial"/>
        <family val="2"/>
      </rPr>
      <t xml:space="preserve">* sup. const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>3* n° dormitorio</t>
    </r>
  </si>
  <si>
    <r>
      <t xml:space="preserve">precio casa =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0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1* sup. Sitio + 60* </t>
    </r>
    <r>
      <rPr>
        <sz val="10"/>
        <color theme="1"/>
        <rFont val="Symbol"/>
        <family val="1"/>
        <charset val="2"/>
      </rPr>
      <t>b1</t>
    </r>
    <r>
      <rPr>
        <sz val="10"/>
        <color theme="1"/>
        <rFont val="Arial"/>
        <family val="2"/>
      </rPr>
      <t xml:space="preserve">* sup. const + </t>
    </r>
    <r>
      <rPr>
        <sz val="10"/>
        <color theme="1"/>
        <rFont val="Calibri"/>
        <family val="2"/>
      </rPr>
      <t>θ</t>
    </r>
    <r>
      <rPr>
        <sz val="10"/>
        <color theme="1"/>
        <rFont val="Arial"/>
        <family val="2"/>
      </rPr>
      <t xml:space="preserve">1 sup const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>3* n° dormitorio</t>
    </r>
  </si>
  <si>
    <r>
      <t xml:space="preserve">precio casa =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0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 xml:space="preserve">1* (sup. Sitio + 60* sup. Const)+ </t>
    </r>
    <r>
      <rPr>
        <sz val="10"/>
        <color theme="1"/>
        <rFont val="Calibri"/>
        <family val="2"/>
      </rPr>
      <t>θ</t>
    </r>
    <r>
      <rPr>
        <sz val="10"/>
        <color theme="1"/>
        <rFont val="Arial"/>
        <family val="2"/>
      </rPr>
      <t xml:space="preserve">1 sup const + 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Arial"/>
        <family val="2"/>
      </rPr>
      <t>3* n° dormitorio</t>
    </r>
  </si>
  <si>
    <t>n° dormitorio</t>
  </si>
  <si>
    <t>sup sitio + 60* sup cons</t>
  </si>
  <si>
    <t>Sup.sitio (m2)- X1</t>
  </si>
  <si>
    <t>Sup.const (m2) X2</t>
  </si>
  <si>
    <t>Pronóstico Precio (M$) -Y</t>
  </si>
  <si>
    <t>CIC</t>
  </si>
  <si>
    <t>NA_DISP</t>
  </si>
  <si>
    <t>K_DISP</t>
  </si>
  <si>
    <t>MG_DISP</t>
  </si>
  <si>
    <t>CA__DISP</t>
  </si>
  <si>
    <t>P__DISP</t>
  </si>
  <si>
    <t>C_N</t>
  </si>
  <si>
    <t>Ntotal</t>
  </si>
  <si>
    <t>MO</t>
  </si>
  <si>
    <t>PH</t>
  </si>
  <si>
    <t>TM_2008</t>
  </si>
  <si>
    <t>y</t>
  </si>
  <si>
    <t>x</t>
  </si>
  <si>
    <t>TM_2009</t>
  </si>
  <si>
    <t>ID</t>
  </si>
  <si>
    <t>Inferior 95,0%</t>
  </si>
  <si>
    <t>Superior 95,0%</t>
  </si>
  <si>
    <t>Pronóstico TM_2009</t>
  </si>
  <si>
    <t>ŷ = - 658,1770 + 0,0002* X1 + 0,0003* X2 + 0,8019* X3 + 1,7217* X4 + 2,6143* X5 - 78,4421* X6 +</t>
  </si>
  <si>
    <r>
      <t>x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1)</t>
    </r>
  </si>
  <si>
    <r>
      <t>y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2)</t>
    </r>
  </si>
  <si>
    <r>
      <t>TM_2008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  <scheme val="minor"/>
      </rPr>
      <t>3)</t>
    </r>
  </si>
  <si>
    <r>
      <t>PH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4</t>
    </r>
    <r>
      <rPr>
        <sz val="10"/>
        <color theme="1"/>
        <rFont val="Calibri"/>
        <family val="2"/>
        <scheme val="minor"/>
      </rPr>
      <t>)</t>
    </r>
  </si>
  <si>
    <r>
      <t>MO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5)</t>
    </r>
  </si>
  <si>
    <r>
      <t>Ntotal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6)</t>
    </r>
  </si>
  <si>
    <r>
      <t>C_N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7)</t>
    </r>
  </si>
  <si>
    <r>
      <t>P__DISP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8)</t>
    </r>
  </si>
  <si>
    <r>
      <t>CA__DISP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9)</t>
    </r>
  </si>
  <si>
    <r>
      <t>MG_DISP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10)</t>
    </r>
  </si>
  <si>
    <r>
      <t>K_DISP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11)</t>
    </r>
  </si>
  <si>
    <r>
      <t>NA_DISP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12)</t>
    </r>
  </si>
  <si>
    <r>
      <t>CIC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13)</t>
    </r>
  </si>
  <si>
    <r>
      <t>Intercepción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0)</t>
    </r>
  </si>
  <si>
    <t xml:space="preserve">         0,3393* X7 + 0,0676* X8 + 0,6856* X9 - 0,6111* X10 + 1,6931* X11 + 5,8543* X12 - 0,2636* X13 + 4,0829</t>
  </si>
  <si>
    <t>Z_TM_2009</t>
  </si>
  <si>
    <t>Z_x</t>
  </si>
  <si>
    <t>Z_y</t>
  </si>
  <si>
    <t>Z_TM_2008</t>
  </si>
  <si>
    <t>Z_PH</t>
  </si>
  <si>
    <t>Z_MO</t>
  </si>
  <si>
    <t>Z_Ntotal</t>
  </si>
  <si>
    <t>Z_C_N</t>
  </si>
  <si>
    <t>Z_P__DISP</t>
  </si>
  <si>
    <t>Z_CA__DISP</t>
  </si>
  <si>
    <t>Z_MG_DISP</t>
  </si>
  <si>
    <t>Z_K_DISP</t>
  </si>
  <si>
    <t>Z_NA_DISP</t>
  </si>
  <si>
    <t>Z_CIC</t>
  </si>
  <si>
    <t>b4</t>
  </si>
  <si>
    <t>b5</t>
  </si>
  <si>
    <t>b6</t>
  </si>
  <si>
    <t>b7</t>
  </si>
  <si>
    <t>b9</t>
  </si>
  <si>
    <t>b10</t>
  </si>
  <si>
    <t>b13</t>
  </si>
  <si>
    <r>
      <t>Ln x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1)</t>
    </r>
  </si>
  <si>
    <r>
      <t>ln y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2)</t>
    </r>
  </si>
  <si>
    <r>
      <t>ln TM_2008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  <scheme val="minor"/>
      </rPr>
      <t>3)</t>
    </r>
  </si>
  <si>
    <r>
      <t>ln PH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4</t>
    </r>
    <r>
      <rPr>
        <sz val="10"/>
        <color theme="1"/>
        <rFont val="Calibri"/>
        <family val="2"/>
        <scheme val="minor"/>
      </rPr>
      <t>)</t>
    </r>
  </si>
  <si>
    <r>
      <t>ln MO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5)</t>
    </r>
  </si>
  <si>
    <r>
      <t>ln Ntotal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6)</t>
    </r>
  </si>
  <si>
    <r>
      <t>ln C_N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7)</t>
    </r>
  </si>
  <si>
    <r>
      <t>ln P__DISP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8)</t>
    </r>
  </si>
  <si>
    <r>
      <t>ln CA__DISP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9)</t>
    </r>
  </si>
  <si>
    <r>
      <t>ln MG_DISP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10)</t>
    </r>
  </si>
  <si>
    <r>
      <t>ln K_DISP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11)</t>
    </r>
  </si>
  <si>
    <r>
      <t>ln NA_DISP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12)</t>
    </r>
  </si>
  <si>
    <r>
      <t>ln CIC (</t>
    </r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13)</t>
    </r>
  </si>
  <si>
    <t>p value local</t>
  </si>
  <si>
    <t>varianza</t>
  </si>
  <si>
    <t>R^2</t>
  </si>
  <si>
    <t>p value global</t>
  </si>
  <si>
    <t>1.-</t>
  </si>
  <si>
    <t>2.-</t>
  </si>
  <si>
    <t>3.-</t>
  </si>
  <si>
    <t>coeficiente</t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</si>
  <si>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0</t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</si>
  <si>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</si>
  <si>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</si>
  <si>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</si>
  <si>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</si>
  <si>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</si>
  <si>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</si>
  <si>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</si>
  <si>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</si>
  <si>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</si>
  <si>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</si>
  <si>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11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</si>
  <si>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12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</si>
  <si>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13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</si>
  <si>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b1</t>
    </r>
    <r>
      <rPr>
        <sz val="10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</si>
  <si>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Symbol"/>
        <family val="1"/>
        <charset val="2"/>
      </rPr>
      <t>b</t>
    </r>
    <r>
      <rPr>
        <sz val="10"/>
        <color theme="1"/>
        <rFont val="Calibri"/>
        <family val="2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</si>
</sst>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164" formatCode="0.0000"/>
    <numFmt numFmtId="166" formatCode="_ * #,##0.0000_ ;_ * \-#,##0.0000_ ;_ * &quot;-&quot;_ ;_ @_ "/>
    <numFmt numFmtId="167" formatCode="0.000000000"/>
    <numFmt numFmtId="168" formatCode=".000"/>
    <numFmt numFmtId="169" formatCode="0.000%"/>
    <numFmt numFmtId="170" formatCode="0.E+00"/>
    <numFmt numFmtId="171" formatCode="0.00000%"/>
    <numFmt numFmtId="172" formatCode="0.000000000000000000%"/>
    <numFmt numFmtId="173" formatCode="0.00000000000000000000000%"/>
  </numFmts>
  <fonts count="1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mbria"/>
      <family val="1"/>
    </font>
    <font>
      <i/>
      <sz val="10"/>
      <color theme="1"/>
      <name val="Calibri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166" fontId="0" fillId="0" borderId="0" xfId="1" applyNumberFormat="1" applyFont="1"/>
    <xf numFmtId="166" fontId="0" fillId="0" borderId="0" xfId="1" applyNumberFormat="1" applyFont="1" applyAlignment="1">
      <alignment horizontal="left"/>
    </xf>
    <xf numFmtId="166" fontId="0" fillId="0" borderId="0" xfId="1" applyNumberFormat="1" applyFont="1" applyAlignme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" fontId="0" fillId="0" borderId="2" xfId="0" applyNumberFormat="1" applyBorder="1"/>
    <xf numFmtId="166" fontId="0" fillId="2" borderId="0" xfId="1" applyNumberFormat="1" applyFont="1" applyFill="1"/>
    <xf numFmtId="164" fontId="0" fillId="2" borderId="0" xfId="0" applyNumberFormat="1" applyFill="1"/>
    <xf numFmtId="0" fontId="8" fillId="2" borderId="3" xfId="0" applyFont="1" applyFill="1" applyBorder="1" applyAlignment="1">
      <alignment horizontal="center"/>
    </xf>
    <xf numFmtId="166" fontId="0" fillId="0" borderId="0" xfId="1" applyNumberFormat="1" applyFont="1" applyFill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3" borderId="0" xfId="0" applyFill="1" applyAlignment="1">
      <alignment horizontal="center"/>
    </xf>
    <xf numFmtId="0" fontId="12" fillId="0" borderId="0" xfId="0" applyFont="1"/>
    <xf numFmtId="0" fontId="13" fillId="0" borderId="5" xfId="0" applyFont="1" applyFill="1" applyBorder="1" applyAlignment="1">
      <alignment horizontal="centerContinuous"/>
    </xf>
    <xf numFmtId="0" fontId="12" fillId="0" borderId="0" xfId="0" applyFont="1" applyFill="1" applyBorder="1" applyAlignment="1"/>
    <xf numFmtId="164" fontId="12" fillId="0" borderId="0" xfId="0" applyNumberFormat="1" applyFont="1" applyFill="1" applyBorder="1" applyAlignment="1"/>
    <xf numFmtId="0" fontId="12" fillId="0" borderId="4" xfId="0" applyFont="1" applyFill="1" applyBorder="1" applyAlignment="1"/>
    <xf numFmtId="0" fontId="13" fillId="0" borderId="5" xfId="0" applyFont="1" applyFill="1" applyBorder="1" applyAlignment="1">
      <alignment horizontal="center"/>
    </xf>
    <xf numFmtId="164" fontId="14" fillId="3" borderId="0" xfId="0" applyNumberFormat="1" applyFont="1" applyFill="1" applyBorder="1" applyAlignment="1"/>
    <xf numFmtId="164" fontId="12" fillId="0" borderId="4" xfId="0" applyNumberFormat="1" applyFont="1" applyFill="1" applyBorder="1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1" fillId="0" borderId="0" xfId="0" applyFont="1"/>
    <xf numFmtId="0" fontId="10" fillId="0" borderId="0" xfId="0" applyFont="1"/>
    <xf numFmtId="164" fontId="12" fillId="3" borderId="0" xfId="0" applyNumberFormat="1" applyFont="1" applyFill="1" applyBorder="1" applyAlignment="1"/>
    <xf numFmtId="164" fontId="12" fillId="3" borderId="4" xfId="0" applyNumberFormat="1" applyFont="1" applyFill="1" applyBorder="1" applyAlignment="1"/>
    <xf numFmtId="168" fontId="12" fillId="0" borderId="0" xfId="0" applyNumberFormat="1" applyFont="1"/>
    <xf numFmtId="0" fontId="15" fillId="0" borderId="6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12" fillId="2" borderId="0" xfId="0" applyNumberFormat="1" applyFont="1" applyFill="1" applyBorder="1" applyAlignment="1"/>
    <xf numFmtId="0" fontId="12" fillId="2" borderId="0" xfId="0" applyFont="1" applyFill="1" applyBorder="1" applyAlignment="1"/>
    <xf numFmtId="0" fontId="0" fillId="0" borderId="0" xfId="0" applyFill="1"/>
    <xf numFmtId="164" fontId="0" fillId="0" borderId="6" xfId="0" applyNumberFormat="1" applyFill="1" applyBorder="1"/>
    <xf numFmtId="0" fontId="0" fillId="0" borderId="6" xfId="0" applyFill="1" applyBorder="1"/>
    <xf numFmtId="169" fontId="0" fillId="0" borderId="6" xfId="2" applyNumberFormat="1" applyFont="1" applyFill="1" applyBorder="1"/>
    <xf numFmtId="170" fontId="0" fillId="0" borderId="6" xfId="1" applyNumberFormat="1" applyFont="1" applyFill="1" applyBorder="1"/>
    <xf numFmtId="171" fontId="0" fillId="0" borderId="0" xfId="2" applyNumberFormat="1" applyFont="1" applyFill="1"/>
    <xf numFmtId="173" fontId="0" fillId="0" borderId="0" xfId="2" applyNumberFormat="1" applyFont="1" applyFill="1"/>
    <xf numFmtId="172" fontId="0" fillId="0" borderId="0" xfId="2" applyNumberFormat="1" applyFont="1"/>
    <xf numFmtId="0" fontId="12" fillId="0" borderId="6" xfId="0" applyFont="1" applyFill="1" applyBorder="1" applyAlignment="1"/>
    <xf numFmtId="164" fontId="12" fillId="0" borderId="6" xfId="0" applyNumberFormat="1" applyFont="1" applyFill="1" applyBorder="1"/>
    <xf numFmtId="0" fontId="12" fillId="0" borderId="6" xfId="0" applyFont="1" applyFill="1" applyBorder="1"/>
    <xf numFmtId="0" fontId="16" fillId="0" borderId="6" xfId="0" applyFont="1" applyFill="1" applyBorder="1" applyAlignment="1">
      <alignment horizontal="center"/>
    </xf>
    <xf numFmtId="164" fontId="11" fillId="0" borderId="6" xfId="0" applyNumberFormat="1" applyFont="1" applyFill="1" applyBorder="1"/>
    <xf numFmtId="0" fontId="11" fillId="0" borderId="6" xfId="0" applyFont="1" applyFill="1" applyBorder="1"/>
    <xf numFmtId="169" fontId="11" fillId="0" borderId="6" xfId="2" applyNumberFormat="1" applyFont="1" applyFill="1" applyBorder="1"/>
    <xf numFmtId="170" fontId="11" fillId="0" borderId="6" xfId="1" applyNumberFormat="1" applyFont="1" applyFill="1" applyBorder="1"/>
    <xf numFmtId="0" fontId="11" fillId="0" borderId="0" xfId="0" applyFont="1" applyFill="1"/>
    <xf numFmtId="0" fontId="17" fillId="0" borderId="0" xfId="0" applyFont="1"/>
    <xf numFmtId="0" fontId="18" fillId="0" borderId="5" xfId="0" applyFont="1" applyFill="1" applyBorder="1" applyAlignment="1">
      <alignment horizontal="centerContinuous"/>
    </xf>
    <xf numFmtId="0" fontId="17" fillId="0" borderId="0" xfId="0" applyFont="1" applyFill="1" applyBorder="1" applyAlignment="1"/>
    <xf numFmtId="164" fontId="17" fillId="0" borderId="0" xfId="0" applyNumberFormat="1" applyFont="1" applyFill="1" applyBorder="1" applyAlignment="1"/>
    <xf numFmtId="0" fontId="17" fillId="0" borderId="4" xfId="0" applyFont="1" applyFill="1" applyBorder="1" applyAlignment="1"/>
    <xf numFmtId="0" fontId="18" fillId="0" borderId="5" xfId="0" applyFont="1" applyFill="1" applyBorder="1" applyAlignment="1">
      <alignment horizontal="center"/>
    </xf>
    <xf numFmtId="164" fontId="17" fillId="0" borderId="4" xfId="0" applyNumberFormat="1" applyFont="1" applyFill="1" applyBorder="1" applyAlignment="1"/>
    <xf numFmtId="0" fontId="8" fillId="0" borderId="3" xfId="0" applyFont="1" applyBorder="1" applyAlignment="1">
      <alignment horizontal="center"/>
    </xf>
    <xf numFmtId="0" fontId="3" fillId="2" borderId="2" xfId="0" applyFont="1" applyFill="1" applyBorder="1"/>
    <xf numFmtId="0" fontId="12" fillId="0" borderId="1" xfId="0" applyFont="1" applyBorder="1"/>
    <xf numFmtId="0" fontId="12" fillId="0" borderId="2" xfId="0" applyFont="1" applyBorder="1"/>
    <xf numFmtId="0" fontId="12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right"/>
    </xf>
    <xf numFmtId="164" fontId="12" fillId="0" borderId="0" xfId="0" applyNumberFormat="1" applyFont="1"/>
    <xf numFmtId="164" fontId="12" fillId="0" borderId="2" xfId="0" applyNumberFormat="1" applyFont="1" applyBorder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Sup.sitio (m2)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7549060193754E-2"/>
          <c:y val="0.12264315333364395"/>
          <c:w val="0.89345125253877944"/>
          <c:h val="0.8653203186879746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'Data Set Precios de Casas'!$B$2:$B$88</c:f>
              <c:numCache>
                <c:formatCode>0</c:formatCode>
                <c:ptCount val="87"/>
                <c:pt idx="0">
                  <c:v>569.12377800000002</c:v>
                </c:pt>
                <c:pt idx="1">
                  <c:v>920.01840900000002</c:v>
                </c:pt>
                <c:pt idx="2">
                  <c:v>483.09559999999999</c:v>
                </c:pt>
                <c:pt idx="3">
                  <c:v>427.35379999999998</c:v>
                </c:pt>
                <c:pt idx="4">
                  <c:v>566.243785</c:v>
                </c:pt>
                <c:pt idx="5">
                  <c:v>795.807098</c:v>
                </c:pt>
                <c:pt idx="6">
                  <c:v>836.12699999999995</c:v>
                </c:pt>
                <c:pt idx="7">
                  <c:v>576.92763000000002</c:v>
                </c:pt>
                <c:pt idx="8">
                  <c:v>557.41800000000001</c:v>
                </c:pt>
                <c:pt idx="9">
                  <c:v>268.675476</c:v>
                </c:pt>
                <c:pt idx="10">
                  <c:v>557.41800000000001</c:v>
                </c:pt>
                <c:pt idx="11">
                  <c:v>654.68744100000004</c:v>
                </c:pt>
                <c:pt idx="12">
                  <c:v>1136.8540109999999</c:v>
                </c:pt>
                <c:pt idx="13">
                  <c:v>600.15337999999997</c:v>
                </c:pt>
                <c:pt idx="14">
                  <c:v>605.63465699999995</c:v>
                </c:pt>
                <c:pt idx="15">
                  <c:v>334.17209100000002</c:v>
                </c:pt>
                <c:pt idx="16">
                  <c:v>550.17156599999998</c:v>
                </c:pt>
                <c:pt idx="17">
                  <c:v>661.74806899999999</c:v>
                </c:pt>
                <c:pt idx="18">
                  <c:v>524.158726</c:v>
                </c:pt>
                <c:pt idx="19">
                  <c:v>799.15160600000002</c:v>
                </c:pt>
                <c:pt idx="20">
                  <c:v>510.40908200000001</c:v>
                </c:pt>
                <c:pt idx="21">
                  <c:v>724.64340000000004</c:v>
                </c:pt>
                <c:pt idx="22">
                  <c:v>557.69670899999994</c:v>
                </c:pt>
                <c:pt idx="23">
                  <c:v>484.767854</c:v>
                </c:pt>
                <c:pt idx="24">
                  <c:v>875.61077499999999</c:v>
                </c:pt>
                <c:pt idx="25">
                  <c:v>568.00894200000005</c:v>
                </c:pt>
                <c:pt idx="26">
                  <c:v>623.37913000000003</c:v>
                </c:pt>
                <c:pt idx="27">
                  <c:v>796.82903099999999</c:v>
                </c:pt>
                <c:pt idx="28">
                  <c:v>780.38519999999994</c:v>
                </c:pt>
                <c:pt idx="29">
                  <c:v>907.94101899999998</c:v>
                </c:pt>
                <c:pt idx="30">
                  <c:v>446.49181800000002</c:v>
                </c:pt>
                <c:pt idx="31">
                  <c:v>1401.534658</c:v>
                </c:pt>
                <c:pt idx="32">
                  <c:v>535.39998900000001</c:v>
                </c:pt>
                <c:pt idx="33">
                  <c:v>592.99984900000004</c:v>
                </c:pt>
                <c:pt idx="34">
                  <c:v>836.12699999999995</c:v>
                </c:pt>
                <c:pt idx="35">
                  <c:v>325.16050000000001</c:v>
                </c:pt>
                <c:pt idx="36">
                  <c:v>1011.899476</c:v>
                </c:pt>
                <c:pt idx="37">
                  <c:v>1452.445502</c:v>
                </c:pt>
                <c:pt idx="38">
                  <c:v>594.57920000000001</c:v>
                </c:pt>
                <c:pt idx="39">
                  <c:v>824.97864000000004</c:v>
                </c:pt>
                <c:pt idx="40">
                  <c:v>586.58954200000005</c:v>
                </c:pt>
                <c:pt idx="41">
                  <c:v>2622.7445929999999</c:v>
                </c:pt>
                <c:pt idx="42">
                  <c:v>654.96614999999997</c:v>
                </c:pt>
                <c:pt idx="43">
                  <c:v>492.850415</c:v>
                </c:pt>
                <c:pt idx="44">
                  <c:v>616.59721100000002</c:v>
                </c:pt>
                <c:pt idx="45">
                  <c:v>727.80210199999999</c:v>
                </c:pt>
                <c:pt idx="46">
                  <c:v>92.903000000000006</c:v>
                </c:pt>
                <c:pt idx="47">
                  <c:v>753.62913600000002</c:v>
                </c:pt>
                <c:pt idx="48">
                  <c:v>543.48254999999995</c:v>
                </c:pt>
                <c:pt idx="49">
                  <c:v>618.73397999999997</c:v>
                </c:pt>
                <c:pt idx="50">
                  <c:v>616.59721100000002</c:v>
                </c:pt>
                <c:pt idx="51">
                  <c:v>1418.350101</c:v>
                </c:pt>
                <c:pt idx="52">
                  <c:v>478.07883800000002</c:v>
                </c:pt>
                <c:pt idx="53">
                  <c:v>558.99735099999998</c:v>
                </c:pt>
                <c:pt idx="54">
                  <c:v>781.31422999999995</c:v>
                </c:pt>
                <c:pt idx="55">
                  <c:v>522.57937500000003</c:v>
                </c:pt>
                <c:pt idx="56">
                  <c:v>520.2568</c:v>
                </c:pt>
                <c:pt idx="57">
                  <c:v>606.19207500000005</c:v>
                </c:pt>
                <c:pt idx="58">
                  <c:v>562.99217999999996</c:v>
                </c:pt>
                <c:pt idx="59">
                  <c:v>514.58971699999995</c:v>
                </c:pt>
                <c:pt idx="60">
                  <c:v>702.90409799999998</c:v>
                </c:pt>
                <c:pt idx="61">
                  <c:v>509.480052</c:v>
                </c:pt>
                <c:pt idx="62">
                  <c:v>496.84524399999998</c:v>
                </c:pt>
                <c:pt idx="63">
                  <c:v>1471.026102</c:v>
                </c:pt>
                <c:pt idx="64">
                  <c:v>745.26786600000003</c:v>
                </c:pt>
                <c:pt idx="65">
                  <c:v>1111.6772980000001</c:v>
                </c:pt>
                <c:pt idx="66">
                  <c:v>785.95938000000001</c:v>
                </c:pt>
                <c:pt idx="67">
                  <c:v>1403.2998150000001</c:v>
                </c:pt>
                <c:pt idx="68">
                  <c:v>1008.833677</c:v>
                </c:pt>
                <c:pt idx="69">
                  <c:v>585.28890000000001</c:v>
                </c:pt>
                <c:pt idx="70">
                  <c:v>1073.4012620000001</c:v>
                </c:pt>
                <c:pt idx="71">
                  <c:v>557.41800000000001</c:v>
                </c:pt>
                <c:pt idx="72">
                  <c:v>2879.9929999999999</c:v>
                </c:pt>
                <c:pt idx="73">
                  <c:v>376.62876199999999</c:v>
                </c:pt>
                <c:pt idx="74">
                  <c:v>1923.0921000000001</c:v>
                </c:pt>
                <c:pt idx="75">
                  <c:v>513.28907500000003</c:v>
                </c:pt>
                <c:pt idx="76">
                  <c:v>8610.3429429999997</c:v>
                </c:pt>
                <c:pt idx="77">
                  <c:v>759.76073399999996</c:v>
                </c:pt>
                <c:pt idx="78">
                  <c:v>552.21543199999996</c:v>
                </c:pt>
                <c:pt idx="79">
                  <c:v>1750.106714</c:v>
                </c:pt>
                <c:pt idx="80">
                  <c:v>400.87644499999999</c:v>
                </c:pt>
                <c:pt idx="81">
                  <c:v>480.02980100000002</c:v>
                </c:pt>
                <c:pt idx="82">
                  <c:v>733.28337899999997</c:v>
                </c:pt>
                <c:pt idx="83">
                  <c:v>562.62056800000005</c:v>
                </c:pt>
                <c:pt idx="84">
                  <c:v>541.43868399999997</c:v>
                </c:pt>
                <c:pt idx="85">
                  <c:v>589.09792300000004</c:v>
                </c:pt>
                <c:pt idx="86">
                  <c:v>591.04888600000004</c:v>
                </c:pt>
              </c:numCache>
            </c:numRef>
          </c:xVal>
          <c:yVal>
            <c:numRef>
              <c:f>'P3'!$C$27:$C$113</c:f>
              <c:numCache>
                <c:formatCode>General</c:formatCode>
                <c:ptCount val="87"/>
                <c:pt idx="0">
                  <c:v>-34398.250198121736</c:v>
                </c:pt>
                <c:pt idx="1">
                  <c:v>56109.728715300735</c:v>
                </c:pt>
                <c:pt idx="2">
                  <c:v>-6424.8023242978379</c:v>
                </c:pt>
                <c:pt idx="3">
                  <c:v>-9292.3233707459585</c:v>
                </c:pt>
                <c:pt idx="4">
                  <c:v>13421.870775535004</c:v>
                </c:pt>
                <c:pt idx="5">
                  <c:v>46922.198999844084</c:v>
                </c:pt>
                <c:pt idx="6">
                  <c:v>30205.586109032854</c:v>
                </c:pt>
                <c:pt idx="7">
                  <c:v>52238.328075064346</c:v>
                </c:pt>
                <c:pt idx="8">
                  <c:v>-32492.611039910815</c:v>
                </c:pt>
                <c:pt idx="9">
                  <c:v>-13485.727206416777</c:v>
                </c:pt>
                <c:pt idx="10">
                  <c:v>-36088.782563979243</c:v>
                </c:pt>
                <c:pt idx="11">
                  <c:v>-64420.683481730986</c:v>
                </c:pt>
                <c:pt idx="12">
                  <c:v>-40509.276520076732</c:v>
                </c:pt>
                <c:pt idx="13">
                  <c:v>-40822.266723585548</c:v>
                </c:pt>
                <c:pt idx="14">
                  <c:v>-39081.966031462536</c:v>
                </c:pt>
                <c:pt idx="15">
                  <c:v>-22693.690654069971</c:v>
                </c:pt>
                <c:pt idx="16">
                  <c:v>-38869.306983974093</c:v>
                </c:pt>
                <c:pt idx="17">
                  <c:v>24380.400542352989</c:v>
                </c:pt>
                <c:pt idx="18">
                  <c:v>50458.971639400406</c:v>
                </c:pt>
                <c:pt idx="19">
                  <c:v>24640.916349780135</c:v>
                </c:pt>
                <c:pt idx="20">
                  <c:v>-12510.498332795745</c:v>
                </c:pt>
                <c:pt idx="21">
                  <c:v>-20049.513990460429</c:v>
                </c:pt>
                <c:pt idx="22">
                  <c:v>-18339.056627326529</c:v>
                </c:pt>
                <c:pt idx="23">
                  <c:v>-80676.32415782247</c:v>
                </c:pt>
                <c:pt idx="24">
                  <c:v>22990.707513741101</c:v>
                </c:pt>
                <c:pt idx="25">
                  <c:v>3932.2628672797582</c:v>
                </c:pt>
                <c:pt idx="26">
                  <c:v>-30738.167356198013</c:v>
                </c:pt>
                <c:pt idx="27">
                  <c:v>35153.155046595901</c:v>
                </c:pt>
                <c:pt idx="28">
                  <c:v>-36767.07718597597</c:v>
                </c:pt>
                <c:pt idx="29">
                  <c:v>33000.97650342813</c:v>
                </c:pt>
                <c:pt idx="30">
                  <c:v>-5441.8582495425071</c:v>
                </c:pt>
                <c:pt idx="31">
                  <c:v>-57884.297277358884</c:v>
                </c:pt>
                <c:pt idx="32">
                  <c:v>14201.718229856226</c:v>
                </c:pt>
                <c:pt idx="33">
                  <c:v>-28641.242595269228</c:v>
                </c:pt>
                <c:pt idx="34">
                  <c:v>41067.567730455834</c:v>
                </c:pt>
                <c:pt idx="35">
                  <c:v>-45268.761226925737</c:v>
                </c:pt>
                <c:pt idx="36">
                  <c:v>-25404.118699872051</c:v>
                </c:pt>
                <c:pt idx="37">
                  <c:v>14169.58078347455</c:v>
                </c:pt>
                <c:pt idx="38">
                  <c:v>-49452.122168775299</c:v>
                </c:pt>
                <c:pt idx="39">
                  <c:v>19681.645456717059</c:v>
                </c:pt>
                <c:pt idx="40">
                  <c:v>6662.7819968453259</c:v>
                </c:pt>
                <c:pt idx="41">
                  <c:v>148995.5436719773</c:v>
                </c:pt>
                <c:pt idx="42">
                  <c:v>-3027.8123000756605</c:v>
                </c:pt>
                <c:pt idx="43">
                  <c:v>41300.988868129964</c:v>
                </c:pt>
                <c:pt idx="44">
                  <c:v>23770.57772132993</c:v>
                </c:pt>
                <c:pt idx="45">
                  <c:v>9200.4960212128935</c:v>
                </c:pt>
                <c:pt idx="46">
                  <c:v>-36425.242904611048</c:v>
                </c:pt>
                <c:pt idx="47">
                  <c:v>-68237.572823620692</c:v>
                </c:pt>
                <c:pt idx="48">
                  <c:v>24197.739768301893</c:v>
                </c:pt>
                <c:pt idx="49">
                  <c:v>49477.108533622493</c:v>
                </c:pt>
                <c:pt idx="50">
                  <c:v>-8797.9320724043064</c:v>
                </c:pt>
                <c:pt idx="51">
                  <c:v>27084.592160032771</c:v>
                </c:pt>
                <c:pt idx="52">
                  <c:v>4786.9656815257622</c:v>
                </c:pt>
                <c:pt idx="53">
                  <c:v>-56150.429644136631</c:v>
                </c:pt>
                <c:pt idx="54">
                  <c:v>917.07979186438024</c:v>
                </c:pt>
                <c:pt idx="55">
                  <c:v>-10711.875355075608</c:v>
                </c:pt>
                <c:pt idx="56">
                  <c:v>-31691.1364706881</c:v>
                </c:pt>
                <c:pt idx="57">
                  <c:v>-12528.66522283142</c:v>
                </c:pt>
                <c:pt idx="58">
                  <c:v>15158.34539760364</c:v>
                </c:pt>
                <c:pt idx="59">
                  <c:v>-12769.526897841657</c:v>
                </c:pt>
                <c:pt idx="60">
                  <c:v>-2298.5470199477859</c:v>
                </c:pt>
                <c:pt idx="61">
                  <c:v>12156.133160547877</c:v>
                </c:pt>
                <c:pt idx="62">
                  <c:v>49680.391089443525</c:v>
                </c:pt>
                <c:pt idx="63">
                  <c:v>52007.46144544892</c:v>
                </c:pt>
                <c:pt idx="64">
                  <c:v>-334.26196067765704</c:v>
                </c:pt>
                <c:pt idx="65">
                  <c:v>84470.259212995064</c:v>
                </c:pt>
                <c:pt idx="66">
                  <c:v>-5359.7904666826653</c:v>
                </c:pt>
                <c:pt idx="67">
                  <c:v>-2128.6280008640606</c:v>
                </c:pt>
                <c:pt idx="68">
                  <c:v>-47838.840756957768</c:v>
                </c:pt>
                <c:pt idx="69">
                  <c:v>-5929.6559556248831</c:v>
                </c:pt>
                <c:pt idx="70">
                  <c:v>-27617.592688996636</c:v>
                </c:pt>
                <c:pt idx="71">
                  <c:v>14216.087866419926</c:v>
                </c:pt>
                <c:pt idx="72">
                  <c:v>122954.29571909952</c:v>
                </c:pt>
                <c:pt idx="73">
                  <c:v>-8641.1246687754174</c:v>
                </c:pt>
                <c:pt idx="74">
                  <c:v>-9803.5631239790528</c:v>
                </c:pt>
                <c:pt idx="75">
                  <c:v>156821.27890123343</c:v>
                </c:pt>
                <c:pt idx="76">
                  <c:v>-86444.207675576094</c:v>
                </c:pt>
                <c:pt idx="77">
                  <c:v>18674.345155357558</c:v>
                </c:pt>
                <c:pt idx="78">
                  <c:v>-27792.779041030124</c:v>
                </c:pt>
                <c:pt idx="79">
                  <c:v>5358.4107068359735</c:v>
                </c:pt>
                <c:pt idx="80">
                  <c:v>-90444.707481015997</c:v>
                </c:pt>
                <c:pt idx="81">
                  <c:v>-4168.493828985258</c:v>
                </c:pt>
                <c:pt idx="82">
                  <c:v>-47176.342418728396</c:v>
                </c:pt>
                <c:pt idx="83">
                  <c:v>27744.02712692268</c:v>
                </c:pt>
                <c:pt idx="84">
                  <c:v>-4952.7309580939473</c:v>
                </c:pt>
                <c:pt idx="85">
                  <c:v>-17924.411000224587</c:v>
                </c:pt>
                <c:pt idx="86">
                  <c:v>40738.070369530426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1-4E68-B916-BD94DB29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24608"/>
        <c:axId val="364726528"/>
      </c:scatterChart>
      <c:valAx>
        <c:axId val="36472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Sup.sitio (m2)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364726528"/>
        <c:crosses val="autoZero"/>
        <c:crossBetween val="midCat"/>
      </c:valAx>
      <c:valAx>
        <c:axId val="36472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4724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Sup.const (m2)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Set Precios de Casas'!$C$2:$C$88</c:f>
              <c:numCache>
                <c:formatCode>0</c:formatCode>
                <c:ptCount val="87"/>
                <c:pt idx="0">
                  <c:v>226.497514</c:v>
                </c:pt>
                <c:pt idx="1">
                  <c:v>192.86662799999999</c:v>
                </c:pt>
                <c:pt idx="2">
                  <c:v>127.64872199999999</c:v>
                </c:pt>
                <c:pt idx="3">
                  <c:v>134.52354399999999</c:v>
                </c:pt>
                <c:pt idx="4">
                  <c:v>233.558142</c:v>
                </c:pt>
                <c:pt idx="5">
                  <c:v>255.854862</c:v>
                </c:pt>
                <c:pt idx="6">
                  <c:v>192.03050099999999</c:v>
                </c:pt>
                <c:pt idx="7">
                  <c:v>160.81509299999999</c:v>
                </c:pt>
                <c:pt idx="8">
                  <c:v>164.15960100000001</c:v>
                </c:pt>
                <c:pt idx="9">
                  <c:v>175.58667</c:v>
                </c:pt>
                <c:pt idx="10">
                  <c:v>217.02140800000001</c:v>
                </c:pt>
                <c:pt idx="11">
                  <c:v>244.706502</c:v>
                </c:pt>
                <c:pt idx="12">
                  <c:v>313.54762499999998</c:v>
                </c:pt>
                <c:pt idx="13">
                  <c:v>176.422797</c:v>
                </c:pt>
                <c:pt idx="14">
                  <c:v>214.79173599999999</c:v>
                </c:pt>
                <c:pt idx="15">
                  <c:v>163.50927999999999</c:v>
                </c:pt>
                <c:pt idx="16">
                  <c:v>185.80600000000001</c:v>
                </c:pt>
                <c:pt idx="17">
                  <c:v>164.809922</c:v>
                </c:pt>
                <c:pt idx="18">
                  <c:v>127.83452800000001</c:v>
                </c:pt>
                <c:pt idx="19">
                  <c:v>170.47700499999999</c:v>
                </c:pt>
                <c:pt idx="20">
                  <c:v>190.265344</c:v>
                </c:pt>
                <c:pt idx="21">
                  <c:v>197.32597200000001</c:v>
                </c:pt>
                <c:pt idx="22">
                  <c:v>164.25250399999999</c:v>
                </c:pt>
                <c:pt idx="23">
                  <c:v>160.907996</c:v>
                </c:pt>
                <c:pt idx="24">
                  <c:v>133.78031999999999</c:v>
                </c:pt>
                <c:pt idx="25">
                  <c:v>179.488596</c:v>
                </c:pt>
                <c:pt idx="26">
                  <c:v>179.488596</c:v>
                </c:pt>
                <c:pt idx="27">
                  <c:v>195.653718</c:v>
                </c:pt>
                <c:pt idx="28">
                  <c:v>327.85468700000001</c:v>
                </c:pt>
                <c:pt idx="29">
                  <c:v>190.54405299999999</c:v>
                </c:pt>
                <c:pt idx="30">
                  <c:v>146.13641899999999</c:v>
                </c:pt>
                <c:pt idx="31">
                  <c:v>262.822587</c:v>
                </c:pt>
                <c:pt idx="32">
                  <c:v>151.43189000000001</c:v>
                </c:pt>
                <c:pt idx="33">
                  <c:v>170.94152</c:v>
                </c:pt>
                <c:pt idx="34">
                  <c:v>191.93759800000001</c:v>
                </c:pt>
                <c:pt idx="35">
                  <c:v>158.12090599999999</c:v>
                </c:pt>
                <c:pt idx="36">
                  <c:v>255.48325</c:v>
                </c:pt>
                <c:pt idx="37">
                  <c:v>360.46364</c:v>
                </c:pt>
                <c:pt idx="38">
                  <c:v>172.24216200000001</c:v>
                </c:pt>
                <c:pt idx="39">
                  <c:v>132.015163</c:v>
                </c:pt>
                <c:pt idx="40">
                  <c:v>154.404786</c:v>
                </c:pt>
                <c:pt idx="41">
                  <c:v>309.45989300000002</c:v>
                </c:pt>
                <c:pt idx="42">
                  <c:v>153.84736799999999</c:v>
                </c:pt>
                <c:pt idx="43">
                  <c:v>108.789413</c:v>
                </c:pt>
                <c:pt idx="44">
                  <c:v>213.026579</c:v>
                </c:pt>
                <c:pt idx="45">
                  <c:v>163.88089199999999</c:v>
                </c:pt>
                <c:pt idx="46">
                  <c:v>257.15550400000001</c:v>
                </c:pt>
                <c:pt idx="47">
                  <c:v>346.80689899999999</c:v>
                </c:pt>
                <c:pt idx="48">
                  <c:v>142.69900799999999</c:v>
                </c:pt>
                <c:pt idx="49">
                  <c:v>152.17511400000001</c:v>
                </c:pt>
                <c:pt idx="50">
                  <c:v>183.20471599999999</c:v>
                </c:pt>
                <c:pt idx="51">
                  <c:v>137.31063399999999</c:v>
                </c:pt>
                <c:pt idx="52">
                  <c:v>130.807424</c:v>
                </c:pt>
                <c:pt idx="53">
                  <c:v>168.340236</c:v>
                </c:pt>
                <c:pt idx="54">
                  <c:v>159.97896599999999</c:v>
                </c:pt>
                <c:pt idx="55">
                  <c:v>165.36734000000001</c:v>
                </c:pt>
                <c:pt idx="56">
                  <c:v>155.519622</c:v>
                </c:pt>
                <c:pt idx="57">
                  <c:v>171.87055000000001</c:v>
                </c:pt>
                <c:pt idx="58">
                  <c:v>178.83827500000001</c:v>
                </c:pt>
                <c:pt idx="59">
                  <c:v>217.671729</c:v>
                </c:pt>
                <c:pt idx="60">
                  <c:v>145.57900100000001</c:v>
                </c:pt>
                <c:pt idx="61">
                  <c:v>154.59059199999999</c:v>
                </c:pt>
                <c:pt idx="62">
                  <c:v>128.76355799999999</c:v>
                </c:pt>
                <c:pt idx="63">
                  <c:v>243.127151</c:v>
                </c:pt>
                <c:pt idx="64">
                  <c:v>215.62786299999999</c:v>
                </c:pt>
                <c:pt idx="65">
                  <c:v>245.078114</c:v>
                </c:pt>
                <c:pt idx="66">
                  <c:v>177.909245</c:v>
                </c:pt>
                <c:pt idx="67">
                  <c:v>240.52586700000001</c:v>
                </c:pt>
                <c:pt idx="68">
                  <c:v>251.674227</c:v>
                </c:pt>
                <c:pt idx="69">
                  <c:v>147.437061</c:v>
                </c:pt>
                <c:pt idx="70">
                  <c:v>157.37768199999999</c:v>
                </c:pt>
                <c:pt idx="71">
                  <c:v>142.69900799999999</c:v>
                </c:pt>
                <c:pt idx="72">
                  <c:v>340.21078599999998</c:v>
                </c:pt>
                <c:pt idx="73">
                  <c:v>161.279608</c:v>
                </c:pt>
                <c:pt idx="74">
                  <c:v>204.85111499999999</c:v>
                </c:pt>
                <c:pt idx="75">
                  <c:v>139.54030599999999</c:v>
                </c:pt>
                <c:pt idx="76">
                  <c:v>157.56348800000001</c:v>
                </c:pt>
                <c:pt idx="77">
                  <c:v>203.08595800000001</c:v>
                </c:pt>
                <c:pt idx="78">
                  <c:v>179.116984</c:v>
                </c:pt>
                <c:pt idx="79">
                  <c:v>120.216482</c:v>
                </c:pt>
                <c:pt idx="80">
                  <c:v>142.60610499999999</c:v>
                </c:pt>
                <c:pt idx="81">
                  <c:v>183.94793999999999</c:v>
                </c:pt>
                <c:pt idx="82">
                  <c:v>194.16727</c:v>
                </c:pt>
                <c:pt idx="83">
                  <c:v>170.662811</c:v>
                </c:pt>
                <c:pt idx="84">
                  <c:v>159.32864499999999</c:v>
                </c:pt>
                <c:pt idx="85">
                  <c:v>146.229322</c:v>
                </c:pt>
                <c:pt idx="86">
                  <c:v>110.09005499999999</c:v>
                </c:pt>
              </c:numCache>
            </c:numRef>
          </c:xVal>
          <c:yVal>
            <c:numRef>
              <c:f>'P3'!$C$27:$C$113</c:f>
              <c:numCache>
                <c:formatCode>General</c:formatCode>
                <c:ptCount val="87"/>
                <c:pt idx="0">
                  <c:v>-34398.250198121736</c:v>
                </c:pt>
                <c:pt idx="1">
                  <c:v>56109.728715300735</c:v>
                </c:pt>
                <c:pt idx="2">
                  <c:v>-6424.8023242978379</c:v>
                </c:pt>
                <c:pt idx="3">
                  <c:v>-9292.3233707459585</c:v>
                </c:pt>
                <c:pt idx="4">
                  <c:v>13421.870775535004</c:v>
                </c:pt>
                <c:pt idx="5">
                  <c:v>46922.198999844084</c:v>
                </c:pt>
                <c:pt idx="6">
                  <c:v>30205.586109032854</c:v>
                </c:pt>
                <c:pt idx="7">
                  <c:v>52238.328075064346</c:v>
                </c:pt>
                <c:pt idx="8">
                  <c:v>-32492.611039910815</c:v>
                </c:pt>
                <c:pt idx="9">
                  <c:v>-13485.727206416777</c:v>
                </c:pt>
                <c:pt idx="10">
                  <c:v>-36088.782563979243</c:v>
                </c:pt>
                <c:pt idx="11">
                  <c:v>-64420.683481730986</c:v>
                </c:pt>
                <c:pt idx="12">
                  <c:v>-40509.276520076732</c:v>
                </c:pt>
                <c:pt idx="13">
                  <c:v>-40822.266723585548</c:v>
                </c:pt>
                <c:pt idx="14">
                  <c:v>-39081.966031462536</c:v>
                </c:pt>
                <c:pt idx="15">
                  <c:v>-22693.690654069971</c:v>
                </c:pt>
                <c:pt idx="16">
                  <c:v>-38869.306983974093</c:v>
                </c:pt>
                <c:pt idx="17">
                  <c:v>24380.400542352989</c:v>
                </c:pt>
                <c:pt idx="18">
                  <c:v>50458.971639400406</c:v>
                </c:pt>
                <c:pt idx="19">
                  <c:v>24640.916349780135</c:v>
                </c:pt>
                <c:pt idx="20">
                  <c:v>-12510.498332795745</c:v>
                </c:pt>
                <c:pt idx="21">
                  <c:v>-20049.513990460429</c:v>
                </c:pt>
                <c:pt idx="22">
                  <c:v>-18339.056627326529</c:v>
                </c:pt>
                <c:pt idx="23">
                  <c:v>-80676.32415782247</c:v>
                </c:pt>
                <c:pt idx="24">
                  <c:v>22990.707513741101</c:v>
                </c:pt>
                <c:pt idx="25">
                  <c:v>3932.2628672797582</c:v>
                </c:pt>
                <c:pt idx="26">
                  <c:v>-30738.167356198013</c:v>
                </c:pt>
                <c:pt idx="27">
                  <c:v>35153.155046595901</c:v>
                </c:pt>
                <c:pt idx="28">
                  <c:v>-36767.07718597597</c:v>
                </c:pt>
                <c:pt idx="29">
                  <c:v>33000.97650342813</c:v>
                </c:pt>
                <c:pt idx="30">
                  <c:v>-5441.8582495425071</c:v>
                </c:pt>
                <c:pt idx="31">
                  <c:v>-57884.297277358884</c:v>
                </c:pt>
                <c:pt idx="32">
                  <c:v>14201.718229856226</c:v>
                </c:pt>
                <c:pt idx="33">
                  <c:v>-28641.242595269228</c:v>
                </c:pt>
                <c:pt idx="34">
                  <c:v>41067.567730455834</c:v>
                </c:pt>
                <c:pt idx="35">
                  <c:v>-45268.761226925737</c:v>
                </c:pt>
                <c:pt idx="36">
                  <c:v>-25404.118699872051</c:v>
                </c:pt>
                <c:pt idx="37">
                  <c:v>14169.58078347455</c:v>
                </c:pt>
                <c:pt idx="38">
                  <c:v>-49452.122168775299</c:v>
                </c:pt>
                <c:pt idx="39">
                  <c:v>19681.645456717059</c:v>
                </c:pt>
                <c:pt idx="40">
                  <c:v>6662.7819968453259</c:v>
                </c:pt>
                <c:pt idx="41">
                  <c:v>148995.5436719773</c:v>
                </c:pt>
                <c:pt idx="42">
                  <c:v>-3027.8123000756605</c:v>
                </c:pt>
                <c:pt idx="43">
                  <c:v>41300.988868129964</c:v>
                </c:pt>
                <c:pt idx="44">
                  <c:v>23770.57772132993</c:v>
                </c:pt>
                <c:pt idx="45">
                  <c:v>9200.4960212128935</c:v>
                </c:pt>
                <c:pt idx="46">
                  <c:v>-36425.242904611048</c:v>
                </c:pt>
                <c:pt idx="47">
                  <c:v>-68237.572823620692</c:v>
                </c:pt>
                <c:pt idx="48">
                  <c:v>24197.739768301893</c:v>
                </c:pt>
                <c:pt idx="49">
                  <c:v>49477.108533622493</c:v>
                </c:pt>
                <c:pt idx="50">
                  <c:v>-8797.9320724043064</c:v>
                </c:pt>
                <c:pt idx="51">
                  <c:v>27084.592160032771</c:v>
                </c:pt>
                <c:pt idx="52">
                  <c:v>4786.9656815257622</c:v>
                </c:pt>
                <c:pt idx="53">
                  <c:v>-56150.429644136631</c:v>
                </c:pt>
                <c:pt idx="54">
                  <c:v>917.07979186438024</c:v>
                </c:pt>
                <c:pt idx="55">
                  <c:v>-10711.875355075608</c:v>
                </c:pt>
                <c:pt idx="56">
                  <c:v>-31691.1364706881</c:v>
                </c:pt>
                <c:pt idx="57">
                  <c:v>-12528.66522283142</c:v>
                </c:pt>
                <c:pt idx="58">
                  <c:v>15158.34539760364</c:v>
                </c:pt>
                <c:pt idx="59">
                  <c:v>-12769.526897841657</c:v>
                </c:pt>
                <c:pt idx="60">
                  <c:v>-2298.5470199477859</c:v>
                </c:pt>
                <c:pt idx="61">
                  <c:v>12156.133160547877</c:v>
                </c:pt>
                <c:pt idx="62">
                  <c:v>49680.391089443525</c:v>
                </c:pt>
                <c:pt idx="63">
                  <c:v>52007.46144544892</c:v>
                </c:pt>
                <c:pt idx="64">
                  <c:v>-334.26196067765704</c:v>
                </c:pt>
                <c:pt idx="65">
                  <c:v>84470.259212995064</c:v>
                </c:pt>
                <c:pt idx="66">
                  <c:v>-5359.7904666826653</c:v>
                </c:pt>
                <c:pt idx="67">
                  <c:v>-2128.6280008640606</c:v>
                </c:pt>
                <c:pt idx="68">
                  <c:v>-47838.840756957768</c:v>
                </c:pt>
                <c:pt idx="69">
                  <c:v>-5929.6559556248831</c:v>
                </c:pt>
                <c:pt idx="70">
                  <c:v>-27617.592688996636</c:v>
                </c:pt>
                <c:pt idx="71">
                  <c:v>14216.087866419926</c:v>
                </c:pt>
                <c:pt idx="72">
                  <c:v>122954.29571909952</c:v>
                </c:pt>
                <c:pt idx="73">
                  <c:v>-8641.1246687754174</c:v>
                </c:pt>
                <c:pt idx="74">
                  <c:v>-9803.5631239790528</c:v>
                </c:pt>
                <c:pt idx="75">
                  <c:v>156821.27890123343</c:v>
                </c:pt>
                <c:pt idx="76">
                  <c:v>-86444.207675576094</c:v>
                </c:pt>
                <c:pt idx="77">
                  <c:v>18674.345155357558</c:v>
                </c:pt>
                <c:pt idx="78">
                  <c:v>-27792.779041030124</c:v>
                </c:pt>
                <c:pt idx="79">
                  <c:v>5358.4107068359735</c:v>
                </c:pt>
                <c:pt idx="80">
                  <c:v>-90444.707481015997</c:v>
                </c:pt>
                <c:pt idx="81">
                  <c:v>-4168.493828985258</c:v>
                </c:pt>
                <c:pt idx="82">
                  <c:v>-47176.342418728396</c:v>
                </c:pt>
                <c:pt idx="83">
                  <c:v>27744.02712692268</c:v>
                </c:pt>
                <c:pt idx="84">
                  <c:v>-4952.7309580939473</c:v>
                </c:pt>
                <c:pt idx="85">
                  <c:v>-17924.411000224587</c:v>
                </c:pt>
                <c:pt idx="86">
                  <c:v>40738.070369530426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E-49C2-B336-932BA9996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65952"/>
        <c:axId val="364767872"/>
      </c:scatterChart>
      <c:valAx>
        <c:axId val="36476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Sup.const (m2)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364767872"/>
        <c:crosses val="autoZero"/>
        <c:crossBetween val="midCat"/>
      </c:valAx>
      <c:valAx>
        <c:axId val="364767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4765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n°dormitorios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'Data Set Precios de Casas'!$I$2:$I$88</c:f>
              <c:numCache>
                <c:formatCode>General</c:formatCode>
                <c:ptCount val="87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7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5</c:v>
                </c:pt>
                <c:pt idx="42">
                  <c:v>4</c:v>
                </c:pt>
                <c:pt idx="43">
                  <c:v>3</c:v>
                </c:pt>
                <c:pt idx="44">
                  <c:v>5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6</c:v>
                </c:pt>
                <c:pt idx="63">
                  <c:v>5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5</c:v>
                </c:pt>
                <c:pt idx="73">
                  <c:v>3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</c:numCache>
            </c:numRef>
          </c:xVal>
          <c:yVal>
            <c:numRef>
              <c:f>'P3'!$C$27:$C$113</c:f>
              <c:numCache>
                <c:formatCode>General</c:formatCode>
                <c:ptCount val="87"/>
                <c:pt idx="0">
                  <c:v>-34398.250198121736</c:v>
                </c:pt>
                <c:pt idx="1">
                  <c:v>56109.728715300735</c:v>
                </c:pt>
                <c:pt idx="2">
                  <c:v>-6424.8023242978379</c:v>
                </c:pt>
                <c:pt idx="3">
                  <c:v>-9292.3233707459585</c:v>
                </c:pt>
                <c:pt idx="4">
                  <c:v>13421.870775535004</c:v>
                </c:pt>
                <c:pt idx="5">
                  <c:v>46922.198999844084</c:v>
                </c:pt>
                <c:pt idx="6">
                  <c:v>30205.586109032854</c:v>
                </c:pt>
                <c:pt idx="7">
                  <c:v>52238.328075064346</c:v>
                </c:pt>
                <c:pt idx="8">
                  <c:v>-32492.611039910815</c:v>
                </c:pt>
                <c:pt idx="9">
                  <c:v>-13485.727206416777</c:v>
                </c:pt>
                <c:pt idx="10">
                  <c:v>-36088.782563979243</c:v>
                </c:pt>
                <c:pt idx="11">
                  <c:v>-64420.683481730986</c:v>
                </c:pt>
                <c:pt idx="12">
                  <c:v>-40509.276520076732</c:v>
                </c:pt>
                <c:pt idx="13">
                  <c:v>-40822.266723585548</c:v>
                </c:pt>
                <c:pt idx="14">
                  <c:v>-39081.966031462536</c:v>
                </c:pt>
                <c:pt idx="15">
                  <c:v>-22693.690654069971</c:v>
                </c:pt>
                <c:pt idx="16">
                  <c:v>-38869.306983974093</c:v>
                </c:pt>
                <c:pt idx="17">
                  <c:v>24380.400542352989</c:v>
                </c:pt>
                <c:pt idx="18">
                  <c:v>50458.971639400406</c:v>
                </c:pt>
                <c:pt idx="19">
                  <c:v>24640.916349780135</c:v>
                </c:pt>
                <c:pt idx="20">
                  <c:v>-12510.498332795745</c:v>
                </c:pt>
                <c:pt idx="21">
                  <c:v>-20049.513990460429</c:v>
                </c:pt>
                <c:pt idx="22">
                  <c:v>-18339.056627326529</c:v>
                </c:pt>
                <c:pt idx="23">
                  <c:v>-80676.32415782247</c:v>
                </c:pt>
                <c:pt idx="24">
                  <c:v>22990.707513741101</c:v>
                </c:pt>
                <c:pt idx="25">
                  <c:v>3932.2628672797582</c:v>
                </c:pt>
                <c:pt idx="26">
                  <c:v>-30738.167356198013</c:v>
                </c:pt>
                <c:pt idx="27">
                  <c:v>35153.155046595901</c:v>
                </c:pt>
                <c:pt idx="28">
                  <c:v>-36767.07718597597</c:v>
                </c:pt>
                <c:pt idx="29">
                  <c:v>33000.97650342813</c:v>
                </c:pt>
                <c:pt idx="30">
                  <c:v>-5441.8582495425071</c:v>
                </c:pt>
                <c:pt idx="31">
                  <c:v>-57884.297277358884</c:v>
                </c:pt>
                <c:pt idx="32">
                  <c:v>14201.718229856226</c:v>
                </c:pt>
                <c:pt idx="33">
                  <c:v>-28641.242595269228</c:v>
                </c:pt>
                <c:pt idx="34">
                  <c:v>41067.567730455834</c:v>
                </c:pt>
                <c:pt idx="35">
                  <c:v>-45268.761226925737</c:v>
                </c:pt>
                <c:pt idx="36">
                  <c:v>-25404.118699872051</c:v>
                </c:pt>
                <c:pt idx="37">
                  <c:v>14169.58078347455</c:v>
                </c:pt>
                <c:pt idx="38">
                  <c:v>-49452.122168775299</c:v>
                </c:pt>
                <c:pt idx="39">
                  <c:v>19681.645456717059</c:v>
                </c:pt>
                <c:pt idx="40">
                  <c:v>6662.7819968453259</c:v>
                </c:pt>
                <c:pt idx="41">
                  <c:v>148995.5436719773</c:v>
                </c:pt>
                <c:pt idx="42">
                  <c:v>-3027.8123000756605</c:v>
                </c:pt>
                <c:pt idx="43">
                  <c:v>41300.988868129964</c:v>
                </c:pt>
                <c:pt idx="44">
                  <c:v>23770.57772132993</c:v>
                </c:pt>
                <c:pt idx="45">
                  <c:v>9200.4960212128935</c:v>
                </c:pt>
                <c:pt idx="46">
                  <c:v>-36425.242904611048</c:v>
                </c:pt>
                <c:pt idx="47">
                  <c:v>-68237.572823620692</c:v>
                </c:pt>
                <c:pt idx="48">
                  <c:v>24197.739768301893</c:v>
                </c:pt>
                <c:pt idx="49">
                  <c:v>49477.108533622493</c:v>
                </c:pt>
                <c:pt idx="50">
                  <c:v>-8797.9320724043064</c:v>
                </c:pt>
                <c:pt idx="51">
                  <c:v>27084.592160032771</c:v>
                </c:pt>
                <c:pt idx="52">
                  <c:v>4786.9656815257622</c:v>
                </c:pt>
                <c:pt idx="53">
                  <c:v>-56150.429644136631</c:v>
                </c:pt>
                <c:pt idx="54">
                  <c:v>917.07979186438024</c:v>
                </c:pt>
                <c:pt idx="55">
                  <c:v>-10711.875355075608</c:v>
                </c:pt>
                <c:pt idx="56">
                  <c:v>-31691.1364706881</c:v>
                </c:pt>
                <c:pt idx="57">
                  <c:v>-12528.66522283142</c:v>
                </c:pt>
                <c:pt idx="58">
                  <c:v>15158.34539760364</c:v>
                </c:pt>
                <c:pt idx="59">
                  <c:v>-12769.526897841657</c:v>
                </c:pt>
                <c:pt idx="60">
                  <c:v>-2298.5470199477859</c:v>
                </c:pt>
                <c:pt idx="61">
                  <c:v>12156.133160547877</c:v>
                </c:pt>
                <c:pt idx="62">
                  <c:v>49680.391089443525</c:v>
                </c:pt>
                <c:pt idx="63">
                  <c:v>52007.46144544892</c:v>
                </c:pt>
                <c:pt idx="64">
                  <c:v>-334.26196067765704</c:v>
                </c:pt>
                <c:pt idx="65">
                  <c:v>84470.259212995064</c:v>
                </c:pt>
                <c:pt idx="66">
                  <c:v>-5359.7904666826653</c:v>
                </c:pt>
                <c:pt idx="67">
                  <c:v>-2128.6280008640606</c:v>
                </c:pt>
                <c:pt idx="68">
                  <c:v>-47838.840756957768</c:v>
                </c:pt>
                <c:pt idx="69">
                  <c:v>-5929.6559556248831</c:v>
                </c:pt>
                <c:pt idx="70">
                  <c:v>-27617.592688996636</c:v>
                </c:pt>
                <c:pt idx="71">
                  <c:v>14216.087866419926</c:v>
                </c:pt>
                <c:pt idx="72">
                  <c:v>122954.29571909952</c:v>
                </c:pt>
                <c:pt idx="73">
                  <c:v>-8641.1246687754174</c:v>
                </c:pt>
                <c:pt idx="74">
                  <c:v>-9803.5631239790528</c:v>
                </c:pt>
                <c:pt idx="75">
                  <c:v>156821.27890123343</c:v>
                </c:pt>
                <c:pt idx="76">
                  <c:v>-86444.207675576094</c:v>
                </c:pt>
                <c:pt idx="77">
                  <c:v>18674.345155357558</c:v>
                </c:pt>
                <c:pt idx="78">
                  <c:v>-27792.779041030124</c:v>
                </c:pt>
                <c:pt idx="79">
                  <c:v>5358.4107068359735</c:v>
                </c:pt>
                <c:pt idx="80">
                  <c:v>-90444.707481015997</c:v>
                </c:pt>
                <c:pt idx="81">
                  <c:v>-4168.493828985258</c:v>
                </c:pt>
                <c:pt idx="82">
                  <c:v>-47176.342418728396</c:v>
                </c:pt>
                <c:pt idx="83">
                  <c:v>27744.02712692268</c:v>
                </c:pt>
                <c:pt idx="84">
                  <c:v>-4952.7309580939473</c:v>
                </c:pt>
                <c:pt idx="85">
                  <c:v>-17924.411000224587</c:v>
                </c:pt>
                <c:pt idx="86">
                  <c:v>40738.070369530426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E-4278-9A6D-F2EF2080B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658048"/>
        <c:axId val="364660224"/>
      </c:scatterChart>
      <c:valAx>
        <c:axId val="36465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n°dormitorios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4660224"/>
        <c:crosses val="autoZero"/>
        <c:crossBetween val="midCat"/>
      </c:valAx>
      <c:valAx>
        <c:axId val="364660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4658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</xdr:row>
      <xdr:rowOff>0</xdr:rowOff>
    </xdr:from>
    <xdr:to>
      <xdr:col>16</xdr:col>
      <xdr:colOff>1</xdr:colOff>
      <xdr:row>19</xdr:row>
      <xdr:rowOff>9525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31</xdr:row>
      <xdr:rowOff>161925</xdr:rowOff>
    </xdr:from>
    <xdr:to>
      <xdr:col>20</xdr:col>
      <xdr:colOff>371474</xdr:colOff>
      <xdr:row>46</xdr:row>
      <xdr:rowOff>28575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171450</xdr:colOff>
      <xdr:row>20</xdr:row>
      <xdr:rowOff>28575</xdr:rowOff>
    </xdr:from>
    <xdr:to>
      <xdr:col>20</xdr:col>
      <xdr:colOff>171450</xdr:colOff>
      <xdr:row>30</xdr:row>
      <xdr:rowOff>47625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/Desktop/Universidad/Econometria/Libro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ESIGN"/>
      <definedName name="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showGridLines="0" workbookViewId="0">
      <selection activeCell="D32" sqref="D32"/>
    </sheetView>
  </sheetViews>
  <sheetFormatPr baseColWidth="10" defaultRowHeight="15" x14ac:dyDescent="0.25"/>
  <cols>
    <col min="1" max="1" width="13.28515625" bestFit="1" customWidth="1"/>
    <col min="2" max="2" width="16.42578125" bestFit="1" customWidth="1"/>
    <col min="3" max="3" width="16.5703125" bestFit="1" customWidth="1"/>
    <col min="6" max="8" width="11.42578125" style="8"/>
    <col min="9" max="9" width="15.85546875" bestFit="1" customWidth="1"/>
  </cols>
  <sheetData>
    <row r="1" spans="1:9" ht="17.25" x14ac:dyDescent="0.25">
      <c r="A1" t="s">
        <v>81</v>
      </c>
      <c r="B1" t="s">
        <v>82</v>
      </c>
      <c r="C1" t="s">
        <v>83</v>
      </c>
      <c r="D1" t="s">
        <v>90</v>
      </c>
      <c r="F1" s="8" t="s">
        <v>80</v>
      </c>
      <c r="G1" s="8" t="s">
        <v>85</v>
      </c>
      <c r="H1" s="8" t="s">
        <v>86</v>
      </c>
      <c r="I1" t="s">
        <v>84</v>
      </c>
    </row>
    <row r="2" spans="1:9" x14ac:dyDescent="0.25">
      <c r="A2" s="1">
        <v>225000</v>
      </c>
      <c r="B2" s="1">
        <v>569.12377800000002</v>
      </c>
      <c r="C2" s="1">
        <v>226.497514</v>
      </c>
      <c r="D2">
        <v>4</v>
      </c>
      <c r="F2" s="8">
        <f>+LN(A2)</f>
        <v>12.323855681186558</v>
      </c>
      <c r="G2" s="8">
        <f t="shared" ref="G2:H2" si="0">+LN(B2)</f>
        <v>6.3440979464969196</v>
      </c>
      <c r="H2" s="8">
        <f t="shared" si="0"/>
        <v>5.4227339691454155</v>
      </c>
      <c r="I2">
        <v>4</v>
      </c>
    </row>
    <row r="3" spans="1:9" x14ac:dyDescent="0.25">
      <c r="A3" s="1">
        <v>277500</v>
      </c>
      <c r="B3" s="1">
        <v>920.01840900000002</v>
      </c>
      <c r="C3" s="1">
        <v>192.86662799999999</v>
      </c>
      <c r="D3">
        <v>3</v>
      </c>
      <c r="F3" s="8">
        <f t="shared" ref="F3:F66" si="1">+LN(A3)</f>
        <v>12.533576212168626</v>
      </c>
      <c r="G3" s="8">
        <f t="shared" ref="G3:G66" si="2">+LN(B3)</f>
        <v>6.8243936796255014</v>
      </c>
      <c r="H3" s="8">
        <f t="shared" ref="H3:H66" si="3">+LN(C3)</f>
        <v>5.2619989033899781</v>
      </c>
      <c r="I3">
        <v>3</v>
      </c>
    </row>
    <row r="4" spans="1:9" x14ac:dyDescent="0.25">
      <c r="A4" s="1">
        <v>143250</v>
      </c>
      <c r="B4" s="1">
        <v>483.09559999999999</v>
      </c>
      <c r="C4" s="1">
        <v>127.64872199999999</v>
      </c>
      <c r="D4">
        <v>3</v>
      </c>
      <c r="F4" s="8">
        <f t="shared" si="1"/>
        <v>11.872346634576987</v>
      </c>
      <c r="G4" s="8">
        <f t="shared" si="2"/>
        <v>6.1802145636737178</v>
      </c>
      <c r="H4" s="8">
        <f t="shared" si="3"/>
        <v>4.8492821318864934</v>
      </c>
      <c r="I4">
        <v>3</v>
      </c>
    </row>
    <row r="5" spans="1:9" x14ac:dyDescent="0.25">
      <c r="A5" s="1">
        <v>146250</v>
      </c>
      <c r="B5" s="1">
        <v>427.35379999999998</v>
      </c>
      <c r="C5" s="1">
        <v>134.52354399999999</v>
      </c>
      <c r="D5">
        <v>3</v>
      </c>
      <c r="F5" s="8">
        <f t="shared" si="1"/>
        <v>11.893072765094104</v>
      </c>
      <c r="G5" s="8">
        <f t="shared" si="2"/>
        <v>6.0576122415813849</v>
      </c>
      <c r="H5" s="8">
        <f t="shared" si="3"/>
        <v>4.9017392320498603</v>
      </c>
      <c r="I5">
        <v>3</v>
      </c>
    </row>
    <row r="6" spans="1:9" x14ac:dyDescent="0.25">
      <c r="A6" s="1">
        <v>279750</v>
      </c>
      <c r="B6" s="1">
        <v>566.243785</v>
      </c>
      <c r="C6" s="1">
        <v>233.558142</v>
      </c>
      <c r="D6">
        <v>4</v>
      </c>
      <c r="F6" s="8">
        <f t="shared" si="1"/>
        <v>12.541651626174172</v>
      </c>
      <c r="G6" s="8">
        <f t="shared" si="2"/>
        <v>6.3390247010195706</v>
      </c>
      <c r="H6" s="8">
        <f t="shared" si="3"/>
        <v>5.4534310482543917</v>
      </c>
      <c r="I6">
        <v>4</v>
      </c>
    </row>
    <row r="7" spans="1:9" x14ac:dyDescent="0.25">
      <c r="A7" s="1">
        <v>349706.25</v>
      </c>
      <c r="B7" s="1">
        <v>795.807098</v>
      </c>
      <c r="C7" s="1">
        <v>255.854862</v>
      </c>
      <c r="D7">
        <v>5</v>
      </c>
      <c r="F7" s="8">
        <f t="shared" si="1"/>
        <v>12.764848795353867</v>
      </c>
      <c r="G7" s="8">
        <f t="shared" si="2"/>
        <v>6.6793568172795155</v>
      </c>
      <c r="H7" s="8">
        <f t="shared" si="3"/>
        <v>5.5446103383927987</v>
      </c>
      <c r="I7">
        <v>5</v>
      </c>
    </row>
    <row r="8" spans="1:9" x14ac:dyDescent="0.25">
      <c r="A8" s="1">
        <v>249375</v>
      </c>
      <c r="B8" s="1">
        <v>836.12699999999995</v>
      </c>
      <c r="C8" s="1">
        <v>192.03050099999999</v>
      </c>
      <c r="D8">
        <v>3</v>
      </c>
      <c r="F8" s="8">
        <f t="shared" si="1"/>
        <v>12.426713066626265</v>
      </c>
      <c r="G8" s="8">
        <f t="shared" si="2"/>
        <v>6.7287805154225557</v>
      </c>
      <c r="H8" s="8">
        <f t="shared" si="3"/>
        <v>5.2576542187859667</v>
      </c>
      <c r="I8">
        <v>3</v>
      </c>
    </row>
    <row r="9" spans="1:9" x14ac:dyDescent="0.25">
      <c r="A9" s="1">
        <v>236250</v>
      </c>
      <c r="B9" s="1">
        <v>576.92763000000002</v>
      </c>
      <c r="C9" s="1">
        <v>160.81509299999999</v>
      </c>
      <c r="D9">
        <v>3</v>
      </c>
      <c r="F9" s="8">
        <f t="shared" si="1"/>
        <v>12.37264584535599</v>
      </c>
      <c r="G9" s="8">
        <f t="shared" si="2"/>
        <v>6.3577168340317236</v>
      </c>
      <c r="H9" s="8">
        <f t="shared" si="3"/>
        <v>5.0802552142804078</v>
      </c>
      <c r="I9">
        <v>3</v>
      </c>
    </row>
    <row r="10" spans="1:9" x14ac:dyDescent="0.25">
      <c r="A10" s="1">
        <v>154500</v>
      </c>
      <c r="B10" s="1">
        <v>557.41800000000001</v>
      </c>
      <c r="C10" s="1">
        <v>164.15960100000001</v>
      </c>
      <c r="D10">
        <v>3</v>
      </c>
      <c r="F10" s="8">
        <f t="shared" si="1"/>
        <v>11.947949375319936</v>
      </c>
      <c r="G10" s="8">
        <f t="shared" si="2"/>
        <v>6.3233154073143911</v>
      </c>
      <c r="H10" s="8">
        <f t="shared" si="3"/>
        <v>5.1008391314238954</v>
      </c>
      <c r="I10">
        <v>3</v>
      </c>
    </row>
    <row r="11" spans="1:9" x14ac:dyDescent="0.25">
      <c r="A11" s="1">
        <v>180000</v>
      </c>
      <c r="B11" s="1">
        <v>268.675476</v>
      </c>
      <c r="C11" s="1">
        <v>175.58667</v>
      </c>
      <c r="D11">
        <v>3</v>
      </c>
      <c r="F11" s="8">
        <f t="shared" si="1"/>
        <v>12.100712129872347</v>
      </c>
      <c r="G11" s="8">
        <f t="shared" si="2"/>
        <v>5.5935042423828545</v>
      </c>
      <c r="H11" s="8">
        <f t="shared" si="3"/>
        <v>5.1681327671578874</v>
      </c>
      <c r="I11">
        <v>3</v>
      </c>
    </row>
    <row r="12" spans="1:9" x14ac:dyDescent="0.25">
      <c r="A12" s="1">
        <v>213750</v>
      </c>
      <c r="B12" s="1">
        <v>557.41800000000001</v>
      </c>
      <c r="C12" s="1">
        <v>217.02140800000001</v>
      </c>
      <c r="D12">
        <v>4</v>
      </c>
      <c r="F12" s="8">
        <f t="shared" si="1"/>
        <v>12.272562386799006</v>
      </c>
      <c r="G12" s="8">
        <f t="shared" si="2"/>
        <v>6.3233154073143911</v>
      </c>
      <c r="H12" s="8">
        <f t="shared" si="3"/>
        <v>5.3799960030523168</v>
      </c>
      <c r="I12">
        <v>4</v>
      </c>
    </row>
    <row r="13" spans="1:9" x14ac:dyDescent="0.25">
      <c r="A13" s="1">
        <v>225000</v>
      </c>
      <c r="B13" s="1">
        <v>654.68744100000004</v>
      </c>
      <c r="C13" s="1">
        <v>244.706502</v>
      </c>
      <c r="D13">
        <v>5</v>
      </c>
      <c r="F13" s="8">
        <f t="shared" si="1"/>
        <v>12.323855681186558</v>
      </c>
      <c r="G13" s="8">
        <f t="shared" si="2"/>
        <v>6.4841579324312217</v>
      </c>
      <c r="H13" s="8">
        <f t="shared" si="3"/>
        <v>5.5000595414074249</v>
      </c>
      <c r="I13">
        <v>5</v>
      </c>
    </row>
    <row r="14" spans="1:9" x14ac:dyDescent="0.25">
      <c r="A14" s="1">
        <v>303750</v>
      </c>
      <c r="B14" s="1">
        <v>1136.8540109999999</v>
      </c>
      <c r="C14" s="1">
        <v>313.54762499999998</v>
      </c>
      <c r="D14">
        <v>3</v>
      </c>
      <c r="F14" s="8">
        <f t="shared" si="1"/>
        <v>12.623960273636895</v>
      </c>
      <c r="G14" s="8">
        <f t="shared" si="2"/>
        <v>7.0360200870898666</v>
      </c>
      <c r="H14" s="8">
        <f t="shared" si="3"/>
        <v>5.7479512624108287</v>
      </c>
      <c r="I14">
        <v>3</v>
      </c>
    </row>
    <row r="15" spans="1:9" x14ac:dyDescent="0.25">
      <c r="A15" s="1">
        <v>159000</v>
      </c>
      <c r="B15" s="1">
        <v>600.15337999999997</v>
      </c>
      <c r="C15" s="1">
        <v>176.422797</v>
      </c>
      <c r="D15">
        <v>3</v>
      </c>
      <c r="F15" s="8">
        <f t="shared" si="1"/>
        <v>11.976659481202368</v>
      </c>
      <c r="G15" s="8">
        <f t="shared" si="2"/>
        <v>6.3971852558808466</v>
      </c>
      <c r="H15" s="8">
        <f t="shared" si="3"/>
        <v>5.1728833699164847</v>
      </c>
      <c r="I15">
        <v>3</v>
      </c>
    </row>
    <row r="16" spans="1:9" x14ac:dyDescent="0.25">
      <c r="A16" s="1">
        <v>198750</v>
      </c>
      <c r="B16" s="1">
        <v>605.63465699999995</v>
      </c>
      <c r="C16" s="1">
        <v>214.79173599999999</v>
      </c>
      <c r="D16">
        <v>3</v>
      </c>
      <c r="F16" s="8">
        <f t="shared" si="1"/>
        <v>12.199803032516579</v>
      </c>
      <c r="G16" s="8">
        <f t="shared" si="2"/>
        <v>6.4062769280287384</v>
      </c>
      <c r="H16" s="8">
        <f t="shared" si="3"/>
        <v>5.3696688888964665</v>
      </c>
      <c r="I16">
        <v>3</v>
      </c>
    </row>
    <row r="17" spans="1:9" x14ac:dyDescent="0.25">
      <c r="A17" s="1">
        <v>170550</v>
      </c>
      <c r="B17" s="1">
        <v>334.17209100000002</v>
      </c>
      <c r="C17" s="1">
        <v>163.50927999999999</v>
      </c>
      <c r="D17">
        <v>4</v>
      </c>
      <c r="F17" s="8">
        <f t="shared" si="1"/>
        <v>12.046783787846792</v>
      </c>
      <c r="G17" s="8">
        <f t="shared" si="2"/>
        <v>5.811656102799823</v>
      </c>
      <c r="H17" s="8">
        <f t="shared" si="3"/>
        <v>5.0968697471363962</v>
      </c>
      <c r="I17">
        <v>4</v>
      </c>
    </row>
    <row r="18" spans="1:9" x14ac:dyDescent="0.25">
      <c r="A18" s="1">
        <v>180000</v>
      </c>
      <c r="B18" s="1">
        <v>550.17156599999998</v>
      </c>
      <c r="C18" s="1">
        <v>185.80600000000001</v>
      </c>
      <c r="D18">
        <v>4</v>
      </c>
      <c r="F18" s="8">
        <f t="shared" si="1"/>
        <v>12.100712129872347</v>
      </c>
      <c r="G18" s="8">
        <f t="shared" si="2"/>
        <v>6.3102301677657353</v>
      </c>
      <c r="H18" s="8">
        <f t="shared" si="3"/>
        <v>5.2247031186462811</v>
      </c>
      <c r="I18">
        <v>4</v>
      </c>
    </row>
    <row r="19" spans="1:9" x14ac:dyDescent="0.25">
      <c r="A19" s="1">
        <v>213750</v>
      </c>
      <c r="B19" s="1">
        <v>661.74806899999999</v>
      </c>
      <c r="C19" s="1">
        <v>164.809922</v>
      </c>
      <c r="D19">
        <v>3</v>
      </c>
      <c r="F19" s="8">
        <f t="shared" si="1"/>
        <v>12.272562386799006</v>
      </c>
      <c r="G19" s="8">
        <f t="shared" si="2"/>
        <v>6.4948849230825525</v>
      </c>
      <c r="H19" s="8">
        <f t="shared" si="3"/>
        <v>5.1047928219737235</v>
      </c>
      <c r="I19">
        <v>3</v>
      </c>
    </row>
    <row r="20" spans="1:9" x14ac:dyDescent="0.25">
      <c r="A20" s="1">
        <v>201000</v>
      </c>
      <c r="B20" s="1">
        <v>524.158726</v>
      </c>
      <c r="C20" s="1">
        <v>127.83452800000001</v>
      </c>
      <c r="D20">
        <v>3</v>
      </c>
      <c r="F20" s="8">
        <f t="shared" si="1"/>
        <v>12.211060187041213</v>
      </c>
      <c r="G20" s="8">
        <f t="shared" si="2"/>
        <v>6.2617945506661403</v>
      </c>
      <c r="H20" s="8">
        <f t="shared" si="3"/>
        <v>4.8507366775974878</v>
      </c>
      <c r="I20">
        <v>3</v>
      </c>
    </row>
    <row r="21" spans="1:9" x14ac:dyDescent="0.25">
      <c r="A21" s="1">
        <v>232500</v>
      </c>
      <c r="B21" s="1">
        <v>799.15160600000002</v>
      </c>
      <c r="C21" s="1">
        <v>170.47700499999999</v>
      </c>
      <c r="D21">
        <v>4</v>
      </c>
      <c r="F21" s="8">
        <f t="shared" si="1"/>
        <v>12.356645504009547</v>
      </c>
      <c r="G21" s="8">
        <f t="shared" si="2"/>
        <v>6.6835506724478808</v>
      </c>
      <c r="H21" s="8">
        <f t="shared" si="3"/>
        <v>5.1386004195928692</v>
      </c>
      <c r="I21">
        <v>4</v>
      </c>
    </row>
    <row r="22" spans="1:9" x14ac:dyDescent="0.25">
      <c r="A22" s="1">
        <v>199500</v>
      </c>
      <c r="B22" s="1">
        <v>510.40908200000001</v>
      </c>
      <c r="C22" s="1">
        <v>190.265344</v>
      </c>
      <c r="D22">
        <v>3</v>
      </c>
      <c r="F22" s="8">
        <f t="shared" si="1"/>
        <v>12.203569515312056</v>
      </c>
      <c r="G22" s="8">
        <f t="shared" si="2"/>
        <v>6.235212525759418</v>
      </c>
      <c r="H22" s="8">
        <f t="shared" si="3"/>
        <v>5.2484196452635974</v>
      </c>
      <c r="I22">
        <v>3</v>
      </c>
    </row>
    <row r="23" spans="1:9" x14ac:dyDescent="0.25">
      <c r="A23" s="1">
        <v>202500</v>
      </c>
      <c r="B23" s="1">
        <v>724.64340000000004</v>
      </c>
      <c r="C23" s="1">
        <v>197.32597200000001</v>
      </c>
      <c r="D23">
        <v>3</v>
      </c>
      <c r="F23" s="8">
        <f t="shared" si="1"/>
        <v>12.218495165528731</v>
      </c>
      <c r="G23" s="8">
        <f t="shared" si="2"/>
        <v>6.5856796717818824</v>
      </c>
      <c r="H23" s="8">
        <f t="shared" si="3"/>
        <v>5.2848570414660285</v>
      </c>
      <c r="I23">
        <v>3</v>
      </c>
    </row>
    <row r="24" spans="1:9" x14ac:dyDescent="0.25">
      <c r="A24" s="1">
        <v>168750</v>
      </c>
      <c r="B24" s="1">
        <v>557.69670899999994</v>
      </c>
      <c r="C24" s="1">
        <v>164.25250399999999</v>
      </c>
      <c r="D24">
        <v>3</v>
      </c>
      <c r="F24" s="8">
        <f t="shared" si="1"/>
        <v>12.036173608734776</v>
      </c>
      <c r="G24" s="8">
        <f t="shared" si="2"/>
        <v>6.3238152823560423</v>
      </c>
      <c r="H24" s="8">
        <f t="shared" si="3"/>
        <v>5.1014049023017876</v>
      </c>
      <c r="I24">
        <v>3</v>
      </c>
    </row>
    <row r="25" spans="1:9" x14ac:dyDescent="0.25">
      <c r="A25" s="1">
        <v>112500</v>
      </c>
      <c r="B25" s="1">
        <v>484.767854</v>
      </c>
      <c r="C25" s="1">
        <v>160.907996</v>
      </c>
      <c r="D25">
        <v>4</v>
      </c>
      <c r="F25" s="8">
        <f t="shared" si="1"/>
        <v>11.630708500626612</v>
      </c>
      <c r="G25" s="8">
        <f t="shared" si="2"/>
        <v>6.183670124800873</v>
      </c>
      <c r="H25" s="8">
        <f t="shared" si="3"/>
        <v>5.0808327482265794</v>
      </c>
      <c r="I25">
        <v>4</v>
      </c>
    </row>
    <row r="26" spans="1:9" x14ac:dyDescent="0.25">
      <c r="A26" s="1">
        <v>185250</v>
      </c>
      <c r="B26" s="1">
        <v>875.61077499999999</v>
      </c>
      <c r="C26" s="1">
        <v>133.78031999999999</v>
      </c>
      <c r="D26">
        <v>3</v>
      </c>
      <c r="F26" s="8">
        <f t="shared" si="1"/>
        <v>12.129461543158333</v>
      </c>
      <c r="G26" s="8">
        <f t="shared" si="2"/>
        <v>6.7749216714204108</v>
      </c>
      <c r="H26" s="8">
        <f t="shared" si="3"/>
        <v>4.8961990516742455</v>
      </c>
      <c r="I26">
        <v>3</v>
      </c>
    </row>
    <row r="27" spans="1:9" x14ac:dyDescent="0.25">
      <c r="A27" s="1">
        <v>206250</v>
      </c>
      <c r="B27" s="1">
        <v>568.00894200000005</v>
      </c>
      <c r="C27" s="1">
        <v>179.488596</v>
      </c>
      <c r="D27">
        <v>3</v>
      </c>
      <c r="F27" s="8">
        <f t="shared" si="1"/>
        <v>12.236844304196927</v>
      </c>
      <c r="G27" s="8">
        <f t="shared" si="2"/>
        <v>6.3421371615549784</v>
      </c>
      <c r="H27" s="8">
        <f t="shared" si="3"/>
        <v>5.1901116738766619</v>
      </c>
      <c r="I27">
        <v>3</v>
      </c>
    </row>
    <row r="28" spans="1:9" x14ac:dyDescent="0.25">
      <c r="A28" s="1">
        <v>172500</v>
      </c>
      <c r="B28" s="1">
        <v>623.37913000000003</v>
      </c>
      <c r="C28" s="1">
        <v>179.488596</v>
      </c>
      <c r="D28">
        <v>3</v>
      </c>
      <c r="F28" s="8">
        <f t="shared" si="1"/>
        <v>12.058152515453552</v>
      </c>
      <c r="G28" s="8">
        <f t="shared" si="2"/>
        <v>6.4351548890699268</v>
      </c>
      <c r="H28" s="8">
        <f t="shared" si="3"/>
        <v>5.1901116738766619</v>
      </c>
      <c r="I28">
        <v>3</v>
      </c>
    </row>
    <row r="29" spans="1:9" x14ac:dyDescent="0.25">
      <c r="A29" s="1">
        <v>257250</v>
      </c>
      <c r="B29" s="1">
        <v>796.82903099999999</v>
      </c>
      <c r="C29" s="1">
        <v>195.653718</v>
      </c>
      <c r="D29">
        <v>3</v>
      </c>
      <c r="F29" s="8">
        <f t="shared" si="1"/>
        <v>12.457803653696295</v>
      </c>
      <c r="G29" s="8">
        <f t="shared" si="2"/>
        <v>6.6806401400946207</v>
      </c>
      <c r="H29" s="8">
        <f t="shared" si="3"/>
        <v>5.2763463517981197</v>
      </c>
      <c r="I29">
        <v>3</v>
      </c>
    </row>
    <row r="30" spans="1:9" x14ac:dyDescent="0.25">
      <c r="A30" s="1">
        <v>358125</v>
      </c>
      <c r="B30" s="1">
        <v>780.38519999999994</v>
      </c>
      <c r="C30" s="1">
        <v>327.85468700000001</v>
      </c>
      <c r="D30">
        <v>7</v>
      </c>
      <c r="F30" s="8">
        <f t="shared" si="1"/>
        <v>12.788637366451141</v>
      </c>
      <c r="G30" s="8">
        <f t="shared" si="2"/>
        <v>6.6597876439356041</v>
      </c>
      <c r="H30" s="8">
        <f t="shared" si="3"/>
        <v>5.7925704827794693</v>
      </c>
      <c r="I30">
        <v>7</v>
      </c>
    </row>
    <row r="31" spans="1:9" x14ac:dyDescent="0.25">
      <c r="A31" s="1">
        <v>262500</v>
      </c>
      <c r="B31" s="1">
        <v>907.94101899999998</v>
      </c>
      <c r="C31" s="1">
        <v>190.54405299999999</v>
      </c>
      <c r="D31">
        <v>4</v>
      </c>
      <c r="F31" s="8">
        <f t="shared" si="1"/>
        <v>12.478006361013815</v>
      </c>
      <c r="G31" s="8">
        <f t="shared" si="2"/>
        <v>6.8111794194430351</v>
      </c>
      <c r="H31" s="8">
        <f t="shared" si="3"/>
        <v>5.2498834171765791</v>
      </c>
      <c r="I31">
        <v>4</v>
      </c>
    </row>
    <row r="32" spans="1:9" x14ac:dyDescent="0.25">
      <c r="A32" s="1">
        <v>172500</v>
      </c>
      <c r="B32" s="1">
        <v>446.49181800000002</v>
      </c>
      <c r="C32" s="1">
        <v>146.13641899999999</v>
      </c>
      <c r="D32">
        <v>4</v>
      </c>
      <c r="F32" s="8">
        <f t="shared" si="1"/>
        <v>12.058152515453552</v>
      </c>
      <c r="G32" s="8">
        <f t="shared" si="2"/>
        <v>6.1014210754006131</v>
      </c>
      <c r="H32" s="8">
        <f t="shared" si="3"/>
        <v>4.9845405621624765</v>
      </c>
      <c r="I32">
        <v>4</v>
      </c>
    </row>
    <row r="33" spans="1:9" x14ac:dyDescent="0.25">
      <c r="A33" s="1">
        <v>251250</v>
      </c>
      <c r="B33" s="1">
        <v>1401.534658</v>
      </c>
      <c r="C33" s="1">
        <v>262.822587</v>
      </c>
      <c r="D33">
        <v>4</v>
      </c>
      <c r="F33" s="8">
        <f t="shared" si="1"/>
        <v>12.434203738355423</v>
      </c>
      <c r="G33" s="8">
        <f t="shared" si="2"/>
        <v>7.2453230995177753</v>
      </c>
      <c r="H33" s="8">
        <f t="shared" si="3"/>
        <v>5.5714792304057665</v>
      </c>
      <c r="I33">
        <v>4</v>
      </c>
    </row>
    <row r="34" spans="1:9" x14ac:dyDescent="0.25">
      <c r="A34" s="1">
        <v>188250</v>
      </c>
      <c r="B34" s="1">
        <v>535.39998900000001</v>
      </c>
      <c r="C34" s="1">
        <v>151.43189000000001</v>
      </c>
      <c r="D34">
        <v>3</v>
      </c>
      <c r="F34" s="8">
        <f t="shared" si="1"/>
        <v>12.14552614566214</v>
      </c>
      <c r="G34" s="8">
        <f t="shared" si="2"/>
        <v>6.283014110540865</v>
      </c>
      <c r="H34" s="8">
        <f t="shared" si="3"/>
        <v>5.0201359529050071</v>
      </c>
      <c r="I34">
        <v>3</v>
      </c>
    </row>
    <row r="35" spans="1:9" x14ac:dyDescent="0.25">
      <c r="A35" s="1">
        <v>176250</v>
      </c>
      <c r="B35" s="1">
        <v>592.99984900000004</v>
      </c>
      <c r="C35" s="1">
        <v>170.94152</v>
      </c>
      <c r="D35">
        <v>4</v>
      </c>
      <c r="F35" s="8">
        <f t="shared" si="1"/>
        <v>12.079658720674516</v>
      </c>
      <c r="G35" s="8">
        <f t="shared" si="2"/>
        <v>6.3851941443602565</v>
      </c>
      <c r="H35" s="8">
        <f t="shared" si="3"/>
        <v>5.1413215097072307</v>
      </c>
      <c r="I35">
        <v>4</v>
      </c>
    </row>
    <row r="36" spans="1:9" x14ac:dyDescent="0.25">
      <c r="A36" s="1">
        <v>270750</v>
      </c>
      <c r="B36" s="1">
        <v>836.12699999999995</v>
      </c>
      <c r="C36" s="1">
        <v>191.93759800000001</v>
      </c>
      <c r="D36">
        <v>4</v>
      </c>
      <c r="F36" s="8">
        <f t="shared" si="1"/>
        <v>12.508951164863237</v>
      </c>
      <c r="G36" s="8">
        <f t="shared" si="2"/>
        <v>6.7287805154225557</v>
      </c>
      <c r="H36" s="8">
        <f t="shared" si="3"/>
        <v>5.2571703087837829</v>
      </c>
      <c r="I36">
        <v>4</v>
      </c>
    </row>
    <row r="37" spans="1:9" x14ac:dyDescent="0.25">
      <c r="A37" s="1">
        <v>142500</v>
      </c>
      <c r="B37" s="1">
        <v>325.16050000000001</v>
      </c>
      <c r="C37" s="1">
        <v>158.12090599999999</v>
      </c>
      <c r="D37">
        <v>4</v>
      </c>
      <c r="F37" s="8">
        <f t="shared" si="1"/>
        <v>11.867097278690842</v>
      </c>
      <c r="G37" s="8">
        <f t="shared" si="2"/>
        <v>5.7843189065817038</v>
      </c>
      <c r="H37" s="8">
        <f t="shared" si="3"/>
        <v>5.0633599682375188</v>
      </c>
      <c r="I37">
        <v>4</v>
      </c>
    </row>
    <row r="38" spans="1:9" x14ac:dyDescent="0.25">
      <c r="A38" s="1">
        <v>270000</v>
      </c>
      <c r="B38" s="1">
        <v>1011.899476</v>
      </c>
      <c r="C38" s="1">
        <v>255.48325</v>
      </c>
      <c r="D38">
        <v>4</v>
      </c>
      <c r="F38" s="8">
        <f t="shared" si="1"/>
        <v>12.506177237980511</v>
      </c>
      <c r="G38" s="8">
        <f t="shared" si="2"/>
        <v>6.919584512897849</v>
      </c>
      <c r="H38" s="8">
        <f t="shared" si="3"/>
        <v>5.5431568497648156</v>
      </c>
      <c r="I38">
        <v>4</v>
      </c>
    </row>
    <row r="39" spans="1:9" x14ac:dyDescent="0.25">
      <c r="A39" s="1">
        <v>431250</v>
      </c>
      <c r="B39" s="1">
        <v>1452.445502</v>
      </c>
      <c r="C39" s="1">
        <v>360.46364</v>
      </c>
      <c r="D39">
        <v>5</v>
      </c>
      <c r="F39" s="8">
        <f t="shared" si="1"/>
        <v>12.974443247327706</v>
      </c>
      <c r="G39" s="8">
        <f t="shared" si="2"/>
        <v>7.2810039678844749</v>
      </c>
      <c r="H39" s="8">
        <f t="shared" si="3"/>
        <v>5.8873910917215184</v>
      </c>
      <c r="I39">
        <v>5</v>
      </c>
    </row>
    <row r="40" spans="1:9" x14ac:dyDescent="0.25">
      <c r="A40" s="1">
        <v>156750.75</v>
      </c>
      <c r="B40" s="1">
        <v>594.57920000000001</v>
      </c>
      <c r="C40" s="1">
        <v>172.24216200000001</v>
      </c>
      <c r="D40">
        <v>4</v>
      </c>
      <c r="F40" s="8">
        <f t="shared" si="1"/>
        <v>11.962412243172716</v>
      </c>
      <c r="G40" s="8">
        <f t="shared" si="2"/>
        <v>6.3878539284519622</v>
      </c>
      <c r="H40" s="8">
        <f t="shared" si="3"/>
        <v>5.1489014052299993</v>
      </c>
      <c r="I40">
        <v>4</v>
      </c>
    </row>
    <row r="41" spans="1:9" x14ac:dyDescent="0.25">
      <c r="A41" s="1">
        <v>168750</v>
      </c>
      <c r="B41" s="1">
        <v>824.97864000000004</v>
      </c>
      <c r="C41" s="1">
        <v>132.015163</v>
      </c>
      <c r="D41">
        <v>2</v>
      </c>
      <c r="F41" s="8">
        <f t="shared" si="1"/>
        <v>12.036173608734776</v>
      </c>
      <c r="G41" s="8">
        <f t="shared" si="2"/>
        <v>6.7153574950904149</v>
      </c>
      <c r="H41" s="8">
        <f t="shared" si="3"/>
        <v>4.8829167872012995</v>
      </c>
      <c r="I41">
        <v>2</v>
      </c>
    </row>
    <row r="42" spans="1:9" x14ac:dyDescent="0.25">
      <c r="A42" s="1">
        <v>184500</v>
      </c>
      <c r="B42" s="1">
        <v>586.58954200000005</v>
      </c>
      <c r="C42" s="1">
        <v>154.404786</v>
      </c>
      <c r="D42">
        <v>3</v>
      </c>
      <c r="F42" s="8">
        <f t="shared" si="1"/>
        <v>12.125404742462718</v>
      </c>
      <c r="G42" s="8">
        <f t="shared" si="2"/>
        <v>6.3743253282221364</v>
      </c>
      <c r="H42" s="8">
        <f t="shared" si="3"/>
        <v>5.0395776345195928</v>
      </c>
      <c r="I42">
        <v>3</v>
      </c>
    </row>
    <row r="43" spans="1:9" x14ac:dyDescent="0.25">
      <c r="A43" s="1">
        <v>535125</v>
      </c>
      <c r="B43" s="1">
        <v>2622.7445929999999</v>
      </c>
      <c r="C43" s="1">
        <v>309.45989300000002</v>
      </c>
      <c r="D43">
        <v>5</v>
      </c>
      <c r="F43" s="8">
        <f t="shared" si="1"/>
        <v>13.190255643447248</v>
      </c>
      <c r="G43" s="8">
        <f t="shared" si="2"/>
        <v>7.8719766030328806</v>
      </c>
      <c r="H43" s="8">
        <f t="shared" si="3"/>
        <v>5.7348284972978787</v>
      </c>
      <c r="I43">
        <v>5</v>
      </c>
    </row>
    <row r="44" spans="1:9" x14ac:dyDescent="0.25">
      <c r="A44" s="1">
        <v>186000</v>
      </c>
      <c r="B44" s="1">
        <v>654.96614999999997</v>
      </c>
      <c r="C44" s="1">
        <v>153.84736799999999</v>
      </c>
      <c r="D44">
        <v>4</v>
      </c>
      <c r="F44" s="8">
        <f t="shared" si="1"/>
        <v>12.133501952695338</v>
      </c>
      <c r="G44" s="8">
        <f t="shared" si="2"/>
        <v>6.4845835549105129</v>
      </c>
      <c r="H44" s="8">
        <f t="shared" si="3"/>
        <v>5.0359609940494039</v>
      </c>
      <c r="I44">
        <v>4</v>
      </c>
    </row>
    <row r="45" spans="1:9" x14ac:dyDescent="0.25">
      <c r="A45" s="1">
        <v>172500</v>
      </c>
      <c r="B45" s="1">
        <v>492.850415</v>
      </c>
      <c r="C45" s="1">
        <v>108.789413</v>
      </c>
      <c r="D45">
        <v>3</v>
      </c>
      <c r="F45" s="8">
        <f t="shared" si="1"/>
        <v>12.058152515453552</v>
      </c>
      <c r="G45" s="8">
        <f t="shared" si="2"/>
        <v>6.2002057101522823</v>
      </c>
      <c r="H45" s="8">
        <f t="shared" si="3"/>
        <v>4.6894140227019161</v>
      </c>
      <c r="I45">
        <v>3</v>
      </c>
    </row>
    <row r="46" spans="1:9" x14ac:dyDescent="0.25">
      <c r="A46" s="1">
        <v>281250</v>
      </c>
      <c r="B46" s="1">
        <v>616.59721100000002</v>
      </c>
      <c r="C46" s="1">
        <v>213.026579</v>
      </c>
      <c r="D46">
        <v>5</v>
      </c>
      <c r="F46" s="8">
        <f t="shared" si="1"/>
        <v>12.546999232500767</v>
      </c>
      <c r="G46" s="8">
        <f t="shared" si="2"/>
        <v>6.4242159922501241</v>
      </c>
      <c r="H46" s="8">
        <f t="shared" si="3"/>
        <v>5.3614169419621032</v>
      </c>
      <c r="I46">
        <v>5</v>
      </c>
    </row>
    <row r="47" spans="1:9" x14ac:dyDescent="0.25">
      <c r="A47" s="1">
        <v>198750</v>
      </c>
      <c r="B47" s="1">
        <v>727.80210199999999</v>
      </c>
      <c r="C47" s="1">
        <v>163.88089199999999</v>
      </c>
      <c r="D47">
        <v>3</v>
      </c>
      <c r="F47" s="8">
        <f t="shared" si="1"/>
        <v>12.199803032516579</v>
      </c>
      <c r="G47" s="8">
        <f t="shared" si="2"/>
        <v>6.5900291733299756</v>
      </c>
      <c r="H47" s="8">
        <f t="shared" si="3"/>
        <v>5.0991398956709357</v>
      </c>
      <c r="I47">
        <v>3</v>
      </c>
    </row>
    <row r="48" spans="1:9" x14ac:dyDescent="0.25">
      <c r="A48" s="1">
        <v>234750</v>
      </c>
      <c r="B48" s="1">
        <v>92.903000000000006</v>
      </c>
      <c r="C48" s="1">
        <v>257.15550400000001</v>
      </c>
      <c r="D48">
        <v>3</v>
      </c>
      <c r="F48" s="8">
        <f t="shared" si="1"/>
        <v>12.366276397070509</v>
      </c>
      <c r="G48" s="8">
        <f t="shared" si="2"/>
        <v>4.5315559380863357</v>
      </c>
      <c r="H48" s="8">
        <f t="shared" si="3"/>
        <v>5.5496809758417589</v>
      </c>
      <c r="I48">
        <v>3</v>
      </c>
    </row>
    <row r="49" spans="1:9" x14ac:dyDescent="0.25">
      <c r="A49" s="1">
        <v>313125</v>
      </c>
      <c r="B49" s="1">
        <v>753.62913600000002</v>
      </c>
      <c r="C49" s="1">
        <v>346.80689899999999</v>
      </c>
      <c r="D49">
        <v>4</v>
      </c>
      <c r="F49" s="8">
        <f t="shared" si="1"/>
        <v>12.654357750821266</v>
      </c>
      <c r="G49" s="8">
        <f t="shared" si="2"/>
        <v>6.6249003849351631</v>
      </c>
      <c r="H49" s="8">
        <f t="shared" si="3"/>
        <v>5.8487681380187828</v>
      </c>
      <c r="I49">
        <v>4</v>
      </c>
    </row>
    <row r="50" spans="1:9" x14ac:dyDescent="0.25">
      <c r="A50" s="1">
        <v>189750</v>
      </c>
      <c r="B50" s="1">
        <v>543.48254999999995</v>
      </c>
      <c r="C50" s="1">
        <v>142.69900799999999</v>
      </c>
      <c r="D50">
        <v>3</v>
      </c>
      <c r="F50" s="8">
        <f t="shared" si="1"/>
        <v>12.153462695257875</v>
      </c>
      <c r="G50" s="8">
        <f t="shared" si="2"/>
        <v>6.2979975993301007</v>
      </c>
      <c r="H50" s="8">
        <f t="shared" si="3"/>
        <v>4.9607375728118166</v>
      </c>
      <c r="I50">
        <v>3</v>
      </c>
    </row>
    <row r="51" spans="1:9" x14ac:dyDescent="0.25">
      <c r="A51" s="1">
        <v>236250</v>
      </c>
      <c r="B51" s="1">
        <v>618.73397999999997</v>
      </c>
      <c r="C51" s="1">
        <v>152.17511400000001</v>
      </c>
      <c r="D51">
        <v>4</v>
      </c>
      <c r="F51" s="8">
        <f t="shared" si="1"/>
        <v>12.37264584535599</v>
      </c>
      <c r="G51" s="8">
        <f t="shared" si="2"/>
        <v>6.4276754226386341</v>
      </c>
      <c r="H51" s="8">
        <f t="shared" si="3"/>
        <v>5.0250319235172141</v>
      </c>
      <c r="I51">
        <v>4</v>
      </c>
    </row>
    <row r="52" spans="1:9" x14ac:dyDescent="0.25">
      <c r="A52" s="1">
        <v>198000</v>
      </c>
      <c r="B52" s="1">
        <v>616.59721100000002</v>
      </c>
      <c r="C52" s="1">
        <v>183.20471599999999</v>
      </c>
      <c r="D52">
        <v>3</v>
      </c>
      <c r="F52" s="8">
        <f t="shared" si="1"/>
        <v>12.196022309676673</v>
      </c>
      <c r="G52" s="8">
        <f t="shared" si="2"/>
        <v>6.4242159922501241</v>
      </c>
      <c r="H52" s="8">
        <f t="shared" si="3"/>
        <v>5.2106041942667796</v>
      </c>
      <c r="I52">
        <v>3</v>
      </c>
    </row>
    <row r="53" spans="1:9" x14ac:dyDescent="0.25">
      <c r="A53" s="1">
        <v>191250</v>
      </c>
      <c r="B53" s="1">
        <v>1418.350101</v>
      </c>
      <c r="C53" s="1">
        <v>137.31063399999999</v>
      </c>
      <c r="D53">
        <v>2</v>
      </c>
      <c r="F53" s="8">
        <f t="shared" si="1"/>
        <v>12.161336751688783</v>
      </c>
      <c r="G53" s="8">
        <f t="shared" si="2"/>
        <v>7.2572495743611416</v>
      </c>
      <c r="H53" s="8">
        <f t="shared" si="3"/>
        <v>4.9222457606123458</v>
      </c>
      <c r="I53">
        <v>2</v>
      </c>
    </row>
    <row r="54" spans="1:9" x14ac:dyDescent="0.25">
      <c r="A54" s="1">
        <v>157500</v>
      </c>
      <c r="B54" s="1">
        <v>478.07883800000002</v>
      </c>
      <c r="C54" s="1">
        <v>130.807424</v>
      </c>
      <c r="D54">
        <v>3</v>
      </c>
      <c r="F54" s="8">
        <f t="shared" si="1"/>
        <v>11.967180737247824</v>
      </c>
      <c r="G54" s="8">
        <f t="shared" si="2"/>
        <v>6.1697756519458888</v>
      </c>
      <c r="H54" s="8">
        <f t="shared" si="3"/>
        <v>4.8737261958221865</v>
      </c>
      <c r="I54">
        <v>3</v>
      </c>
    </row>
    <row r="55" spans="1:9" x14ac:dyDescent="0.25">
      <c r="A55" s="1">
        <v>135000</v>
      </c>
      <c r="B55" s="1">
        <v>558.99735099999998</v>
      </c>
      <c r="C55" s="1">
        <v>168.340236</v>
      </c>
      <c r="D55">
        <v>3</v>
      </c>
      <c r="F55" s="8">
        <f t="shared" si="1"/>
        <v>11.813030057420567</v>
      </c>
      <c r="G55" s="8">
        <f t="shared" si="2"/>
        <v>6.3261447343245507</v>
      </c>
      <c r="H55" s="8">
        <f t="shared" si="3"/>
        <v>5.125987145707124</v>
      </c>
      <c r="I55">
        <v>3</v>
      </c>
    </row>
    <row r="56" spans="1:9" x14ac:dyDescent="0.25">
      <c r="A56" s="1">
        <v>187500</v>
      </c>
      <c r="B56" s="1">
        <v>781.31422999999995</v>
      </c>
      <c r="C56" s="1">
        <v>159.97896599999999</v>
      </c>
      <c r="D56">
        <v>3</v>
      </c>
      <c r="F56" s="8">
        <f t="shared" si="1"/>
        <v>12.141534124392603</v>
      </c>
      <c r="G56" s="8">
        <f t="shared" si="2"/>
        <v>6.6609774120711922</v>
      </c>
      <c r="H56" s="8">
        <f t="shared" si="3"/>
        <v>5.0750423440918748</v>
      </c>
      <c r="I56">
        <v>3</v>
      </c>
    </row>
    <row r="57" spans="1:9" x14ac:dyDescent="0.25">
      <c r="A57" s="1">
        <v>187500</v>
      </c>
      <c r="B57" s="1">
        <v>522.57937500000003</v>
      </c>
      <c r="C57" s="1">
        <v>165.36734000000001</v>
      </c>
      <c r="D57">
        <v>4</v>
      </c>
      <c r="F57" s="8">
        <f t="shared" si="1"/>
        <v>12.141534124392603</v>
      </c>
      <c r="G57" s="8">
        <f t="shared" si="2"/>
        <v>6.25877688617682</v>
      </c>
      <c r="H57" s="8">
        <f t="shared" si="3"/>
        <v>5.1081693023903298</v>
      </c>
      <c r="I57">
        <v>4</v>
      </c>
    </row>
    <row r="58" spans="1:9" x14ac:dyDescent="0.25">
      <c r="A58" s="1">
        <v>156750</v>
      </c>
      <c r="B58" s="1">
        <v>520.2568</v>
      </c>
      <c r="C58" s="1">
        <v>155.519622</v>
      </c>
      <c r="D58">
        <v>4</v>
      </c>
      <c r="F58" s="8">
        <f t="shared" si="1"/>
        <v>11.962407458495168</v>
      </c>
      <c r="G58" s="8">
        <f t="shared" si="2"/>
        <v>6.2543225358274395</v>
      </c>
      <c r="H58" s="8">
        <f t="shared" si="3"/>
        <v>5.0467719101536197</v>
      </c>
      <c r="I58">
        <v>4</v>
      </c>
    </row>
    <row r="59" spans="1:9" x14ac:dyDescent="0.25">
      <c r="A59" s="1">
        <v>193500</v>
      </c>
      <c r="B59" s="1">
        <v>606.19207500000005</v>
      </c>
      <c r="C59" s="1">
        <v>171.87055000000001</v>
      </c>
      <c r="D59">
        <v>4</v>
      </c>
      <c r="F59" s="8">
        <f t="shared" si="1"/>
        <v>12.173032791451973</v>
      </c>
      <c r="G59" s="8">
        <f t="shared" si="2"/>
        <v>6.4071968912950936</v>
      </c>
      <c r="H59" s="8">
        <f t="shared" si="3"/>
        <v>5.1467415771765692</v>
      </c>
      <c r="I59">
        <v>4</v>
      </c>
    </row>
    <row r="60" spans="1:9" x14ac:dyDescent="0.25">
      <c r="A60" s="1">
        <v>216750</v>
      </c>
      <c r="B60" s="1">
        <v>562.99217999999996</v>
      </c>
      <c r="C60" s="1">
        <v>178.83827500000001</v>
      </c>
      <c r="D60">
        <v>3</v>
      </c>
      <c r="F60" s="8">
        <f t="shared" si="1"/>
        <v>12.286499894642787</v>
      </c>
      <c r="G60" s="8">
        <f t="shared" si="2"/>
        <v>6.333265738167559</v>
      </c>
      <c r="H60" s="8">
        <f t="shared" si="3"/>
        <v>5.186481905826084</v>
      </c>
      <c r="I60">
        <v>3</v>
      </c>
    </row>
    <row r="61" spans="1:9" x14ac:dyDescent="0.25">
      <c r="A61" s="1">
        <v>237000</v>
      </c>
      <c r="B61" s="1">
        <v>514.58971699999995</v>
      </c>
      <c r="C61" s="1">
        <v>217.671729</v>
      </c>
      <c r="D61">
        <v>4</v>
      </c>
      <c r="F61" s="8">
        <f t="shared" si="1"/>
        <v>12.375815420117268</v>
      </c>
      <c r="G61" s="8">
        <f t="shared" si="2"/>
        <v>6.2433699171373025</v>
      </c>
      <c r="H61" s="8">
        <f t="shared" si="3"/>
        <v>5.382988097611995</v>
      </c>
      <c r="I61">
        <v>4</v>
      </c>
    </row>
    <row r="62" spans="1:9" x14ac:dyDescent="0.25">
      <c r="A62" s="1">
        <v>168750</v>
      </c>
      <c r="B62" s="1">
        <v>702.90409799999998</v>
      </c>
      <c r="C62" s="1">
        <v>145.57900100000001</v>
      </c>
      <c r="D62">
        <v>3</v>
      </c>
      <c r="F62" s="8">
        <f t="shared" si="1"/>
        <v>12.036173608734776</v>
      </c>
      <c r="G62" s="8">
        <f t="shared" si="2"/>
        <v>6.5552204642971734</v>
      </c>
      <c r="H62" s="8">
        <f t="shared" si="3"/>
        <v>4.9807189014602198</v>
      </c>
      <c r="I62">
        <v>3</v>
      </c>
    </row>
    <row r="63" spans="1:9" x14ac:dyDescent="0.25">
      <c r="A63" s="1">
        <v>199500</v>
      </c>
      <c r="B63" s="1">
        <v>509.480052</v>
      </c>
      <c r="C63" s="1">
        <v>154.59059199999999</v>
      </c>
      <c r="D63">
        <v>4</v>
      </c>
      <c r="F63" s="8">
        <f t="shared" si="1"/>
        <v>12.203569515312056</v>
      </c>
      <c r="G63" s="8">
        <f t="shared" si="2"/>
        <v>6.2333906997864039</v>
      </c>
      <c r="H63" s="8">
        <f t="shared" si="3"/>
        <v>5.040780280485353</v>
      </c>
      <c r="I63">
        <v>4</v>
      </c>
    </row>
    <row r="64" spans="1:9" x14ac:dyDescent="0.25">
      <c r="A64" s="1">
        <v>232500</v>
      </c>
      <c r="B64" s="1">
        <v>496.84524399999998</v>
      </c>
      <c r="C64" s="1">
        <v>128.76355799999999</v>
      </c>
      <c r="D64">
        <v>6</v>
      </c>
      <c r="F64" s="8">
        <f t="shared" si="1"/>
        <v>12.356645504009547</v>
      </c>
      <c r="G64" s="8">
        <f t="shared" si="2"/>
        <v>6.208278597326033</v>
      </c>
      <c r="H64" s="8">
        <f t="shared" si="3"/>
        <v>4.8579778388540475</v>
      </c>
      <c r="I64">
        <v>6</v>
      </c>
    </row>
    <row r="65" spans="1:9" x14ac:dyDescent="0.25">
      <c r="A65" s="1">
        <v>353437.5</v>
      </c>
      <c r="B65" s="1">
        <v>1471.026102</v>
      </c>
      <c r="C65" s="1">
        <v>243.127151</v>
      </c>
      <c r="D65">
        <v>5</v>
      </c>
      <c r="F65" s="8">
        <f t="shared" si="1"/>
        <v>12.775461945292577</v>
      </c>
      <c r="G65" s="8">
        <f t="shared" si="2"/>
        <v>7.2937154648355778</v>
      </c>
      <c r="H65" s="8">
        <f t="shared" si="3"/>
        <v>5.4935845616343446</v>
      </c>
      <c r="I65">
        <v>5</v>
      </c>
    </row>
    <row r="66" spans="1:9" x14ac:dyDescent="0.25">
      <c r="A66" s="1">
        <v>251250</v>
      </c>
      <c r="B66" s="1">
        <v>745.26786600000003</v>
      </c>
      <c r="C66" s="1">
        <v>215.62786299999999</v>
      </c>
      <c r="D66">
        <v>4</v>
      </c>
      <c r="F66" s="8">
        <f t="shared" si="1"/>
        <v>12.434203738355423</v>
      </c>
      <c r="G66" s="8">
        <f t="shared" si="2"/>
        <v>6.6137437054341968</v>
      </c>
      <c r="H66" s="8">
        <f t="shared" si="3"/>
        <v>5.3735540653786362</v>
      </c>
      <c r="I66">
        <v>4</v>
      </c>
    </row>
    <row r="67" spans="1:9" x14ac:dyDescent="0.25">
      <c r="A67" s="1">
        <v>371250</v>
      </c>
      <c r="B67" s="1">
        <v>1111.6772980000001</v>
      </c>
      <c r="C67" s="1">
        <v>245.078114</v>
      </c>
      <c r="D67">
        <v>4</v>
      </c>
      <c r="F67" s="8">
        <f t="shared" ref="F67:F88" si="4">+LN(A67)</f>
        <v>12.824630969099047</v>
      </c>
      <c r="G67" s="8">
        <f t="shared" ref="G67:G88" si="5">+LN(B67)</f>
        <v>7.0136252330541762</v>
      </c>
      <c r="H67" s="8">
        <f t="shared" ref="H67:H88" si="6">+LN(C67)</f>
        <v>5.5015769923814588</v>
      </c>
      <c r="I67">
        <v>4</v>
      </c>
    </row>
    <row r="68" spans="1:9" x14ac:dyDescent="0.25">
      <c r="A68" s="1">
        <v>209625</v>
      </c>
      <c r="B68" s="1">
        <v>785.95938000000001</v>
      </c>
      <c r="C68" s="1">
        <v>177.909245</v>
      </c>
      <c r="D68">
        <v>4</v>
      </c>
      <c r="F68" s="8">
        <f t="shared" si="4"/>
        <v>12.25307549912551</v>
      </c>
      <c r="G68" s="8">
        <f t="shared" si="5"/>
        <v>6.6669051117044678</v>
      </c>
      <c r="H68" s="8">
        <f t="shared" si="6"/>
        <v>5.1812735607189451</v>
      </c>
      <c r="I68">
        <v>4</v>
      </c>
    </row>
    <row r="69" spans="1:9" x14ac:dyDescent="0.25">
      <c r="A69" s="1">
        <v>285000</v>
      </c>
      <c r="B69" s="1">
        <v>1403.2998150000001</v>
      </c>
      <c r="C69" s="1">
        <v>240.52586700000001</v>
      </c>
      <c r="D69">
        <v>4</v>
      </c>
      <c r="F69" s="8">
        <f t="shared" si="4"/>
        <v>12.560244459250788</v>
      </c>
      <c r="G69" s="8">
        <f t="shared" si="5"/>
        <v>7.2465817529249712</v>
      </c>
      <c r="H69" s="8">
        <f t="shared" si="6"/>
        <v>5.4828276388557367</v>
      </c>
      <c r="I69">
        <v>4</v>
      </c>
    </row>
    <row r="70" spans="1:9" x14ac:dyDescent="0.25">
      <c r="A70" s="1">
        <v>243750</v>
      </c>
      <c r="B70" s="1">
        <v>1008.833677</v>
      </c>
      <c r="C70" s="1">
        <v>251.674227</v>
      </c>
      <c r="D70">
        <v>4</v>
      </c>
      <c r="F70" s="8">
        <f t="shared" si="4"/>
        <v>12.403898388860094</v>
      </c>
      <c r="G70" s="8">
        <f t="shared" si="5"/>
        <v>6.9165501673210992</v>
      </c>
      <c r="H70" s="8">
        <f t="shared" si="6"/>
        <v>5.5281355011892943</v>
      </c>
      <c r="I70">
        <v>4</v>
      </c>
    </row>
    <row r="71" spans="1:9" x14ac:dyDescent="0.25">
      <c r="A71" s="1">
        <v>165000</v>
      </c>
      <c r="B71" s="1">
        <v>585.28890000000001</v>
      </c>
      <c r="C71" s="1">
        <v>147.437061</v>
      </c>
      <c r="D71">
        <v>3</v>
      </c>
      <c r="F71" s="8">
        <f t="shared" si="4"/>
        <v>12.013700752882718</v>
      </c>
      <c r="G71" s="8">
        <f t="shared" si="5"/>
        <v>6.3721055714838233</v>
      </c>
      <c r="H71" s="8">
        <f t="shared" si="6"/>
        <v>4.9934013796306083</v>
      </c>
      <c r="I71">
        <v>3</v>
      </c>
    </row>
    <row r="72" spans="1:9" x14ac:dyDescent="0.25">
      <c r="A72" s="1">
        <v>161250</v>
      </c>
      <c r="B72" s="1">
        <v>1073.4012620000001</v>
      </c>
      <c r="C72" s="1">
        <v>157.37768199999999</v>
      </c>
      <c r="D72">
        <v>3</v>
      </c>
      <c r="F72" s="8">
        <f t="shared" si="4"/>
        <v>11.990711234658018</v>
      </c>
      <c r="G72" s="8">
        <f t="shared" si="5"/>
        <v>6.9785876354454102</v>
      </c>
      <c r="H72" s="8">
        <f t="shared" si="6"/>
        <v>5.0586485343161982</v>
      </c>
      <c r="I72">
        <v>3</v>
      </c>
    </row>
    <row r="73" spans="1:9" x14ac:dyDescent="0.25">
      <c r="A73" s="1">
        <v>180000</v>
      </c>
      <c r="B73" s="1">
        <v>557.41800000000001</v>
      </c>
      <c r="C73" s="1">
        <v>142.69900799999999</v>
      </c>
      <c r="D73">
        <v>3</v>
      </c>
      <c r="F73" s="8">
        <f t="shared" si="4"/>
        <v>12.100712129872347</v>
      </c>
      <c r="G73" s="8">
        <f t="shared" si="5"/>
        <v>6.3233154073143911</v>
      </c>
      <c r="H73" s="8">
        <f t="shared" si="6"/>
        <v>4.9607375728118166</v>
      </c>
      <c r="I73">
        <v>3</v>
      </c>
    </row>
    <row r="74" spans="1:9" x14ac:dyDescent="0.25">
      <c r="A74" s="1">
        <v>543750</v>
      </c>
      <c r="B74" s="1">
        <v>2879.9929999999999</v>
      </c>
      <c r="C74" s="1">
        <v>340.21078599999998</v>
      </c>
      <c r="D74">
        <v>5</v>
      </c>
      <c r="F74" s="8">
        <f t="shared" si="4"/>
        <v>13.206244861385031</v>
      </c>
      <c r="G74" s="8">
        <f t="shared" si="5"/>
        <v>7.965543142571482</v>
      </c>
      <c r="H74" s="8">
        <f t="shared" si="6"/>
        <v>5.8295653843386548</v>
      </c>
      <c r="I74">
        <v>5</v>
      </c>
    </row>
    <row r="75" spans="1:9" x14ac:dyDescent="0.25">
      <c r="A75" s="1">
        <v>172500</v>
      </c>
      <c r="B75" s="1">
        <v>376.62876199999999</v>
      </c>
      <c r="C75" s="1">
        <v>161.279608</v>
      </c>
      <c r="D75">
        <v>3</v>
      </c>
      <c r="F75" s="8">
        <f t="shared" si="4"/>
        <v>12.058152515453552</v>
      </c>
      <c r="G75" s="8">
        <f t="shared" si="5"/>
        <v>5.9312599861161441</v>
      </c>
      <c r="H75" s="8">
        <f t="shared" si="6"/>
        <v>5.0831395543244948</v>
      </c>
      <c r="I75">
        <v>3</v>
      </c>
    </row>
    <row r="76" spans="1:9" x14ac:dyDescent="0.25">
      <c r="A76" s="1">
        <v>229500</v>
      </c>
      <c r="B76" s="1">
        <v>1923.0921000000001</v>
      </c>
      <c r="C76" s="1">
        <v>204.85111499999999</v>
      </c>
      <c r="D76">
        <v>2</v>
      </c>
      <c r="F76" s="8">
        <f t="shared" si="4"/>
        <v>12.343658308482738</v>
      </c>
      <c r="G76" s="8">
        <f t="shared" si="5"/>
        <v>7.5616896383576595</v>
      </c>
      <c r="H76" s="8">
        <f t="shared" si="6"/>
        <v>5.3222834469851454</v>
      </c>
      <c r="I76">
        <v>2</v>
      </c>
    </row>
    <row r="77" spans="1:9" x14ac:dyDescent="0.25">
      <c r="A77" s="1">
        <v>318750</v>
      </c>
      <c r="B77" s="1">
        <v>513.28907500000003</v>
      </c>
      <c r="C77" s="1">
        <v>139.54030599999999</v>
      </c>
      <c r="D77">
        <v>3</v>
      </c>
      <c r="F77" s="8">
        <f t="shared" si="4"/>
        <v>12.672162375454773</v>
      </c>
      <c r="G77" s="8">
        <f t="shared" si="5"/>
        <v>6.2408391854901524</v>
      </c>
      <c r="H77" s="8">
        <f t="shared" si="6"/>
        <v>4.9383534914282787</v>
      </c>
      <c r="I77">
        <v>3</v>
      </c>
    </row>
    <row r="78" spans="1:9" x14ac:dyDescent="0.25">
      <c r="A78" s="1">
        <v>238500</v>
      </c>
      <c r="B78" s="1">
        <v>8610.3429429999997</v>
      </c>
      <c r="C78" s="1">
        <v>157.56348800000001</v>
      </c>
      <c r="D78">
        <v>4</v>
      </c>
      <c r="F78" s="8">
        <f t="shared" si="4"/>
        <v>12.382124589310534</v>
      </c>
      <c r="G78" s="8">
        <f t="shared" si="5"/>
        <v>9.0607194274067169</v>
      </c>
      <c r="H78" s="8">
        <f t="shared" si="6"/>
        <v>5.0598284754560474</v>
      </c>
      <c r="I78">
        <v>4</v>
      </c>
    </row>
    <row r="79" spans="1:9" x14ac:dyDescent="0.25">
      <c r="A79" s="1">
        <v>247500</v>
      </c>
      <c r="B79" s="1">
        <v>759.76073399999996</v>
      </c>
      <c r="C79" s="1">
        <v>203.08595800000001</v>
      </c>
      <c r="D79">
        <v>3</v>
      </c>
      <c r="F79" s="8">
        <f t="shared" si="4"/>
        <v>12.419165860990882</v>
      </c>
      <c r="G79" s="8">
        <f t="shared" si="5"/>
        <v>6.6330035600287864</v>
      </c>
      <c r="H79" s="8">
        <f t="shared" si="6"/>
        <v>5.3136293278406832</v>
      </c>
      <c r="I79">
        <v>3</v>
      </c>
    </row>
    <row r="80" spans="1:9" x14ac:dyDescent="0.25">
      <c r="A80" s="1">
        <v>184500</v>
      </c>
      <c r="B80" s="1">
        <v>552.21543199999996</v>
      </c>
      <c r="C80" s="1">
        <v>179.116984</v>
      </c>
      <c r="D80">
        <v>4</v>
      </c>
      <c r="F80" s="8">
        <f t="shared" si="4"/>
        <v>12.125404742462718</v>
      </c>
      <c r="G80" s="8">
        <f t="shared" si="5"/>
        <v>6.3139382455017943</v>
      </c>
      <c r="H80" s="8">
        <f t="shared" si="6"/>
        <v>5.1880391342746899</v>
      </c>
      <c r="I80">
        <v>4</v>
      </c>
    </row>
    <row r="81" spans="1:9" x14ac:dyDescent="0.25">
      <c r="A81" s="1">
        <v>168750</v>
      </c>
      <c r="B81" s="1">
        <v>1750.106714</v>
      </c>
      <c r="C81" s="1">
        <v>120.216482</v>
      </c>
      <c r="D81">
        <v>3</v>
      </c>
      <c r="F81" s="8">
        <f t="shared" si="4"/>
        <v>12.036173608734776</v>
      </c>
      <c r="G81" s="8">
        <f t="shared" si="5"/>
        <v>7.4674320444869613</v>
      </c>
      <c r="H81" s="8">
        <f t="shared" si="6"/>
        <v>4.7892941341650452</v>
      </c>
      <c r="I81">
        <v>3</v>
      </c>
    </row>
    <row r="82" spans="1:9" x14ac:dyDescent="0.25">
      <c r="A82" s="1">
        <v>83250</v>
      </c>
      <c r="B82" s="1">
        <v>400.87644499999999</v>
      </c>
      <c r="C82" s="1">
        <v>142.60610499999999</v>
      </c>
      <c r="D82">
        <v>4</v>
      </c>
      <c r="F82" s="8">
        <f t="shared" si="4"/>
        <v>11.32960340784269</v>
      </c>
      <c r="G82" s="8">
        <f t="shared" si="5"/>
        <v>5.9936532626217272</v>
      </c>
      <c r="H82" s="8">
        <f t="shared" si="6"/>
        <v>4.9600863191254962</v>
      </c>
      <c r="I82">
        <v>4</v>
      </c>
    </row>
    <row r="83" spans="1:9" x14ac:dyDescent="0.25">
      <c r="A83" s="1">
        <v>201093.75</v>
      </c>
      <c r="B83" s="1">
        <v>480.02980100000002</v>
      </c>
      <c r="C83" s="1">
        <v>183.94793999999999</v>
      </c>
      <c r="D83">
        <v>3</v>
      </c>
      <c r="F83" s="8">
        <f t="shared" si="4"/>
        <v>12.211526496212638</v>
      </c>
      <c r="G83" s="8">
        <f t="shared" si="5"/>
        <v>6.1738481873913837</v>
      </c>
      <c r="H83" s="8">
        <f t="shared" si="6"/>
        <v>5.21465278279278</v>
      </c>
      <c r="I83">
        <v>3</v>
      </c>
    </row>
    <row r="84" spans="1:9" x14ac:dyDescent="0.25">
      <c r="A84" s="1">
        <v>183000</v>
      </c>
      <c r="B84" s="1">
        <v>733.28337899999997</v>
      </c>
      <c r="C84" s="1">
        <v>194.16727</v>
      </c>
      <c r="D84">
        <v>4</v>
      </c>
      <c r="F84" s="8">
        <f t="shared" si="4"/>
        <v>12.117241431823558</v>
      </c>
      <c r="G84" s="8">
        <f t="shared" si="5"/>
        <v>6.597532228812601</v>
      </c>
      <c r="H84" s="8">
        <f t="shared" si="6"/>
        <v>5.2687200040630557</v>
      </c>
      <c r="I84">
        <v>4</v>
      </c>
    </row>
    <row r="85" spans="1:9" x14ac:dyDescent="0.25">
      <c r="A85" s="1">
        <v>221250</v>
      </c>
      <c r="B85" s="1">
        <v>562.62056800000005</v>
      </c>
      <c r="C85" s="1">
        <v>170.662811</v>
      </c>
      <c r="D85">
        <v>3</v>
      </c>
      <c r="F85" s="8">
        <f t="shared" si="4"/>
        <v>12.307048562870175</v>
      </c>
      <c r="G85" s="8">
        <f t="shared" si="5"/>
        <v>6.3326054542214836</v>
      </c>
      <c r="H85" s="8">
        <f t="shared" si="6"/>
        <v>5.139689744319325</v>
      </c>
      <c r="I85">
        <v>3</v>
      </c>
    </row>
    <row r="86" spans="1:9" x14ac:dyDescent="0.25">
      <c r="A86" s="1">
        <v>177000</v>
      </c>
      <c r="B86" s="1">
        <v>541.43868399999997</v>
      </c>
      <c r="C86" s="1">
        <v>159.32864499999999</v>
      </c>
      <c r="D86">
        <v>3</v>
      </c>
      <c r="F86" s="8">
        <f t="shared" si="4"/>
        <v>12.083905011555967</v>
      </c>
      <c r="G86" s="8">
        <f t="shared" si="5"/>
        <v>6.2942298264192944</v>
      </c>
      <c r="H86" s="8">
        <f t="shared" si="6"/>
        <v>5.0709690187042389</v>
      </c>
      <c r="I86">
        <v>3</v>
      </c>
    </row>
    <row r="87" spans="1:9" x14ac:dyDescent="0.25">
      <c r="A87" s="1">
        <v>151875</v>
      </c>
      <c r="B87" s="1">
        <v>589.09792300000004</v>
      </c>
      <c r="C87" s="1">
        <v>146.229322</v>
      </c>
      <c r="D87">
        <v>3</v>
      </c>
      <c r="F87" s="8">
        <f t="shared" si="4"/>
        <v>11.930813093076949</v>
      </c>
      <c r="G87" s="8">
        <f t="shared" si="5"/>
        <v>6.378592422804231</v>
      </c>
      <c r="H87" s="8">
        <f t="shared" si="6"/>
        <v>4.9851760880815474</v>
      </c>
      <c r="I87">
        <v>3</v>
      </c>
    </row>
    <row r="88" spans="1:9" x14ac:dyDescent="0.25">
      <c r="A88" s="1">
        <v>164250</v>
      </c>
      <c r="B88" s="1">
        <v>591.04888600000004</v>
      </c>
      <c r="C88" s="1">
        <v>110.09005499999999</v>
      </c>
      <c r="D88">
        <v>2</v>
      </c>
      <c r="F88" s="8">
        <f t="shared" si="4"/>
        <v>12.009144936346857</v>
      </c>
      <c r="G88" s="8">
        <f t="shared" si="5"/>
        <v>6.3818987314132887</v>
      </c>
      <c r="H88" s="8">
        <f t="shared" si="6"/>
        <v>4.70129871267343</v>
      </c>
      <c r="I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8"/>
  <sheetViews>
    <sheetView showGridLines="0" workbookViewId="0">
      <selection activeCell="O28" sqref="O28"/>
    </sheetView>
  </sheetViews>
  <sheetFormatPr baseColWidth="10" defaultRowHeight="15" x14ac:dyDescent="0.25"/>
  <cols>
    <col min="1" max="1" width="3.140625" customWidth="1"/>
    <col min="2" max="2" width="18.5703125" bestFit="1" customWidth="1"/>
    <col min="3" max="3" width="11.28515625" bestFit="1" customWidth="1"/>
    <col min="4" max="4" width="13.140625" customWidth="1"/>
    <col min="5" max="5" width="13" customWidth="1"/>
    <col min="6" max="7" width="12" bestFit="1" customWidth="1"/>
    <col min="8" max="8" width="10.5703125" bestFit="1" customWidth="1"/>
    <col min="9" max="9" width="9.42578125" bestFit="1" customWidth="1"/>
    <col min="10" max="10" width="15.85546875" customWidth="1"/>
  </cols>
  <sheetData>
    <row r="2" spans="2:12" x14ac:dyDescent="0.25">
      <c r="B2" t="s">
        <v>1</v>
      </c>
    </row>
    <row r="4" spans="2:12" ht="15.75" thickBot="1" x14ac:dyDescent="0.3">
      <c r="B4" s="2" t="s">
        <v>2</v>
      </c>
      <c r="C4" s="2"/>
      <c r="E4" s="2"/>
      <c r="F4" s="2"/>
    </row>
    <row r="5" spans="2:12" ht="15.75" thickTop="1" x14ac:dyDescent="0.25">
      <c r="B5" t="s">
        <v>3</v>
      </c>
      <c r="C5" s="6">
        <v>0.81965457820124032</v>
      </c>
      <c r="E5" t="s">
        <v>8</v>
      </c>
      <c r="F5" s="6">
        <v>1868.6573021207666</v>
      </c>
    </row>
    <row r="6" spans="2:12" x14ac:dyDescent="0.25">
      <c r="B6" t="s">
        <v>4</v>
      </c>
      <c r="C6" s="6">
        <v>0.6718336275662532</v>
      </c>
      <c r="E6" t="s">
        <v>9</v>
      </c>
      <c r="F6" s="6">
        <v>1869.3980428615073</v>
      </c>
    </row>
    <row r="7" spans="2:12" x14ac:dyDescent="0.25">
      <c r="B7" t="s">
        <v>5</v>
      </c>
      <c r="C7" s="6">
        <v>0.6599721924180455</v>
      </c>
      <c r="E7" s="3" t="s">
        <v>10</v>
      </c>
      <c r="F7" s="7">
        <v>1878.5209345953849</v>
      </c>
    </row>
    <row r="8" spans="2:12" x14ac:dyDescent="0.25">
      <c r="B8" t="s">
        <v>6</v>
      </c>
      <c r="C8" s="6">
        <v>45114.840374813291</v>
      </c>
    </row>
    <row r="9" spans="2:12" x14ac:dyDescent="0.25">
      <c r="B9" s="3" t="s">
        <v>7</v>
      </c>
      <c r="C9" s="3">
        <v>87</v>
      </c>
    </row>
    <row r="10" spans="2:12" x14ac:dyDescent="0.25">
      <c r="L10" s="6"/>
    </row>
    <row r="11" spans="2:12" ht="15.75" thickBot="1" x14ac:dyDescent="0.3">
      <c r="B11" t="s">
        <v>11</v>
      </c>
      <c r="F11" s="4" t="s">
        <v>12</v>
      </c>
      <c r="G11" s="4">
        <v>0.05</v>
      </c>
    </row>
    <row r="12" spans="2:12" ht="15.75" thickTop="1" x14ac:dyDescent="0.25">
      <c r="B12" s="5"/>
      <c r="C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</row>
    <row r="13" spans="2:12" x14ac:dyDescent="0.25">
      <c r="B13" t="s">
        <v>19</v>
      </c>
      <c r="C13">
        <v>3</v>
      </c>
      <c r="D13">
        <v>345847470915.11945</v>
      </c>
      <c r="E13">
        <v>115282490305.03981</v>
      </c>
      <c r="F13">
        <v>56.640163620316081</v>
      </c>
      <c r="G13">
        <v>5.0047470625143806E-20</v>
      </c>
      <c r="H13" s="4" t="s">
        <v>66</v>
      </c>
    </row>
    <row r="14" spans="2:12" x14ac:dyDescent="0.25">
      <c r="B14" t="s">
        <v>20</v>
      </c>
      <c r="C14">
        <v>83</v>
      </c>
      <c r="D14">
        <v>168933952229.72534</v>
      </c>
      <c r="E14">
        <v>2035348822.0448837</v>
      </c>
    </row>
    <row r="15" spans="2:12" x14ac:dyDescent="0.25">
      <c r="B15" s="3" t="s">
        <v>21</v>
      </c>
      <c r="C15" s="3">
        <v>86</v>
      </c>
      <c r="D15" s="3">
        <v>514781423144.84479</v>
      </c>
      <c r="E15" s="3"/>
      <c r="F15" s="3"/>
      <c r="G15" s="3"/>
      <c r="H15" s="3"/>
    </row>
    <row r="16" spans="2:12" ht="15.75" thickBot="1" x14ac:dyDescent="0.3"/>
    <row r="17" spans="2:9" ht="15.75" thickTop="1" x14ac:dyDescent="0.25">
      <c r="B17" s="5"/>
      <c r="C17" s="5" t="s">
        <v>22</v>
      </c>
      <c r="D17" s="5" t="s">
        <v>23</v>
      </c>
      <c r="E17" s="5" t="s">
        <v>24</v>
      </c>
      <c r="F17" s="5" t="s">
        <v>17</v>
      </c>
      <c r="G17" s="5" t="s">
        <v>25</v>
      </c>
      <c r="H17" s="5" t="s">
        <v>26</v>
      </c>
      <c r="I17" s="5" t="s">
        <v>27</v>
      </c>
    </row>
    <row r="18" spans="2:9" x14ac:dyDescent="0.25">
      <c r="B18" t="s">
        <v>28</v>
      </c>
      <c r="C18" s="6">
        <v>-16320.732570257336</v>
      </c>
      <c r="D18" s="6">
        <v>22224.387034079326</v>
      </c>
      <c r="E18" s="6">
        <v>-0.73436142671700211</v>
      </c>
      <c r="F18" s="6">
        <v>0.46479811226593049</v>
      </c>
      <c r="G18" s="6">
        <v>-60524.144520087502</v>
      </c>
      <c r="H18" s="6">
        <v>27882.67937957283</v>
      </c>
      <c r="I18" s="6"/>
    </row>
    <row r="19" spans="2:9" x14ac:dyDescent="0.25">
      <c r="B19" t="s">
        <v>105</v>
      </c>
      <c r="C19" s="6">
        <v>16.623209288683942</v>
      </c>
      <c r="D19" s="6">
        <v>5.2157283861020431</v>
      </c>
      <c r="E19" s="6">
        <v>3.1871309351496429</v>
      </c>
      <c r="F19" s="6">
        <v>2.0261355678515692E-3</v>
      </c>
      <c r="G19" s="6">
        <v>6.2493353044090618</v>
      </c>
      <c r="H19" s="6">
        <v>26.997083272958822</v>
      </c>
      <c r="I19" s="6">
        <v>1.036949018266569</v>
      </c>
    </row>
    <row r="20" spans="2:9" x14ac:dyDescent="0.25">
      <c r="B20" t="s">
        <v>106</v>
      </c>
      <c r="C20" s="6">
        <v>988.26248213787676</v>
      </c>
      <c r="D20" s="6">
        <v>107.79640250578969</v>
      </c>
      <c r="E20" s="6">
        <v>9.1678614421738036</v>
      </c>
      <c r="F20">
        <v>3.0128918274251078E-14</v>
      </c>
      <c r="G20" s="6">
        <v>773.85977310628789</v>
      </c>
      <c r="H20" s="6">
        <v>1202.6651911694657</v>
      </c>
      <c r="I20" s="6">
        <v>1.4253343616332672</v>
      </c>
    </row>
    <row r="21" spans="2:9" x14ac:dyDescent="0.25">
      <c r="B21" s="3" t="s">
        <v>90</v>
      </c>
      <c r="C21" s="7">
        <v>10604.830927955021</v>
      </c>
      <c r="D21" s="7">
        <v>6824.7898660531528</v>
      </c>
      <c r="E21" s="7">
        <v>1.5538692232421665</v>
      </c>
      <c r="F21" s="7">
        <v>0.12402059594678252</v>
      </c>
      <c r="G21" s="7">
        <v>-2969.4016237717406</v>
      </c>
      <c r="H21" s="7">
        <v>24179.063479681783</v>
      </c>
      <c r="I21" s="7">
        <v>1.4051553751746688</v>
      </c>
    </row>
    <row r="24" spans="2:9" x14ac:dyDescent="0.25">
      <c r="D24" t="s">
        <v>54</v>
      </c>
    </row>
    <row r="26" spans="2:9" x14ac:dyDescent="0.25">
      <c r="B26" s="11" t="s">
        <v>55</v>
      </c>
      <c r="C26" t="s">
        <v>58</v>
      </c>
      <c r="D26" s="10">
        <f>+C19</f>
        <v>16.623209288683942</v>
      </c>
      <c r="E26" t="s">
        <v>61</v>
      </c>
    </row>
    <row r="27" spans="2:9" x14ac:dyDescent="0.25">
      <c r="B27" s="11" t="s">
        <v>56</v>
      </c>
      <c r="C27" t="s">
        <v>58</v>
      </c>
      <c r="D27" s="10">
        <f>+C20</f>
        <v>988.26248213787676</v>
      </c>
      <c r="E27" t="s">
        <v>60</v>
      </c>
    </row>
    <row r="28" spans="2:9" x14ac:dyDescent="0.25">
      <c r="B28" s="11" t="s">
        <v>57</v>
      </c>
      <c r="C28" t="s">
        <v>58</v>
      </c>
      <c r="D28" s="10">
        <f>+C21</f>
        <v>10604.830927955021</v>
      </c>
      <c r="E2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1"/>
  <sheetViews>
    <sheetView showGridLines="0" workbookViewId="0">
      <selection activeCell="D27" sqref="D27"/>
    </sheetView>
  </sheetViews>
  <sheetFormatPr baseColWidth="10" defaultRowHeight="15" x14ac:dyDescent="0.25"/>
  <cols>
    <col min="2" max="2" width="18.7109375" customWidth="1"/>
    <col min="3" max="3" width="12.7109375" bestFit="1" customWidth="1"/>
    <col min="4" max="4" width="16.85546875" bestFit="1" customWidth="1"/>
    <col min="5" max="5" width="13" bestFit="1" customWidth="1"/>
    <col min="7" max="7" width="12.7109375" bestFit="1" customWidth="1"/>
    <col min="8" max="8" width="12" bestFit="1" customWidth="1"/>
    <col min="9" max="9" width="11.7109375" bestFit="1" customWidth="1"/>
  </cols>
  <sheetData>
    <row r="2" spans="2:8" x14ac:dyDescent="0.25">
      <c r="B2" t="s">
        <v>63</v>
      </c>
    </row>
    <row r="3" spans="2:8" x14ac:dyDescent="0.25">
      <c r="B3" t="s">
        <v>62</v>
      </c>
    </row>
    <row r="5" spans="2:8" ht="15.75" thickBot="1" x14ac:dyDescent="0.3"/>
    <row r="6" spans="2:8" ht="15.75" thickTop="1" x14ac:dyDescent="0.25">
      <c r="B6" s="5"/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</row>
    <row r="7" spans="2:8" x14ac:dyDescent="0.25">
      <c r="B7" t="s">
        <v>19</v>
      </c>
      <c r="C7">
        <v>3</v>
      </c>
      <c r="D7" s="1">
        <v>345847470915.11945</v>
      </c>
      <c r="E7" s="1">
        <v>115282490305.03981</v>
      </c>
      <c r="F7" s="6">
        <v>56.640163620316081</v>
      </c>
      <c r="G7" s="13">
        <v>5.0047470625143806E-20</v>
      </c>
      <c r="H7" s="14" t="s">
        <v>66</v>
      </c>
    </row>
    <row r="8" spans="2:8" x14ac:dyDescent="0.25">
      <c r="B8" t="s">
        <v>20</v>
      </c>
      <c r="C8">
        <v>83</v>
      </c>
      <c r="D8" s="1">
        <v>168933952229.72534</v>
      </c>
      <c r="E8" s="1">
        <v>2035348822.0448837</v>
      </c>
    </row>
    <row r="9" spans="2:8" x14ac:dyDescent="0.25">
      <c r="B9" s="3" t="s">
        <v>21</v>
      </c>
      <c r="C9" s="3">
        <v>86</v>
      </c>
      <c r="D9" s="15">
        <v>514781423144.84479</v>
      </c>
      <c r="E9" s="15"/>
      <c r="F9" s="3"/>
      <c r="G9" s="3"/>
      <c r="H9" s="3"/>
    </row>
    <row r="12" spans="2:8" x14ac:dyDescent="0.25">
      <c r="B12" t="s">
        <v>64</v>
      </c>
      <c r="D12" t="s">
        <v>67</v>
      </c>
      <c r="F12" t="s">
        <v>68</v>
      </c>
    </row>
    <row r="13" spans="2:8" x14ac:dyDescent="0.25">
      <c r="B13" t="s">
        <v>65</v>
      </c>
      <c r="D13" t="s">
        <v>69</v>
      </c>
      <c r="F13" t="s">
        <v>70</v>
      </c>
    </row>
    <row r="16" spans="2:8" ht="15.75" thickBot="1" x14ac:dyDescent="0.3"/>
    <row r="17" spans="2:9" ht="15.75" thickTop="1" x14ac:dyDescent="0.25">
      <c r="B17" s="5"/>
      <c r="C17" s="5" t="s">
        <v>22</v>
      </c>
      <c r="D17" s="5" t="s">
        <v>23</v>
      </c>
      <c r="E17" s="5" t="s">
        <v>24</v>
      </c>
      <c r="F17" s="18" t="s">
        <v>17</v>
      </c>
      <c r="G17" s="5" t="s">
        <v>25</v>
      </c>
      <c r="H17" s="5" t="s">
        <v>26</v>
      </c>
      <c r="I17" s="5" t="s">
        <v>27</v>
      </c>
    </row>
    <row r="18" spans="2:9" x14ac:dyDescent="0.25">
      <c r="B18" t="s">
        <v>28</v>
      </c>
      <c r="C18" s="8">
        <v>-16320.732570257336</v>
      </c>
      <c r="D18" s="8">
        <v>22224.387034079326</v>
      </c>
      <c r="E18" s="8">
        <v>-0.73436142671700211</v>
      </c>
      <c r="F18" s="19">
        <v>0.46479811226593049</v>
      </c>
      <c r="G18" s="8">
        <v>-60524.144520087502</v>
      </c>
      <c r="H18" s="8">
        <v>27882.67937957283</v>
      </c>
      <c r="I18" s="8"/>
    </row>
    <row r="19" spans="2:9" x14ac:dyDescent="0.25">
      <c r="B19" t="s">
        <v>71</v>
      </c>
      <c r="C19" s="8">
        <v>16.623209288683942</v>
      </c>
      <c r="D19" s="8">
        <v>5.2157283861020431</v>
      </c>
      <c r="E19" s="8">
        <v>3.1871309351496429</v>
      </c>
      <c r="F19" s="16">
        <v>2.0261355678515692E-3</v>
      </c>
      <c r="G19" s="8">
        <v>6.2493353044090618</v>
      </c>
      <c r="H19" s="8">
        <v>26.997083272958822</v>
      </c>
      <c r="I19" s="8">
        <v>1.036949018266569</v>
      </c>
    </row>
    <row r="20" spans="2:9" x14ac:dyDescent="0.25">
      <c r="B20" t="s">
        <v>72</v>
      </c>
      <c r="C20" s="8">
        <v>988.26248213787676</v>
      </c>
      <c r="D20" s="8">
        <v>107.79640250578969</v>
      </c>
      <c r="E20" s="8">
        <v>9.1678614421738036</v>
      </c>
      <c r="F20" s="12">
        <v>3.0128918274251078E-14</v>
      </c>
      <c r="G20" s="8">
        <v>773.85977310628789</v>
      </c>
      <c r="H20" s="8">
        <v>1202.6651911694657</v>
      </c>
      <c r="I20" s="8">
        <v>1.4253343616332672</v>
      </c>
    </row>
    <row r="21" spans="2:9" x14ac:dyDescent="0.25">
      <c r="B21" t="s">
        <v>73</v>
      </c>
      <c r="C21" s="8">
        <v>10604.830927955021</v>
      </c>
      <c r="D21" s="8">
        <v>6824.7898660531528</v>
      </c>
      <c r="E21" s="8">
        <v>1.5538692232421665</v>
      </c>
      <c r="F21" s="17">
        <v>0.12402059594678252</v>
      </c>
      <c r="G21" s="8">
        <v>-2969.4016237717406</v>
      </c>
      <c r="H21" s="8">
        <v>24179.063479681783</v>
      </c>
      <c r="I21" s="8">
        <v>1.4051553751746688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3"/>
  <sheetViews>
    <sheetView workbookViewId="0">
      <selection activeCell="G1" sqref="G1:G1048576"/>
    </sheetView>
  </sheetViews>
  <sheetFormatPr baseColWidth="10" defaultRowHeight="12" x14ac:dyDescent="0.2"/>
  <cols>
    <col min="1" max="1" width="29" style="61" bestFit="1" customWidth="1"/>
    <col min="2" max="2" width="17.5703125" style="61" bestFit="1" customWidth="1"/>
    <col min="3" max="3" width="15.140625" style="61" bestFit="1" customWidth="1"/>
    <col min="4" max="4" width="20.5703125" style="61" bestFit="1" customWidth="1"/>
    <col min="5" max="7" width="11.42578125" style="61"/>
    <col min="8" max="8" width="13" style="61" bestFit="1" customWidth="1"/>
    <col min="9" max="9" width="13.85546875" style="61" bestFit="1" customWidth="1"/>
    <col min="10" max="16384" width="11.42578125" style="61"/>
  </cols>
  <sheetData>
    <row r="1" spans="1:9" x14ac:dyDescent="0.2">
      <c r="A1" s="61" t="s">
        <v>29</v>
      </c>
    </row>
    <row r="2" spans="1:9" ht="12.75" thickBot="1" x14ac:dyDescent="0.25"/>
    <row r="3" spans="1:9" x14ac:dyDescent="0.2">
      <c r="A3" s="62" t="s">
        <v>30</v>
      </c>
      <c r="B3" s="62"/>
    </row>
    <row r="4" spans="1:9" x14ac:dyDescent="0.2">
      <c r="A4" s="63" t="s">
        <v>31</v>
      </c>
      <c r="B4" s="64">
        <v>0.8196545782012401</v>
      </c>
    </row>
    <row r="5" spans="1:9" x14ac:dyDescent="0.2">
      <c r="A5" s="63" t="s">
        <v>32</v>
      </c>
      <c r="B5" s="64">
        <v>0.67183362756625276</v>
      </c>
    </row>
    <row r="6" spans="1:9" x14ac:dyDescent="0.2">
      <c r="A6" s="63" t="s">
        <v>33</v>
      </c>
      <c r="B6" s="64">
        <v>0.65997219241804506</v>
      </c>
    </row>
    <row r="7" spans="1:9" x14ac:dyDescent="0.2">
      <c r="A7" s="63" t="s">
        <v>34</v>
      </c>
      <c r="B7" s="64">
        <v>45114.840374813328</v>
      </c>
    </row>
    <row r="8" spans="1:9" ht="12.75" thickBot="1" x14ac:dyDescent="0.25">
      <c r="A8" s="65" t="s">
        <v>35</v>
      </c>
      <c r="B8" s="65">
        <v>87</v>
      </c>
    </row>
    <row r="10" spans="1:9" ht="12.75" thickBot="1" x14ac:dyDescent="0.25">
      <c r="A10" s="61" t="s">
        <v>36</v>
      </c>
    </row>
    <row r="11" spans="1:9" x14ac:dyDescent="0.2">
      <c r="A11" s="66"/>
      <c r="B11" s="66" t="s">
        <v>40</v>
      </c>
      <c r="C11" s="66" t="s">
        <v>41</v>
      </c>
      <c r="D11" s="66" t="s">
        <v>42</v>
      </c>
      <c r="E11" s="66" t="s">
        <v>16</v>
      </c>
      <c r="F11" s="66" t="s">
        <v>43</v>
      </c>
    </row>
    <row r="12" spans="1:9" x14ac:dyDescent="0.2">
      <c r="A12" s="63" t="s">
        <v>37</v>
      </c>
      <c r="B12" s="63">
        <v>3</v>
      </c>
      <c r="C12" s="63">
        <v>345847470915.1192</v>
      </c>
      <c r="D12" s="63">
        <v>115282490305.03973</v>
      </c>
      <c r="E12" s="64">
        <v>56.64016362031596</v>
      </c>
      <c r="F12" s="63">
        <v>5.0047470625146996E-20</v>
      </c>
    </row>
    <row r="13" spans="1:9" x14ac:dyDescent="0.2">
      <c r="A13" s="63" t="s">
        <v>38</v>
      </c>
      <c r="B13" s="63">
        <v>83</v>
      </c>
      <c r="C13" s="63">
        <v>168933952229.72559</v>
      </c>
      <c r="D13" s="63">
        <v>2035348822.0448866</v>
      </c>
      <c r="E13" s="63"/>
      <c r="F13" s="63"/>
    </row>
    <row r="14" spans="1:9" ht="12.75" thickBot="1" x14ac:dyDescent="0.25">
      <c r="A14" s="65" t="s">
        <v>21</v>
      </c>
      <c r="B14" s="65">
        <v>86</v>
      </c>
      <c r="C14" s="65">
        <v>514781423144.84479</v>
      </c>
      <c r="D14" s="65"/>
      <c r="E14" s="65"/>
      <c r="F14" s="65"/>
    </row>
    <row r="15" spans="1:9" ht="12.75" thickBot="1" x14ac:dyDescent="0.25"/>
    <row r="16" spans="1:9" x14ac:dyDescent="0.2">
      <c r="A16" s="66"/>
      <c r="B16" s="66" t="s">
        <v>44</v>
      </c>
      <c r="C16" s="66" t="s">
        <v>34</v>
      </c>
      <c r="D16" s="66" t="s">
        <v>45</v>
      </c>
      <c r="E16" s="66" t="s">
        <v>46</v>
      </c>
      <c r="F16" s="66" t="s">
        <v>47</v>
      </c>
      <c r="G16" s="66" t="s">
        <v>48</v>
      </c>
      <c r="H16" s="66" t="s">
        <v>74</v>
      </c>
      <c r="I16" s="66" t="s">
        <v>75</v>
      </c>
    </row>
    <row r="17" spans="1:9" x14ac:dyDescent="0.2">
      <c r="A17" s="63" t="s">
        <v>39</v>
      </c>
      <c r="B17" s="64">
        <v>-16320.732570257336</v>
      </c>
      <c r="C17" s="64">
        <v>22224.387034079326</v>
      </c>
      <c r="D17" s="64">
        <v>-0.73436142671700211</v>
      </c>
      <c r="E17" s="64">
        <v>0.46479811226593049</v>
      </c>
      <c r="F17" s="64">
        <v>-60524.144520087502</v>
      </c>
      <c r="G17" s="64">
        <v>27882.67937957283</v>
      </c>
      <c r="H17" s="64">
        <v>-60524.144520087502</v>
      </c>
      <c r="I17" s="64">
        <v>27882.67937957283</v>
      </c>
    </row>
    <row r="18" spans="1:9" x14ac:dyDescent="0.2">
      <c r="A18" s="63" t="s">
        <v>49</v>
      </c>
      <c r="B18" s="64">
        <v>16.623209288683942</v>
      </c>
      <c r="C18" s="64">
        <v>5.2157283861020431</v>
      </c>
      <c r="D18" s="64">
        <v>3.1871309351496429</v>
      </c>
      <c r="E18" s="64">
        <v>2.0261355678515692E-3</v>
      </c>
      <c r="F18" s="64">
        <v>6.2493353044090618</v>
      </c>
      <c r="G18" s="64">
        <v>26.997083272958822</v>
      </c>
      <c r="H18" s="64">
        <v>6.2493353044090618</v>
      </c>
      <c r="I18" s="64">
        <v>26.997083272958822</v>
      </c>
    </row>
    <row r="19" spans="1:9" x14ac:dyDescent="0.2">
      <c r="A19" s="63" t="s">
        <v>50</v>
      </c>
      <c r="B19" s="64">
        <v>988.26248213787676</v>
      </c>
      <c r="C19" s="64">
        <v>107.79640250578969</v>
      </c>
      <c r="D19" s="64">
        <v>9.1678614421738036</v>
      </c>
      <c r="E19" s="63">
        <v>3.0128918274251078E-14</v>
      </c>
      <c r="F19" s="64">
        <v>773.85977310628789</v>
      </c>
      <c r="G19" s="64">
        <v>1202.6651911694657</v>
      </c>
      <c r="H19" s="64">
        <v>773.85977310628789</v>
      </c>
      <c r="I19" s="64">
        <v>1202.6651911694657</v>
      </c>
    </row>
    <row r="20" spans="1:9" ht="12.75" thickBot="1" x14ac:dyDescent="0.25">
      <c r="A20" s="65" t="s">
        <v>0</v>
      </c>
      <c r="B20" s="67">
        <v>10604.830927955021</v>
      </c>
      <c r="C20" s="67">
        <v>6824.7898660531528</v>
      </c>
      <c r="D20" s="67">
        <v>1.5538692232421665</v>
      </c>
      <c r="E20" s="67">
        <v>0.12402059594678252</v>
      </c>
      <c r="F20" s="67">
        <v>-2969.4016237717406</v>
      </c>
      <c r="G20" s="67">
        <v>24179.063479681783</v>
      </c>
      <c r="H20" s="67">
        <v>-2969.4016237717406</v>
      </c>
      <c r="I20" s="67">
        <v>24179.063479681783</v>
      </c>
    </row>
    <row r="24" spans="1:9" x14ac:dyDescent="0.2">
      <c r="A24" s="61" t="s">
        <v>51</v>
      </c>
    </row>
    <row r="25" spans="1:9" ht="12.75" thickBot="1" x14ac:dyDescent="0.25"/>
    <row r="26" spans="1:9" x14ac:dyDescent="0.2">
      <c r="A26" s="66" t="s">
        <v>52</v>
      </c>
      <c r="B26" s="66" t="s">
        <v>53</v>
      </c>
      <c r="C26" s="66" t="s">
        <v>38</v>
      </c>
    </row>
    <row r="27" spans="1:9" x14ac:dyDescent="0.2">
      <c r="A27" s="63">
        <v>1</v>
      </c>
      <c r="B27" s="63">
        <v>259398.25019812174</v>
      </c>
      <c r="C27" s="63">
        <v>-34398.250198121736</v>
      </c>
    </row>
    <row r="28" spans="1:9" x14ac:dyDescent="0.2">
      <c r="A28" s="63">
        <v>2</v>
      </c>
      <c r="B28" s="63">
        <v>221390.27128469927</v>
      </c>
      <c r="C28" s="63">
        <v>56109.728715300735</v>
      </c>
    </row>
    <row r="29" spans="1:9" x14ac:dyDescent="0.2">
      <c r="A29" s="63">
        <v>3</v>
      </c>
      <c r="B29" s="63">
        <v>149674.80232429784</v>
      </c>
      <c r="C29" s="63">
        <v>-6424.8023242978379</v>
      </c>
    </row>
    <row r="30" spans="1:9" x14ac:dyDescent="0.2">
      <c r="A30" s="63">
        <v>4</v>
      </c>
      <c r="B30" s="63">
        <v>155542.32337074596</v>
      </c>
      <c r="C30" s="63">
        <v>-9292.3233707459585</v>
      </c>
    </row>
    <row r="31" spans="1:9" x14ac:dyDescent="0.2">
      <c r="A31" s="63">
        <v>5</v>
      </c>
      <c r="B31" s="63">
        <v>266328.129224465</v>
      </c>
      <c r="C31" s="63">
        <v>13421.870775535004</v>
      </c>
    </row>
    <row r="32" spans="1:9" x14ac:dyDescent="0.2">
      <c r="A32" s="63">
        <v>6</v>
      </c>
      <c r="B32" s="63">
        <v>302784.05100015592</v>
      </c>
      <c r="C32" s="63">
        <v>46922.198999844084</v>
      </c>
    </row>
    <row r="33" spans="1:3" x14ac:dyDescent="0.2">
      <c r="A33" s="63">
        <v>7</v>
      </c>
      <c r="B33" s="63">
        <v>219169.41389096715</v>
      </c>
      <c r="C33" s="63">
        <v>30205.586109032854</v>
      </c>
    </row>
    <row r="34" spans="1:3" x14ac:dyDescent="0.2">
      <c r="A34" s="63">
        <v>8</v>
      </c>
      <c r="B34" s="63">
        <v>184011.67192493565</v>
      </c>
      <c r="C34" s="63">
        <v>52238.328075064346</v>
      </c>
    </row>
    <row r="35" spans="1:3" x14ac:dyDescent="0.2">
      <c r="A35" s="63">
        <v>9</v>
      </c>
      <c r="B35" s="63">
        <v>186992.61103991081</v>
      </c>
      <c r="C35" s="63">
        <v>-32492.611039910815</v>
      </c>
    </row>
    <row r="36" spans="1:3" x14ac:dyDescent="0.2">
      <c r="A36" s="63">
        <v>10</v>
      </c>
      <c r="B36" s="63">
        <v>193485.72720641678</v>
      </c>
      <c r="C36" s="63">
        <v>-13485.727206416777</v>
      </c>
    </row>
    <row r="37" spans="1:3" x14ac:dyDescent="0.2">
      <c r="A37" s="63">
        <v>11</v>
      </c>
      <c r="B37" s="63">
        <v>249838.78256397924</v>
      </c>
      <c r="C37" s="63">
        <v>-36088.782563979243</v>
      </c>
    </row>
    <row r="38" spans="1:3" x14ac:dyDescent="0.2">
      <c r="A38" s="63">
        <v>12</v>
      </c>
      <c r="B38" s="63">
        <v>289420.68348173099</v>
      </c>
      <c r="C38" s="63">
        <v>-64420.683481730986</v>
      </c>
    </row>
    <row r="39" spans="1:3" x14ac:dyDescent="0.2">
      <c r="A39" s="63">
        <v>13</v>
      </c>
      <c r="B39" s="63">
        <v>344259.27652007673</v>
      </c>
      <c r="C39" s="63">
        <v>-40509.276520076732</v>
      </c>
    </row>
    <row r="40" spans="1:3" x14ac:dyDescent="0.2">
      <c r="A40" s="63">
        <v>14</v>
      </c>
      <c r="B40" s="63">
        <v>199822.26672358555</v>
      </c>
      <c r="C40" s="63">
        <v>-40822.266723585548</v>
      </c>
    </row>
    <row r="41" spans="1:3" x14ac:dyDescent="0.2">
      <c r="A41" s="63">
        <v>15</v>
      </c>
      <c r="B41" s="63">
        <v>237831.96603146254</v>
      </c>
      <c r="C41" s="63">
        <v>-39081.966031462536</v>
      </c>
    </row>
    <row r="42" spans="1:3" x14ac:dyDescent="0.2">
      <c r="A42" s="63">
        <v>16</v>
      </c>
      <c r="B42" s="63">
        <v>193243.69065406997</v>
      </c>
      <c r="C42" s="63">
        <v>-22693.690654069971</v>
      </c>
    </row>
    <row r="43" spans="1:3" x14ac:dyDescent="0.2">
      <c r="A43" s="63">
        <v>17</v>
      </c>
      <c r="B43" s="63">
        <v>218869.30698397409</v>
      </c>
      <c r="C43" s="63">
        <v>-38869.306983974093</v>
      </c>
    </row>
    <row r="44" spans="1:3" x14ac:dyDescent="0.2">
      <c r="A44" s="63">
        <v>18</v>
      </c>
      <c r="B44" s="63">
        <v>189369.59945764701</v>
      </c>
      <c r="C44" s="63">
        <v>24380.400542352989</v>
      </c>
    </row>
    <row r="45" spans="1:3" x14ac:dyDescent="0.2">
      <c r="A45" s="63">
        <v>19</v>
      </c>
      <c r="B45" s="63">
        <v>150541.02836059959</v>
      </c>
      <c r="C45" s="63">
        <v>50458.971639400406</v>
      </c>
    </row>
    <row r="46" spans="1:3" x14ac:dyDescent="0.2">
      <c r="A46" s="63">
        <v>20</v>
      </c>
      <c r="B46" s="63">
        <v>207859.08365021987</v>
      </c>
      <c r="C46" s="63">
        <v>24640.916349780135</v>
      </c>
    </row>
    <row r="47" spans="1:3" x14ac:dyDescent="0.2">
      <c r="A47" s="63">
        <v>21</v>
      </c>
      <c r="B47" s="63">
        <v>212010.49833279575</v>
      </c>
      <c r="C47" s="63">
        <v>-12510.498332795745</v>
      </c>
    </row>
    <row r="48" spans="1:3" x14ac:dyDescent="0.2">
      <c r="A48" s="63">
        <v>22</v>
      </c>
      <c r="B48" s="63">
        <v>222549.51399046043</v>
      </c>
      <c r="C48" s="63">
        <v>-20049.513990460429</v>
      </c>
    </row>
    <row r="49" spans="1:3" x14ac:dyDescent="0.2">
      <c r="A49" s="63">
        <v>23</v>
      </c>
      <c r="B49" s="63">
        <v>187089.05662732653</v>
      </c>
      <c r="C49" s="63">
        <v>-18339.056627326529</v>
      </c>
    </row>
    <row r="50" spans="1:3" x14ac:dyDescent="0.2">
      <c r="A50" s="63">
        <v>24</v>
      </c>
      <c r="B50" s="63">
        <v>193176.32415782247</v>
      </c>
      <c r="C50" s="63">
        <v>-80676.32415782247</v>
      </c>
    </row>
    <row r="51" spans="1:3" x14ac:dyDescent="0.2">
      <c r="A51" s="63">
        <v>25</v>
      </c>
      <c r="B51" s="63">
        <v>162259.2924862589</v>
      </c>
      <c r="C51" s="63">
        <v>22990.707513741101</v>
      </c>
    </row>
    <row r="52" spans="1:3" x14ac:dyDescent="0.2">
      <c r="A52" s="63">
        <v>26</v>
      </c>
      <c r="B52" s="63">
        <v>202317.73713272024</v>
      </c>
      <c r="C52" s="63">
        <v>3932.2628672797582</v>
      </c>
    </row>
    <row r="53" spans="1:3" x14ac:dyDescent="0.2">
      <c r="A53" s="63">
        <v>27</v>
      </c>
      <c r="B53" s="63">
        <v>203238.16735619801</v>
      </c>
      <c r="C53" s="63">
        <v>-30738.167356198013</v>
      </c>
    </row>
    <row r="54" spans="1:3" x14ac:dyDescent="0.2">
      <c r="A54" s="63">
        <v>28</v>
      </c>
      <c r="B54" s="63">
        <v>222096.8449534041</v>
      </c>
      <c r="C54" s="63">
        <v>35153.155046595901</v>
      </c>
    </row>
    <row r="55" spans="1:3" x14ac:dyDescent="0.2">
      <c r="A55" s="63">
        <v>29</v>
      </c>
      <c r="B55" s="63">
        <v>394892.07718597597</v>
      </c>
      <c r="C55" s="63">
        <v>-36767.07718597597</v>
      </c>
    </row>
    <row r="56" spans="1:3" x14ac:dyDescent="0.2">
      <c r="A56" s="63">
        <v>30</v>
      </c>
      <c r="B56" s="63">
        <v>229499.02349657187</v>
      </c>
      <c r="C56" s="63">
        <v>33000.97650342813</v>
      </c>
    </row>
    <row r="57" spans="1:3" x14ac:dyDescent="0.2">
      <c r="A57" s="63">
        <v>31</v>
      </c>
      <c r="B57" s="63">
        <v>177941.85824954251</v>
      </c>
      <c r="C57" s="63">
        <v>-5441.8582495425071</v>
      </c>
    </row>
    <row r="58" spans="1:3" x14ac:dyDescent="0.2">
      <c r="A58" s="63">
        <v>32</v>
      </c>
      <c r="B58" s="63">
        <v>309134.29727735888</v>
      </c>
      <c r="C58" s="63">
        <v>-57884.297277358884</v>
      </c>
    </row>
    <row r="59" spans="1:3" x14ac:dyDescent="0.2">
      <c r="A59" s="63">
        <v>33</v>
      </c>
      <c r="B59" s="63">
        <v>174048.28177014377</v>
      </c>
      <c r="C59" s="63">
        <v>14201.718229856226</v>
      </c>
    </row>
    <row r="60" spans="1:3" x14ac:dyDescent="0.2">
      <c r="A60" s="63">
        <v>34</v>
      </c>
      <c r="B60" s="63">
        <v>204891.24259526923</v>
      </c>
      <c r="C60" s="63">
        <v>-28641.242595269228</v>
      </c>
    </row>
    <row r="61" spans="1:3" x14ac:dyDescent="0.2">
      <c r="A61" s="63">
        <v>35</v>
      </c>
      <c r="B61" s="63">
        <v>229682.43226954417</v>
      </c>
      <c r="C61" s="63">
        <v>41067.567730455834</v>
      </c>
    </row>
    <row r="62" spans="1:3" x14ac:dyDescent="0.2">
      <c r="A62" s="63">
        <v>36</v>
      </c>
      <c r="B62" s="63">
        <v>187768.76122692574</v>
      </c>
      <c r="C62" s="63">
        <v>-45268.761226925737</v>
      </c>
    </row>
    <row r="63" spans="1:3" x14ac:dyDescent="0.2">
      <c r="A63" s="63">
        <v>37</v>
      </c>
      <c r="B63" s="63">
        <v>295404.11869987205</v>
      </c>
      <c r="C63" s="63">
        <v>-25404.118699872051</v>
      </c>
    </row>
    <row r="64" spans="1:3" x14ac:dyDescent="0.2">
      <c r="A64" s="63">
        <v>38</v>
      </c>
      <c r="B64" s="63">
        <v>417080.41921652545</v>
      </c>
      <c r="C64" s="63">
        <v>14169.58078347455</v>
      </c>
    </row>
    <row r="65" spans="1:3" x14ac:dyDescent="0.2">
      <c r="A65" s="63">
        <v>39</v>
      </c>
      <c r="B65" s="63">
        <v>206202.8721687753</v>
      </c>
      <c r="C65" s="63">
        <v>-49452.122168775299</v>
      </c>
    </row>
    <row r="66" spans="1:3" x14ac:dyDescent="0.2">
      <c r="A66" s="63">
        <v>40</v>
      </c>
      <c r="B66" s="63">
        <v>149068.35454328294</v>
      </c>
      <c r="C66" s="63">
        <v>19681.645456717059</v>
      </c>
    </row>
    <row r="67" spans="1:3" x14ac:dyDescent="0.2">
      <c r="A67" s="63">
        <v>41</v>
      </c>
      <c r="B67" s="63">
        <v>177837.21800315467</v>
      </c>
      <c r="C67" s="63">
        <v>6662.7819968453259</v>
      </c>
    </row>
    <row r="68" spans="1:3" x14ac:dyDescent="0.2">
      <c r="A68" s="63">
        <v>42</v>
      </c>
      <c r="B68" s="63">
        <v>386129.4563280227</v>
      </c>
      <c r="C68" s="63">
        <v>148995.5436719773</v>
      </c>
    </row>
    <row r="69" spans="1:3" x14ac:dyDescent="0.2">
      <c r="A69" s="63">
        <v>43</v>
      </c>
      <c r="B69" s="63">
        <v>189027.81230007566</v>
      </c>
      <c r="C69" s="63">
        <v>-3027.8123000756605</v>
      </c>
    </row>
    <row r="70" spans="1:3" x14ac:dyDescent="0.2">
      <c r="A70" s="63">
        <v>44</v>
      </c>
      <c r="B70" s="63">
        <v>131199.01113187004</v>
      </c>
      <c r="C70" s="63">
        <v>41300.988868129964</v>
      </c>
    </row>
    <row r="71" spans="1:3" x14ac:dyDescent="0.2">
      <c r="A71" s="63">
        <v>45</v>
      </c>
      <c r="B71" s="63">
        <v>257479.42227867007</v>
      </c>
      <c r="C71" s="63">
        <v>23770.57772132993</v>
      </c>
    </row>
    <row r="72" spans="1:3" x14ac:dyDescent="0.2">
      <c r="A72" s="63">
        <v>46</v>
      </c>
      <c r="B72" s="63">
        <v>189549.50397878711</v>
      </c>
      <c r="C72" s="63">
        <v>9200.4960212128935</v>
      </c>
    </row>
    <row r="73" spans="1:3" x14ac:dyDescent="0.2">
      <c r="A73" s="63">
        <v>47</v>
      </c>
      <c r="B73" s="63">
        <v>271175.24290461105</v>
      </c>
      <c r="C73" s="63">
        <v>-36425.242904611048</v>
      </c>
    </row>
    <row r="74" spans="1:3" x14ac:dyDescent="0.2">
      <c r="A74" s="63">
        <v>48</v>
      </c>
      <c r="B74" s="63">
        <v>381362.57282362069</v>
      </c>
      <c r="C74" s="63">
        <v>-68237.572823620692</v>
      </c>
    </row>
    <row r="75" spans="1:3" x14ac:dyDescent="0.2">
      <c r="A75" s="63">
        <v>49</v>
      </c>
      <c r="B75" s="63">
        <v>165552.26023169811</v>
      </c>
      <c r="C75" s="63">
        <v>24197.739768301893</v>
      </c>
    </row>
    <row r="76" spans="1:3" x14ac:dyDescent="0.2">
      <c r="A76" s="63">
        <v>50</v>
      </c>
      <c r="B76" s="63">
        <v>186772.89146637751</v>
      </c>
      <c r="C76" s="63">
        <v>49477.108533622493</v>
      </c>
    </row>
    <row r="77" spans="1:3" x14ac:dyDescent="0.2">
      <c r="A77" s="63">
        <v>51</v>
      </c>
      <c r="B77" s="63">
        <v>206797.93207240431</v>
      </c>
      <c r="C77" s="63">
        <v>-8797.9320724043064</v>
      </c>
    </row>
    <row r="78" spans="1:3" x14ac:dyDescent="0.2">
      <c r="A78" s="63">
        <v>52</v>
      </c>
      <c r="B78" s="63">
        <v>164165.40783996723</v>
      </c>
      <c r="C78" s="63">
        <v>27084.592160032771</v>
      </c>
    </row>
    <row r="79" spans="1:3" x14ac:dyDescent="0.2">
      <c r="A79" s="63">
        <v>53</v>
      </c>
      <c r="B79" s="63">
        <v>152713.03431847424</v>
      </c>
      <c r="C79" s="63">
        <v>4786.9656815257622</v>
      </c>
    </row>
    <row r="80" spans="1:3" x14ac:dyDescent="0.2">
      <c r="A80" s="63">
        <v>54</v>
      </c>
      <c r="B80" s="63">
        <v>191150.42964413663</v>
      </c>
      <c r="C80" s="63">
        <v>-56150.429644136631</v>
      </c>
    </row>
    <row r="81" spans="1:3" x14ac:dyDescent="0.2">
      <c r="A81" s="63">
        <v>55</v>
      </c>
      <c r="B81" s="63">
        <v>186582.92020813562</v>
      </c>
      <c r="C81" s="63">
        <v>917.07979186438024</v>
      </c>
    </row>
    <row r="82" spans="1:3" x14ac:dyDescent="0.2">
      <c r="A82" s="63">
        <v>56</v>
      </c>
      <c r="B82" s="63">
        <v>198211.87535507561</v>
      </c>
      <c r="C82" s="63">
        <v>-10711.875355075608</v>
      </c>
    </row>
    <row r="83" spans="1:3" x14ac:dyDescent="0.2">
      <c r="A83" s="63">
        <v>57</v>
      </c>
      <c r="B83" s="63">
        <v>188441.1364706881</v>
      </c>
      <c r="C83" s="63">
        <v>-31691.1364706881</v>
      </c>
    </row>
    <row r="84" spans="1:3" x14ac:dyDescent="0.2">
      <c r="A84" s="63">
        <v>58</v>
      </c>
      <c r="B84" s="63">
        <v>206028.66522283142</v>
      </c>
      <c r="C84" s="63">
        <v>-12528.66522283142</v>
      </c>
    </row>
    <row r="85" spans="1:3" x14ac:dyDescent="0.2">
      <c r="A85" s="63">
        <v>59</v>
      </c>
      <c r="B85" s="63">
        <v>201591.65460239636</v>
      </c>
      <c r="C85" s="63">
        <v>15158.34539760364</v>
      </c>
    </row>
    <row r="86" spans="1:3" x14ac:dyDescent="0.2">
      <c r="A86" s="63">
        <v>60</v>
      </c>
      <c r="B86" s="63">
        <v>249769.52689784166</v>
      </c>
      <c r="C86" s="63">
        <v>-12769.526897841657</v>
      </c>
    </row>
    <row r="87" spans="1:3" x14ac:dyDescent="0.2">
      <c r="A87" s="63">
        <v>61</v>
      </c>
      <c r="B87" s="63">
        <v>171048.54701994779</v>
      </c>
      <c r="C87" s="63">
        <v>-2298.5470199477859</v>
      </c>
    </row>
    <row r="88" spans="1:3" x14ac:dyDescent="0.2">
      <c r="A88" s="63">
        <v>62</v>
      </c>
      <c r="B88" s="63">
        <v>187343.86683945212</v>
      </c>
      <c r="C88" s="63">
        <v>12156.133160547877</v>
      </c>
    </row>
    <row r="89" spans="1:3" x14ac:dyDescent="0.2">
      <c r="A89" s="63">
        <v>63</v>
      </c>
      <c r="B89" s="63">
        <v>182819.60891055648</v>
      </c>
      <c r="C89" s="63">
        <v>49680.391089443525</v>
      </c>
    </row>
    <row r="90" spans="1:3" x14ac:dyDescent="0.2">
      <c r="A90" s="63">
        <v>64</v>
      </c>
      <c r="B90" s="63">
        <v>301430.03855455108</v>
      </c>
      <c r="C90" s="63">
        <v>52007.46144544892</v>
      </c>
    </row>
    <row r="91" spans="1:3" x14ac:dyDescent="0.2">
      <c r="A91" s="63">
        <v>65</v>
      </c>
      <c r="B91" s="63">
        <v>251584.26196067766</v>
      </c>
      <c r="C91" s="63">
        <v>-334.26196067765704</v>
      </c>
    </row>
    <row r="92" spans="1:3" x14ac:dyDescent="0.2">
      <c r="A92" s="63">
        <v>66</v>
      </c>
      <c r="B92" s="63">
        <v>286779.74078700494</v>
      </c>
      <c r="C92" s="63">
        <v>84470.259212995064</v>
      </c>
    </row>
    <row r="93" spans="1:3" x14ac:dyDescent="0.2">
      <c r="A93" s="63">
        <v>67</v>
      </c>
      <c r="B93" s="63">
        <v>214984.79046668267</v>
      </c>
      <c r="C93" s="63">
        <v>-5359.7904666826653</v>
      </c>
    </row>
    <row r="94" spans="1:3" x14ac:dyDescent="0.2">
      <c r="A94" s="63">
        <v>68</v>
      </c>
      <c r="B94" s="63">
        <v>287128.62800086406</v>
      </c>
      <c r="C94" s="63">
        <v>-2128.6280008640606</v>
      </c>
    </row>
    <row r="95" spans="1:3" x14ac:dyDescent="0.2">
      <c r="A95" s="63">
        <v>69</v>
      </c>
      <c r="B95" s="63">
        <v>291588.84075695777</v>
      </c>
      <c r="C95" s="63">
        <v>-47838.840756957768</v>
      </c>
    </row>
    <row r="96" spans="1:3" x14ac:dyDescent="0.2">
      <c r="A96" s="63">
        <v>70</v>
      </c>
      <c r="B96" s="63">
        <v>170929.65595562488</v>
      </c>
      <c r="C96" s="63">
        <v>-5929.6559556248831</v>
      </c>
    </row>
    <row r="97" spans="1:3" x14ac:dyDescent="0.2">
      <c r="A97" s="63">
        <v>71</v>
      </c>
      <c r="B97" s="63">
        <v>188867.59268899664</v>
      </c>
      <c r="C97" s="63">
        <v>-27617.592688996636</v>
      </c>
    </row>
    <row r="98" spans="1:3" x14ac:dyDescent="0.2">
      <c r="A98" s="63">
        <v>72</v>
      </c>
      <c r="B98" s="63">
        <v>165783.91213358007</v>
      </c>
      <c r="C98" s="63">
        <v>14216.087866419926</v>
      </c>
    </row>
    <row r="99" spans="1:3" x14ac:dyDescent="0.2">
      <c r="A99" s="63">
        <v>73</v>
      </c>
      <c r="B99" s="63">
        <v>420795.70428090048</v>
      </c>
      <c r="C99" s="63">
        <v>122954.29571909952</v>
      </c>
    </row>
    <row r="100" spans="1:3" x14ac:dyDescent="0.2">
      <c r="A100" s="63">
        <v>74</v>
      </c>
      <c r="B100" s="63">
        <v>181141.12466877542</v>
      </c>
      <c r="C100" s="63">
        <v>-8641.1246687754174</v>
      </c>
    </row>
    <row r="101" spans="1:3" x14ac:dyDescent="0.2">
      <c r="A101" s="63">
        <v>75</v>
      </c>
      <c r="B101" s="63">
        <v>239303.56312397905</v>
      </c>
      <c r="C101" s="63">
        <v>-9803.5631239790528</v>
      </c>
    </row>
    <row r="102" spans="1:3" x14ac:dyDescent="0.2">
      <c r="A102" s="63">
        <v>76</v>
      </c>
      <c r="B102" s="63">
        <v>161928.72109876657</v>
      </c>
      <c r="C102" s="63">
        <v>156821.27890123343</v>
      </c>
    </row>
    <row r="103" spans="1:3" x14ac:dyDescent="0.2">
      <c r="A103" s="63">
        <v>77</v>
      </c>
      <c r="B103" s="63">
        <v>324944.20767557609</v>
      </c>
      <c r="C103" s="63">
        <v>-86444.207675576094</v>
      </c>
    </row>
    <row r="104" spans="1:3" x14ac:dyDescent="0.2">
      <c r="A104" s="63">
        <v>78</v>
      </c>
      <c r="B104" s="63">
        <v>228825.65484464244</v>
      </c>
      <c r="C104" s="63">
        <v>18674.345155357558</v>
      </c>
    </row>
    <row r="105" spans="1:3" x14ac:dyDescent="0.2">
      <c r="A105" s="63">
        <v>79</v>
      </c>
      <c r="B105" s="63">
        <v>212292.77904103012</v>
      </c>
      <c r="C105" s="63">
        <v>-27792.779041030124</v>
      </c>
    </row>
    <row r="106" spans="1:3" x14ac:dyDescent="0.2">
      <c r="A106" s="63">
        <v>80</v>
      </c>
      <c r="B106" s="63">
        <v>163391.58929316403</v>
      </c>
      <c r="C106" s="63">
        <v>5358.4107068359735</v>
      </c>
    </row>
    <row r="107" spans="1:3" x14ac:dyDescent="0.2">
      <c r="A107" s="63">
        <v>81</v>
      </c>
      <c r="B107" s="63">
        <v>173694.707481016</v>
      </c>
      <c r="C107" s="63">
        <v>-90444.707481015997</v>
      </c>
    </row>
    <row r="108" spans="1:3" x14ac:dyDescent="0.2">
      <c r="A108" s="63">
        <v>82</v>
      </c>
      <c r="B108" s="63">
        <v>205262.24382898526</v>
      </c>
      <c r="C108" s="63">
        <v>-4168.493828985258</v>
      </c>
    </row>
    <row r="109" spans="1:3" x14ac:dyDescent="0.2">
      <c r="A109" s="63">
        <v>83</v>
      </c>
      <c r="B109" s="63">
        <v>230176.3424187284</v>
      </c>
      <c r="C109" s="63">
        <v>-47176.342418728396</v>
      </c>
    </row>
    <row r="110" spans="1:3" x14ac:dyDescent="0.2">
      <c r="A110" s="63">
        <v>84</v>
      </c>
      <c r="B110" s="63">
        <v>193505.97287307732</v>
      </c>
      <c r="C110" s="63">
        <v>27744.02712692268</v>
      </c>
    </row>
    <row r="111" spans="1:3" x14ac:dyDescent="0.2">
      <c r="A111" s="63">
        <v>85</v>
      </c>
      <c r="B111" s="63">
        <v>181952.73095809395</v>
      </c>
      <c r="C111" s="63">
        <v>-4952.7309580939473</v>
      </c>
    </row>
    <row r="112" spans="1:3" x14ac:dyDescent="0.2">
      <c r="A112" s="63">
        <v>86</v>
      </c>
      <c r="B112" s="63">
        <v>169799.41100022459</v>
      </c>
      <c r="C112" s="63">
        <v>-17924.411000224587</v>
      </c>
    </row>
    <row r="113" spans="1:3" ht="12.75" thickBot="1" x14ac:dyDescent="0.25">
      <c r="A113" s="65">
        <v>87</v>
      </c>
      <c r="B113" s="65">
        <v>123511.92963046957</v>
      </c>
      <c r="C113" s="65">
        <v>40738.070369530426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5"/>
  <sheetViews>
    <sheetView showGridLines="0" workbookViewId="0">
      <selection activeCell="I20" sqref="I20"/>
    </sheetView>
  </sheetViews>
  <sheetFormatPr baseColWidth="10" defaultRowHeight="15" x14ac:dyDescent="0.25"/>
  <cols>
    <col min="2" max="2" width="16.85546875" bestFit="1" customWidth="1"/>
    <col min="3" max="8" width="0" hidden="1" customWidth="1"/>
  </cols>
  <sheetData>
    <row r="1" spans="2:10" ht="15.75" thickBot="1" x14ac:dyDescent="0.3"/>
    <row r="2" spans="2:10" ht="15.75" thickTop="1" x14ac:dyDescent="0.25">
      <c r="B2" s="5"/>
      <c r="C2" s="5" t="s">
        <v>22</v>
      </c>
      <c r="D2" s="5" t="s">
        <v>23</v>
      </c>
      <c r="E2" s="5" t="s">
        <v>24</v>
      </c>
      <c r="F2" s="5" t="s">
        <v>17</v>
      </c>
      <c r="G2" s="5" t="s">
        <v>25</v>
      </c>
      <c r="H2" s="5" t="s">
        <v>26</v>
      </c>
      <c r="I2" s="18" t="s">
        <v>27</v>
      </c>
      <c r="J2" s="18" t="s">
        <v>79</v>
      </c>
    </row>
    <row r="3" spans="2:10" x14ac:dyDescent="0.25">
      <c r="B3" t="s">
        <v>76</v>
      </c>
      <c r="C3">
        <v>16.623209288683942</v>
      </c>
      <c r="D3">
        <v>5.2157283861020431</v>
      </c>
      <c r="E3">
        <v>3.1871309351496429</v>
      </c>
      <c r="F3">
        <v>2.0261355678515692E-3</v>
      </c>
      <c r="G3">
        <v>6.2493353044090618</v>
      </c>
      <c r="H3">
        <v>26.997083272958822</v>
      </c>
      <c r="I3" s="6">
        <v>1.036949018266569</v>
      </c>
      <c r="J3" s="6">
        <f>1/I3</f>
        <v>0.96436756521710643</v>
      </c>
    </row>
    <row r="4" spans="2:10" x14ac:dyDescent="0.25">
      <c r="B4" t="s">
        <v>77</v>
      </c>
      <c r="C4">
        <v>988.26248213787676</v>
      </c>
      <c r="D4">
        <v>107.79640250578969</v>
      </c>
      <c r="E4">
        <v>9.1678614421738036</v>
      </c>
      <c r="F4">
        <v>3.0128918274251078E-14</v>
      </c>
      <c r="G4">
        <v>773.85977310628789</v>
      </c>
      <c r="H4">
        <v>1202.6651911694657</v>
      </c>
      <c r="I4" s="6">
        <v>1.4253343616332672</v>
      </c>
      <c r="J4" s="6">
        <f t="shared" ref="J4:J5" si="0">1/I4</f>
        <v>0.70158976512298243</v>
      </c>
    </row>
    <row r="5" spans="2:10" x14ac:dyDescent="0.25">
      <c r="B5" t="s">
        <v>78</v>
      </c>
      <c r="C5">
        <v>10604.830927955021</v>
      </c>
      <c r="D5">
        <v>6824.7898660531528</v>
      </c>
      <c r="E5">
        <v>1.5538692232421665</v>
      </c>
      <c r="F5">
        <v>0.12402059594678252</v>
      </c>
      <c r="G5">
        <v>-2969.4016237717406</v>
      </c>
      <c r="H5">
        <v>24179.063479681783</v>
      </c>
      <c r="I5" s="6">
        <v>1.4051553751746688</v>
      </c>
      <c r="J5" s="6">
        <f t="shared" si="0"/>
        <v>0.71166507111407118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showGridLines="0" workbookViewId="0">
      <selection activeCell="G35" sqref="G35"/>
    </sheetView>
  </sheetViews>
  <sheetFormatPr baseColWidth="10" defaultRowHeight="15" x14ac:dyDescent="0.25"/>
  <cols>
    <col min="1" max="1" width="18.5703125" bestFit="1" customWidth="1"/>
    <col min="2" max="2" width="14.28515625" customWidth="1"/>
    <col min="3" max="3" width="11.85546875" bestFit="1" customWidth="1"/>
    <col min="4" max="4" width="12" bestFit="1" customWidth="1"/>
    <col min="5" max="6" width="12.7109375" bestFit="1" customWidth="1"/>
    <col min="7" max="8" width="12" bestFit="1" customWidth="1"/>
  </cols>
  <sheetData>
    <row r="1" spans="1:8" x14ac:dyDescent="0.25">
      <c r="A1" t="s">
        <v>1</v>
      </c>
    </row>
    <row r="3" spans="1:8" ht="15.75" thickBot="1" x14ac:dyDescent="0.3">
      <c r="A3" s="2" t="s">
        <v>2</v>
      </c>
      <c r="B3" s="2"/>
      <c r="D3" s="2"/>
      <c r="E3" s="2"/>
    </row>
    <row r="4" spans="1:8" ht="15.75" thickTop="1" x14ac:dyDescent="0.25">
      <c r="A4" t="s">
        <v>3</v>
      </c>
      <c r="B4">
        <f>SQRT(B5)</f>
        <v>0.80133331550720088</v>
      </c>
      <c r="D4" t="s">
        <v>8</v>
      </c>
      <c r="E4">
        <f>B8*LN(C13/B8)+2*(B12+1)</f>
        <v>-289.06118722594607</v>
      </c>
    </row>
    <row r="5" spans="1:8" x14ac:dyDescent="0.25">
      <c r="A5" t="s">
        <v>4</v>
      </c>
      <c r="B5">
        <f>C12/C14</f>
        <v>0.6421350825417631</v>
      </c>
      <c r="D5" t="s">
        <v>9</v>
      </c>
      <c r="E5">
        <f>E4+2*(B12+2)*(B12+3)/(B8-B12-3)</f>
        <v>-288.32044648520531</v>
      </c>
    </row>
    <row r="6" spans="1:8" x14ac:dyDescent="0.25">
      <c r="A6" t="s">
        <v>5</v>
      </c>
      <c r="B6">
        <f>1-(1-B5)*(B8-1)/(B8-B12-1)</f>
        <v>0.629200206007128</v>
      </c>
      <c r="D6" s="3" t="s">
        <v>10</v>
      </c>
      <c r="E6" s="3">
        <f>B8*LN(C13/B8)+(B12+1)*LN(B8)</f>
        <v>-279.19755475132774</v>
      </c>
    </row>
    <row r="7" spans="1:8" x14ac:dyDescent="0.25">
      <c r="A7" t="s">
        <v>6</v>
      </c>
      <c r="B7">
        <f>SQRT(D13)</f>
        <v>0.18568298390101529</v>
      </c>
    </row>
    <row r="8" spans="1:8" x14ac:dyDescent="0.25">
      <c r="A8" s="3" t="s">
        <v>7</v>
      </c>
      <c r="B8" s="3">
        <f>COUNT('Data Set Precios de Casas'!F2:F88)</f>
        <v>87</v>
      </c>
    </row>
    <row r="10" spans="1:8" ht="15.75" thickBot="1" x14ac:dyDescent="0.3">
      <c r="A10" t="s">
        <v>11</v>
      </c>
      <c r="E10" s="4" t="s">
        <v>12</v>
      </c>
      <c r="F10" s="4">
        <v>0.05</v>
      </c>
    </row>
    <row r="11" spans="1:8" ht="15.75" thickTop="1" x14ac:dyDescent="0.25">
      <c r="A11" s="5"/>
      <c r="B11" s="5" t="s">
        <v>13</v>
      </c>
      <c r="C11" s="5" t="s">
        <v>14</v>
      </c>
      <c r="D11" s="5" t="s">
        <v>15</v>
      </c>
      <c r="E11" s="5" t="s">
        <v>16</v>
      </c>
      <c r="F11" s="68" t="s">
        <v>17</v>
      </c>
      <c r="G11" s="68" t="s">
        <v>18</v>
      </c>
    </row>
    <row r="12" spans="1:8" x14ac:dyDescent="0.25">
      <c r="A12" t="s">
        <v>19</v>
      </c>
      <c r="B12">
        <f>COUNT('Data Set Precios de Casas'!G2:I2)</f>
        <v>3</v>
      </c>
      <c r="C12">
        <f>DEVSQ(MMULT([1]!DESIGN('Data Set Precios de Casas'!G2:I88),B17:B20))</f>
        <v>5.1348714788175949</v>
      </c>
      <c r="D12">
        <f>C12/B12</f>
        <v>1.7116238262725316</v>
      </c>
      <c r="E12">
        <f>D12/D13</f>
        <v>49.643696313787778</v>
      </c>
      <c r="F12" s="13">
        <f>_xlfn.F.DIST.RT(E12,B12,B13)</f>
        <v>1.7838136977039765E-18</v>
      </c>
      <c r="G12" s="14" t="str">
        <f>IF(F12&lt;F10,"yes","no")</f>
        <v>yes</v>
      </c>
    </row>
    <row r="13" spans="1:8" x14ac:dyDescent="0.25">
      <c r="A13" t="s">
        <v>20</v>
      </c>
      <c r="B13">
        <f>B14-B12</f>
        <v>83</v>
      </c>
      <c r="C13">
        <f>C14-C12</f>
        <v>2.8616881523619302</v>
      </c>
      <c r="D13">
        <f>C13/B13</f>
        <v>3.4478170510384702E-2</v>
      </c>
    </row>
    <row r="14" spans="1:8" x14ac:dyDescent="0.25">
      <c r="A14" s="3" t="s">
        <v>21</v>
      </c>
      <c r="B14" s="3">
        <f>B8-1</f>
        <v>86</v>
      </c>
      <c r="C14" s="3">
        <f>DEVSQ('Data Set Precios de Casas'!F2:F88)</f>
        <v>7.9965596311795251</v>
      </c>
      <c r="D14" s="3"/>
      <c r="E14" s="3"/>
      <c r="F14" s="3"/>
      <c r="G14" s="3"/>
    </row>
    <row r="15" spans="1:8" ht="15.75" thickBot="1" x14ac:dyDescent="0.3"/>
    <row r="16" spans="1:8" ht="15.75" thickTop="1" x14ac:dyDescent="0.25">
      <c r="A16" s="5"/>
      <c r="B16" s="5" t="s">
        <v>22</v>
      </c>
      <c r="C16" s="5" t="s">
        <v>23</v>
      </c>
      <c r="D16" s="5" t="s">
        <v>24</v>
      </c>
      <c r="E16" s="18" t="s">
        <v>17</v>
      </c>
      <c r="F16" s="5" t="s">
        <v>25</v>
      </c>
      <c r="G16" s="5" t="s">
        <v>26</v>
      </c>
      <c r="H16" s="5" t="s">
        <v>27</v>
      </c>
    </row>
    <row r="17" spans="1:8" x14ac:dyDescent="0.25">
      <c r="A17" t="s">
        <v>28</v>
      </c>
      <c r="B17">
        <f t="array" ref="B17:C20">[1]!RegCoeff('Data Set Precios de Casas'!G2:I88,'Data Set Precios de Casas'!F2:F88)</f>
        <v>7.3922684332482316</v>
      </c>
      <c r="C17">
        <v>0.4444091812295814</v>
      </c>
      <c r="D17">
        <f>B17/C17</f>
        <v>16.633923747469545</v>
      </c>
      <c r="E17">
        <f>_xlfn.T.DIST.2T(ABS(D17),$B$13)</f>
        <v>3.6930411491779377E-28</v>
      </c>
      <c r="F17">
        <f>B17-_xlfn.T.INV.2T(F$10,$B$13)*C17</f>
        <v>6.5083564458420193</v>
      </c>
      <c r="G17">
        <f>B17+_xlfn.T.INV.2T(F$10,$B$13)*C17</f>
        <v>8.2761804206544447</v>
      </c>
    </row>
    <row r="18" spans="1:8" x14ac:dyDescent="0.25">
      <c r="A18" t="str">
        <f t="array" ref="A18:A20">TRANSPOSE('Data Set Precios de Casas'!G1:I1)</f>
        <v>Ln (X1)</v>
      </c>
      <c r="B18">
        <v>0.16752601999436398</v>
      </c>
      <c r="C18">
        <v>3.8604426694136849E-2</v>
      </c>
      <c r="D18">
        <f>B18/C18</f>
        <v>4.3395546661442177</v>
      </c>
      <c r="E18" s="13">
        <f>_xlfn.T.DIST.2T(ABS(D18),$B$13)</f>
        <v>3.9992423559798596E-5</v>
      </c>
      <c r="F18">
        <f>B18-_xlfn.T.INV.2T(F$10,$B$13)*C18</f>
        <v>9.0743367963005334E-2</v>
      </c>
      <c r="G18">
        <f>B18+_xlfn.T.INV.2T(F$10,$B$13)*C18</f>
        <v>0.24430867202572262</v>
      </c>
      <c r="H18">
        <f>[1]!VIF('Data Set Precios de Casas'!G2:I88,1)</f>
        <v>1.1061981710909496</v>
      </c>
    </row>
    <row r="19" spans="1:8" x14ac:dyDescent="0.25">
      <c r="A19" t="str">
        <v>Ln (X2)</v>
      </c>
      <c r="B19">
        <v>0.69938349276409284</v>
      </c>
      <c r="C19">
        <v>9.3560560392024067E-2</v>
      </c>
      <c r="D19">
        <f>B19/C19</f>
        <v>7.4751956362129111</v>
      </c>
      <c r="E19" s="13">
        <f>_xlfn.T.DIST.2T(ABS(D19),$B$13)</f>
        <v>7.142965455307458E-11</v>
      </c>
      <c r="F19">
        <f>B19-_xlfn.T.INV.2T(F$10,$B$13)*C19</f>
        <v>0.51329530113370758</v>
      </c>
      <c r="G19">
        <f>B19+_xlfn.T.INV.2T(F$10,$B$13)*C19</f>
        <v>0.8854716843944781</v>
      </c>
      <c r="H19">
        <f>[1]!VIF('Data Set Precios de Casas'!G2:I88,2)</f>
        <v>1.4759797621655704</v>
      </c>
    </row>
    <row r="20" spans="1:8" x14ac:dyDescent="0.25">
      <c r="A20" s="3" t="str">
        <v>n°dormitorios X3</v>
      </c>
      <c r="B20" s="3">
        <v>3.7352456288329415E-2</v>
      </c>
      <c r="C20" s="3">
        <v>2.7802637387194285E-2</v>
      </c>
      <c r="D20" s="3">
        <f>B20/C20</f>
        <v>1.3434860789693899</v>
      </c>
      <c r="E20" s="69">
        <f>_xlfn.T.DIST.2T(ABS(D20),$B$13)</f>
        <v>0.18277629249936192</v>
      </c>
      <c r="F20" s="3">
        <f>B20-_xlfn.T.INV.2T(F$10,$B$13)*C20</f>
        <v>-1.7945871257594309E-2</v>
      </c>
      <c r="G20" s="3">
        <f>B20+_xlfn.T.INV.2T(F$10,$B$13)*C20</f>
        <v>9.2650783834253139E-2</v>
      </c>
      <c r="H20" s="3">
        <f>[1]!VIF('Data Set Precios de Casas'!G2:I88,3)</f>
        <v>1.3766147194928795</v>
      </c>
    </row>
    <row r="22" spans="1:8" x14ac:dyDescent="0.25">
      <c r="B22" t="s">
        <v>63</v>
      </c>
    </row>
    <row r="23" spans="1:8" x14ac:dyDescent="0.25">
      <c r="B23" t="s">
        <v>62</v>
      </c>
    </row>
    <row r="25" spans="1:8" x14ac:dyDescent="0.25">
      <c r="B25" t="s">
        <v>64</v>
      </c>
      <c r="D25" t="s">
        <v>67</v>
      </c>
      <c r="F25" t="s">
        <v>68</v>
      </c>
    </row>
    <row r="26" spans="1:8" x14ac:dyDescent="0.25">
      <c r="B26" t="s">
        <v>65</v>
      </c>
      <c r="D26" t="s">
        <v>69</v>
      </c>
      <c r="F26" t="s">
        <v>70</v>
      </c>
    </row>
    <row r="30" spans="1:8" x14ac:dyDescent="0.25">
      <c r="A30" s="11" t="s">
        <v>55</v>
      </c>
      <c r="B30" t="s">
        <v>58</v>
      </c>
      <c r="C30" s="9">
        <v>0.16753000000000001</v>
      </c>
      <c r="D30" t="s">
        <v>87</v>
      </c>
    </row>
    <row r="31" spans="1:8" x14ac:dyDescent="0.25">
      <c r="A31" s="11" t="s">
        <v>56</v>
      </c>
      <c r="B31" t="s">
        <v>58</v>
      </c>
      <c r="C31" s="9">
        <v>0.69938</v>
      </c>
      <c r="D31" t="s">
        <v>88</v>
      </c>
    </row>
    <row r="32" spans="1:8" x14ac:dyDescent="0.25">
      <c r="A32" s="11" t="s">
        <v>57</v>
      </c>
      <c r="B32" t="s">
        <v>58</v>
      </c>
      <c r="C32" s="9">
        <v>3.7350000000000001E-2</v>
      </c>
      <c r="D3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V113"/>
  <sheetViews>
    <sheetView showGridLines="0" topLeftCell="O1" workbookViewId="0">
      <selection activeCell="T31" sqref="T31"/>
    </sheetView>
  </sheetViews>
  <sheetFormatPr baseColWidth="10" defaultRowHeight="15" x14ac:dyDescent="0.25"/>
  <cols>
    <col min="10" max="10" width="13.28515625" bestFit="1" customWidth="1"/>
    <col min="11" max="11" width="21.5703125" style="4" bestFit="1" customWidth="1"/>
    <col min="12" max="12" width="16.5703125" bestFit="1" customWidth="1"/>
    <col min="13" max="13" width="12.85546875" bestFit="1" customWidth="1"/>
    <col min="15" max="15" width="16.42578125" bestFit="1" customWidth="1"/>
    <col min="17" max="17" width="21.28515625" style="24" customWidth="1"/>
    <col min="18" max="18" width="15.140625" style="24" customWidth="1"/>
    <col min="19" max="19" width="16.7109375" style="24" bestFit="1" customWidth="1"/>
    <col min="20" max="20" width="22.42578125" style="24" bestFit="1" customWidth="1"/>
    <col min="21" max="21" width="12" style="24" bestFit="1" customWidth="1"/>
    <col min="22" max="22" width="14" style="24" bestFit="1" customWidth="1"/>
  </cols>
  <sheetData>
    <row r="1" spans="2:22" ht="17.25" x14ac:dyDescent="0.25">
      <c r="J1" t="s">
        <v>81</v>
      </c>
      <c r="K1" s="23" t="s">
        <v>104</v>
      </c>
      <c r="L1" t="s">
        <v>83</v>
      </c>
      <c r="M1" t="s">
        <v>103</v>
      </c>
      <c r="O1" t="s">
        <v>82</v>
      </c>
      <c r="Q1" s="24" t="s">
        <v>29</v>
      </c>
    </row>
    <row r="2" spans="2:22" ht="15.75" thickBot="1" x14ac:dyDescent="0.3">
      <c r="B2" s="20" t="s">
        <v>91</v>
      </c>
      <c r="D2" t="s">
        <v>93</v>
      </c>
      <c r="E2" s="20" t="s">
        <v>92</v>
      </c>
      <c r="J2" s="1">
        <v>225000</v>
      </c>
      <c r="K2" s="4">
        <f t="shared" ref="K2:K33" si="0">+O2+(60*L2)</f>
        <v>14158.974617999998</v>
      </c>
      <c r="L2" s="1">
        <v>226.497514</v>
      </c>
      <c r="M2">
        <v>4</v>
      </c>
      <c r="O2" s="1">
        <v>569.12377800000002</v>
      </c>
    </row>
    <row r="3" spans="2:22" x14ac:dyDescent="0.25">
      <c r="J3" s="1">
        <v>277500</v>
      </c>
      <c r="K3" s="4">
        <f t="shared" si="0"/>
        <v>12492.016089000001</v>
      </c>
      <c r="L3" s="1">
        <v>192.86662799999999</v>
      </c>
      <c r="M3">
        <v>3</v>
      </c>
      <c r="O3" s="1">
        <v>920.01840900000002</v>
      </c>
      <c r="Q3" s="25" t="s">
        <v>30</v>
      </c>
      <c r="R3" s="25"/>
    </row>
    <row r="4" spans="2:22" x14ac:dyDescent="0.25">
      <c r="B4" s="20" t="s">
        <v>94</v>
      </c>
      <c r="E4" s="20"/>
      <c r="J4" s="1">
        <v>143250</v>
      </c>
      <c r="K4" s="4">
        <f t="shared" si="0"/>
        <v>8142.0189199999995</v>
      </c>
      <c r="L4" s="1">
        <v>127.64872199999999</v>
      </c>
      <c r="M4">
        <v>3</v>
      </c>
      <c r="O4" s="1">
        <v>483.09559999999999</v>
      </c>
      <c r="Q4" s="26" t="s">
        <v>31</v>
      </c>
      <c r="R4" s="27">
        <v>0.81965457820123999</v>
      </c>
    </row>
    <row r="5" spans="2:22" x14ac:dyDescent="0.25">
      <c r="B5" s="21" t="s">
        <v>95</v>
      </c>
      <c r="J5" s="1">
        <v>146250</v>
      </c>
      <c r="K5" s="4">
        <f t="shared" si="0"/>
        <v>8498.7664399999994</v>
      </c>
      <c r="L5" s="1">
        <v>134.52354399999999</v>
      </c>
      <c r="M5">
        <v>3</v>
      </c>
      <c r="O5" s="1">
        <v>427.35379999999998</v>
      </c>
      <c r="Q5" s="26" t="s">
        <v>32</v>
      </c>
      <c r="R5" s="27">
        <v>0.67183362756625264</v>
      </c>
    </row>
    <row r="6" spans="2:22" x14ac:dyDescent="0.25">
      <c r="J6" s="1">
        <v>279750</v>
      </c>
      <c r="K6" s="4">
        <f t="shared" si="0"/>
        <v>14579.732305000001</v>
      </c>
      <c r="L6" s="1">
        <v>233.558142</v>
      </c>
      <c r="M6">
        <v>4</v>
      </c>
      <c r="O6" s="1">
        <v>566.243785</v>
      </c>
      <c r="Q6" s="26" t="s">
        <v>33</v>
      </c>
      <c r="R6" s="27">
        <v>0.65997219241804495</v>
      </c>
    </row>
    <row r="7" spans="2:22" x14ac:dyDescent="0.25">
      <c r="B7" t="s">
        <v>96</v>
      </c>
      <c r="E7" t="s">
        <v>97</v>
      </c>
      <c r="J7" s="1">
        <v>349706.25</v>
      </c>
      <c r="K7" s="4">
        <f t="shared" si="0"/>
        <v>16147.098817999999</v>
      </c>
      <c r="L7" s="1">
        <v>255.854862</v>
      </c>
      <c r="M7">
        <v>5</v>
      </c>
      <c r="O7" s="1">
        <v>795.807098</v>
      </c>
      <c r="Q7" s="26" t="s">
        <v>34</v>
      </c>
      <c r="R7" s="27">
        <v>45114.840374813335</v>
      </c>
    </row>
    <row r="8" spans="2:22" ht="15.75" thickBot="1" x14ac:dyDescent="0.3">
      <c r="J8" s="1">
        <v>249375</v>
      </c>
      <c r="K8" s="4">
        <f t="shared" si="0"/>
        <v>12357.957059999999</v>
      </c>
      <c r="L8" s="1">
        <v>192.03050099999999</v>
      </c>
      <c r="M8">
        <v>3</v>
      </c>
      <c r="O8" s="1">
        <v>836.12699999999995</v>
      </c>
      <c r="Q8" s="28" t="s">
        <v>35</v>
      </c>
      <c r="R8" s="28">
        <v>87</v>
      </c>
    </row>
    <row r="9" spans="2:22" x14ac:dyDescent="0.25">
      <c r="B9" t="s">
        <v>98</v>
      </c>
      <c r="J9" s="1">
        <v>236250</v>
      </c>
      <c r="K9" s="4">
        <f t="shared" si="0"/>
        <v>10225.833209999999</v>
      </c>
      <c r="L9" s="1">
        <v>160.81509299999999</v>
      </c>
      <c r="M9">
        <v>3</v>
      </c>
      <c r="O9" s="1">
        <v>576.92763000000002</v>
      </c>
    </row>
    <row r="10" spans="2:22" ht="15.75" thickBot="1" x14ac:dyDescent="0.3">
      <c r="J10" s="1">
        <v>154500</v>
      </c>
      <c r="K10" s="4">
        <f t="shared" si="0"/>
        <v>10406.994060000001</v>
      </c>
      <c r="L10" s="1">
        <v>164.15960100000001</v>
      </c>
      <c r="M10">
        <v>3</v>
      </c>
      <c r="O10" s="1">
        <v>557.41800000000001</v>
      </c>
      <c r="Q10" s="24" t="s">
        <v>36</v>
      </c>
    </row>
    <row r="11" spans="2:22" x14ac:dyDescent="0.25">
      <c r="B11" s="22" t="s">
        <v>99</v>
      </c>
      <c r="C11" s="22"/>
      <c r="D11" s="22"/>
      <c r="E11" s="22"/>
      <c r="F11" s="22"/>
      <c r="G11" s="22"/>
      <c r="J11" s="1">
        <v>180000</v>
      </c>
      <c r="K11" s="4">
        <f t="shared" si="0"/>
        <v>10803.875676</v>
      </c>
      <c r="L11" s="1">
        <v>175.58667</v>
      </c>
      <c r="M11">
        <v>3</v>
      </c>
      <c r="O11" s="1">
        <v>268.675476</v>
      </c>
      <c r="Q11" s="29"/>
      <c r="R11" s="29" t="s">
        <v>40</v>
      </c>
      <c r="S11" s="29" t="s">
        <v>41</v>
      </c>
      <c r="T11" s="29" t="s">
        <v>42</v>
      </c>
      <c r="U11" s="29" t="s">
        <v>16</v>
      </c>
      <c r="V11" s="29" t="s">
        <v>43</v>
      </c>
    </row>
    <row r="12" spans="2:22" x14ac:dyDescent="0.25">
      <c r="B12" s="22" t="s">
        <v>100</v>
      </c>
      <c r="C12" s="22"/>
      <c r="D12" s="22"/>
      <c r="E12" s="22"/>
      <c r="F12" s="22"/>
      <c r="J12" s="1">
        <v>213750</v>
      </c>
      <c r="K12" s="4">
        <f t="shared" si="0"/>
        <v>13578.70248</v>
      </c>
      <c r="L12" s="1">
        <v>217.02140800000001</v>
      </c>
      <c r="M12">
        <v>4</v>
      </c>
      <c r="O12" s="1">
        <v>557.41800000000001</v>
      </c>
      <c r="Q12" s="26" t="s">
        <v>37</v>
      </c>
      <c r="R12" s="26">
        <v>3</v>
      </c>
      <c r="S12" s="26">
        <v>345847470915.11914</v>
      </c>
      <c r="T12" s="26">
        <v>115282490305.03972</v>
      </c>
      <c r="U12" s="26">
        <v>56.640163620315938</v>
      </c>
      <c r="V12" s="26">
        <v>5.004747062514699E-20</v>
      </c>
    </row>
    <row r="13" spans="2:22" x14ac:dyDescent="0.25">
      <c r="B13" s="22" t="s">
        <v>101</v>
      </c>
      <c r="C13" s="22"/>
      <c r="D13" s="22"/>
      <c r="E13" s="22"/>
      <c r="F13" s="22"/>
      <c r="J13" s="1">
        <v>225000</v>
      </c>
      <c r="K13" s="4">
        <f t="shared" si="0"/>
        <v>15337.077561</v>
      </c>
      <c r="L13" s="1">
        <v>244.706502</v>
      </c>
      <c r="M13">
        <v>5</v>
      </c>
      <c r="O13" s="1">
        <v>654.68744100000004</v>
      </c>
      <c r="Q13" s="26" t="s">
        <v>38</v>
      </c>
      <c r="R13" s="26">
        <v>83</v>
      </c>
      <c r="S13" s="26">
        <v>168933952229.72565</v>
      </c>
      <c r="T13" s="26">
        <v>2035348822.0448873</v>
      </c>
      <c r="U13" s="26"/>
      <c r="V13" s="26"/>
    </row>
    <row r="14" spans="2:22" ht="15.75" thickBot="1" x14ac:dyDescent="0.3">
      <c r="B14" s="22" t="s">
        <v>102</v>
      </c>
      <c r="C14" s="22"/>
      <c r="D14" s="22"/>
      <c r="E14" s="22"/>
      <c r="F14" s="22"/>
      <c r="J14" s="1">
        <v>303750</v>
      </c>
      <c r="K14" s="4">
        <f t="shared" si="0"/>
        <v>19949.711510999998</v>
      </c>
      <c r="L14" s="1">
        <v>313.54762499999998</v>
      </c>
      <c r="M14">
        <v>3</v>
      </c>
      <c r="O14" s="1">
        <v>1136.8540109999999</v>
      </c>
      <c r="Q14" s="28" t="s">
        <v>21</v>
      </c>
      <c r="R14" s="28">
        <v>86</v>
      </c>
      <c r="S14" s="28">
        <v>514781423144.84479</v>
      </c>
      <c r="T14" s="28"/>
      <c r="U14" s="28"/>
      <c r="V14" s="28"/>
    </row>
    <row r="15" spans="2:22" ht="15.75" thickBot="1" x14ac:dyDescent="0.3">
      <c r="J15" s="1">
        <v>159000</v>
      </c>
      <c r="K15" s="4">
        <f t="shared" si="0"/>
        <v>11185.521199999999</v>
      </c>
      <c r="L15" s="1">
        <v>176.422797</v>
      </c>
      <c r="M15">
        <v>3</v>
      </c>
      <c r="O15" s="1">
        <v>600.15337999999997</v>
      </c>
    </row>
    <row r="16" spans="2:22" x14ac:dyDescent="0.25">
      <c r="J16" s="1">
        <v>198750</v>
      </c>
      <c r="K16" s="4">
        <f t="shared" si="0"/>
        <v>13493.138816999999</v>
      </c>
      <c r="L16" s="1">
        <v>214.79173599999999</v>
      </c>
      <c r="M16">
        <v>3</v>
      </c>
      <c r="O16" s="1">
        <v>605.63465699999995</v>
      </c>
      <c r="Q16" s="29"/>
      <c r="R16" s="29" t="s">
        <v>44</v>
      </c>
      <c r="S16" s="29" t="s">
        <v>34</v>
      </c>
      <c r="T16" s="29" t="s">
        <v>45</v>
      </c>
      <c r="U16" s="29" t="s">
        <v>46</v>
      </c>
      <c r="V16" s="29" t="s">
        <v>47</v>
      </c>
    </row>
    <row r="17" spans="10:22" x14ac:dyDescent="0.25">
      <c r="J17" s="1">
        <v>170550</v>
      </c>
      <c r="K17" s="4">
        <f t="shared" si="0"/>
        <v>10144.728890999999</v>
      </c>
      <c r="L17" s="1">
        <v>163.50927999999999</v>
      </c>
      <c r="M17">
        <v>4</v>
      </c>
      <c r="O17" s="1">
        <v>334.17209100000002</v>
      </c>
      <c r="Q17" s="26" t="s">
        <v>39</v>
      </c>
      <c r="R17" s="27">
        <v>-16320.732570257125</v>
      </c>
      <c r="S17" s="27">
        <v>22224.387034079336</v>
      </c>
      <c r="T17" s="27">
        <v>-0.73436142671699223</v>
      </c>
      <c r="U17" s="27">
        <v>0.46479811226593637</v>
      </c>
      <c r="V17" s="27">
        <v>-60524.144520087313</v>
      </c>
    </row>
    <row r="18" spans="10:22" x14ac:dyDescent="0.25">
      <c r="J18" s="1">
        <v>180000</v>
      </c>
      <c r="K18" s="4">
        <f t="shared" si="0"/>
        <v>11698.531566000001</v>
      </c>
      <c r="L18" s="1">
        <v>185.80600000000001</v>
      </c>
      <c r="M18">
        <v>4</v>
      </c>
      <c r="O18" s="1">
        <v>550.17156599999998</v>
      </c>
      <c r="Q18" s="26" t="s">
        <v>104</v>
      </c>
      <c r="R18" s="27">
        <v>16.623209288683938</v>
      </c>
      <c r="S18" s="27">
        <v>5.2157283861020423</v>
      </c>
      <c r="T18" s="27">
        <v>3.1871309351496424</v>
      </c>
      <c r="U18" s="27">
        <v>2.0261355678515692E-3</v>
      </c>
      <c r="V18" s="27">
        <v>6.24933530440906</v>
      </c>
    </row>
    <row r="19" spans="10:22" x14ac:dyDescent="0.25">
      <c r="J19" s="1">
        <v>213750</v>
      </c>
      <c r="K19" s="4">
        <f t="shared" si="0"/>
        <v>10550.343389</v>
      </c>
      <c r="L19" s="1">
        <v>164.809922</v>
      </c>
      <c r="M19">
        <v>3</v>
      </c>
      <c r="O19" s="1">
        <v>661.74806899999999</v>
      </c>
      <c r="Q19" s="26" t="s">
        <v>106</v>
      </c>
      <c r="R19" s="30">
        <v>-9.130075183160308</v>
      </c>
      <c r="S19" s="27">
        <v>343.87658938679527</v>
      </c>
      <c r="T19" s="27">
        <v>-2.6550441248243052E-2</v>
      </c>
      <c r="U19" s="27">
        <v>0.97888203411621166</v>
      </c>
      <c r="V19" s="27">
        <v>-693.08678081730557</v>
      </c>
    </row>
    <row r="20" spans="10:22" ht="15.75" thickBot="1" x14ac:dyDescent="0.3">
      <c r="J20" s="1">
        <v>201000</v>
      </c>
      <c r="K20" s="4">
        <f t="shared" si="0"/>
        <v>8194.2304060000006</v>
      </c>
      <c r="L20" s="1">
        <v>127.83452800000001</v>
      </c>
      <c r="M20">
        <v>3</v>
      </c>
      <c r="O20" s="1">
        <v>524.158726</v>
      </c>
      <c r="Q20" s="28" t="s">
        <v>103</v>
      </c>
      <c r="R20" s="31">
        <v>10604.830927955025</v>
      </c>
      <c r="S20" s="31">
        <v>6824.7898660531555</v>
      </c>
      <c r="T20" s="31">
        <v>1.5538692232421663</v>
      </c>
      <c r="U20" s="31">
        <v>0.12402059594678252</v>
      </c>
      <c r="V20" s="31">
        <v>-2969.4016237717424</v>
      </c>
    </row>
    <row r="21" spans="10:22" x14ac:dyDescent="0.25">
      <c r="J21" s="1">
        <v>232500</v>
      </c>
      <c r="K21" s="4">
        <f t="shared" si="0"/>
        <v>11027.771905999998</v>
      </c>
      <c r="L21" s="1">
        <v>170.47700499999999</v>
      </c>
      <c r="M21">
        <v>4</v>
      </c>
      <c r="O21" s="1">
        <v>799.15160600000002</v>
      </c>
    </row>
    <row r="22" spans="10:22" x14ac:dyDescent="0.25">
      <c r="J22" s="1">
        <v>199500</v>
      </c>
      <c r="K22" s="4">
        <f t="shared" si="0"/>
        <v>11926.329722</v>
      </c>
      <c r="L22" s="1">
        <v>190.265344</v>
      </c>
      <c r="M22">
        <v>3</v>
      </c>
      <c r="O22" s="1">
        <v>510.40908200000001</v>
      </c>
    </row>
    <row r="23" spans="10:22" x14ac:dyDescent="0.25">
      <c r="J23" s="1">
        <v>202500</v>
      </c>
      <c r="K23" s="4">
        <f t="shared" si="0"/>
        <v>12564.201720000001</v>
      </c>
      <c r="L23" s="1">
        <v>197.32597200000001</v>
      </c>
      <c r="M23">
        <v>3</v>
      </c>
      <c r="O23" s="1">
        <v>724.64340000000004</v>
      </c>
    </row>
    <row r="24" spans="10:22" x14ac:dyDescent="0.25">
      <c r="J24" s="1">
        <v>168750</v>
      </c>
      <c r="K24" s="4">
        <f t="shared" si="0"/>
        <v>10412.846948999999</v>
      </c>
      <c r="L24" s="1">
        <v>164.25250399999999</v>
      </c>
      <c r="M24">
        <v>3</v>
      </c>
      <c r="O24" s="1">
        <v>557.69670899999994</v>
      </c>
      <c r="Q24" s="24" t="s">
        <v>51</v>
      </c>
    </row>
    <row r="25" spans="10:22" ht="15.75" thickBot="1" x14ac:dyDescent="0.3">
      <c r="J25" s="1">
        <v>112500</v>
      </c>
      <c r="K25" s="4">
        <f t="shared" si="0"/>
        <v>10139.247614</v>
      </c>
      <c r="L25" s="1">
        <v>160.907996</v>
      </c>
      <c r="M25">
        <v>4</v>
      </c>
      <c r="O25" s="1">
        <v>484.767854</v>
      </c>
    </row>
    <row r="26" spans="10:22" x14ac:dyDescent="0.25">
      <c r="J26" s="1">
        <v>185250</v>
      </c>
      <c r="K26" s="4">
        <f t="shared" si="0"/>
        <v>8902.4299749999991</v>
      </c>
      <c r="L26" s="1">
        <v>133.78031999999999</v>
      </c>
      <c r="M26">
        <v>3</v>
      </c>
      <c r="O26" s="1">
        <v>875.61077499999999</v>
      </c>
      <c r="Q26" s="29" t="s">
        <v>52</v>
      </c>
      <c r="R26" s="29" t="s">
        <v>107</v>
      </c>
      <c r="S26" s="29" t="s">
        <v>38</v>
      </c>
    </row>
    <row r="27" spans="10:22" x14ac:dyDescent="0.25">
      <c r="J27" s="1">
        <v>206250</v>
      </c>
      <c r="K27" s="4">
        <f t="shared" si="0"/>
        <v>11337.324702</v>
      </c>
      <c r="L27" s="1">
        <v>179.488596</v>
      </c>
      <c r="M27">
        <v>3</v>
      </c>
      <c r="O27" s="1">
        <v>568.00894200000005</v>
      </c>
      <c r="Q27" s="26">
        <v>1</v>
      </c>
      <c r="R27" s="26">
        <v>259398.25019812176</v>
      </c>
      <c r="S27" s="26">
        <v>-34398.250198121765</v>
      </c>
    </row>
    <row r="28" spans="10:22" x14ac:dyDescent="0.25">
      <c r="J28" s="1">
        <v>172500</v>
      </c>
      <c r="K28" s="4">
        <f t="shared" si="0"/>
        <v>11392.694889999999</v>
      </c>
      <c r="L28" s="1">
        <v>179.488596</v>
      </c>
      <c r="M28">
        <v>3</v>
      </c>
      <c r="O28" s="1">
        <v>623.37913000000003</v>
      </c>
      <c r="Q28" s="26">
        <v>2</v>
      </c>
      <c r="R28" s="26">
        <v>221390.27128469935</v>
      </c>
      <c r="S28" s="26">
        <v>56109.728715300647</v>
      </c>
    </row>
    <row r="29" spans="10:22" x14ac:dyDescent="0.25">
      <c r="J29" s="1">
        <v>257250</v>
      </c>
      <c r="K29" s="4">
        <f t="shared" si="0"/>
        <v>12536.052110999999</v>
      </c>
      <c r="L29" s="1">
        <v>195.653718</v>
      </c>
      <c r="M29">
        <v>3</v>
      </c>
      <c r="O29" s="1">
        <v>796.82903099999999</v>
      </c>
      <c r="Q29" s="26">
        <v>3</v>
      </c>
      <c r="R29" s="26">
        <v>149674.80232429801</v>
      </c>
      <c r="S29" s="26">
        <v>-6424.8023242980125</v>
      </c>
    </row>
    <row r="30" spans="10:22" x14ac:dyDescent="0.25">
      <c r="J30" s="1">
        <v>358125</v>
      </c>
      <c r="K30" s="4">
        <f t="shared" si="0"/>
        <v>20451.666420000001</v>
      </c>
      <c r="L30" s="1">
        <v>327.85468700000001</v>
      </c>
      <c r="M30">
        <v>7</v>
      </c>
      <c r="O30" s="1">
        <v>780.38519999999994</v>
      </c>
      <c r="Q30" s="26">
        <v>4</v>
      </c>
      <c r="R30" s="26">
        <v>155542.32337074607</v>
      </c>
      <c r="S30" s="26">
        <v>-9292.3233707460749</v>
      </c>
    </row>
    <row r="31" spans="10:22" x14ac:dyDescent="0.25">
      <c r="J31" s="1">
        <v>262500</v>
      </c>
      <c r="K31" s="4">
        <f t="shared" si="0"/>
        <v>12340.584198999999</v>
      </c>
      <c r="L31" s="1">
        <v>190.54405299999999</v>
      </c>
      <c r="M31">
        <v>4</v>
      </c>
      <c r="O31" s="1">
        <v>907.94101899999998</v>
      </c>
      <c r="Q31" s="26">
        <v>5</v>
      </c>
      <c r="R31" s="26">
        <v>266328.12922446505</v>
      </c>
      <c r="S31" s="26">
        <v>13421.870775534946</v>
      </c>
    </row>
    <row r="32" spans="10:22" x14ac:dyDescent="0.25">
      <c r="J32" s="1">
        <v>172500</v>
      </c>
      <c r="K32" s="4">
        <f t="shared" si="0"/>
        <v>9214.676958</v>
      </c>
      <c r="L32" s="1">
        <v>146.13641899999999</v>
      </c>
      <c r="M32">
        <v>4</v>
      </c>
      <c r="O32" s="1">
        <v>446.49181800000002</v>
      </c>
      <c r="Q32" s="26">
        <v>6</v>
      </c>
      <c r="R32" s="26">
        <v>302784.05100015592</v>
      </c>
      <c r="S32" s="26">
        <v>46922.198999844084</v>
      </c>
    </row>
    <row r="33" spans="10:19" x14ac:dyDescent="0.25">
      <c r="J33" s="1">
        <v>251250</v>
      </c>
      <c r="K33" s="4">
        <f t="shared" si="0"/>
        <v>17170.889877999998</v>
      </c>
      <c r="L33" s="1">
        <v>262.822587</v>
      </c>
      <c r="M33">
        <v>4</v>
      </c>
      <c r="O33" s="1">
        <v>1401.534658</v>
      </c>
      <c r="Q33" s="26">
        <v>7</v>
      </c>
      <c r="R33" s="26">
        <v>219169.41389096723</v>
      </c>
      <c r="S33" s="26">
        <v>30205.586109032767</v>
      </c>
    </row>
    <row r="34" spans="10:19" x14ac:dyDescent="0.25">
      <c r="J34" s="1">
        <v>188250</v>
      </c>
      <c r="K34" s="4">
        <f t="shared" ref="K34:K65" si="1">+O34+(60*L34)</f>
        <v>9621.3133890000008</v>
      </c>
      <c r="L34" s="1">
        <v>151.43189000000001</v>
      </c>
      <c r="M34">
        <v>3</v>
      </c>
      <c r="O34" s="1">
        <v>535.39998900000001</v>
      </c>
      <c r="Q34" s="26">
        <v>8</v>
      </c>
      <c r="R34" s="26">
        <v>184011.67192493571</v>
      </c>
      <c r="S34" s="26">
        <v>52238.328075064288</v>
      </c>
    </row>
    <row r="35" spans="10:19" x14ac:dyDescent="0.25">
      <c r="J35" s="1">
        <v>176250</v>
      </c>
      <c r="K35" s="4">
        <f t="shared" si="1"/>
        <v>10849.491049</v>
      </c>
      <c r="L35" s="1">
        <v>170.94152</v>
      </c>
      <c r="M35">
        <v>4</v>
      </c>
      <c r="O35" s="1">
        <v>592.99984900000004</v>
      </c>
      <c r="Q35" s="26">
        <v>9</v>
      </c>
      <c r="R35" s="26">
        <v>186992.61103991096</v>
      </c>
      <c r="S35" s="26">
        <v>-32492.61103991096</v>
      </c>
    </row>
    <row r="36" spans="10:19" x14ac:dyDescent="0.25">
      <c r="J36" s="1">
        <v>270750</v>
      </c>
      <c r="K36" s="4">
        <f t="shared" si="1"/>
        <v>12352.382880000001</v>
      </c>
      <c r="L36" s="1">
        <v>191.93759800000001</v>
      </c>
      <c r="M36">
        <v>4</v>
      </c>
      <c r="O36" s="1">
        <v>836.12699999999995</v>
      </c>
      <c r="Q36" s="26">
        <v>10</v>
      </c>
      <c r="R36" s="26">
        <v>193485.72720641686</v>
      </c>
      <c r="S36" s="26">
        <v>-13485.727206416865</v>
      </c>
    </row>
    <row r="37" spans="10:19" x14ac:dyDescent="0.25">
      <c r="J37" s="1">
        <v>142500</v>
      </c>
      <c r="K37" s="4">
        <f t="shared" si="1"/>
        <v>9812.414859999999</v>
      </c>
      <c r="L37" s="1">
        <v>158.12090599999999</v>
      </c>
      <c r="M37">
        <v>4</v>
      </c>
      <c r="O37" s="1">
        <v>325.16050000000001</v>
      </c>
      <c r="Q37" s="26">
        <v>11</v>
      </c>
      <c r="R37" s="26">
        <v>249838.78256397927</v>
      </c>
      <c r="S37" s="26">
        <v>-36088.782563979272</v>
      </c>
    </row>
    <row r="38" spans="10:19" x14ac:dyDescent="0.25">
      <c r="J38" s="1">
        <v>270000</v>
      </c>
      <c r="K38" s="4">
        <f t="shared" si="1"/>
        <v>16340.894475999999</v>
      </c>
      <c r="L38" s="1">
        <v>255.48325</v>
      </c>
      <c r="M38">
        <v>4</v>
      </c>
      <c r="O38" s="1">
        <v>1011.899476</v>
      </c>
      <c r="Q38" s="26">
        <v>12</v>
      </c>
      <c r="R38" s="26">
        <v>289420.68348173104</v>
      </c>
      <c r="S38" s="26">
        <v>-64420.683481731045</v>
      </c>
    </row>
    <row r="39" spans="10:19" x14ac:dyDescent="0.25">
      <c r="J39" s="1">
        <v>431250</v>
      </c>
      <c r="K39" s="4">
        <f t="shared" si="1"/>
        <v>23080.263901999999</v>
      </c>
      <c r="L39" s="1">
        <v>360.46364</v>
      </c>
      <c r="M39">
        <v>5</v>
      </c>
      <c r="O39" s="1">
        <v>1452.445502</v>
      </c>
      <c r="Q39" s="26">
        <v>13</v>
      </c>
      <c r="R39" s="26">
        <v>344259.27652007662</v>
      </c>
      <c r="S39" s="26">
        <v>-40509.276520076615</v>
      </c>
    </row>
    <row r="40" spans="10:19" x14ac:dyDescent="0.25">
      <c r="J40" s="1">
        <v>156750.75</v>
      </c>
      <c r="K40" s="4">
        <f t="shared" si="1"/>
        <v>10929.108920000001</v>
      </c>
      <c r="L40" s="1">
        <v>172.24216200000001</v>
      </c>
      <c r="M40">
        <v>4</v>
      </c>
      <c r="O40" s="1">
        <v>594.57920000000001</v>
      </c>
      <c r="Q40" s="26">
        <v>14</v>
      </c>
      <c r="R40" s="26">
        <v>199822.26672358561</v>
      </c>
      <c r="S40" s="26">
        <v>-40822.266723585606</v>
      </c>
    </row>
    <row r="41" spans="10:19" x14ac:dyDescent="0.25">
      <c r="J41" s="1">
        <v>168750</v>
      </c>
      <c r="K41" s="4">
        <f t="shared" si="1"/>
        <v>8745.8884199999993</v>
      </c>
      <c r="L41" s="1">
        <v>132.015163</v>
      </c>
      <c r="M41">
        <v>2</v>
      </c>
      <c r="O41" s="1">
        <v>824.97864000000004</v>
      </c>
      <c r="Q41" s="26">
        <v>15</v>
      </c>
      <c r="R41" s="26">
        <v>237831.96603146262</v>
      </c>
      <c r="S41" s="26">
        <v>-39081.966031462624</v>
      </c>
    </row>
    <row r="42" spans="10:19" x14ac:dyDescent="0.25">
      <c r="J42" s="1">
        <v>184500</v>
      </c>
      <c r="K42" s="4">
        <f t="shared" si="1"/>
        <v>9850.8767019999996</v>
      </c>
      <c r="L42" s="1">
        <v>154.404786</v>
      </c>
      <c r="M42">
        <v>3</v>
      </c>
      <c r="O42" s="1">
        <v>586.58954200000005</v>
      </c>
      <c r="Q42" s="26">
        <v>16</v>
      </c>
      <c r="R42" s="26">
        <v>193243.69065407006</v>
      </c>
      <c r="S42" s="26">
        <v>-22693.690654070058</v>
      </c>
    </row>
    <row r="43" spans="10:19" x14ac:dyDescent="0.25">
      <c r="J43" s="1">
        <v>535125</v>
      </c>
      <c r="K43" s="4">
        <f t="shared" si="1"/>
        <v>21190.338173</v>
      </c>
      <c r="L43" s="1">
        <v>309.45989300000002</v>
      </c>
      <c r="M43">
        <v>5</v>
      </c>
      <c r="O43" s="1">
        <v>2622.7445929999999</v>
      </c>
      <c r="Q43" s="26">
        <v>17</v>
      </c>
      <c r="R43" s="26">
        <v>218869.30698397418</v>
      </c>
      <c r="S43" s="26">
        <v>-38869.30698397418</v>
      </c>
    </row>
    <row r="44" spans="10:19" x14ac:dyDescent="0.25">
      <c r="J44" s="1">
        <v>186000</v>
      </c>
      <c r="K44" s="4">
        <f t="shared" si="1"/>
        <v>9885.8082299999987</v>
      </c>
      <c r="L44" s="1">
        <v>153.84736799999999</v>
      </c>
      <c r="M44">
        <v>4</v>
      </c>
      <c r="O44" s="1">
        <v>654.96614999999997</v>
      </c>
      <c r="Q44" s="26">
        <v>18</v>
      </c>
      <c r="R44" s="26">
        <v>189369.59945764716</v>
      </c>
      <c r="S44" s="26">
        <v>24380.400542352843</v>
      </c>
    </row>
    <row r="45" spans="10:19" x14ac:dyDescent="0.25">
      <c r="J45" s="1">
        <v>172500</v>
      </c>
      <c r="K45" s="4">
        <f t="shared" si="1"/>
        <v>7020.2151949999998</v>
      </c>
      <c r="L45" s="1">
        <v>108.789413</v>
      </c>
      <c r="M45">
        <v>3</v>
      </c>
      <c r="O45" s="1">
        <v>492.850415</v>
      </c>
      <c r="Q45" s="26">
        <v>19</v>
      </c>
      <c r="R45" s="26">
        <v>150541.02836059971</v>
      </c>
      <c r="S45" s="26">
        <v>50458.97163940029</v>
      </c>
    </row>
    <row r="46" spans="10:19" x14ac:dyDescent="0.25">
      <c r="J46" s="1">
        <v>281250</v>
      </c>
      <c r="K46" s="4">
        <f t="shared" si="1"/>
        <v>13398.191951000001</v>
      </c>
      <c r="L46" s="1">
        <v>213.026579</v>
      </c>
      <c r="M46">
        <v>5</v>
      </c>
      <c r="O46" s="1">
        <v>616.59721100000002</v>
      </c>
      <c r="Q46" s="26">
        <v>20</v>
      </c>
      <c r="R46" s="26">
        <v>207859.08365021992</v>
      </c>
      <c r="S46" s="26">
        <v>24640.916349780076</v>
      </c>
    </row>
    <row r="47" spans="10:19" x14ac:dyDescent="0.25">
      <c r="J47" s="1">
        <v>198750</v>
      </c>
      <c r="K47" s="4">
        <f t="shared" si="1"/>
        <v>10560.655621999998</v>
      </c>
      <c r="L47" s="1">
        <v>163.88089199999999</v>
      </c>
      <c r="M47">
        <v>3</v>
      </c>
      <c r="O47" s="1">
        <v>727.80210199999999</v>
      </c>
      <c r="Q47" s="26">
        <v>21</v>
      </c>
      <c r="R47" s="26">
        <v>212010.49833279583</v>
      </c>
      <c r="S47" s="26">
        <v>-12510.498332795833</v>
      </c>
    </row>
    <row r="48" spans="10:19" x14ac:dyDescent="0.25">
      <c r="J48" s="1">
        <v>234750</v>
      </c>
      <c r="K48" s="4">
        <f t="shared" si="1"/>
        <v>15522.233240000001</v>
      </c>
      <c r="L48" s="1">
        <v>257.15550400000001</v>
      </c>
      <c r="M48">
        <v>3</v>
      </c>
      <c r="O48" s="1">
        <v>92.903000000000006</v>
      </c>
      <c r="Q48" s="26">
        <v>22</v>
      </c>
      <c r="R48" s="26">
        <v>222549.51399046049</v>
      </c>
      <c r="S48" s="26">
        <v>-20049.513990460488</v>
      </c>
    </row>
    <row r="49" spans="10:19" x14ac:dyDescent="0.25">
      <c r="J49" s="1">
        <v>313125</v>
      </c>
      <c r="K49" s="4">
        <f t="shared" si="1"/>
        <v>21562.043075999998</v>
      </c>
      <c r="L49" s="1">
        <v>346.80689899999999</v>
      </c>
      <c r="M49">
        <v>4</v>
      </c>
      <c r="O49" s="1">
        <v>753.62913600000002</v>
      </c>
      <c r="Q49" s="26">
        <v>23</v>
      </c>
      <c r="R49" s="26">
        <v>187089.05662732662</v>
      </c>
      <c r="S49" s="26">
        <v>-18339.056627326616</v>
      </c>
    </row>
    <row r="50" spans="10:19" x14ac:dyDescent="0.25">
      <c r="J50" s="1">
        <v>189750</v>
      </c>
      <c r="K50" s="4">
        <f t="shared" si="1"/>
        <v>9105.4230299999999</v>
      </c>
      <c r="L50" s="1">
        <v>142.69900799999999</v>
      </c>
      <c r="M50">
        <v>3</v>
      </c>
      <c r="O50" s="1">
        <v>543.48254999999995</v>
      </c>
      <c r="Q50" s="26">
        <v>24</v>
      </c>
      <c r="R50" s="26">
        <v>193176.32415782256</v>
      </c>
      <c r="S50" s="26">
        <v>-80676.324157822557</v>
      </c>
    </row>
    <row r="51" spans="10:19" x14ac:dyDescent="0.25">
      <c r="J51" s="1">
        <v>236250</v>
      </c>
      <c r="K51" s="4">
        <f t="shared" si="1"/>
        <v>9749.2408199999991</v>
      </c>
      <c r="L51" s="1">
        <v>152.17511400000001</v>
      </c>
      <c r="M51">
        <v>4</v>
      </c>
      <c r="O51" s="1">
        <v>618.73397999999997</v>
      </c>
      <c r="Q51" s="26">
        <v>25</v>
      </c>
      <c r="R51" s="26">
        <v>162259.29248625902</v>
      </c>
      <c r="S51" s="26">
        <v>22990.707513740985</v>
      </c>
    </row>
    <row r="52" spans="10:19" x14ac:dyDescent="0.25">
      <c r="J52" s="1">
        <v>198000</v>
      </c>
      <c r="K52" s="4">
        <f t="shared" si="1"/>
        <v>11608.880170999999</v>
      </c>
      <c r="L52" s="1">
        <v>183.20471599999999</v>
      </c>
      <c r="M52">
        <v>3</v>
      </c>
      <c r="O52" s="1">
        <v>616.59721100000002</v>
      </c>
      <c r="Q52" s="26">
        <v>26</v>
      </c>
      <c r="R52" s="26">
        <v>202317.7371327203</v>
      </c>
      <c r="S52" s="26">
        <v>3932.2628672797</v>
      </c>
    </row>
    <row r="53" spans="10:19" x14ac:dyDescent="0.25">
      <c r="J53" s="1">
        <v>191250</v>
      </c>
      <c r="K53" s="4">
        <f t="shared" si="1"/>
        <v>9656.9881409999998</v>
      </c>
      <c r="L53" s="1">
        <v>137.31063399999999</v>
      </c>
      <c r="M53">
        <v>2</v>
      </c>
      <c r="O53" s="1">
        <v>1418.350101</v>
      </c>
      <c r="Q53" s="26">
        <v>27</v>
      </c>
      <c r="R53" s="26">
        <v>203238.16735619807</v>
      </c>
      <c r="S53" s="26">
        <v>-30738.167356198072</v>
      </c>
    </row>
    <row r="54" spans="10:19" x14ac:dyDescent="0.25">
      <c r="J54" s="1">
        <v>157500</v>
      </c>
      <c r="K54" s="4">
        <f t="shared" si="1"/>
        <v>8326.524277999999</v>
      </c>
      <c r="L54" s="1">
        <v>130.807424</v>
      </c>
      <c r="M54">
        <v>3</v>
      </c>
      <c r="O54" s="1">
        <v>478.07883800000002</v>
      </c>
      <c r="Q54" s="26">
        <v>28</v>
      </c>
      <c r="R54" s="26">
        <v>222096.84495340419</v>
      </c>
      <c r="S54" s="26">
        <v>35153.155046595813</v>
      </c>
    </row>
    <row r="55" spans="10:19" x14ac:dyDescent="0.25">
      <c r="J55" s="1">
        <v>135000</v>
      </c>
      <c r="K55" s="4">
        <f t="shared" si="1"/>
        <v>10659.411511</v>
      </c>
      <c r="L55" s="1">
        <v>168.340236</v>
      </c>
      <c r="M55">
        <v>3</v>
      </c>
      <c r="O55" s="1">
        <v>558.99735099999998</v>
      </c>
      <c r="Q55" s="26">
        <v>29</v>
      </c>
      <c r="R55" s="26">
        <v>394892.07718597597</v>
      </c>
      <c r="S55" s="26">
        <v>-36767.07718597597</v>
      </c>
    </row>
    <row r="56" spans="10:19" x14ac:dyDescent="0.25">
      <c r="J56" s="1">
        <v>187500</v>
      </c>
      <c r="K56" s="4">
        <f t="shared" si="1"/>
        <v>10380.052189999999</v>
      </c>
      <c r="L56" s="1">
        <v>159.97896599999999</v>
      </c>
      <c r="M56">
        <v>3</v>
      </c>
      <c r="O56" s="1">
        <v>781.31422999999995</v>
      </c>
      <c r="Q56" s="26">
        <v>30</v>
      </c>
      <c r="R56" s="26">
        <v>229499.0234965719</v>
      </c>
      <c r="S56" s="26">
        <v>33000.976503428101</v>
      </c>
    </row>
    <row r="57" spans="10:19" x14ac:dyDescent="0.25">
      <c r="J57" s="1">
        <v>187500</v>
      </c>
      <c r="K57" s="4">
        <f t="shared" si="1"/>
        <v>10444.619775000001</v>
      </c>
      <c r="L57" s="1">
        <v>165.36734000000001</v>
      </c>
      <c r="M57">
        <v>4</v>
      </c>
      <c r="O57" s="1">
        <v>522.57937500000003</v>
      </c>
      <c r="Q57" s="26">
        <v>31</v>
      </c>
      <c r="R57" s="26">
        <v>177941.85824954262</v>
      </c>
      <c r="S57" s="26">
        <v>-5441.8582495426235</v>
      </c>
    </row>
    <row r="58" spans="10:19" x14ac:dyDescent="0.25">
      <c r="J58" s="1">
        <v>156750</v>
      </c>
      <c r="K58" s="4">
        <f t="shared" si="1"/>
        <v>9851.4341199999999</v>
      </c>
      <c r="L58" s="1">
        <v>155.519622</v>
      </c>
      <c r="M58">
        <v>4</v>
      </c>
      <c r="O58" s="1">
        <v>520.2568</v>
      </c>
      <c r="Q58" s="26">
        <v>32</v>
      </c>
      <c r="R58" s="26">
        <v>309134.29727735883</v>
      </c>
      <c r="S58" s="26">
        <v>-57884.297277358826</v>
      </c>
    </row>
    <row r="59" spans="10:19" x14ac:dyDescent="0.25">
      <c r="J59" s="1">
        <v>193500</v>
      </c>
      <c r="K59" s="4">
        <f t="shared" si="1"/>
        <v>10918.425075000001</v>
      </c>
      <c r="L59" s="1">
        <v>171.87055000000001</v>
      </c>
      <c r="M59">
        <v>4</v>
      </c>
      <c r="O59" s="1">
        <v>606.19207500000005</v>
      </c>
      <c r="Q59" s="26">
        <v>33</v>
      </c>
      <c r="R59" s="26">
        <v>174048.28177014383</v>
      </c>
      <c r="S59" s="26">
        <v>14201.718229856167</v>
      </c>
    </row>
    <row r="60" spans="10:19" x14ac:dyDescent="0.25">
      <c r="J60" s="1">
        <v>216750</v>
      </c>
      <c r="K60" s="4">
        <f t="shared" si="1"/>
        <v>11293.28868</v>
      </c>
      <c r="L60" s="1">
        <v>178.83827500000001</v>
      </c>
      <c r="M60">
        <v>3</v>
      </c>
      <c r="O60" s="1">
        <v>562.99217999999996</v>
      </c>
      <c r="Q60" s="26">
        <v>34</v>
      </c>
      <c r="R60" s="26">
        <v>204891.24259526932</v>
      </c>
      <c r="S60" s="26">
        <v>-28641.242595269316</v>
      </c>
    </row>
    <row r="61" spans="10:19" x14ac:dyDescent="0.25">
      <c r="J61" s="1">
        <v>237000</v>
      </c>
      <c r="K61" s="4">
        <f t="shared" si="1"/>
        <v>13574.893457</v>
      </c>
      <c r="L61" s="1">
        <v>217.671729</v>
      </c>
      <c r="M61">
        <v>4</v>
      </c>
      <c r="O61" s="1">
        <v>514.58971699999995</v>
      </c>
      <c r="Q61" s="26">
        <v>35</v>
      </c>
      <c r="R61" s="26">
        <v>229682.43226954422</v>
      </c>
      <c r="S61" s="26">
        <v>41067.567730455776</v>
      </c>
    </row>
    <row r="62" spans="10:19" x14ac:dyDescent="0.25">
      <c r="J62" s="1">
        <v>168750</v>
      </c>
      <c r="K62" s="4">
        <f t="shared" si="1"/>
        <v>9437.6441579999992</v>
      </c>
      <c r="L62" s="1">
        <v>145.57900100000001</v>
      </c>
      <c r="M62">
        <v>3</v>
      </c>
      <c r="O62" s="1">
        <v>702.90409799999998</v>
      </c>
      <c r="Q62" s="26">
        <v>36</v>
      </c>
      <c r="R62" s="26">
        <v>187768.76122692582</v>
      </c>
      <c r="S62" s="26">
        <v>-45268.761226925824</v>
      </c>
    </row>
    <row r="63" spans="10:19" x14ac:dyDescent="0.25">
      <c r="J63" s="1">
        <v>199500</v>
      </c>
      <c r="K63" s="4">
        <f t="shared" si="1"/>
        <v>9784.9155719999999</v>
      </c>
      <c r="L63" s="1">
        <v>154.59059199999999</v>
      </c>
      <c r="M63">
        <v>4</v>
      </c>
      <c r="O63" s="1">
        <v>509.480052</v>
      </c>
      <c r="Q63" s="26">
        <v>37</v>
      </c>
      <c r="R63" s="26">
        <v>295404.11869987211</v>
      </c>
      <c r="S63" s="26">
        <v>-25404.11869987211</v>
      </c>
    </row>
    <row r="64" spans="10:19" x14ac:dyDescent="0.25">
      <c r="J64" s="1">
        <v>232500</v>
      </c>
      <c r="K64" s="4">
        <f t="shared" si="1"/>
        <v>8222.658723999999</v>
      </c>
      <c r="L64" s="1">
        <v>128.76355799999999</v>
      </c>
      <c r="M64">
        <v>6</v>
      </c>
      <c r="O64" s="1">
        <v>496.84524399999998</v>
      </c>
      <c r="Q64" s="26">
        <v>38</v>
      </c>
      <c r="R64" s="26">
        <v>417080.41921652533</v>
      </c>
      <c r="S64" s="26">
        <v>14169.580783474667</v>
      </c>
    </row>
    <row r="65" spans="10:19" x14ac:dyDescent="0.25">
      <c r="J65" s="1">
        <v>353437.5</v>
      </c>
      <c r="K65" s="4">
        <f t="shared" si="1"/>
        <v>16058.655161999999</v>
      </c>
      <c r="L65" s="1">
        <v>243.127151</v>
      </c>
      <c r="M65">
        <v>5</v>
      </c>
      <c r="O65" s="1">
        <v>1471.026102</v>
      </c>
      <c r="Q65" s="26">
        <v>39</v>
      </c>
      <c r="R65" s="26">
        <v>206202.87216877539</v>
      </c>
      <c r="S65" s="26">
        <v>-49452.122168775386</v>
      </c>
    </row>
    <row r="66" spans="10:19" x14ac:dyDescent="0.25">
      <c r="J66" s="1">
        <v>251250</v>
      </c>
      <c r="K66" s="4">
        <f t="shared" ref="K66:K97" si="2">+O66+(60*L66)</f>
        <v>13682.939645999999</v>
      </c>
      <c r="L66" s="1">
        <v>215.62786299999999</v>
      </c>
      <c r="M66">
        <v>4</v>
      </c>
      <c r="O66" s="1">
        <v>745.26786600000003</v>
      </c>
      <c r="Q66" s="26">
        <v>40</v>
      </c>
      <c r="R66" s="26">
        <v>149068.35454328303</v>
      </c>
      <c r="S66" s="26">
        <v>19681.645456716971</v>
      </c>
    </row>
    <row r="67" spans="10:19" x14ac:dyDescent="0.25">
      <c r="J67" s="1">
        <v>371250</v>
      </c>
      <c r="K67" s="4">
        <f t="shared" si="2"/>
        <v>15816.364138000001</v>
      </c>
      <c r="L67" s="1">
        <v>245.078114</v>
      </c>
      <c r="M67">
        <v>4</v>
      </c>
      <c r="O67" s="1">
        <v>1111.6772980000001</v>
      </c>
      <c r="Q67" s="26">
        <v>41</v>
      </c>
      <c r="R67" s="26">
        <v>177837.21800315476</v>
      </c>
      <c r="S67" s="26">
        <v>6662.7819968452386</v>
      </c>
    </row>
    <row r="68" spans="10:19" x14ac:dyDescent="0.25">
      <c r="J68" s="1">
        <v>209625</v>
      </c>
      <c r="K68" s="4">
        <f t="shared" si="2"/>
        <v>11460.514080000001</v>
      </c>
      <c r="L68" s="1">
        <v>177.909245</v>
      </c>
      <c r="M68">
        <v>4</v>
      </c>
      <c r="O68" s="1">
        <v>785.95938000000001</v>
      </c>
      <c r="Q68" s="26">
        <v>42</v>
      </c>
      <c r="R68" s="26">
        <v>386129.4563280227</v>
      </c>
      <c r="S68" s="26">
        <v>148995.5436719773</v>
      </c>
    </row>
    <row r="69" spans="10:19" x14ac:dyDescent="0.25">
      <c r="J69" s="1">
        <v>285000</v>
      </c>
      <c r="K69" s="4">
        <f t="shared" si="2"/>
        <v>15834.851835000001</v>
      </c>
      <c r="L69" s="1">
        <v>240.52586700000001</v>
      </c>
      <c r="M69">
        <v>4</v>
      </c>
      <c r="O69" s="1">
        <v>1403.2998150000001</v>
      </c>
      <c r="Q69" s="26">
        <v>43</v>
      </c>
      <c r="R69" s="26">
        <v>189027.81230007575</v>
      </c>
      <c r="S69" s="26">
        <v>-3027.8123000757478</v>
      </c>
    </row>
    <row r="70" spans="10:19" x14ac:dyDescent="0.25">
      <c r="J70" s="1">
        <v>243750</v>
      </c>
      <c r="K70" s="4">
        <f t="shared" si="2"/>
        <v>16109.287297000001</v>
      </c>
      <c r="L70" s="1">
        <v>251.674227</v>
      </c>
      <c r="M70">
        <v>4</v>
      </c>
      <c r="O70" s="1">
        <v>1008.833677</v>
      </c>
      <c r="Q70" s="26">
        <v>44</v>
      </c>
      <c r="R70" s="26">
        <v>131199.01113187021</v>
      </c>
      <c r="S70" s="26">
        <v>41300.988868129789</v>
      </c>
    </row>
    <row r="71" spans="10:19" x14ac:dyDescent="0.25">
      <c r="J71" s="1">
        <v>165000</v>
      </c>
      <c r="K71" s="4">
        <f t="shared" si="2"/>
        <v>9431.5125599999992</v>
      </c>
      <c r="L71" s="1">
        <v>147.437061</v>
      </c>
      <c r="M71">
        <v>3</v>
      </c>
      <c r="O71" s="1">
        <v>585.28890000000001</v>
      </c>
      <c r="Q71" s="26">
        <v>45</v>
      </c>
      <c r="R71" s="26">
        <v>257479.42227867013</v>
      </c>
      <c r="S71" s="26">
        <v>23770.577721329872</v>
      </c>
    </row>
    <row r="72" spans="10:19" x14ac:dyDescent="0.25">
      <c r="J72" s="1">
        <v>161250</v>
      </c>
      <c r="K72" s="4">
        <f t="shared" si="2"/>
        <v>10516.062182</v>
      </c>
      <c r="L72" s="1">
        <v>157.37768199999999</v>
      </c>
      <c r="M72">
        <v>3</v>
      </c>
      <c r="O72" s="1">
        <v>1073.4012620000001</v>
      </c>
      <c r="Q72" s="26">
        <v>46</v>
      </c>
      <c r="R72" s="26">
        <v>189549.50397878719</v>
      </c>
      <c r="S72" s="26">
        <v>9200.4960212128062</v>
      </c>
    </row>
    <row r="73" spans="10:19" x14ac:dyDescent="0.25">
      <c r="J73" s="1">
        <v>180000</v>
      </c>
      <c r="K73" s="4">
        <f t="shared" si="2"/>
        <v>9119.358479999999</v>
      </c>
      <c r="L73" s="1">
        <v>142.69900799999999</v>
      </c>
      <c r="M73">
        <v>3</v>
      </c>
      <c r="O73" s="1">
        <v>557.41800000000001</v>
      </c>
      <c r="Q73" s="26">
        <v>47</v>
      </c>
      <c r="R73" s="26">
        <v>271175.24290461105</v>
      </c>
      <c r="S73" s="26">
        <v>-36425.242904611048</v>
      </c>
    </row>
    <row r="74" spans="10:19" x14ac:dyDescent="0.25">
      <c r="J74" s="1">
        <v>543750</v>
      </c>
      <c r="K74" s="4">
        <f t="shared" si="2"/>
        <v>23292.640159999999</v>
      </c>
      <c r="L74" s="1">
        <v>340.21078599999998</v>
      </c>
      <c r="M74">
        <v>5</v>
      </c>
      <c r="O74" s="1">
        <v>2879.9929999999999</v>
      </c>
      <c r="Q74" s="26">
        <v>48</v>
      </c>
      <c r="R74" s="26">
        <v>381362.57282362063</v>
      </c>
      <c r="S74" s="26">
        <v>-68237.572823620634</v>
      </c>
    </row>
    <row r="75" spans="10:19" x14ac:dyDescent="0.25">
      <c r="J75" s="1">
        <v>172500</v>
      </c>
      <c r="K75" s="4">
        <f t="shared" si="2"/>
        <v>10053.405242000001</v>
      </c>
      <c r="L75" s="1">
        <v>161.279608</v>
      </c>
      <c r="M75">
        <v>3</v>
      </c>
      <c r="O75" s="1">
        <v>376.62876199999999</v>
      </c>
      <c r="Q75" s="26">
        <v>49</v>
      </c>
      <c r="R75" s="26">
        <v>165552.26023169819</v>
      </c>
      <c r="S75" s="26">
        <v>24197.739768301806</v>
      </c>
    </row>
    <row r="76" spans="10:19" x14ac:dyDescent="0.25">
      <c r="J76" s="1">
        <v>229500</v>
      </c>
      <c r="K76" s="4">
        <f t="shared" si="2"/>
        <v>14214.159</v>
      </c>
      <c r="L76" s="1">
        <v>204.85111499999999</v>
      </c>
      <c r="M76">
        <v>2</v>
      </c>
      <c r="O76" s="1">
        <v>1923.0921000000001</v>
      </c>
      <c r="Q76" s="26">
        <v>50</v>
      </c>
      <c r="R76" s="26">
        <v>186772.89146637756</v>
      </c>
      <c r="S76" s="26">
        <v>49477.108533622435</v>
      </c>
    </row>
    <row r="77" spans="10:19" x14ac:dyDescent="0.25">
      <c r="J77" s="1">
        <v>318750</v>
      </c>
      <c r="K77" s="4">
        <f t="shared" si="2"/>
        <v>8885.7074350000003</v>
      </c>
      <c r="L77" s="1">
        <v>139.54030599999999</v>
      </c>
      <c r="M77">
        <v>3</v>
      </c>
      <c r="O77" s="1">
        <v>513.28907500000003</v>
      </c>
      <c r="Q77" s="26">
        <v>51</v>
      </c>
      <c r="R77" s="26">
        <v>206797.93207240439</v>
      </c>
      <c r="S77" s="26">
        <v>-8797.9320724043937</v>
      </c>
    </row>
    <row r="78" spans="10:19" x14ac:dyDescent="0.25">
      <c r="J78" s="1">
        <v>238500</v>
      </c>
      <c r="K78" s="4">
        <f t="shared" si="2"/>
        <v>18064.152223000001</v>
      </c>
      <c r="L78" s="1">
        <v>157.56348800000001</v>
      </c>
      <c r="M78">
        <v>4</v>
      </c>
      <c r="O78" s="1">
        <v>8610.3429429999997</v>
      </c>
      <c r="Q78" s="26">
        <v>52</v>
      </c>
      <c r="R78" s="26">
        <v>164165.40783996735</v>
      </c>
      <c r="S78" s="26">
        <v>27084.592160032655</v>
      </c>
    </row>
    <row r="79" spans="10:19" x14ac:dyDescent="0.25">
      <c r="J79" s="1">
        <v>247500</v>
      </c>
      <c r="K79" s="4">
        <f t="shared" si="2"/>
        <v>12944.918213999999</v>
      </c>
      <c r="L79" s="1">
        <v>203.08595800000001</v>
      </c>
      <c r="M79">
        <v>3</v>
      </c>
      <c r="O79" s="1">
        <v>759.76073399999996</v>
      </c>
      <c r="Q79" s="26">
        <v>53</v>
      </c>
      <c r="R79" s="26">
        <v>152713.03431847433</v>
      </c>
      <c r="S79" s="26">
        <v>4786.9656815256749</v>
      </c>
    </row>
    <row r="80" spans="10:19" x14ac:dyDescent="0.25">
      <c r="J80" s="1">
        <v>184500</v>
      </c>
      <c r="K80" s="4">
        <f t="shared" si="2"/>
        <v>11299.234472</v>
      </c>
      <c r="L80" s="1">
        <v>179.116984</v>
      </c>
      <c r="M80">
        <v>4</v>
      </c>
      <c r="O80" s="1">
        <v>552.21543199999996</v>
      </c>
      <c r="Q80" s="26">
        <v>54</v>
      </c>
      <c r="R80" s="26">
        <v>191150.42964413672</v>
      </c>
      <c r="S80" s="26">
        <v>-56150.429644136719</v>
      </c>
    </row>
    <row r="81" spans="10:19" x14ac:dyDescent="0.25">
      <c r="J81" s="1">
        <v>168750</v>
      </c>
      <c r="K81" s="4">
        <f t="shared" si="2"/>
        <v>8963.0956339999993</v>
      </c>
      <c r="L81" s="1">
        <v>120.216482</v>
      </c>
      <c r="M81">
        <v>3</v>
      </c>
      <c r="O81" s="1">
        <v>1750.106714</v>
      </c>
      <c r="Q81" s="26">
        <v>55</v>
      </c>
      <c r="R81" s="26">
        <v>186582.92020813574</v>
      </c>
      <c r="S81" s="26">
        <v>917.07979186426383</v>
      </c>
    </row>
    <row r="82" spans="10:19" x14ac:dyDescent="0.25">
      <c r="J82" s="1">
        <v>83250</v>
      </c>
      <c r="K82" s="4">
        <f t="shared" si="2"/>
        <v>8957.2427449999996</v>
      </c>
      <c r="L82" s="1">
        <v>142.60610499999999</v>
      </c>
      <c r="M82">
        <v>4</v>
      </c>
      <c r="O82" s="1">
        <v>400.87644499999999</v>
      </c>
      <c r="Q82" s="26">
        <v>56</v>
      </c>
      <c r="R82" s="26">
        <v>198211.8753550757</v>
      </c>
      <c r="S82" s="26">
        <v>-10711.875355075696</v>
      </c>
    </row>
    <row r="83" spans="10:19" x14ac:dyDescent="0.25">
      <c r="J83" s="1">
        <v>201093.75</v>
      </c>
      <c r="K83" s="4">
        <f t="shared" si="2"/>
        <v>11516.906201</v>
      </c>
      <c r="L83" s="1">
        <v>183.94793999999999</v>
      </c>
      <c r="M83">
        <v>3</v>
      </c>
      <c r="O83" s="1">
        <v>480.02980100000002</v>
      </c>
      <c r="Q83" s="26">
        <v>57</v>
      </c>
      <c r="R83" s="26">
        <v>188441.13647068816</v>
      </c>
      <c r="S83" s="26">
        <v>-31691.136470688158</v>
      </c>
    </row>
    <row r="84" spans="10:19" x14ac:dyDescent="0.25">
      <c r="J84" s="1">
        <v>183000</v>
      </c>
      <c r="K84" s="4">
        <f t="shared" si="2"/>
        <v>12383.319579000001</v>
      </c>
      <c r="L84" s="1">
        <v>194.16727</v>
      </c>
      <c r="M84">
        <v>4</v>
      </c>
      <c r="O84" s="1">
        <v>733.28337899999997</v>
      </c>
      <c r="Q84" s="26">
        <v>58</v>
      </c>
      <c r="R84" s="26">
        <v>206028.66522283151</v>
      </c>
      <c r="S84" s="26">
        <v>-12528.665222831507</v>
      </c>
    </row>
    <row r="85" spans="10:19" x14ac:dyDescent="0.25">
      <c r="J85" s="1">
        <v>221250</v>
      </c>
      <c r="K85" s="4">
        <f t="shared" si="2"/>
        <v>10802.389228</v>
      </c>
      <c r="L85" s="1">
        <v>170.662811</v>
      </c>
      <c r="M85">
        <v>3</v>
      </c>
      <c r="O85" s="1">
        <v>562.62056800000005</v>
      </c>
      <c r="Q85" s="26">
        <v>59</v>
      </c>
      <c r="R85" s="26">
        <v>201591.65460239642</v>
      </c>
      <c r="S85" s="26">
        <v>15158.345397603582</v>
      </c>
    </row>
    <row r="86" spans="10:19" x14ac:dyDescent="0.25">
      <c r="J86" s="1">
        <v>177000</v>
      </c>
      <c r="K86" s="4">
        <f t="shared" si="2"/>
        <v>10101.157384</v>
      </c>
      <c r="L86" s="1">
        <v>159.32864499999999</v>
      </c>
      <c r="M86">
        <v>3</v>
      </c>
      <c r="O86" s="1">
        <v>541.43868399999997</v>
      </c>
      <c r="Q86" s="26">
        <v>60</v>
      </c>
      <c r="R86" s="26">
        <v>249769.52689784169</v>
      </c>
      <c r="S86" s="26">
        <v>-12769.526897841686</v>
      </c>
    </row>
    <row r="87" spans="10:19" x14ac:dyDescent="0.25">
      <c r="J87" s="1">
        <v>151875</v>
      </c>
      <c r="K87" s="4">
        <f t="shared" si="2"/>
        <v>9362.8572429999986</v>
      </c>
      <c r="L87" s="1">
        <v>146.229322</v>
      </c>
      <c r="M87">
        <v>3</v>
      </c>
      <c r="O87" s="1">
        <v>589.09792300000004</v>
      </c>
      <c r="Q87" s="26">
        <v>61</v>
      </c>
      <c r="R87" s="26">
        <v>171048.54701994787</v>
      </c>
      <c r="S87" s="26">
        <v>-2298.5470199478732</v>
      </c>
    </row>
    <row r="88" spans="10:19" x14ac:dyDescent="0.25">
      <c r="J88" s="1">
        <v>164250</v>
      </c>
      <c r="K88" s="4">
        <f t="shared" si="2"/>
        <v>7196.4521860000004</v>
      </c>
      <c r="L88" s="1">
        <v>110.09005499999999</v>
      </c>
      <c r="M88">
        <v>2</v>
      </c>
      <c r="O88" s="1">
        <v>591.04888600000004</v>
      </c>
      <c r="Q88" s="26">
        <v>62</v>
      </c>
      <c r="R88" s="26">
        <v>187343.86683945221</v>
      </c>
      <c r="S88" s="26">
        <v>12156.13316054779</v>
      </c>
    </row>
    <row r="89" spans="10:19" x14ac:dyDescent="0.25">
      <c r="Q89" s="26">
        <v>63</v>
      </c>
      <c r="R89" s="26">
        <v>182819.60891055662</v>
      </c>
      <c r="S89" s="26">
        <v>49680.391089443379</v>
      </c>
    </row>
    <row r="90" spans="10:19" x14ac:dyDescent="0.25">
      <c r="Q90" s="26">
        <v>64</v>
      </c>
      <c r="R90" s="26">
        <v>301430.03855455108</v>
      </c>
      <c r="S90" s="26">
        <v>52007.46144544892</v>
      </c>
    </row>
    <row r="91" spans="10:19" x14ac:dyDescent="0.25">
      <c r="Q91" s="26">
        <v>65</v>
      </c>
      <c r="R91" s="26">
        <v>251584.26196067769</v>
      </c>
      <c r="S91" s="26">
        <v>-334.26196067768615</v>
      </c>
    </row>
    <row r="92" spans="10:19" x14ac:dyDescent="0.25">
      <c r="Q92" s="26">
        <v>66</v>
      </c>
      <c r="R92" s="26">
        <v>286779.74078700499</v>
      </c>
      <c r="S92" s="26">
        <v>84470.259212995006</v>
      </c>
    </row>
    <row r="93" spans="10:19" x14ac:dyDescent="0.25">
      <c r="Q93" s="26">
        <v>67</v>
      </c>
      <c r="R93" s="26">
        <v>214984.79046668275</v>
      </c>
      <c r="S93" s="26">
        <v>-5359.7904666827526</v>
      </c>
    </row>
    <row r="94" spans="10:19" x14ac:dyDescent="0.25">
      <c r="Q94" s="26">
        <v>68</v>
      </c>
      <c r="R94" s="26">
        <v>287128.62800086412</v>
      </c>
      <c r="S94" s="26">
        <v>-2128.6280008641188</v>
      </c>
    </row>
    <row r="95" spans="10:19" x14ac:dyDescent="0.25">
      <c r="Q95" s="26">
        <v>69</v>
      </c>
      <c r="R95" s="26">
        <v>291588.84075695783</v>
      </c>
      <c r="S95" s="26">
        <v>-47838.840756957827</v>
      </c>
    </row>
    <row r="96" spans="10:19" x14ac:dyDescent="0.25">
      <c r="Q96" s="26">
        <v>70</v>
      </c>
      <c r="R96" s="26">
        <v>170929.65595562497</v>
      </c>
      <c r="S96" s="26">
        <v>-5929.6559556249704</v>
      </c>
    </row>
    <row r="97" spans="17:19" x14ac:dyDescent="0.25">
      <c r="Q97" s="26">
        <v>71</v>
      </c>
      <c r="R97" s="26">
        <v>188867.59268899672</v>
      </c>
      <c r="S97" s="26">
        <v>-27617.592688996723</v>
      </c>
    </row>
    <row r="98" spans="17:19" x14ac:dyDescent="0.25">
      <c r="Q98" s="26">
        <v>72</v>
      </c>
      <c r="R98" s="26">
        <v>165783.91213358019</v>
      </c>
      <c r="S98" s="26">
        <v>14216.08786641981</v>
      </c>
    </row>
    <row r="99" spans="17:19" x14ac:dyDescent="0.25">
      <c r="Q99" s="26">
        <v>73</v>
      </c>
      <c r="R99" s="26">
        <v>420795.70428090048</v>
      </c>
      <c r="S99" s="26">
        <v>122954.29571909952</v>
      </c>
    </row>
    <row r="100" spans="17:19" x14ac:dyDescent="0.25">
      <c r="Q100" s="26">
        <v>74</v>
      </c>
      <c r="R100" s="26">
        <v>181141.12466877553</v>
      </c>
      <c r="S100" s="26">
        <v>-8641.1246687755338</v>
      </c>
    </row>
    <row r="101" spans="17:19" x14ac:dyDescent="0.25">
      <c r="Q101" s="26">
        <v>75</v>
      </c>
      <c r="R101" s="26">
        <v>239303.56312397911</v>
      </c>
      <c r="S101" s="26">
        <v>-9803.563123979111</v>
      </c>
    </row>
    <row r="102" spans="17:19" x14ac:dyDescent="0.25">
      <c r="Q102" s="26">
        <v>76</v>
      </c>
      <c r="R102" s="26">
        <v>161928.72109876672</v>
      </c>
      <c r="S102" s="26">
        <v>156821.27890123328</v>
      </c>
    </row>
    <row r="103" spans="17:19" x14ac:dyDescent="0.25">
      <c r="Q103" s="26">
        <v>77</v>
      </c>
      <c r="R103" s="26">
        <v>324944.20767557633</v>
      </c>
      <c r="S103" s="26">
        <v>-86444.207675576326</v>
      </c>
    </row>
    <row r="104" spans="17:19" x14ac:dyDescent="0.25">
      <c r="Q104" s="26">
        <v>78</v>
      </c>
      <c r="R104" s="26">
        <v>228825.6548446425</v>
      </c>
      <c r="S104" s="26">
        <v>18674.3451553575</v>
      </c>
    </row>
    <row r="105" spans="17:19" x14ac:dyDescent="0.25">
      <c r="Q105" s="26">
        <v>79</v>
      </c>
      <c r="R105" s="26">
        <v>212292.77904103021</v>
      </c>
      <c r="S105" s="26">
        <v>-27792.779041030211</v>
      </c>
    </row>
    <row r="106" spans="17:19" x14ac:dyDescent="0.25">
      <c r="Q106" s="26">
        <v>80</v>
      </c>
      <c r="R106" s="26">
        <v>163391.58929316417</v>
      </c>
      <c r="S106" s="26">
        <v>5358.410706835828</v>
      </c>
    </row>
    <row r="107" spans="17:19" x14ac:dyDescent="0.25">
      <c r="Q107" s="26">
        <v>81</v>
      </c>
      <c r="R107" s="26">
        <v>173694.70748101614</v>
      </c>
      <c r="S107" s="26">
        <v>-90444.707481016143</v>
      </c>
    </row>
    <row r="108" spans="17:19" x14ac:dyDescent="0.25">
      <c r="Q108" s="26">
        <v>82</v>
      </c>
      <c r="R108" s="26">
        <v>205262.24382898535</v>
      </c>
      <c r="S108" s="26">
        <v>-4168.4938289853453</v>
      </c>
    </row>
    <row r="109" spans="17:19" x14ac:dyDescent="0.25">
      <c r="Q109" s="26">
        <v>83</v>
      </c>
      <c r="R109" s="26">
        <v>230176.34241872845</v>
      </c>
      <c r="S109" s="26">
        <v>-47176.342418728455</v>
      </c>
    </row>
    <row r="110" spans="17:19" x14ac:dyDescent="0.25">
      <c r="Q110" s="26">
        <v>84</v>
      </c>
      <c r="R110" s="26">
        <v>193505.97287307741</v>
      </c>
      <c r="S110" s="26">
        <v>27744.027126922592</v>
      </c>
    </row>
    <row r="111" spans="17:19" x14ac:dyDescent="0.25">
      <c r="Q111" s="26">
        <v>85</v>
      </c>
      <c r="R111" s="26">
        <v>181952.73095809406</v>
      </c>
      <c r="S111" s="26">
        <v>-4952.7309580940637</v>
      </c>
    </row>
    <row r="112" spans="17:19" x14ac:dyDescent="0.25">
      <c r="Q112" s="26">
        <v>86</v>
      </c>
      <c r="R112" s="26">
        <v>169799.41100022467</v>
      </c>
      <c r="S112" s="26">
        <v>-17924.411000224674</v>
      </c>
    </row>
    <row r="113" spans="17:19" ht="15.75" thickBot="1" x14ac:dyDescent="0.3">
      <c r="Q113" s="28">
        <v>87</v>
      </c>
      <c r="R113" s="28">
        <v>123511.92963046971</v>
      </c>
      <c r="S113" s="28">
        <v>40738.070369530295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17"/>
  <sheetViews>
    <sheetView showGridLines="0" topLeftCell="P1" workbookViewId="0">
      <selection activeCell="AI31" sqref="AI31"/>
    </sheetView>
  </sheetViews>
  <sheetFormatPr baseColWidth="10" defaultRowHeight="15" x14ac:dyDescent="0.25"/>
  <cols>
    <col min="1" max="1" width="4" bestFit="1" customWidth="1"/>
    <col min="2" max="2" width="8.7109375" bestFit="1" customWidth="1"/>
    <col min="3" max="3" width="7" bestFit="1" customWidth="1"/>
    <col min="4" max="4" width="8" bestFit="1" customWidth="1"/>
    <col min="5" max="5" width="8.7109375" bestFit="1" customWidth="1"/>
    <col min="6" max="7" width="4.5703125" bestFit="1" customWidth="1"/>
    <col min="8" max="8" width="6.5703125" bestFit="1" customWidth="1"/>
    <col min="9" max="9" width="5.5703125" bestFit="1" customWidth="1"/>
    <col min="10" max="10" width="8.140625" bestFit="1" customWidth="1"/>
    <col min="11" max="11" width="9.42578125" bestFit="1" customWidth="1"/>
    <col min="12" max="12" width="9" bestFit="1" customWidth="1"/>
    <col min="13" max="13" width="7.140625" bestFit="1" customWidth="1"/>
    <col min="14" max="14" width="8.7109375" bestFit="1" customWidth="1"/>
    <col min="15" max="15" width="5.5703125" bestFit="1" customWidth="1"/>
    <col min="16" max="16" width="5.5703125" customWidth="1"/>
    <col min="17" max="17" width="10" style="24" bestFit="1" customWidth="1"/>
    <col min="18" max="19" width="6" style="24" bestFit="1" customWidth="1"/>
    <col min="20" max="20" width="10" style="24" bestFit="1" customWidth="1"/>
    <col min="21" max="22" width="6" style="24" bestFit="1" customWidth="1"/>
    <col min="23" max="23" width="7.5703125" style="24" bestFit="1" customWidth="1"/>
    <col min="24" max="24" width="6" style="24" bestFit="1" customWidth="1"/>
    <col min="25" max="25" width="9" style="24" bestFit="1" customWidth="1"/>
    <col min="26" max="26" width="10" style="24" bestFit="1" customWidth="1"/>
    <col min="27" max="27" width="9.85546875" style="24" bestFit="1" customWidth="1"/>
    <col min="28" max="28" width="8.140625" style="24" bestFit="1" customWidth="1"/>
    <col min="29" max="29" width="9.28515625" style="24" bestFit="1" customWidth="1"/>
    <col min="30" max="30" width="6" style="24" bestFit="1" customWidth="1"/>
    <col min="31" max="16384" width="11.42578125" style="24"/>
  </cols>
  <sheetData>
    <row r="1" spans="1:45" x14ac:dyDescent="0.25">
      <c r="A1" s="33" t="s">
        <v>122</v>
      </c>
      <c r="B1" s="32" t="s">
        <v>121</v>
      </c>
      <c r="C1" s="34" t="s">
        <v>120</v>
      </c>
      <c r="D1" s="34" t="s">
        <v>119</v>
      </c>
      <c r="E1" s="32" t="s">
        <v>118</v>
      </c>
      <c r="F1" s="32" t="s">
        <v>117</v>
      </c>
      <c r="G1" s="32" t="s">
        <v>116</v>
      </c>
      <c r="H1" s="32" t="s">
        <v>115</v>
      </c>
      <c r="I1" s="32" t="s">
        <v>114</v>
      </c>
      <c r="J1" s="32" t="s">
        <v>113</v>
      </c>
      <c r="K1" s="32" t="s">
        <v>112</v>
      </c>
      <c r="L1" s="32" t="s">
        <v>111</v>
      </c>
      <c r="M1" s="32" t="s">
        <v>110</v>
      </c>
      <c r="N1" s="32" t="s">
        <v>109</v>
      </c>
      <c r="O1" s="32" t="s">
        <v>108</v>
      </c>
      <c r="P1" s="32"/>
      <c r="Q1" s="24" t="s">
        <v>142</v>
      </c>
      <c r="R1" s="24" t="s">
        <v>143</v>
      </c>
      <c r="S1" s="24" t="s">
        <v>144</v>
      </c>
      <c r="T1" s="24" t="s">
        <v>145</v>
      </c>
      <c r="U1" s="24" t="s">
        <v>146</v>
      </c>
      <c r="V1" s="24" t="s">
        <v>147</v>
      </c>
      <c r="W1" s="24" t="s">
        <v>148</v>
      </c>
      <c r="X1" s="24" t="s">
        <v>149</v>
      </c>
      <c r="Y1" s="24" t="s">
        <v>150</v>
      </c>
      <c r="Z1" s="24" t="s">
        <v>151</v>
      </c>
      <c r="AA1" s="24" t="s">
        <v>152</v>
      </c>
      <c r="AB1" s="24" t="s">
        <v>153</v>
      </c>
      <c r="AC1" s="24" t="s">
        <v>154</v>
      </c>
      <c r="AD1" s="24" t="s">
        <v>155</v>
      </c>
      <c r="AF1" s="32" t="s">
        <v>121</v>
      </c>
      <c r="AG1" s="34" t="s">
        <v>120</v>
      </c>
      <c r="AH1" s="34" t="s">
        <v>119</v>
      </c>
      <c r="AI1" s="32" t="s">
        <v>118</v>
      </c>
      <c r="AJ1" s="32" t="s">
        <v>117</v>
      </c>
      <c r="AK1" s="32" t="s">
        <v>116</v>
      </c>
      <c r="AL1" s="32" t="s">
        <v>115</v>
      </c>
      <c r="AM1" s="32" t="s">
        <v>114</v>
      </c>
      <c r="AN1" s="32" t="s">
        <v>113</v>
      </c>
      <c r="AO1" s="32" t="s">
        <v>112</v>
      </c>
      <c r="AP1" s="32" t="s">
        <v>111</v>
      </c>
      <c r="AQ1" s="32" t="s">
        <v>110</v>
      </c>
      <c r="AR1" s="32" t="s">
        <v>109</v>
      </c>
      <c r="AS1" s="32" t="s">
        <v>108</v>
      </c>
    </row>
    <row r="2" spans="1:45" x14ac:dyDescent="0.25">
      <c r="A2" s="33">
        <v>1</v>
      </c>
      <c r="B2" s="32">
        <v>15.67</v>
      </c>
      <c r="C2" s="33">
        <v>434365.00068579998</v>
      </c>
      <c r="D2" s="33">
        <v>1731259.9970499999</v>
      </c>
      <c r="E2" s="32">
        <v>16.36</v>
      </c>
      <c r="F2" s="32">
        <v>5.71</v>
      </c>
      <c r="G2" s="32">
        <v>1.57</v>
      </c>
      <c r="H2" s="32">
        <v>8.548E-2</v>
      </c>
      <c r="I2" s="32">
        <v>10.64</v>
      </c>
      <c r="J2" s="32">
        <v>35.57</v>
      </c>
      <c r="K2" s="32">
        <v>2.08</v>
      </c>
      <c r="L2" s="32">
        <v>0.6</v>
      </c>
      <c r="M2" s="32">
        <v>0.71</v>
      </c>
      <c r="N2" s="32">
        <v>0.14000000000000001</v>
      </c>
      <c r="O2" s="32">
        <v>7.03</v>
      </c>
      <c r="P2" s="32"/>
      <c r="Q2" s="39">
        <v>-0.59604964957923046</v>
      </c>
      <c r="R2" s="39">
        <v>-0.84699688747386859</v>
      </c>
      <c r="S2" s="39">
        <v>-2.2046437194192063</v>
      </c>
      <c r="T2" s="39">
        <v>-0.53617070621673446</v>
      </c>
      <c r="U2" s="39">
        <v>0.37335050193570324</v>
      </c>
      <c r="V2" s="39">
        <v>-1.2178092613634064</v>
      </c>
      <c r="W2" s="39">
        <v>-1.2875133665507639</v>
      </c>
      <c r="X2" s="39">
        <v>-0.52691356123815025</v>
      </c>
      <c r="Y2" s="39">
        <v>1.8027066460306731</v>
      </c>
      <c r="Z2" s="39">
        <v>-1.2862644309613551</v>
      </c>
      <c r="AA2" s="39">
        <v>-1.545180341867195</v>
      </c>
      <c r="AB2" s="39">
        <v>2.3313746249406386</v>
      </c>
      <c r="AC2" s="39">
        <v>-0.78862413055956171</v>
      </c>
      <c r="AD2" s="39">
        <v>-1.5823126479020808</v>
      </c>
      <c r="AF2" s="24">
        <f>LN(B2)</f>
        <v>2.7517480563679295</v>
      </c>
      <c r="AG2" s="24">
        <f>LN(C2)</f>
        <v>12.981640475032316</v>
      </c>
      <c r="AH2" s="24">
        <f t="shared" ref="AH2:AS2" si="0">LN(D2)</f>
        <v>14.364360023370427</v>
      </c>
      <c r="AI2" s="24">
        <f t="shared" si="0"/>
        <v>2.7948393311746011</v>
      </c>
      <c r="AJ2" s="24">
        <f t="shared" si="0"/>
        <v>1.7422190236679189</v>
      </c>
      <c r="AK2" s="24">
        <f t="shared" si="0"/>
        <v>0.45107561936021673</v>
      </c>
      <c r="AL2" s="24">
        <f t="shared" si="0"/>
        <v>-2.4594728485311901</v>
      </c>
      <c r="AM2" s="24">
        <f t="shared" si="0"/>
        <v>2.3646204839134985</v>
      </c>
      <c r="AN2" s="24">
        <f t="shared" si="0"/>
        <v>3.571502585960364</v>
      </c>
      <c r="AO2" s="24">
        <f t="shared" si="0"/>
        <v>0.73236789371322664</v>
      </c>
      <c r="AP2" s="24">
        <f t="shared" si="0"/>
        <v>-0.51082562376599072</v>
      </c>
      <c r="AQ2" s="24">
        <f t="shared" si="0"/>
        <v>-0.34249030894677601</v>
      </c>
      <c r="AR2" s="24">
        <f t="shared" si="0"/>
        <v>-1.9661128563728327</v>
      </c>
      <c r="AS2" s="24">
        <f t="shared" si="0"/>
        <v>1.9501867058225735</v>
      </c>
    </row>
    <row r="3" spans="1:45" x14ac:dyDescent="0.25">
      <c r="A3" s="33">
        <v>2</v>
      </c>
      <c r="B3" s="32">
        <v>15.67</v>
      </c>
      <c r="C3" s="33">
        <v>435078.00235038402</v>
      </c>
      <c r="D3" s="33">
        <v>1732126.0007774499</v>
      </c>
      <c r="E3" s="32">
        <v>16.36</v>
      </c>
      <c r="F3" s="32">
        <v>5.54</v>
      </c>
      <c r="G3" s="32">
        <v>2.2999999999999998</v>
      </c>
      <c r="H3" s="32">
        <v>0.12519</v>
      </c>
      <c r="I3" s="32">
        <v>10.66</v>
      </c>
      <c r="J3" s="32">
        <v>2.06</v>
      </c>
      <c r="K3" s="32">
        <v>5.85</v>
      </c>
      <c r="L3" s="32">
        <v>1.32</v>
      </c>
      <c r="M3" s="32">
        <v>0.52</v>
      </c>
      <c r="N3" s="32">
        <v>0.22</v>
      </c>
      <c r="O3" s="32">
        <v>12.14</v>
      </c>
      <c r="P3" s="32"/>
      <c r="Q3" s="39">
        <v>-0.59604964957923046</v>
      </c>
      <c r="R3" s="39">
        <v>-0.43133969715515319</v>
      </c>
      <c r="S3" s="39">
        <v>-1.9036611163812172</v>
      </c>
      <c r="T3" s="39">
        <v>-0.53617070621673446</v>
      </c>
      <c r="U3" s="39">
        <v>-5.5448094346875393E-2</v>
      </c>
      <c r="V3" s="39">
        <v>-5.0127395210783129E-3</v>
      </c>
      <c r="W3" s="39">
        <v>0.25845448011925098</v>
      </c>
      <c r="X3" s="39">
        <v>-0.5152178143756122</v>
      </c>
      <c r="Y3" s="39">
        <v>-0.72867061668131872</v>
      </c>
      <c r="Z3" s="39">
        <v>0.79064134716602674</v>
      </c>
      <c r="AA3" s="39">
        <v>-0.47018273959524054</v>
      </c>
      <c r="AB3" s="39">
        <v>1.1533944155483495</v>
      </c>
      <c r="AC3" s="39">
        <v>0.77849191474937263</v>
      </c>
      <c r="AD3" s="39">
        <v>0.47943808886578243</v>
      </c>
      <c r="AF3" s="24">
        <f t="shared" ref="AF3:AF66" si="1">LN(B3)</f>
        <v>2.7517480563679295</v>
      </c>
      <c r="AG3" s="24">
        <f t="shared" ref="AG3:AG66" si="2">LN(C3)</f>
        <v>12.983280609743684</v>
      </c>
      <c r="AH3" s="24">
        <f t="shared" ref="AH3:AH66" si="3">LN(D3)</f>
        <v>14.364860114175231</v>
      </c>
      <c r="AI3" s="24">
        <f t="shared" ref="AI3:AI66" si="4">LN(E3)</f>
        <v>2.7948393311746011</v>
      </c>
      <c r="AJ3" s="24">
        <f t="shared" ref="AJ3:AJ66" si="5">LN(F3)</f>
        <v>1.7119945007591924</v>
      </c>
      <c r="AK3" s="24">
        <f t="shared" ref="AK3:AK66" si="6">LN(G3)</f>
        <v>0.83290912293510388</v>
      </c>
      <c r="AL3" s="24">
        <f t="shared" ref="AL3:AL66" si="7">LN(H3)</f>
        <v>-2.0779226957105661</v>
      </c>
      <c r="AM3" s="24">
        <f t="shared" ref="AM3:AM66" si="8">LN(I3)</f>
        <v>2.3664984187376983</v>
      </c>
      <c r="AN3" s="24">
        <f t="shared" ref="AN3:AN66" si="9">LN(J3)</f>
        <v>0.72270598280148979</v>
      </c>
      <c r="AO3" s="24">
        <f t="shared" ref="AO3:AO66" si="10">LN(K3)</f>
        <v>1.766441661243765</v>
      </c>
      <c r="AP3" s="24">
        <f t="shared" ref="AP3:AP66" si="11">LN(L3)</f>
        <v>0.27763173659827955</v>
      </c>
      <c r="AQ3" s="24">
        <f t="shared" ref="AQ3:AQ66" si="12">LN(M3)</f>
        <v>-0.65392646740666394</v>
      </c>
      <c r="AR3" s="24">
        <f t="shared" ref="AR3:AR66" si="13">LN(N3)</f>
        <v>-1.5141277326297755</v>
      </c>
      <c r="AS3" s="24">
        <f t="shared" ref="AS3:AS66" si="14">LN(O3)</f>
        <v>2.4965057856313524</v>
      </c>
    </row>
    <row r="4" spans="1:45" x14ac:dyDescent="0.25">
      <c r="A4" s="33">
        <v>3</v>
      </c>
      <c r="B4" s="32">
        <v>1.24</v>
      </c>
      <c r="C4" s="33">
        <v>435010.99661963503</v>
      </c>
      <c r="D4" s="33">
        <v>1736609.99807281</v>
      </c>
      <c r="E4" s="32">
        <v>12.96</v>
      </c>
      <c r="F4" s="32">
        <v>5.16</v>
      </c>
      <c r="G4" s="32">
        <v>1.93</v>
      </c>
      <c r="H4" s="32">
        <v>0.13302</v>
      </c>
      <c r="I4" s="32">
        <v>6.04</v>
      </c>
      <c r="J4" s="32">
        <v>4.96</v>
      </c>
      <c r="K4" s="32">
        <v>4.91</v>
      </c>
      <c r="L4" s="32">
        <v>2.65</v>
      </c>
      <c r="M4" s="32">
        <v>0.24</v>
      </c>
      <c r="N4" s="32">
        <v>0.17</v>
      </c>
      <c r="O4" s="32">
        <v>10.029999999999999</v>
      </c>
      <c r="P4" s="32"/>
      <c r="Q4" s="39">
        <v>-2.896046393251702</v>
      </c>
      <c r="R4" s="39">
        <v>-0.4704018973740357</v>
      </c>
      <c r="S4" s="39">
        <v>-0.34523228380942439</v>
      </c>
      <c r="T4" s="39">
        <v>-1.1520783386856568</v>
      </c>
      <c r="U4" s="39">
        <v>-1.0139390742726395</v>
      </c>
      <c r="V4" s="39">
        <v>-0.61971782593431313</v>
      </c>
      <c r="W4" s="39">
        <v>0.5632877271458494</v>
      </c>
      <c r="X4" s="39">
        <v>-3.2169353396219744</v>
      </c>
      <c r="Y4" s="39">
        <v>-0.50960185923981538</v>
      </c>
      <c r="Z4" s="39">
        <v>0.27279216110774068</v>
      </c>
      <c r="AA4" s="39">
        <v>1.5155767201571195</v>
      </c>
      <c r="AB4" s="39">
        <v>-0.58257641934555116</v>
      </c>
      <c r="AC4" s="39">
        <v>-0.20095561356871125</v>
      </c>
      <c r="AD4" s="39">
        <v>-0.37189147171742576</v>
      </c>
      <c r="AF4" s="24">
        <f t="shared" si="1"/>
        <v>0.21511137961694549</v>
      </c>
      <c r="AG4" s="24">
        <f t="shared" si="2"/>
        <v>12.983126589336665</v>
      </c>
      <c r="AH4" s="24">
        <f t="shared" si="3"/>
        <v>14.367445493860801</v>
      </c>
      <c r="AI4" s="24">
        <f t="shared" si="4"/>
        <v>2.5618676909241289</v>
      </c>
      <c r="AJ4" s="24">
        <f t="shared" si="5"/>
        <v>1.6409365794934714</v>
      </c>
      <c r="AK4" s="24">
        <f t="shared" si="6"/>
        <v>0.65752000291679413</v>
      </c>
      <c r="AL4" s="24">
        <f t="shared" si="7"/>
        <v>-2.0172557861258618</v>
      </c>
      <c r="AM4" s="24">
        <f t="shared" si="8"/>
        <v>1.7984040119467235</v>
      </c>
      <c r="AN4" s="24">
        <f t="shared" si="9"/>
        <v>1.6014057407368361</v>
      </c>
      <c r="AO4" s="24">
        <f t="shared" si="10"/>
        <v>1.5912739418064292</v>
      </c>
      <c r="AP4" s="24">
        <f t="shared" si="11"/>
        <v>0.97455963999813078</v>
      </c>
      <c r="AQ4" s="24">
        <f t="shared" si="12"/>
        <v>-1.4271163556401458</v>
      </c>
      <c r="AR4" s="24">
        <f t="shared" si="13"/>
        <v>-1.7719568419318752</v>
      </c>
      <c r="AS4" s="24">
        <f t="shared" si="14"/>
        <v>2.3055806019738441</v>
      </c>
    </row>
    <row r="5" spans="1:45" x14ac:dyDescent="0.25">
      <c r="A5" s="33">
        <v>4</v>
      </c>
      <c r="B5" s="32">
        <v>1.24</v>
      </c>
      <c r="C5" s="33">
        <v>434796.00272130599</v>
      </c>
      <c r="D5" s="33">
        <v>1736184.00478251</v>
      </c>
      <c r="E5" s="32">
        <v>12.96</v>
      </c>
      <c r="F5" s="32">
        <v>5.28</v>
      </c>
      <c r="G5" s="32">
        <v>2.4300000000000002</v>
      </c>
      <c r="H5" s="32">
        <v>0.14324999999999999</v>
      </c>
      <c r="I5" s="32">
        <v>9.19</v>
      </c>
      <c r="J5" s="32">
        <v>9.26</v>
      </c>
      <c r="K5" s="32">
        <v>2.2000000000000002</v>
      </c>
      <c r="L5" s="32">
        <v>1.36</v>
      </c>
      <c r="M5" s="32">
        <v>0.36</v>
      </c>
      <c r="N5" s="32">
        <v>0.18</v>
      </c>
      <c r="O5" s="32">
        <v>17.940000000000001</v>
      </c>
      <c r="P5" s="32"/>
      <c r="Q5" s="39">
        <v>-2.896046393251702</v>
      </c>
      <c r="R5" s="39">
        <v>-0.59573647112604566</v>
      </c>
      <c r="S5" s="39">
        <v>-0.49328773129433595</v>
      </c>
      <c r="T5" s="39">
        <v>-1.1520783386856568</v>
      </c>
      <c r="U5" s="39">
        <v>-0.7112577121908189</v>
      </c>
      <c r="V5" s="39">
        <v>0.21096472327276158</v>
      </c>
      <c r="W5" s="39">
        <v>0.96155645218826291</v>
      </c>
      <c r="X5" s="39">
        <v>-1.3748552087721824</v>
      </c>
      <c r="Y5" s="39">
        <v>-0.18477577061965531</v>
      </c>
      <c r="Z5" s="39">
        <v>-1.2201560242305101</v>
      </c>
      <c r="AA5" s="39">
        <v>-0.41046065058013192</v>
      </c>
      <c r="AB5" s="39">
        <v>0.16141108132326326</v>
      </c>
      <c r="AC5" s="39">
        <v>-5.0661079050947997E-3</v>
      </c>
      <c r="AD5" s="39">
        <v>2.8195856961561168</v>
      </c>
      <c r="AF5" s="24">
        <f t="shared" si="1"/>
        <v>0.21511137961694549</v>
      </c>
      <c r="AG5" s="24">
        <f t="shared" si="2"/>
        <v>12.98263224081367</v>
      </c>
      <c r="AH5" s="24">
        <f t="shared" si="3"/>
        <v>14.367200162123826</v>
      </c>
      <c r="AI5" s="24">
        <f t="shared" si="4"/>
        <v>2.5618676909241289</v>
      </c>
      <c r="AJ5" s="24">
        <f t="shared" si="5"/>
        <v>1.6639260977181702</v>
      </c>
      <c r="AK5" s="24">
        <f t="shared" si="6"/>
        <v>0.88789125735245711</v>
      </c>
      <c r="AL5" s="24">
        <f t="shared" si="7"/>
        <v>-1.9431639233872882</v>
      </c>
      <c r="AM5" s="24">
        <f t="shared" si="8"/>
        <v>2.2181159363675955</v>
      </c>
      <c r="AN5" s="24">
        <f t="shared" si="9"/>
        <v>2.2257040486580881</v>
      </c>
      <c r="AO5" s="24">
        <f t="shared" si="10"/>
        <v>0.78845736036427028</v>
      </c>
      <c r="AP5" s="24">
        <f t="shared" si="11"/>
        <v>0.30748469974796072</v>
      </c>
      <c r="AQ5" s="24">
        <f t="shared" si="12"/>
        <v>-1.0216512475319814</v>
      </c>
      <c r="AR5" s="24">
        <f t="shared" si="13"/>
        <v>-1.7147984280919266</v>
      </c>
      <c r="AS5" s="24">
        <f t="shared" si="14"/>
        <v>2.88703285663065</v>
      </c>
    </row>
    <row r="6" spans="1:45" x14ac:dyDescent="0.25">
      <c r="A6" s="33">
        <v>5</v>
      </c>
      <c r="B6" s="32">
        <v>14.52</v>
      </c>
      <c r="C6" s="33">
        <v>437092.00034460903</v>
      </c>
      <c r="D6" s="33">
        <v>1733055.00168201</v>
      </c>
      <c r="E6" s="32">
        <v>18.66</v>
      </c>
      <c r="F6" s="32">
        <v>6.47</v>
      </c>
      <c r="G6" s="32">
        <v>2.13</v>
      </c>
      <c r="H6" s="32">
        <v>0.10265999999999999</v>
      </c>
      <c r="I6" s="32">
        <v>12.03</v>
      </c>
      <c r="J6" s="32">
        <v>5.93</v>
      </c>
      <c r="K6" s="32">
        <v>6.98</v>
      </c>
      <c r="L6" s="32">
        <v>1.78</v>
      </c>
      <c r="M6" s="32">
        <v>0.13</v>
      </c>
      <c r="N6" s="32">
        <v>0.33</v>
      </c>
      <c r="O6" s="32">
        <v>11.85</v>
      </c>
      <c r="P6" s="32"/>
      <c r="Q6" s="39">
        <v>-0.77934807336463185</v>
      </c>
      <c r="R6" s="39">
        <v>0.74275678700309256</v>
      </c>
      <c r="S6" s="39">
        <v>-1.5807836256543952</v>
      </c>
      <c r="T6" s="39">
        <v>-0.11952730778187487</v>
      </c>
      <c r="U6" s="39">
        <v>2.2903324617872314</v>
      </c>
      <c r="V6" s="39">
        <v>-0.2874448062514835</v>
      </c>
      <c r="W6" s="39">
        <v>-0.61867106975421804</v>
      </c>
      <c r="X6" s="39">
        <v>0.28594084570826528</v>
      </c>
      <c r="Y6" s="39">
        <v>-0.43632713692317465</v>
      </c>
      <c r="Z6" s="39">
        <v>1.413162177214818</v>
      </c>
      <c r="AA6" s="39">
        <v>0.21662128407850806</v>
      </c>
      <c r="AB6" s="39">
        <v>-1.2645649616252976</v>
      </c>
      <c r="AC6" s="39">
        <v>2.9332764770491582</v>
      </c>
      <c r="AD6" s="39">
        <v>0.36243070850126535</v>
      </c>
      <c r="AF6" s="24">
        <f t="shared" si="1"/>
        <v>2.6755270093966499</v>
      </c>
      <c r="AG6" s="24">
        <f t="shared" si="2"/>
        <v>12.987898979024374</v>
      </c>
      <c r="AH6" s="24">
        <f t="shared" si="3"/>
        <v>14.365396306037161</v>
      </c>
      <c r="AI6" s="24">
        <f t="shared" si="4"/>
        <v>2.926382195419198</v>
      </c>
      <c r="AJ6" s="24">
        <f t="shared" si="5"/>
        <v>1.8671761085128091</v>
      </c>
      <c r="AK6" s="24">
        <f t="shared" si="6"/>
        <v>0.75612197972133366</v>
      </c>
      <c r="AL6" s="24">
        <f t="shared" si="7"/>
        <v>-2.2763327218499803</v>
      </c>
      <c r="AM6" s="24">
        <f t="shared" si="8"/>
        <v>2.4874035299865875</v>
      </c>
      <c r="AN6" s="24">
        <f t="shared" si="9"/>
        <v>1.780024213009634</v>
      </c>
      <c r="AO6" s="24">
        <f t="shared" si="10"/>
        <v>1.9430489167742813</v>
      </c>
      <c r="AP6" s="24">
        <f t="shared" si="11"/>
        <v>0.57661336430399379</v>
      </c>
      <c r="AQ6" s="24">
        <f t="shared" si="12"/>
        <v>-2.0402208285265546</v>
      </c>
      <c r="AR6" s="24">
        <f t="shared" si="13"/>
        <v>-1.1086626245216111</v>
      </c>
      <c r="AS6" s="24">
        <f t="shared" si="14"/>
        <v>2.4723278675811402</v>
      </c>
    </row>
    <row r="7" spans="1:45" x14ac:dyDescent="0.25">
      <c r="A7" s="33">
        <v>6</v>
      </c>
      <c r="B7" s="32">
        <v>13.65</v>
      </c>
      <c r="C7" s="33">
        <v>435569.00114898698</v>
      </c>
      <c r="D7" s="33">
        <v>1733878.0041622501</v>
      </c>
      <c r="E7" s="32">
        <v>1.68</v>
      </c>
      <c r="F7" s="32">
        <v>6.08</v>
      </c>
      <c r="G7" s="32">
        <v>2.5099999999999998</v>
      </c>
      <c r="H7" s="32">
        <v>0.11797000000000001</v>
      </c>
      <c r="I7" s="32">
        <v>12.36</v>
      </c>
      <c r="J7" s="32">
        <v>28.99</v>
      </c>
      <c r="K7" s="32">
        <v>5.71</v>
      </c>
      <c r="L7" s="32">
        <v>1.79</v>
      </c>
      <c r="M7" s="32">
        <v>0.23</v>
      </c>
      <c r="N7" s="32">
        <v>0.17</v>
      </c>
      <c r="O7" s="32">
        <v>12.2</v>
      </c>
      <c r="P7" s="32"/>
      <c r="Q7" s="39">
        <v>-0.91801731570663103</v>
      </c>
      <c r="R7" s="39">
        <v>-0.14510308479572112</v>
      </c>
      <c r="S7" s="39">
        <v>-1.2947462554241729</v>
      </c>
      <c r="T7" s="39">
        <v>-3.1954424840531415</v>
      </c>
      <c r="U7" s="39">
        <v>1.3066180350213161</v>
      </c>
      <c r="V7" s="39">
        <v>0.34387393114589287</v>
      </c>
      <c r="W7" s="39">
        <v>-2.263058291166048E-2</v>
      </c>
      <c r="X7" s="39">
        <v>0.47892066894014834</v>
      </c>
      <c r="Y7" s="39">
        <v>1.3056471894909865</v>
      </c>
      <c r="Z7" s="39">
        <v>0.71351487264670765</v>
      </c>
      <c r="AA7" s="39">
        <v>0.2315518063322852</v>
      </c>
      <c r="AB7" s="39">
        <v>-0.64457537773461893</v>
      </c>
      <c r="AC7" s="39">
        <v>-0.20095561356871125</v>
      </c>
      <c r="AD7" s="39">
        <v>0.503646512389475</v>
      </c>
      <c r="AF7" s="24">
        <f t="shared" si="1"/>
        <v>2.6137395216309689</v>
      </c>
      <c r="AG7" s="24">
        <f t="shared" si="2"/>
        <v>12.984408503938877</v>
      </c>
      <c r="AH7" s="24">
        <f t="shared" si="3"/>
        <v>14.365871078693173</v>
      </c>
      <c r="AI7" s="24">
        <f t="shared" si="4"/>
        <v>0.51879379341516751</v>
      </c>
      <c r="AJ7" s="24">
        <f t="shared" si="5"/>
        <v>1.8050046959780757</v>
      </c>
      <c r="AK7" s="24">
        <f t="shared" si="6"/>
        <v>0.92028275314369246</v>
      </c>
      <c r="AL7" s="24">
        <f t="shared" si="7"/>
        <v>-2.1373249241283858</v>
      </c>
      <c r="AM7" s="24">
        <f t="shared" si="8"/>
        <v>2.5144654520295449</v>
      </c>
      <c r="AN7" s="24">
        <f t="shared" si="9"/>
        <v>3.3669509429335642</v>
      </c>
      <c r="AO7" s="24">
        <f t="shared" si="10"/>
        <v>1.7422190236679189</v>
      </c>
      <c r="AP7" s="24">
        <f t="shared" si="11"/>
        <v>0.58221561985266368</v>
      </c>
      <c r="AQ7" s="24">
        <f t="shared" si="12"/>
        <v>-1.4696759700589417</v>
      </c>
      <c r="AR7" s="24">
        <f t="shared" si="13"/>
        <v>-1.7719568419318752</v>
      </c>
      <c r="AS7" s="24">
        <f t="shared" si="14"/>
        <v>2.5014359517392109</v>
      </c>
    </row>
    <row r="8" spans="1:45" x14ac:dyDescent="0.25">
      <c r="A8" s="33">
        <v>7</v>
      </c>
      <c r="B8" s="32">
        <v>28.4</v>
      </c>
      <c r="C8" s="33">
        <v>435346.99828300701</v>
      </c>
      <c r="D8" s="33">
        <v>1733259.9999552099</v>
      </c>
      <c r="E8" s="32">
        <v>28.73</v>
      </c>
      <c r="F8" s="32">
        <v>5.59</v>
      </c>
      <c r="G8" s="32">
        <v>2.67</v>
      </c>
      <c r="H8" s="32">
        <v>0.12062</v>
      </c>
      <c r="I8" s="32">
        <v>12.84</v>
      </c>
      <c r="J8" s="32">
        <v>7.56</v>
      </c>
      <c r="K8" s="32">
        <v>4.3</v>
      </c>
      <c r="L8" s="32">
        <v>1.26</v>
      </c>
      <c r="M8" s="32">
        <v>0.24</v>
      </c>
      <c r="N8" s="32">
        <v>0.15</v>
      </c>
      <c r="O8" s="32">
        <v>10.039999999999999</v>
      </c>
      <c r="P8" s="32"/>
      <c r="Q8" s="39">
        <v>1.4329842067582994</v>
      </c>
      <c r="R8" s="39">
        <v>-0.27452366275435969</v>
      </c>
      <c r="S8" s="39">
        <v>-1.5095357638609186</v>
      </c>
      <c r="T8" s="39">
        <v>1.7046461801481403</v>
      </c>
      <c r="U8" s="39">
        <v>7.0669139853882623E-2</v>
      </c>
      <c r="V8" s="39">
        <v>0.6096923468921569</v>
      </c>
      <c r="W8" s="39">
        <v>8.0537757397469198E-2</v>
      </c>
      <c r="X8" s="39">
        <v>0.75961859364106932</v>
      </c>
      <c r="Y8" s="39">
        <v>-0.3131953870508814</v>
      </c>
      <c r="Z8" s="39">
        <v>-6.3258906440721838E-2</v>
      </c>
      <c r="AA8" s="39">
        <v>-0.55976587311790349</v>
      </c>
      <c r="AB8" s="39">
        <v>-0.58257641934555116</v>
      </c>
      <c r="AC8" s="39">
        <v>-0.59273462489594531</v>
      </c>
      <c r="AD8" s="39">
        <v>-0.367856734463477</v>
      </c>
      <c r="AF8" s="24">
        <f t="shared" si="1"/>
        <v>3.3463891451671604</v>
      </c>
      <c r="AG8" s="24">
        <f t="shared" si="2"/>
        <v>12.983898689281819</v>
      </c>
      <c r="AH8" s="24">
        <f t="shared" si="3"/>
        <v>14.3655145862704</v>
      </c>
      <c r="AI8" s="24">
        <f t="shared" si="4"/>
        <v>3.3579418729911983</v>
      </c>
      <c r="AJ8" s="24">
        <f t="shared" si="5"/>
        <v>1.7209792871670078</v>
      </c>
      <c r="AK8" s="24">
        <f t="shared" si="6"/>
        <v>0.98207847241215818</v>
      </c>
      <c r="AL8" s="24">
        <f t="shared" si="7"/>
        <v>-2.1151101709592961</v>
      </c>
      <c r="AM8" s="24">
        <f t="shared" si="8"/>
        <v>2.5525652982618152</v>
      </c>
      <c r="AN8" s="24">
        <f t="shared" si="9"/>
        <v>2.0228711901914416</v>
      </c>
      <c r="AO8" s="24">
        <f t="shared" si="10"/>
        <v>1.4586150226995167</v>
      </c>
      <c r="AP8" s="24">
        <f t="shared" si="11"/>
        <v>0.23111172096338664</v>
      </c>
      <c r="AQ8" s="24">
        <f t="shared" si="12"/>
        <v>-1.4271163556401458</v>
      </c>
      <c r="AR8" s="24">
        <f t="shared" si="13"/>
        <v>-1.8971199848858813</v>
      </c>
      <c r="AS8" s="24">
        <f t="shared" si="14"/>
        <v>2.3065771142635829</v>
      </c>
    </row>
    <row r="9" spans="1:45" x14ac:dyDescent="0.25">
      <c r="A9" s="33">
        <v>8</v>
      </c>
      <c r="B9" s="32">
        <v>28.4</v>
      </c>
      <c r="C9" s="33">
        <v>436020.99710407102</v>
      </c>
      <c r="D9" s="33">
        <v>1733160.0003098501</v>
      </c>
      <c r="E9" s="32">
        <v>28.73</v>
      </c>
      <c r="F9" s="32">
        <v>5.52</v>
      </c>
      <c r="G9" s="32">
        <v>1.76</v>
      </c>
      <c r="H9" s="32">
        <v>8.7499999999999994E-2</v>
      </c>
      <c r="I9" s="32">
        <v>11.65</v>
      </c>
      <c r="J9" s="32">
        <v>18</v>
      </c>
      <c r="K9" s="32">
        <v>5.69</v>
      </c>
      <c r="L9" s="32">
        <v>1.5</v>
      </c>
      <c r="M9" s="32">
        <v>0.22</v>
      </c>
      <c r="N9" s="32">
        <v>0.21</v>
      </c>
      <c r="O9" s="32">
        <v>8.98</v>
      </c>
      <c r="P9" s="32"/>
      <c r="Q9" s="39">
        <v>1.4329842067582994</v>
      </c>
      <c r="R9" s="39">
        <v>0.11839611591829624</v>
      </c>
      <c r="S9" s="39">
        <v>-1.5442909878966133</v>
      </c>
      <c r="T9" s="39">
        <v>1.7046461801481403</v>
      </c>
      <c r="U9" s="39">
        <v>-0.10589498802717995</v>
      </c>
      <c r="V9" s="39">
        <v>-0.90214989266471834</v>
      </c>
      <c r="W9" s="39">
        <v>-1.208871839220786</v>
      </c>
      <c r="X9" s="39">
        <v>6.3721655320036971E-2</v>
      </c>
      <c r="Y9" s="39">
        <v>0.47545213973853062</v>
      </c>
      <c r="Z9" s="39">
        <v>0.70249680485823374</v>
      </c>
      <c r="AA9" s="39">
        <v>-0.20143333902725205</v>
      </c>
      <c r="AB9" s="39">
        <v>-0.70657433612368692</v>
      </c>
      <c r="AC9" s="39">
        <v>0.58260240908575567</v>
      </c>
      <c r="AD9" s="39">
        <v>-0.7955388833820547</v>
      </c>
      <c r="AF9" s="24">
        <f t="shared" si="1"/>
        <v>3.3463891451671604</v>
      </c>
      <c r="AG9" s="24">
        <f t="shared" si="2"/>
        <v>12.985445679667164</v>
      </c>
      <c r="AH9" s="24">
        <f t="shared" si="3"/>
        <v>14.36545689006199</v>
      </c>
      <c r="AI9" s="24">
        <f t="shared" si="4"/>
        <v>3.3579418729911983</v>
      </c>
      <c r="AJ9" s="24">
        <f t="shared" si="5"/>
        <v>1.7083778602890038</v>
      </c>
      <c r="AK9" s="24">
        <f t="shared" si="6"/>
        <v>0.56531380905006046</v>
      </c>
      <c r="AL9" s="24">
        <f t="shared" si="7"/>
        <v>-2.4361164856185682</v>
      </c>
      <c r="AM9" s="24">
        <f t="shared" si="8"/>
        <v>2.4553061800117097</v>
      </c>
      <c r="AN9" s="24">
        <f t="shared" si="9"/>
        <v>2.8903717578961645</v>
      </c>
      <c r="AO9" s="24">
        <f t="shared" si="10"/>
        <v>1.7387102481382397</v>
      </c>
      <c r="AP9" s="24">
        <f t="shared" si="11"/>
        <v>0.40546510810816438</v>
      </c>
      <c r="AQ9" s="24">
        <f t="shared" si="12"/>
        <v>-1.5141277326297755</v>
      </c>
      <c r="AR9" s="24">
        <f t="shared" si="13"/>
        <v>-1.5606477482646683</v>
      </c>
      <c r="AS9" s="24">
        <f t="shared" si="14"/>
        <v>2.1949998823141081</v>
      </c>
    </row>
    <row r="10" spans="1:45" x14ac:dyDescent="0.25">
      <c r="A10" s="33">
        <v>9</v>
      </c>
      <c r="B10" s="32">
        <v>28.4</v>
      </c>
      <c r="C10" s="33">
        <v>435587.00182708498</v>
      </c>
      <c r="D10" s="33">
        <v>1732859.00157727</v>
      </c>
      <c r="E10" s="32">
        <v>28.73</v>
      </c>
      <c r="F10" s="32">
        <v>5.6</v>
      </c>
      <c r="G10" s="32">
        <v>2.31</v>
      </c>
      <c r="H10" s="32">
        <v>0.14321</v>
      </c>
      <c r="I10" s="32">
        <v>9.36</v>
      </c>
      <c r="J10" s="32">
        <v>7.92</v>
      </c>
      <c r="K10" s="32">
        <v>3.45</v>
      </c>
      <c r="L10" s="32">
        <v>1.32</v>
      </c>
      <c r="M10" s="32">
        <v>0.51</v>
      </c>
      <c r="N10" s="32">
        <v>0.15</v>
      </c>
      <c r="O10" s="32">
        <v>12.07</v>
      </c>
      <c r="P10" s="32"/>
      <c r="Q10" s="39">
        <v>1.4329842067582994</v>
      </c>
      <c r="R10" s="39">
        <v>-0.13460926457944861</v>
      </c>
      <c r="S10" s="39">
        <v>-1.6489041427497169</v>
      </c>
      <c r="T10" s="39">
        <v>1.7046461801481403</v>
      </c>
      <c r="U10" s="39">
        <v>9.5892586694033791E-2</v>
      </c>
      <c r="V10" s="39">
        <v>1.1600911463063558E-2</v>
      </c>
      <c r="W10" s="39">
        <v>0.95999919422133329</v>
      </c>
      <c r="X10" s="39">
        <v>-1.2754413604406063</v>
      </c>
      <c r="Y10" s="39">
        <v>-0.28600064474779824</v>
      </c>
      <c r="Z10" s="39">
        <v>-0.53152678745087412</v>
      </c>
      <c r="AA10" s="39">
        <v>-0.47018273959524054</v>
      </c>
      <c r="AB10" s="39">
        <v>1.0913954571592814</v>
      </c>
      <c r="AC10" s="39">
        <v>-0.59273462489594531</v>
      </c>
      <c r="AD10" s="39">
        <v>0.45119492808814038</v>
      </c>
      <c r="AF10" s="24">
        <f t="shared" si="1"/>
        <v>3.3463891451671604</v>
      </c>
      <c r="AG10" s="24">
        <f t="shared" si="2"/>
        <v>12.98444982989666</v>
      </c>
      <c r="AH10" s="24">
        <f t="shared" si="3"/>
        <v>14.365283204497558</v>
      </c>
      <c r="AI10" s="24">
        <f t="shared" si="4"/>
        <v>3.3579418729911983</v>
      </c>
      <c r="AJ10" s="24">
        <f t="shared" si="5"/>
        <v>1.7227665977411035</v>
      </c>
      <c r="AK10" s="24">
        <f t="shared" si="6"/>
        <v>0.83724752453370221</v>
      </c>
      <c r="AL10" s="24">
        <f t="shared" si="7"/>
        <v>-1.9434431944915258</v>
      </c>
      <c r="AM10" s="24">
        <f t="shared" si="8"/>
        <v>2.2364452904895007</v>
      </c>
      <c r="AN10" s="24">
        <f t="shared" si="9"/>
        <v>2.0693912058263346</v>
      </c>
      <c r="AO10" s="24">
        <f t="shared" si="10"/>
        <v>1.2383742310432684</v>
      </c>
      <c r="AP10" s="24">
        <f t="shared" si="11"/>
        <v>0.27763173659827955</v>
      </c>
      <c r="AQ10" s="24">
        <f t="shared" si="12"/>
        <v>-0.67334455326376563</v>
      </c>
      <c r="AR10" s="24">
        <f t="shared" si="13"/>
        <v>-1.8971199848858813</v>
      </c>
      <c r="AS10" s="24">
        <f t="shared" si="14"/>
        <v>2.4907230351094403</v>
      </c>
    </row>
    <row r="11" spans="1:45" x14ac:dyDescent="0.25">
      <c r="A11" s="33">
        <v>10</v>
      </c>
      <c r="B11" s="32">
        <v>16.190000000000001</v>
      </c>
      <c r="C11" s="33">
        <v>435331.00134507299</v>
      </c>
      <c r="D11" s="33">
        <v>1737082.0019977801</v>
      </c>
      <c r="E11" s="32">
        <v>17.95</v>
      </c>
      <c r="F11" s="32">
        <v>5.24</v>
      </c>
      <c r="G11" s="32">
        <v>1.73</v>
      </c>
      <c r="H11" s="32">
        <v>8.8300000000000003E-2</v>
      </c>
      <c r="I11" s="32">
        <v>11.35</v>
      </c>
      <c r="J11" s="32">
        <v>2.56</v>
      </c>
      <c r="K11" s="32">
        <v>6.1</v>
      </c>
      <c r="L11" s="32">
        <v>2.38</v>
      </c>
      <c r="M11" s="32">
        <v>0.26</v>
      </c>
      <c r="N11" s="32">
        <v>0.24</v>
      </c>
      <c r="O11" s="32">
        <v>12.89</v>
      </c>
      <c r="P11" s="32"/>
      <c r="Q11" s="39">
        <v>-0.51316688404148347</v>
      </c>
      <c r="R11" s="39">
        <v>-0.28384936647376968</v>
      </c>
      <c r="S11" s="39">
        <v>-0.18118568045363265</v>
      </c>
      <c r="T11" s="39">
        <v>-0.24814331338567946</v>
      </c>
      <c r="U11" s="39">
        <v>-0.81215149955142574</v>
      </c>
      <c r="V11" s="39">
        <v>-0.95199084561714287</v>
      </c>
      <c r="W11" s="39">
        <v>-1.1777266798821806</v>
      </c>
      <c r="X11" s="39">
        <v>-0.11171454761803891</v>
      </c>
      <c r="Y11" s="39">
        <v>-0.69090014126036992</v>
      </c>
      <c r="Z11" s="39">
        <v>0.92836719452195393</v>
      </c>
      <c r="AA11" s="39">
        <v>1.1124526193051365</v>
      </c>
      <c r="AB11" s="39">
        <v>-0.45857850256741534</v>
      </c>
      <c r="AC11" s="39">
        <v>1.1702709260766062</v>
      </c>
      <c r="AD11" s="39">
        <v>0.78204338291194631</v>
      </c>
      <c r="AF11" s="24">
        <f t="shared" si="1"/>
        <v>2.7843937676895441</v>
      </c>
      <c r="AG11" s="24">
        <f t="shared" si="2"/>
        <v>12.983861943348321</v>
      </c>
      <c r="AH11" s="24">
        <f t="shared" si="3"/>
        <v>14.367717253088657</v>
      </c>
      <c r="AI11" s="24">
        <f t="shared" si="4"/>
        <v>2.8875901149342877</v>
      </c>
      <c r="AJ11" s="24">
        <f t="shared" si="5"/>
        <v>1.6563214983329508</v>
      </c>
      <c r="AK11" s="24">
        <f t="shared" si="6"/>
        <v>0.5481214085096876</v>
      </c>
      <c r="AL11" s="24">
        <f t="shared" si="7"/>
        <v>-2.4270151713722226</v>
      </c>
      <c r="AM11" s="24">
        <f t="shared" si="8"/>
        <v>2.4292177439274116</v>
      </c>
      <c r="AN11" s="24">
        <f t="shared" si="9"/>
        <v>0.94000725849147115</v>
      </c>
      <c r="AO11" s="24">
        <f t="shared" si="10"/>
        <v>1.8082887711792655</v>
      </c>
      <c r="AP11" s="24">
        <f t="shared" si="11"/>
        <v>0.86710048768338333</v>
      </c>
      <c r="AQ11" s="24">
        <f t="shared" si="12"/>
        <v>-1.3470736479666092</v>
      </c>
      <c r="AR11" s="24">
        <f t="shared" si="13"/>
        <v>-1.4271163556401458</v>
      </c>
      <c r="AS11" s="24">
        <f t="shared" si="14"/>
        <v>2.5564518169510961</v>
      </c>
    </row>
    <row r="12" spans="1:45" x14ac:dyDescent="0.25">
      <c r="A12" s="33">
        <v>11</v>
      </c>
      <c r="B12" s="32">
        <v>23.38</v>
      </c>
      <c r="C12" s="33">
        <v>437942.99621348601</v>
      </c>
      <c r="D12" s="33">
        <v>1739306.99910607</v>
      </c>
      <c r="E12" s="32">
        <v>21.89</v>
      </c>
      <c r="F12" s="32">
        <v>5.97</v>
      </c>
      <c r="G12" s="32">
        <v>2.23</v>
      </c>
      <c r="H12" s="32">
        <v>0.10915999999999999</v>
      </c>
      <c r="I12" s="32">
        <v>11.86</v>
      </c>
      <c r="J12" s="32">
        <v>5.42</v>
      </c>
      <c r="K12" s="32">
        <v>4.1500000000000004</v>
      </c>
      <c r="L12" s="32">
        <v>2.2400000000000002</v>
      </c>
      <c r="M12" s="32">
        <v>0.18</v>
      </c>
      <c r="N12" s="32">
        <v>0.19</v>
      </c>
      <c r="O12" s="32">
        <v>10.029999999999999</v>
      </c>
      <c r="P12" s="32"/>
      <c r="Q12" s="39">
        <v>0.63284673945159076</v>
      </c>
      <c r="R12" s="39">
        <v>1.2388601895619096</v>
      </c>
      <c r="S12" s="39">
        <v>0.59211979177223839</v>
      </c>
      <c r="T12" s="39">
        <v>0.46558494306360171</v>
      </c>
      <c r="U12" s="39">
        <v>1.0291601197796467</v>
      </c>
      <c r="V12" s="39">
        <v>-0.12130829641006846</v>
      </c>
      <c r="W12" s="39">
        <v>-0.36561665012805061</v>
      </c>
      <c r="X12" s="39">
        <v>0.18652699737668926</v>
      </c>
      <c r="Y12" s="39">
        <v>-0.47485302185254247</v>
      </c>
      <c r="Z12" s="39">
        <v>-0.14589441485427787</v>
      </c>
      <c r="AA12" s="39">
        <v>0.90342530775225693</v>
      </c>
      <c r="AB12" s="39">
        <v>-0.95457016967995845</v>
      </c>
      <c r="AC12" s="39">
        <v>0.1908233977585222</v>
      </c>
      <c r="AD12" s="39">
        <v>-0.37189147171742576</v>
      </c>
      <c r="AF12" s="24">
        <f t="shared" si="1"/>
        <v>3.1518809560439225</v>
      </c>
      <c r="AG12" s="24">
        <f t="shared" si="2"/>
        <v>12.989844035257596</v>
      </c>
      <c r="AH12" s="24">
        <f t="shared" si="3"/>
        <v>14.368997315481788</v>
      </c>
      <c r="AI12" s="24">
        <f t="shared" si="4"/>
        <v>3.0860299115347716</v>
      </c>
      <c r="AJ12" s="24">
        <f t="shared" si="5"/>
        <v>1.7867469274045107</v>
      </c>
      <c r="AK12" s="24">
        <f t="shared" si="6"/>
        <v>0.80200158547202738</v>
      </c>
      <c r="AL12" s="24">
        <f t="shared" si="7"/>
        <v>-2.2149405831419995</v>
      </c>
      <c r="AM12" s="24">
        <f t="shared" si="8"/>
        <v>2.4731713935695794</v>
      </c>
      <c r="AN12" s="24">
        <f t="shared" si="9"/>
        <v>1.6900958154515549</v>
      </c>
      <c r="AO12" s="24">
        <f t="shared" si="10"/>
        <v>1.423108334242607</v>
      </c>
      <c r="AP12" s="24">
        <f t="shared" si="11"/>
        <v>0.80647586586694853</v>
      </c>
      <c r="AQ12" s="24">
        <f t="shared" si="12"/>
        <v>-1.7147984280919266</v>
      </c>
      <c r="AR12" s="24">
        <f t="shared" si="13"/>
        <v>-1.6607312068216509</v>
      </c>
      <c r="AS12" s="24">
        <f t="shared" si="14"/>
        <v>2.3055806019738441</v>
      </c>
    </row>
    <row r="13" spans="1:45" x14ac:dyDescent="0.25">
      <c r="A13" s="33">
        <v>12</v>
      </c>
      <c r="B13" s="32">
        <v>25.59</v>
      </c>
      <c r="C13" s="33">
        <v>438812.99875346501</v>
      </c>
      <c r="D13" s="33">
        <v>1737595.9973755099</v>
      </c>
      <c r="E13" s="32">
        <v>23.01</v>
      </c>
      <c r="F13" s="32">
        <v>5.73</v>
      </c>
      <c r="G13" s="32">
        <v>2.13</v>
      </c>
      <c r="H13" s="32">
        <v>9.7470000000000001E-2</v>
      </c>
      <c r="I13" s="32">
        <v>12.68</v>
      </c>
      <c r="J13" s="32">
        <v>8.65</v>
      </c>
      <c r="K13" s="32">
        <v>2.4300000000000002</v>
      </c>
      <c r="L13" s="32">
        <v>0.82</v>
      </c>
      <c r="M13" s="32">
        <v>0.47</v>
      </c>
      <c r="N13" s="32">
        <v>0.18</v>
      </c>
      <c r="O13" s="32">
        <v>11.82</v>
      </c>
      <c r="P13" s="32"/>
      <c r="Q13" s="39">
        <v>0.98509849298701446</v>
      </c>
      <c r="R13" s="39">
        <v>1.7460438741172435</v>
      </c>
      <c r="S13" s="39">
        <v>-2.5448018581541837E-3</v>
      </c>
      <c r="T13" s="39">
        <v>0.66847216317101177</v>
      </c>
      <c r="U13" s="39">
        <v>0.42379739561600777</v>
      </c>
      <c r="V13" s="39">
        <v>-0.2874448062514835</v>
      </c>
      <c r="W13" s="39">
        <v>-0.82072529096341862</v>
      </c>
      <c r="X13" s="39">
        <v>0.66605261874076238</v>
      </c>
      <c r="Y13" s="39">
        <v>-0.23085575063321287</v>
      </c>
      <c r="Z13" s="39">
        <v>-1.0934482446630571</v>
      </c>
      <c r="AA13" s="39">
        <v>-1.2167088522840979</v>
      </c>
      <c r="AB13" s="39">
        <v>0.8433996236030098</v>
      </c>
      <c r="AC13" s="39">
        <v>-5.0661079050947997E-3</v>
      </c>
      <c r="AD13" s="39">
        <v>0.35032649673941907</v>
      </c>
      <c r="AF13" s="24">
        <f t="shared" si="1"/>
        <v>3.2422016501716975</v>
      </c>
      <c r="AG13" s="24">
        <f t="shared" si="2"/>
        <v>12.991828630357084</v>
      </c>
      <c r="AH13" s="24">
        <f t="shared" si="3"/>
        <v>14.368013105182907</v>
      </c>
      <c r="AI13" s="24">
        <f t="shared" si="4"/>
        <v>3.1359289040472746</v>
      </c>
      <c r="AJ13" s="24">
        <f t="shared" si="5"/>
        <v>1.7457155307266483</v>
      </c>
      <c r="AK13" s="24">
        <f t="shared" si="6"/>
        <v>0.75612197972133366</v>
      </c>
      <c r="AL13" s="24">
        <f t="shared" si="7"/>
        <v>-2.3282106406330185</v>
      </c>
      <c r="AM13" s="24">
        <f t="shared" si="8"/>
        <v>2.5400259490090797</v>
      </c>
      <c r="AN13" s="24">
        <f t="shared" si="9"/>
        <v>2.157559320943788</v>
      </c>
      <c r="AO13" s="24">
        <f t="shared" si="10"/>
        <v>0.88789125735245711</v>
      </c>
      <c r="AP13" s="24">
        <f t="shared" si="11"/>
        <v>-0.19845093872383832</v>
      </c>
      <c r="AQ13" s="24">
        <f t="shared" si="12"/>
        <v>-0.75502258427803282</v>
      </c>
      <c r="AR13" s="24">
        <f t="shared" si="13"/>
        <v>-1.7147984280919266</v>
      </c>
      <c r="AS13" s="24">
        <f t="shared" si="14"/>
        <v>2.4697930119779521</v>
      </c>
    </row>
    <row r="14" spans="1:45" x14ac:dyDescent="0.25">
      <c r="A14" s="33">
        <v>13</v>
      </c>
      <c r="B14" s="32">
        <v>18.37</v>
      </c>
      <c r="C14" s="33">
        <v>438383.00271096302</v>
      </c>
      <c r="D14" s="33">
        <v>1736582.00377097</v>
      </c>
      <c r="E14" s="32">
        <v>16.670000000000002</v>
      </c>
      <c r="F14" s="32">
        <v>6.42</v>
      </c>
      <c r="G14" s="32">
        <v>1.95</v>
      </c>
      <c r="H14" s="32">
        <v>9.5259999999999997E-2</v>
      </c>
      <c r="I14" s="32">
        <v>11.89</v>
      </c>
      <c r="J14" s="32">
        <v>21.04</v>
      </c>
      <c r="K14" s="32">
        <v>3.15</v>
      </c>
      <c r="L14" s="32">
        <v>1.19</v>
      </c>
      <c r="M14" s="32">
        <v>0.52</v>
      </c>
      <c r="N14" s="32">
        <v>0.15</v>
      </c>
      <c r="O14" s="32">
        <v>9.6199999999999992</v>
      </c>
      <c r="P14" s="32"/>
      <c r="Q14" s="39">
        <v>-0.16569682851785311</v>
      </c>
      <c r="R14" s="39">
        <v>1.495369919549665</v>
      </c>
      <c r="S14" s="39">
        <v>-0.35496180063590921</v>
      </c>
      <c r="T14" s="39">
        <v>-0.48001442207986167</v>
      </c>
      <c r="U14" s="39">
        <v>2.1642152275864732</v>
      </c>
      <c r="V14" s="39">
        <v>-0.58649052396603019</v>
      </c>
      <c r="W14" s="39">
        <v>-0.90676379363631565</v>
      </c>
      <c r="X14" s="39">
        <v>0.20407061767049747</v>
      </c>
      <c r="Y14" s="39">
        <v>0.7050966302978996</v>
      </c>
      <c r="Z14" s="39">
        <v>-0.69679780427798688</v>
      </c>
      <c r="AA14" s="39">
        <v>-0.66427952889434361</v>
      </c>
      <c r="AB14" s="39">
        <v>1.1533944155483495</v>
      </c>
      <c r="AC14" s="39">
        <v>-0.59273462489594531</v>
      </c>
      <c r="AD14" s="39">
        <v>-0.53731569912932875</v>
      </c>
      <c r="AF14" s="24">
        <f t="shared" si="1"/>
        <v>2.9107188992270343</v>
      </c>
      <c r="AG14" s="24">
        <f t="shared" si="2"/>
        <v>12.990848242675824</v>
      </c>
      <c r="AH14" s="24">
        <f t="shared" si="3"/>
        <v>14.36742937364526</v>
      </c>
      <c r="AI14" s="24">
        <f t="shared" si="4"/>
        <v>2.8136106967627028</v>
      </c>
      <c r="AJ14" s="24">
        <f t="shared" si="5"/>
        <v>1.8594181177018698</v>
      </c>
      <c r="AK14" s="24">
        <f t="shared" si="6"/>
        <v>0.66782937257565544</v>
      </c>
      <c r="AL14" s="24">
        <f t="shared" si="7"/>
        <v>-2.3511452836094229</v>
      </c>
      <c r="AM14" s="24">
        <f t="shared" si="8"/>
        <v>2.4756977107026903</v>
      </c>
      <c r="AN14" s="24">
        <f t="shared" si="9"/>
        <v>3.0464253878695091</v>
      </c>
      <c r="AO14" s="24">
        <f t="shared" si="10"/>
        <v>1.1474024528375417</v>
      </c>
      <c r="AP14" s="24">
        <f t="shared" si="11"/>
        <v>0.17395330712343798</v>
      </c>
      <c r="AQ14" s="24">
        <f t="shared" si="12"/>
        <v>-0.65392646740666394</v>
      </c>
      <c r="AR14" s="24">
        <f t="shared" si="13"/>
        <v>-1.8971199848858813</v>
      </c>
      <c r="AS14" s="24">
        <f t="shared" si="14"/>
        <v>2.2638442646776151</v>
      </c>
    </row>
    <row r="15" spans="1:45" x14ac:dyDescent="0.25">
      <c r="A15" s="33">
        <v>14</v>
      </c>
      <c r="B15" s="32">
        <v>25.26</v>
      </c>
      <c r="C15" s="33">
        <v>437007.00218160602</v>
      </c>
      <c r="D15" s="33">
        <v>1739969.0043568299</v>
      </c>
      <c r="E15" s="32">
        <v>23.7</v>
      </c>
      <c r="F15" s="32">
        <v>5.53</v>
      </c>
      <c r="G15" s="32">
        <v>3.4</v>
      </c>
      <c r="H15" s="32">
        <v>0.15439</v>
      </c>
      <c r="I15" s="32">
        <v>12.75</v>
      </c>
      <c r="J15" s="32">
        <v>31.3</v>
      </c>
      <c r="K15" s="32">
        <v>4.79</v>
      </c>
      <c r="L15" s="32">
        <v>2.34</v>
      </c>
      <c r="M15" s="32">
        <v>0.55000000000000004</v>
      </c>
      <c r="N15" s="32">
        <v>0.12</v>
      </c>
      <c r="O15" s="32">
        <v>13.89</v>
      </c>
      <c r="P15" s="32"/>
      <c r="Q15" s="39">
        <v>0.93249981485729083</v>
      </c>
      <c r="R15" s="39">
        <v>0.69320557363153013</v>
      </c>
      <c r="S15" s="39">
        <v>0.82220201576592644</v>
      </c>
      <c r="T15" s="39">
        <v>0.79346518270146915</v>
      </c>
      <c r="U15" s="39">
        <v>-8.0671541187026546E-2</v>
      </c>
      <c r="V15" s="39">
        <v>1.8224888687344853</v>
      </c>
      <c r="W15" s="39">
        <v>1.3952527959783405</v>
      </c>
      <c r="X15" s="39">
        <v>0.70698773275964677</v>
      </c>
      <c r="Y15" s="39">
        <v>1.4801467859357702</v>
      </c>
      <c r="Z15" s="39">
        <v>0.2066837543768956</v>
      </c>
      <c r="AA15" s="39">
        <v>1.0527305302900278</v>
      </c>
      <c r="AB15" s="39">
        <v>1.3393912907155532</v>
      </c>
      <c r="AC15" s="39">
        <v>-1.1804031418867957</v>
      </c>
      <c r="AD15" s="39">
        <v>1.1855171083068314</v>
      </c>
      <c r="AF15" s="24">
        <f t="shared" si="1"/>
        <v>3.2292221169223452</v>
      </c>
      <c r="AG15" s="24">
        <f t="shared" si="2"/>
        <v>12.987704497248226</v>
      </c>
      <c r="AH15" s="24">
        <f t="shared" si="3"/>
        <v>14.36937785744402</v>
      </c>
      <c r="AI15" s="24">
        <f t="shared" si="4"/>
        <v>3.1654750481410856</v>
      </c>
      <c r="AJ15" s="24">
        <f t="shared" si="5"/>
        <v>1.7101878155342434</v>
      </c>
      <c r="AK15" s="24">
        <f t="shared" si="6"/>
        <v>1.2237754316221157</v>
      </c>
      <c r="AL15" s="24">
        <f t="shared" si="7"/>
        <v>-1.8682734103283019</v>
      </c>
      <c r="AM15" s="24">
        <f t="shared" si="8"/>
        <v>2.5455312716044354</v>
      </c>
      <c r="AN15" s="24">
        <f t="shared" si="9"/>
        <v>3.4436180975461075</v>
      </c>
      <c r="AO15" s="24">
        <f t="shared" si="10"/>
        <v>1.5665304114228238</v>
      </c>
      <c r="AP15" s="24">
        <f t="shared" si="11"/>
        <v>0.85015092936961001</v>
      </c>
      <c r="AQ15" s="24">
        <f t="shared" si="12"/>
        <v>-0.59783700075562041</v>
      </c>
      <c r="AR15" s="24">
        <f t="shared" si="13"/>
        <v>-2.120263536200091</v>
      </c>
      <c r="AS15" s="24">
        <f t="shared" si="14"/>
        <v>2.6311691567662523</v>
      </c>
    </row>
    <row r="16" spans="1:45" x14ac:dyDescent="0.25">
      <c r="A16" s="33">
        <v>15</v>
      </c>
      <c r="B16" s="32">
        <v>31.91</v>
      </c>
      <c r="C16" s="33">
        <v>437454.00115504599</v>
      </c>
      <c r="D16" s="33">
        <v>1737193.9992010801</v>
      </c>
      <c r="E16" s="32">
        <v>26.39</v>
      </c>
      <c r="F16" s="32">
        <v>6.55</v>
      </c>
      <c r="G16" s="32">
        <v>2.46</v>
      </c>
      <c r="H16" s="32">
        <v>0.13156999999999999</v>
      </c>
      <c r="I16" s="32">
        <v>12.78</v>
      </c>
      <c r="J16" s="32">
        <v>31.82</v>
      </c>
      <c r="K16" s="32">
        <v>5.89</v>
      </c>
      <c r="L16" s="32">
        <v>2.02</v>
      </c>
      <c r="M16" s="32">
        <v>0.64</v>
      </c>
      <c r="N16" s="32">
        <v>0.19</v>
      </c>
      <c r="O16" s="32">
        <v>8.9499999999999993</v>
      </c>
      <c r="P16" s="32"/>
      <c r="Q16" s="39">
        <v>1.99244287413809</v>
      </c>
      <c r="R16" s="39">
        <v>0.95379169369872907</v>
      </c>
      <c r="S16" s="39">
        <v>-0.14226066348924979</v>
      </c>
      <c r="T16" s="39">
        <v>1.2807568095665876</v>
      </c>
      <c r="U16" s="39">
        <v>2.492120036508445</v>
      </c>
      <c r="V16" s="39">
        <v>0.26080567622518575</v>
      </c>
      <c r="W16" s="39">
        <v>0.50683712584462726</v>
      </c>
      <c r="X16" s="39">
        <v>0.72453135305345395</v>
      </c>
      <c r="Y16" s="39">
        <v>1.5194280803735567</v>
      </c>
      <c r="Z16" s="39">
        <v>0.81267748274297502</v>
      </c>
      <c r="AA16" s="39">
        <v>0.57495381816915947</v>
      </c>
      <c r="AB16" s="39">
        <v>1.8973819162171639</v>
      </c>
      <c r="AC16" s="39">
        <v>0.1908233977585222</v>
      </c>
      <c r="AD16" s="39">
        <v>-0.80764309514390176</v>
      </c>
      <c r="AF16" s="24">
        <f t="shared" si="1"/>
        <v>3.4629194402901522</v>
      </c>
      <c r="AG16" s="24">
        <f t="shared" si="2"/>
        <v>12.988726839035149</v>
      </c>
      <c r="AH16" s="24">
        <f t="shared" si="3"/>
        <v>14.367781725343193</v>
      </c>
      <c r="AI16" s="24">
        <f t="shared" si="4"/>
        <v>3.2729851505152325</v>
      </c>
      <c r="AJ16" s="24">
        <f t="shared" si="5"/>
        <v>1.8794650496471605</v>
      </c>
      <c r="AK16" s="24">
        <f t="shared" si="6"/>
        <v>0.90016134994427144</v>
      </c>
      <c r="AL16" s="24">
        <f t="shared" si="7"/>
        <v>-2.0282162496043901</v>
      </c>
      <c r="AM16" s="24">
        <f t="shared" si="8"/>
        <v>2.5478814489493886</v>
      </c>
      <c r="AN16" s="24">
        <f t="shared" si="9"/>
        <v>3.4600950229096408</v>
      </c>
      <c r="AO16" s="24">
        <f t="shared" si="10"/>
        <v>1.7732559976634952</v>
      </c>
      <c r="AP16" s="24">
        <f t="shared" si="11"/>
        <v>0.70309751141311339</v>
      </c>
      <c r="AQ16" s="24">
        <f t="shared" si="12"/>
        <v>-0.44628710262841947</v>
      </c>
      <c r="AR16" s="24">
        <f t="shared" si="13"/>
        <v>-1.6607312068216509</v>
      </c>
      <c r="AS16" s="24">
        <f t="shared" si="14"/>
        <v>2.1916535322867641</v>
      </c>
    </row>
    <row r="17" spans="1:45" x14ac:dyDescent="0.25">
      <c r="A17" s="33">
        <v>16</v>
      </c>
      <c r="B17" s="32">
        <v>26.42</v>
      </c>
      <c r="C17" s="33">
        <v>436473.99905215902</v>
      </c>
      <c r="D17" s="33">
        <v>1739970.0041533201</v>
      </c>
      <c r="E17" s="32">
        <v>30.25</v>
      </c>
      <c r="F17" s="32">
        <v>5.34</v>
      </c>
      <c r="G17" s="32">
        <v>2.5</v>
      </c>
      <c r="H17" s="32">
        <v>0.13020999999999999</v>
      </c>
      <c r="I17" s="32">
        <v>7.8</v>
      </c>
      <c r="J17" s="32">
        <v>3.67</v>
      </c>
      <c r="K17" s="32">
        <v>5.95</v>
      </c>
      <c r="L17" s="32">
        <v>2.23</v>
      </c>
      <c r="M17" s="32">
        <v>0.34</v>
      </c>
      <c r="N17" s="32">
        <v>0.19</v>
      </c>
      <c r="O17" s="32">
        <v>11.09</v>
      </c>
      <c r="P17" s="32"/>
      <c r="Q17" s="39">
        <v>1.1173921379799565</v>
      </c>
      <c r="R17" s="39">
        <v>0.38248177841252412</v>
      </c>
      <c r="S17" s="39">
        <v>0.82254949850830472</v>
      </c>
      <c r="T17" s="39">
        <v>1.979993121722482</v>
      </c>
      <c r="U17" s="39">
        <v>-0.55991703114990976</v>
      </c>
      <c r="V17" s="39">
        <v>0.32726028016175174</v>
      </c>
      <c r="W17" s="39">
        <v>0.45389035496899843</v>
      </c>
      <c r="X17" s="39">
        <v>-2.1877096157185987</v>
      </c>
      <c r="Y17" s="39">
        <v>-0.60704968582586349</v>
      </c>
      <c r="Z17" s="39">
        <v>0.84573168610839788</v>
      </c>
      <c r="AA17" s="39">
        <v>0.88849478549847949</v>
      </c>
      <c r="AB17" s="39">
        <v>3.7413164545127754E-2</v>
      </c>
      <c r="AC17" s="39">
        <v>0.1908233977585222</v>
      </c>
      <c r="AD17" s="39">
        <v>5.579067720115273E-2</v>
      </c>
      <c r="AF17" s="24">
        <f t="shared" si="1"/>
        <v>3.2741212990941793</v>
      </c>
      <c r="AG17" s="24">
        <f t="shared" si="2"/>
        <v>12.986484085596802</v>
      </c>
      <c r="AH17" s="24">
        <f t="shared" si="3"/>
        <v>14.369378432049773</v>
      </c>
      <c r="AI17" s="24">
        <f t="shared" si="4"/>
        <v>3.4094961844768505</v>
      </c>
      <c r="AJ17" s="24">
        <f t="shared" si="5"/>
        <v>1.6752256529721035</v>
      </c>
      <c r="AK17" s="24">
        <f t="shared" si="6"/>
        <v>0.91629073187415511</v>
      </c>
      <c r="AL17" s="24">
        <f t="shared" si="7"/>
        <v>-2.0386067472415004</v>
      </c>
      <c r="AM17" s="24">
        <f t="shared" si="8"/>
        <v>2.0541237336955462</v>
      </c>
      <c r="AN17" s="24">
        <f t="shared" si="9"/>
        <v>1.3001916620664788</v>
      </c>
      <c r="AO17" s="24">
        <f t="shared" si="10"/>
        <v>1.7833912195575383</v>
      </c>
      <c r="AP17" s="24">
        <f t="shared" si="11"/>
        <v>0.80200158547202738</v>
      </c>
      <c r="AQ17" s="24">
        <f t="shared" si="12"/>
        <v>-1.0788096613719298</v>
      </c>
      <c r="AR17" s="24">
        <f t="shared" si="13"/>
        <v>-1.6607312068216509</v>
      </c>
      <c r="AS17" s="24">
        <f t="shared" si="14"/>
        <v>2.4060438013622756</v>
      </c>
    </row>
    <row r="18" spans="1:45" x14ac:dyDescent="0.25">
      <c r="A18" s="33">
        <v>17</v>
      </c>
      <c r="B18" s="32">
        <v>19.690000000000001</v>
      </c>
      <c r="C18" s="33">
        <v>436057.996207427</v>
      </c>
      <c r="D18" s="33">
        <v>1738109.0029547201</v>
      </c>
      <c r="E18" s="32">
        <v>12.44</v>
      </c>
      <c r="F18" s="32">
        <v>4.9000000000000004</v>
      </c>
      <c r="G18" s="32">
        <v>2.19</v>
      </c>
      <c r="H18" s="32">
        <v>0.11500999999999999</v>
      </c>
      <c r="I18" s="32">
        <v>11.04</v>
      </c>
      <c r="J18" s="32">
        <v>17.64</v>
      </c>
      <c r="K18" s="32">
        <v>6.32</v>
      </c>
      <c r="L18" s="32">
        <v>2.06</v>
      </c>
      <c r="M18" s="32">
        <v>0.23</v>
      </c>
      <c r="N18" s="32">
        <v>0.18</v>
      </c>
      <c r="O18" s="32">
        <v>9.81</v>
      </c>
      <c r="P18" s="32"/>
      <c r="Q18" s="39">
        <v>4.4697884001042409E-2</v>
      </c>
      <c r="R18" s="39">
        <v>0.13996541106745927</v>
      </c>
      <c r="S18" s="39">
        <v>0.17575206882428929</v>
      </c>
      <c r="T18" s="39">
        <v>-1.2462759765926688</v>
      </c>
      <c r="U18" s="39">
        <v>-1.6697486921165829</v>
      </c>
      <c r="V18" s="39">
        <v>-0.18776290034663445</v>
      </c>
      <c r="W18" s="39">
        <v>-0.13786767246450038</v>
      </c>
      <c r="X18" s="39">
        <v>-0.29299862398738385</v>
      </c>
      <c r="Y18" s="39">
        <v>0.44825739743544751</v>
      </c>
      <c r="Z18" s="39">
        <v>1.0495659401951702</v>
      </c>
      <c r="AA18" s="39">
        <v>0.63467590718426814</v>
      </c>
      <c r="AB18" s="39">
        <v>-0.64457537773461893</v>
      </c>
      <c r="AC18" s="39">
        <v>-5.0661079050947997E-3</v>
      </c>
      <c r="AD18" s="39">
        <v>-0.46065569130430001</v>
      </c>
      <c r="AF18" s="24">
        <f t="shared" si="1"/>
        <v>2.9801108926510342</v>
      </c>
      <c r="AG18" s="24">
        <f t="shared" si="2"/>
        <v>12.985530532309326</v>
      </c>
      <c r="AH18" s="24">
        <f t="shared" si="3"/>
        <v>14.368308300306133</v>
      </c>
      <c r="AI18" s="24">
        <f t="shared" si="4"/>
        <v>2.5209170873110334</v>
      </c>
      <c r="AJ18" s="24">
        <f t="shared" si="5"/>
        <v>1.589235205116581</v>
      </c>
      <c r="AK18" s="24">
        <f t="shared" si="6"/>
        <v>0.78390154382840938</v>
      </c>
      <c r="AL18" s="24">
        <f t="shared" si="7"/>
        <v>-2.1627361978776469</v>
      </c>
      <c r="AM18" s="24">
        <f t="shared" si="8"/>
        <v>2.401525040848949</v>
      </c>
      <c r="AN18" s="24">
        <f t="shared" si="9"/>
        <v>2.8701690505786455</v>
      </c>
      <c r="AO18" s="24">
        <f t="shared" si="10"/>
        <v>1.8437192081587661</v>
      </c>
      <c r="AP18" s="24">
        <f t="shared" si="11"/>
        <v>0.72270598280148979</v>
      </c>
      <c r="AQ18" s="24">
        <f t="shared" si="12"/>
        <v>-1.4696759700589417</v>
      </c>
      <c r="AR18" s="24">
        <f t="shared" si="13"/>
        <v>-1.7147984280919266</v>
      </c>
      <c r="AS18" s="24">
        <f t="shared" si="14"/>
        <v>2.2834022735772717</v>
      </c>
    </row>
    <row r="19" spans="1:45" x14ac:dyDescent="0.25">
      <c r="A19" s="33">
        <v>18</v>
      </c>
      <c r="B19" s="32">
        <v>19.690000000000001</v>
      </c>
      <c r="C19" s="33">
        <v>436130.99666697899</v>
      </c>
      <c r="D19" s="33">
        <v>1737552.99612829</v>
      </c>
      <c r="E19" s="32">
        <v>12.44</v>
      </c>
      <c r="F19" s="32">
        <v>5.07</v>
      </c>
      <c r="G19" s="32">
        <v>2.27</v>
      </c>
      <c r="H19" s="32">
        <v>0.11447</v>
      </c>
      <c r="I19" s="32">
        <v>11.48</v>
      </c>
      <c r="J19" s="32">
        <v>10.46</v>
      </c>
      <c r="K19" s="32">
        <v>6.98</v>
      </c>
      <c r="L19" s="32">
        <v>2.62</v>
      </c>
      <c r="M19" s="32">
        <v>0.39</v>
      </c>
      <c r="N19" s="32">
        <v>0.2</v>
      </c>
      <c r="O19" s="32">
        <v>12.08</v>
      </c>
      <c r="P19" s="32"/>
      <c r="Q19" s="39">
        <v>4.4697884001042409E-2</v>
      </c>
      <c r="R19" s="39">
        <v>0.18252234664916731</v>
      </c>
      <c r="S19" s="39">
        <v>-1.749003466940054E-2</v>
      </c>
      <c r="T19" s="39">
        <v>-1.2462759765926688</v>
      </c>
      <c r="U19" s="39">
        <v>-1.2409500958340043</v>
      </c>
      <c r="V19" s="39">
        <v>-5.4853692473502448E-2</v>
      </c>
      <c r="W19" s="39">
        <v>-0.1588906550180583</v>
      </c>
      <c r="X19" s="39">
        <v>-3.5692193011539086E-2</v>
      </c>
      <c r="Y19" s="39">
        <v>-9.4126629609377982E-2</v>
      </c>
      <c r="Z19" s="39">
        <v>1.413162177214818</v>
      </c>
      <c r="AA19" s="39">
        <v>1.4707851533957883</v>
      </c>
      <c r="AB19" s="39">
        <v>0.34740795649046707</v>
      </c>
      <c r="AC19" s="39">
        <v>0.38671290342213921</v>
      </c>
      <c r="AD19" s="39">
        <v>0.45522966534208914</v>
      </c>
      <c r="AF19" s="24">
        <f t="shared" si="1"/>
        <v>2.9801108926510342</v>
      </c>
      <c r="AG19" s="24">
        <f t="shared" si="2"/>
        <v>12.98569792827584</v>
      </c>
      <c r="AH19" s="24">
        <f t="shared" si="3"/>
        <v>14.367988357324727</v>
      </c>
      <c r="AI19" s="24">
        <f t="shared" si="4"/>
        <v>2.5209170873110334</v>
      </c>
      <c r="AJ19" s="24">
        <f t="shared" si="5"/>
        <v>1.6233408176030919</v>
      </c>
      <c r="AK19" s="24">
        <f t="shared" si="6"/>
        <v>0.81977983149331135</v>
      </c>
      <c r="AL19" s="24">
        <f t="shared" si="7"/>
        <v>-2.1674424990517522</v>
      </c>
      <c r="AM19" s="24">
        <f t="shared" si="8"/>
        <v>2.4406063908914204</v>
      </c>
      <c r="AN19" s="24">
        <f t="shared" si="9"/>
        <v>2.3475584586367768</v>
      </c>
      <c r="AO19" s="24">
        <f t="shared" si="10"/>
        <v>1.9430489167742813</v>
      </c>
      <c r="AP19" s="24">
        <f t="shared" si="11"/>
        <v>0.96317431777300555</v>
      </c>
      <c r="AQ19" s="24">
        <f t="shared" si="12"/>
        <v>-0.94160853985844495</v>
      </c>
      <c r="AR19" s="24">
        <f t="shared" si="13"/>
        <v>-1.6094379124341003</v>
      </c>
      <c r="AS19" s="24">
        <f t="shared" si="14"/>
        <v>2.4915511925066687</v>
      </c>
    </row>
    <row r="20" spans="1:45" x14ac:dyDescent="0.25">
      <c r="A20" s="33">
        <v>19</v>
      </c>
      <c r="B20" s="32">
        <v>27.31</v>
      </c>
      <c r="C20" s="33">
        <v>435595.00029605202</v>
      </c>
      <c r="D20" s="33">
        <v>1737799.9958522101</v>
      </c>
      <c r="E20" s="32">
        <v>27.36</v>
      </c>
      <c r="F20" s="32">
        <v>5.46</v>
      </c>
      <c r="G20" s="32">
        <v>2.08</v>
      </c>
      <c r="H20" s="32">
        <v>0.11914000000000001</v>
      </c>
      <c r="I20" s="32">
        <v>12.16</v>
      </c>
      <c r="J20" s="32">
        <v>3.28</v>
      </c>
      <c r="K20" s="32">
        <v>4.75</v>
      </c>
      <c r="L20" s="32">
        <v>1.73</v>
      </c>
      <c r="M20" s="32">
        <v>0.28999999999999998</v>
      </c>
      <c r="N20" s="32">
        <v>0.11</v>
      </c>
      <c r="O20" s="32">
        <v>11.36</v>
      </c>
      <c r="P20" s="32"/>
      <c r="Q20" s="39">
        <v>1.2592491789964841</v>
      </c>
      <c r="R20" s="39">
        <v>-0.12994641271972662</v>
      </c>
      <c r="S20" s="39">
        <v>6.8355577189626371E-2</v>
      </c>
      <c r="T20" s="39">
        <v>1.4564716341238977</v>
      </c>
      <c r="U20" s="39">
        <v>-0.25723566906808915</v>
      </c>
      <c r="V20" s="39">
        <v>-0.37051306117219063</v>
      </c>
      <c r="W20" s="39">
        <v>2.2919212621049782E-2</v>
      </c>
      <c r="X20" s="39">
        <v>0.36196320031476514</v>
      </c>
      <c r="Y20" s="39">
        <v>-0.63651065665420359</v>
      </c>
      <c r="Z20" s="39">
        <v>0.18464761879994721</v>
      </c>
      <c r="AA20" s="39">
        <v>0.14196867280962225</v>
      </c>
      <c r="AB20" s="39">
        <v>-0.27258162740021191</v>
      </c>
      <c r="AC20" s="39">
        <v>-1.3762926475504125</v>
      </c>
      <c r="AD20" s="39">
        <v>0.16472858305777155</v>
      </c>
      <c r="AF20" s="24">
        <f t="shared" si="1"/>
        <v>3.3072529354856135</v>
      </c>
      <c r="AG20" s="24">
        <f t="shared" si="2"/>
        <v>12.984468192234145</v>
      </c>
      <c r="AH20" s="24">
        <f t="shared" si="3"/>
        <v>14.368130501000438</v>
      </c>
      <c r="AI20" s="24">
        <f t="shared" si="4"/>
        <v>3.3090820927543496</v>
      </c>
      <c r="AJ20" s="24">
        <f t="shared" si="5"/>
        <v>1.6974487897568136</v>
      </c>
      <c r="AK20" s="24">
        <f t="shared" si="6"/>
        <v>0.73236789371322664</v>
      </c>
      <c r="AL20" s="24">
        <f t="shared" si="7"/>
        <v>-2.1274560067815957</v>
      </c>
      <c r="AM20" s="24">
        <f t="shared" si="8"/>
        <v>2.4981518765380208</v>
      </c>
      <c r="AN20" s="24">
        <f t="shared" si="9"/>
        <v>1.1878434223960523</v>
      </c>
      <c r="AO20" s="24">
        <f t="shared" si="10"/>
        <v>1.5581446180465499</v>
      </c>
      <c r="AP20" s="24">
        <f t="shared" si="11"/>
        <v>0.5481214085096876</v>
      </c>
      <c r="AQ20" s="24">
        <f t="shared" si="12"/>
        <v>-1.2378743560016174</v>
      </c>
      <c r="AR20" s="24">
        <f t="shared" si="13"/>
        <v>-2.2072749131897207</v>
      </c>
      <c r="AS20" s="24">
        <f t="shared" si="14"/>
        <v>2.4300984132930052</v>
      </c>
    </row>
    <row r="21" spans="1:45" x14ac:dyDescent="0.25">
      <c r="A21" s="33">
        <v>20</v>
      </c>
      <c r="B21" s="32">
        <v>19.690000000000001</v>
      </c>
      <c r="C21" s="33">
        <v>435686.001433703</v>
      </c>
      <c r="D21" s="33">
        <v>1738456.002324</v>
      </c>
      <c r="E21" s="32">
        <v>12.44</v>
      </c>
      <c r="F21" s="32">
        <v>5.32</v>
      </c>
      <c r="G21" s="32">
        <v>1.88</v>
      </c>
      <c r="H21" s="32">
        <v>9.2350000000000002E-2</v>
      </c>
      <c r="I21" s="32">
        <v>11.81</v>
      </c>
      <c r="J21" s="32">
        <v>6.7</v>
      </c>
      <c r="K21" s="32">
        <v>5.97</v>
      </c>
      <c r="L21" s="32">
        <v>2</v>
      </c>
      <c r="M21" s="32">
        <v>0.25</v>
      </c>
      <c r="N21" s="32">
        <v>0.18</v>
      </c>
      <c r="O21" s="32">
        <v>9.2200000000000006</v>
      </c>
      <c r="P21" s="32"/>
      <c r="Q21" s="39">
        <v>4.4697884001042409E-2</v>
      </c>
      <c r="R21" s="39">
        <v>-7.6895656921169231E-2</v>
      </c>
      <c r="S21" s="39">
        <v>0.29635290471901082</v>
      </c>
      <c r="T21" s="39">
        <v>-1.2462759765926688</v>
      </c>
      <c r="U21" s="39">
        <v>-0.61036392483021207</v>
      </c>
      <c r="V21" s="39">
        <v>-0.7027860808550207</v>
      </c>
      <c r="W21" s="39">
        <v>-1.0200543107304918</v>
      </c>
      <c r="X21" s="39">
        <v>0.15728763022034395</v>
      </c>
      <c r="Y21" s="39">
        <v>-0.37816060477491342</v>
      </c>
      <c r="Z21" s="39">
        <v>0.8567497538968718</v>
      </c>
      <c r="AA21" s="39">
        <v>0.54509277366160525</v>
      </c>
      <c r="AB21" s="39">
        <v>-0.52057746095648327</v>
      </c>
      <c r="AC21" s="39">
        <v>-5.0661079050947997E-3</v>
      </c>
      <c r="AD21" s="39">
        <v>-0.6987051892872822</v>
      </c>
      <c r="AF21" s="24">
        <f t="shared" si="1"/>
        <v>2.9801108926510342</v>
      </c>
      <c r="AG21" s="24">
        <f t="shared" si="2"/>
        <v>12.984677082678907</v>
      </c>
      <c r="AH21" s="24">
        <f t="shared" si="3"/>
        <v>14.368507922272013</v>
      </c>
      <c r="AI21" s="24">
        <f t="shared" si="4"/>
        <v>2.5209170873110334</v>
      </c>
      <c r="AJ21" s="24">
        <f t="shared" si="5"/>
        <v>1.6714733033535532</v>
      </c>
      <c r="AK21" s="24">
        <f t="shared" si="6"/>
        <v>0.63127177684185776</v>
      </c>
      <c r="AL21" s="24">
        <f t="shared" si="7"/>
        <v>-2.3821695723368879</v>
      </c>
      <c r="AM21" s="24">
        <f t="shared" si="8"/>
        <v>2.4689466302092709</v>
      </c>
      <c r="AN21" s="24">
        <f t="shared" si="9"/>
        <v>1.9021075263969205</v>
      </c>
      <c r="AO21" s="24">
        <f t="shared" si="10"/>
        <v>1.7867469274045107</v>
      </c>
      <c r="AP21" s="24">
        <f t="shared" si="11"/>
        <v>0.69314718055994529</v>
      </c>
      <c r="AQ21" s="24">
        <f t="shared" si="12"/>
        <v>-1.3862943611198906</v>
      </c>
      <c r="AR21" s="24">
        <f t="shared" si="13"/>
        <v>-1.7147984280919266</v>
      </c>
      <c r="AS21" s="24">
        <f t="shared" si="14"/>
        <v>2.2213750375685026</v>
      </c>
    </row>
    <row r="22" spans="1:45" x14ac:dyDescent="0.25">
      <c r="A22" s="33">
        <v>21</v>
      </c>
      <c r="B22" s="32">
        <v>23.59</v>
      </c>
      <c r="C22" s="33">
        <v>435657.99854647397</v>
      </c>
      <c r="D22" s="33">
        <v>1739047.00202773</v>
      </c>
      <c r="E22" s="32">
        <v>16.510000000000002</v>
      </c>
      <c r="F22" s="32">
        <v>4.9000000000000004</v>
      </c>
      <c r="G22" s="32">
        <v>2.2000000000000002</v>
      </c>
      <c r="H22" s="32">
        <v>0.10855999999999999</v>
      </c>
      <c r="I22" s="32">
        <v>11.75</v>
      </c>
      <c r="J22" s="32">
        <v>8.73</v>
      </c>
      <c r="K22" s="32">
        <v>3.61</v>
      </c>
      <c r="L22" s="32">
        <v>1.57</v>
      </c>
      <c r="M22" s="32">
        <v>0.42</v>
      </c>
      <c r="N22" s="32">
        <v>0.15</v>
      </c>
      <c r="O22" s="32">
        <v>9.83</v>
      </c>
      <c r="P22" s="32"/>
      <c r="Q22" s="39">
        <v>0.66631862553414245</v>
      </c>
      <c r="R22" s="39">
        <v>-9.3220445494026194E-2</v>
      </c>
      <c r="S22" s="39">
        <v>0.50175690424578645</v>
      </c>
      <c r="T22" s="39">
        <v>-0.50899831066663448</v>
      </c>
      <c r="U22" s="39">
        <v>-1.6697486921165829</v>
      </c>
      <c r="V22" s="39">
        <v>-0.17114924936249259</v>
      </c>
      <c r="W22" s="39">
        <v>-0.38897551963200466</v>
      </c>
      <c r="X22" s="39">
        <v>0.12220038963272858</v>
      </c>
      <c r="Y22" s="39">
        <v>-0.22481247456586104</v>
      </c>
      <c r="Z22" s="39">
        <v>-0.44338224514308089</v>
      </c>
      <c r="AA22" s="39">
        <v>-9.6919683250811947E-2</v>
      </c>
      <c r="AB22" s="39">
        <v>0.5334048316576705</v>
      </c>
      <c r="AC22" s="39">
        <v>-0.59273462489594531</v>
      </c>
      <c r="AD22" s="39">
        <v>-0.45258621679640249</v>
      </c>
      <c r="AF22" s="24">
        <f t="shared" si="1"/>
        <v>3.1608228934195837</v>
      </c>
      <c r="AG22" s="24">
        <f t="shared" si="2"/>
        <v>12.984612807519524</v>
      </c>
      <c r="AH22" s="24">
        <f t="shared" si="3"/>
        <v>14.368847821164223</v>
      </c>
      <c r="AI22" s="24">
        <f t="shared" si="4"/>
        <v>2.8039662579320366</v>
      </c>
      <c r="AJ22" s="24">
        <f t="shared" si="5"/>
        <v>1.589235205116581</v>
      </c>
      <c r="AK22" s="24">
        <f t="shared" si="6"/>
        <v>0.78845736036427028</v>
      </c>
      <c r="AL22" s="24">
        <f t="shared" si="7"/>
        <v>-2.2204522634555235</v>
      </c>
      <c r="AM22" s="24">
        <f t="shared" si="8"/>
        <v>2.4638532405901681</v>
      </c>
      <c r="AN22" s="24">
        <f t="shared" si="9"/>
        <v>2.166765369851511</v>
      </c>
      <c r="AO22" s="24">
        <f t="shared" si="10"/>
        <v>1.2837077723447896</v>
      </c>
      <c r="AP22" s="24">
        <f t="shared" si="11"/>
        <v>0.45107561936021673</v>
      </c>
      <c r="AQ22" s="24">
        <f t="shared" si="12"/>
        <v>-0.86750056770472306</v>
      </c>
      <c r="AR22" s="24">
        <f t="shared" si="13"/>
        <v>-1.8971199848858813</v>
      </c>
      <c r="AS22" s="24">
        <f t="shared" si="14"/>
        <v>2.2854389341590751</v>
      </c>
    </row>
    <row r="23" spans="1:45" x14ac:dyDescent="0.25">
      <c r="A23" s="33">
        <v>22</v>
      </c>
      <c r="B23" s="32">
        <v>19.079999999999998</v>
      </c>
      <c r="C23" s="33">
        <v>437912.99783193698</v>
      </c>
      <c r="D23" s="33">
        <v>1739936.00107455</v>
      </c>
      <c r="E23" s="32">
        <v>20.64</v>
      </c>
      <c r="F23" s="32">
        <v>6.06</v>
      </c>
      <c r="G23" s="32">
        <v>2.78</v>
      </c>
      <c r="H23" s="32">
        <v>0.12747</v>
      </c>
      <c r="I23" s="32">
        <v>12.67</v>
      </c>
      <c r="J23" s="32">
        <v>10.57</v>
      </c>
      <c r="K23" s="32">
        <v>3.75</v>
      </c>
      <c r="L23" s="32">
        <v>1.73</v>
      </c>
      <c r="M23" s="32">
        <v>0.56999999999999995</v>
      </c>
      <c r="N23" s="32">
        <v>0.16</v>
      </c>
      <c r="O23" s="32">
        <v>11.21</v>
      </c>
      <c r="P23" s="32"/>
      <c r="Q23" s="39">
        <v>-5.2529975572084012E-2</v>
      </c>
      <c r="R23" s="39">
        <v>1.2213720915557826</v>
      </c>
      <c r="S23" s="39">
        <v>0.81073161039173358</v>
      </c>
      <c r="T23" s="39">
        <v>0.23914831347943899</v>
      </c>
      <c r="U23" s="39">
        <v>1.2561711413410117</v>
      </c>
      <c r="V23" s="39">
        <v>0.79244250771771307</v>
      </c>
      <c r="W23" s="39">
        <v>0.34721818423427597</v>
      </c>
      <c r="X23" s="39">
        <v>0.66020474530949325</v>
      </c>
      <c r="Y23" s="39">
        <v>-8.5817125016769275E-2</v>
      </c>
      <c r="Z23" s="39">
        <v>-0.36625577062376158</v>
      </c>
      <c r="AA23" s="39">
        <v>0.14196867280962225</v>
      </c>
      <c r="AB23" s="39">
        <v>1.4633892074936885</v>
      </c>
      <c r="AC23" s="39">
        <v>-0.39684511923232824</v>
      </c>
      <c r="AD23" s="39">
        <v>0.10420752424853935</v>
      </c>
      <c r="AF23" s="24">
        <f t="shared" si="1"/>
        <v>2.9486406660201405</v>
      </c>
      <c r="AG23" s="24">
        <f t="shared" si="2"/>
        <v>12.989775534541119</v>
      </c>
      <c r="AH23" s="24">
        <f t="shared" si="3"/>
        <v>14.369358889522637</v>
      </c>
      <c r="AI23" s="24">
        <f t="shared" si="4"/>
        <v>3.0272309406133622</v>
      </c>
      <c r="AJ23" s="24">
        <f t="shared" si="5"/>
        <v>1.8017098000812231</v>
      </c>
      <c r="AK23" s="24">
        <f t="shared" si="6"/>
        <v>1.0224509277025455</v>
      </c>
      <c r="AL23" s="24">
        <f t="shared" si="7"/>
        <v>-2.0598742361873073</v>
      </c>
      <c r="AM23" s="24">
        <f t="shared" si="8"/>
        <v>2.5392369943330477</v>
      </c>
      <c r="AN23" s="24">
        <f t="shared" si="9"/>
        <v>2.3580197998821464</v>
      </c>
      <c r="AO23" s="24">
        <f t="shared" si="10"/>
        <v>1.3217558399823195</v>
      </c>
      <c r="AP23" s="24">
        <f t="shared" si="11"/>
        <v>0.5481214085096876</v>
      </c>
      <c r="AQ23" s="24">
        <f t="shared" si="12"/>
        <v>-0.56211891815354131</v>
      </c>
      <c r="AR23" s="24">
        <f t="shared" si="13"/>
        <v>-1.8325814637483102</v>
      </c>
      <c r="AS23" s="24">
        <f t="shared" si="14"/>
        <v>2.4168062370840686</v>
      </c>
    </row>
    <row r="24" spans="1:45" x14ac:dyDescent="0.25">
      <c r="A24" s="33">
        <v>23</v>
      </c>
      <c r="B24" s="32">
        <v>19.079999999999998</v>
      </c>
      <c r="C24" s="33">
        <v>438274.00089521398</v>
      </c>
      <c r="D24" s="33">
        <v>1740255.99594052</v>
      </c>
      <c r="E24" s="32">
        <v>20.64</v>
      </c>
      <c r="F24" s="32">
        <v>6.02</v>
      </c>
      <c r="G24" s="32">
        <v>2.4500000000000002</v>
      </c>
      <c r="H24" s="32">
        <v>0.12369000000000001</v>
      </c>
      <c r="I24" s="32">
        <v>13.69</v>
      </c>
      <c r="J24" s="32">
        <v>2.65</v>
      </c>
      <c r="K24" s="32">
        <v>2.02</v>
      </c>
      <c r="L24" s="32">
        <v>1.53</v>
      </c>
      <c r="M24" s="32">
        <v>0.21</v>
      </c>
      <c r="N24" s="32">
        <v>0.14000000000000001</v>
      </c>
      <c r="O24" s="32">
        <v>10.58</v>
      </c>
      <c r="P24" s="32"/>
      <c r="Q24" s="39">
        <v>-5.2529975572084012E-2</v>
      </c>
      <c r="R24" s="39">
        <v>1.4318253435348012</v>
      </c>
      <c r="S24" s="39">
        <v>0.92194693737656586</v>
      </c>
      <c r="T24" s="39">
        <v>0.23914831347943899</v>
      </c>
      <c r="U24" s="39">
        <v>1.1552773539804047</v>
      </c>
      <c r="V24" s="39">
        <v>0.24419202524104458</v>
      </c>
      <c r="W24" s="39">
        <v>0.20005730635936675</v>
      </c>
      <c r="X24" s="39">
        <v>1.2566878352989497</v>
      </c>
      <c r="Y24" s="39">
        <v>-0.68410145568459912</v>
      </c>
      <c r="Z24" s="39">
        <v>-1.3193186343267778</v>
      </c>
      <c r="AA24" s="39">
        <v>-0.15664177226592058</v>
      </c>
      <c r="AB24" s="39">
        <v>-0.7685732945127548</v>
      </c>
      <c r="AC24" s="39">
        <v>-0.78862413055956171</v>
      </c>
      <c r="AD24" s="39">
        <v>-0.14998092275023861</v>
      </c>
      <c r="AF24" s="24">
        <f t="shared" si="1"/>
        <v>2.9486406660201405</v>
      </c>
      <c r="AG24" s="24">
        <f t="shared" si="2"/>
        <v>12.990599566589596</v>
      </c>
      <c r="AH24" s="24">
        <f t="shared" si="3"/>
        <v>14.369542784472769</v>
      </c>
      <c r="AI24" s="24">
        <f t="shared" si="4"/>
        <v>3.0272309406133622</v>
      </c>
      <c r="AJ24" s="24">
        <f t="shared" si="5"/>
        <v>1.7950872593207297</v>
      </c>
      <c r="AK24" s="24">
        <f t="shared" si="6"/>
        <v>0.89608802455663572</v>
      </c>
      <c r="AL24" s="24">
        <f t="shared" si="7"/>
        <v>-2.0899768435952186</v>
      </c>
      <c r="AM24" s="24">
        <f t="shared" si="8"/>
        <v>2.6166656393003573</v>
      </c>
      <c r="AN24" s="24">
        <f t="shared" si="9"/>
        <v>0.97455963999813078</v>
      </c>
      <c r="AO24" s="24">
        <f t="shared" si="10"/>
        <v>0.70309751141311339</v>
      </c>
      <c r="AP24" s="24">
        <f t="shared" si="11"/>
        <v>0.42526773540434409</v>
      </c>
      <c r="AQ24" s="24">
        <f t="shared" si="12"/>
        <v>-1.5606477482646683</v>
      </c>
      <c r="AR24" s="24">
        <f t="shared" si="13"/>
        <v>-1.9661128563728327</v>
      </c>
      <c r="AS24" s="24">
        <f t="shared" si="14"/>
        <v>2.3589654264301534</v>
      </c>
    </row>
    <row r="25" spans="1:45" x14ac:dyDescent="0.25">
      <c r="A25" s="33">
        <v>24</v>
      </c>
      <c r="B25" s="32">
        <v>25.26</v>
      </c>
      <c r="C25" s="33">
        <v>437458.00038952997</v>
      </c>
      <c r="D25" s="33">
        <v>1740245.9979755799</v>
      </c>
      <c r="E25" s="32">
        <v>23.7</v>
      </c>
      <c r="F25" s="32">
        <v>5.38</v>
      </c>
      <c r="G25" s="32">
        <v>2.08</v>
      </c>
      <c r="H25" s="32">
        <v>0.10325999999999999</v>
      </c>
      <c r="I25" s="32">
        <v>11.66</v>
      </c>
      <c r="J25" s="32">
        <v>22.15</v>
      </c>
      <c r="K25" s="32">
        <v>4.28</v>
      </c>
      <c r="L25" s="32">
        <v>1.74</v>
      </c>
      <c r="M25" s="32">
        <v>0.84</v>
      </c>
      <c r="N25" s="32">
        <v>0.13</v>
      </c>
      <c r="O25" s="32">
        <v>9.59</v>
      </c>
      <c r="P25" s="32"/>
      <c r="Q25" s="39">
        <v>0.93249981485729083</v>
      </c>
      <c r="R25" s="39">
        <v>0.95612311962886154</v>
      </c>
      <c r="S25" s="39">
        <v>0.91847210993951245</v>
      </c>
      <c r="T25" s="39">
        <v>0.79346518270146915</v>
      </c>
      <c r="U25" s="39">
        <v>-0.45902324378930287</v>
      </c>
      <c r="V25" s="39">
        <v>-0.37051306117219063</v>
      </c>
      <c r="W25" s="39">
        <v>-0.59531220025026399</v>
      </c>
      <c r="X25" s="39">
        <v>6.9569528751306023E-2</v>
      </c>
      <c r="Y25" s="39">
        <v>0.78894708573240602</v>
      </c>
      <c r="Z25" s="39">
        <v>-7.4276974229195769E-2</v>
      </c>
      <c r="AA25" s="39">
        <v>0.15689919506339942</v>
      </c>
      <c r="AB25" s="39">
        <v>3.1373610839985213</v>
      </c>
      <c r="AC25" s="39">
        <v>-0.98451363622317867</v>
      </c>
      <c r="AD25" s="39">
        <v>-0.54941991089117503</v>
      </c>
      <c r="AF25" s="24">
        <f t="shared" si="1"/>
        <v>3.2292221169223452</v>
      </c>
      <c r="AG25" s="24">
        <f t="shared" si="2"/>
        <v>12.988735981061952</v>
      </c>
      <c r="AH25" s="24">
        <f t="shared" si="3"/>
        <v>14.369537039344648</v>
      </c>
      <c r="AI25" s="24">
        <f t="shared" si="4"/>
        <v>3.1654750481410856</v>
      </c>
      <c r="AJ25" s="24">
        <f t="shared" si="5"/>
        <v>1.6826883741736931</v>
      </c>
      <c r="AK25" s="24">
        <f t="shared" si="6"/>
        <v>0.73236789371322664</v>
      </c>
      <c r="AL25" s="24">
        <f t="shared" si="7"/>
        <v>-2.2705051995306342</v>
      </c>
      <c r="AM25" s="24">
        <f t="shared" si="8"/>
        <v>2.4561641809223462</v>
      </c>
      <c r="AN25" s="24">
        <f t="shared" si="9"/>
        <v>3.0978374964911444</v>
      </c>
      <c r="AO25" s="24">
        <f t="shared" si="10"/>
        <v>1.4539530095937054</v>
      </c>
      <c r="AP25" s="24">
        <f t="shared" si="11"/>
        <v>0.55388511322643763</v>
      </c>
      <c r="AQ25" s="24">
        <f t="shared" si="12"/>
        <v>-0.1743533871447778</v>
      </c>
      <c r="AR25" s="24">
        <f t="shared" si="13"/>
        <v>-2.0402208285265546</v>
      </c>
      <c r="AS25" s="24">
        <f t="shared" si="14"/>
        <v>2.2607208888953467</v>
      </c>
    </row>
    <row r="26" spans="1:45" x14ac:dyDescent="0.25">
      <c r="A26" s="33">
        <v>25</v>
      </c>
      <c r="B26" s="32">
        <v>29</v>
      </c>
      <c r="C26" s="33">
        <v>436547.99725887098</v>
      </c>
      <c r="D26" s="33">
        <v>1740424.00174343</v>
      </c>
      <c r="E26" s="32">
        <v>26.72</v>
      </c>
      <c r="F26" s="32">
        <v>5.41</v>
      </c>
      <c r="G26" s="32">
        <v>1.86</v>
      </c>
      <c r="H26" s="32">
        <v>9.3600000000000003E-2</v>
      </c>
      <c r="I26" s="32">
        <v>11.53</v>
      </c>
      <c r="J26" s="32">
        <v>25.19</v>
      </c>
      <c r="K26" s="32">
        <v>3.43</v>
      </c>
      <c r="L26" s="32">
        <v>1.4</v>
      </c>
      <c r="M26" s="32">
        <v>0.5</v>
      </c>
      <c r="N26" s="32">
        <v>0.15</v>
      </c>
      <c r="O26" s="32">
        <v>10.94</v>
      </c>
      <c r="P26" s="32"/>
      <c r="Q26" s="39">
        <v>1.5286181669941612</v>
      </c>
      <c r="R26" s="39">
        <v>0.42562036871085018</v>
      </c>
      <c r="S26" s="39">
        <v>0.98033793764888244</v>
      </c>
      <c r="T26" s="39">
        <v>1.3405360797768062</v>
      </c>
      <c r="U26" s="39">
        <v>-0.38335290326884713</v>
      </c>
      <c r="V26" s="39">
        <v>-0.73601338282330331</v>
      </c>
      <c r="W26" s="39">
        <v>-0.97138999926392122</v>
      </c>
      <c r="X26" s="39">
        <v>-6.4528258551938009E-3</v>
      </c>
      <c r="Y26" s="39">
        <v>1.0185915762917752</v>
      </c>
      <c r="Z26" s="39">
        <v>-0.54254485523934826</v>
      </c>
      <c r="AA26" s="39">
        <v>-0.35073856156502364</v>
      </c>
      <c r="AB26" s="39">
        <v>1.0293964987702136</v>
      </c>
      <c r="AC26" s="39">
        <v>-0.59273462489594531</v>
      </c>
      <c r="AD26" s="39">
        <v>-4.7303816080801865E-3</v>
      </c>
      <c r="AF26" s="24">
        <f t="shared" si="1"/>
        <v>3.3672958299864741</v>
      </c>
      <c r="AG26" s="24">
        <f t="shared" si="2"/>
        <v>12.986653607572654</v>
      </c>
      <c r="AH26" s="24">
        <f t="shared" si="3"/>
        <v>14.369639320668657</v>
      </c>
      <c r="AI26" s="24">
        <f t="shared" si="4"/>
        <v>3.2854123486684448</v>
      </c>
      <c r="AJ26" s="24">
        <f t="shared" si="5"/>
        <v>1.6882490928583902</v>
      </c>
      <c r="AK26" s="24">
        <f t="shared" si="6"/>
        <v>0.62057648772510998</v>
      </c>
      <c r="AL26" s="24">
        <f t="shared" si="7"/>
        <v>-2.3687248954985907</v>
      </c>
      <c r="AM26" s="24">
        <f t="shared" si="8"/>
        <v>2.4449523342809676</v>
      </c>
      <c r="AN26" s="24">
        <f t="shared" si="9"/>
        <v>3.2264470903645188</v>
      </c>
      <c r="AO26" s="24">
        <f t="shared" si="10"/>
        <v>1.2325602611778486</v>
      </c>
      <c r="AP26" s="24">
        <f t="shared" si="11"/>
        <v>0.33647223662121289</v>
      </c>
      <c r="AQ26" s="24">
        <f t="shared" si="12"/>
        <v>-0.69314718055994529</v>
      </c>
      <c r="AR26" s="24">
        <f t="shared" si="13"/>
        <v>-1.8971199848858813</v>
      </c>
      <c r="AS26" s="24">
        <f t="shared" si="14"/>
        <v>2.3924257969938352</v>
      </c>
    </row>
    <row r="27" spans="1:45" x14ac:dyDescent="0.25">
      <c r="A27" s="33">
        <v>26</v>
      </c>
      <c r="B27" s="32">
        <v>26.51</v>
      </c>
      <c r="C27" s="33">
        <v>437005.996188602</v>
      </c>
      <c r="D27" s="33">
        <v>1740558.00446756</v>
      </c>
      <c r="E27" s="32">
        <v>21.51</v>
      </c>
      <c r="F27" s="32">
        <v>5.85</v>
      </c>
      <c r="G27" s="32">
        <v>3.1</v>
      </c>
      <c r="H27" s="32">
        <v>0.15271999999999999</v>
      </c>
      <c r="I27" s="32">
        <v>13.54</v>
      </c>
      <c r="J27" s="32">
        <v>24.62</v>
      </c>
      <c r="K27" s="32">
        <v>2.15</v>
      </c>
      <c r="L27" s="32">
        <v>2.09</v>
      </c>
      <c r="M27" s="32">
        <v>0.33</v>
      </c>
      <c r="N27" s="32">
        <v>0.17</v>
      </c>
      <c r="O27" s="32">
        <v>11.82</v>
      </c>
      <c r="P27" s="32"/>
      <c r="Q27" s="39">
        <v>1.1317372320153358</v>
      </c>
      <c r="R27" s="39">
        <v>0.69261911185128566</v>
      </c>
      <c r="S27" s="39">
        <v>1.0269110498011482</v>
      </c>
      <c r="T27" s="39">
        <v>0.39674820767001645</v>
      </c>
      <c r="U27" s="39">
        <v>0.72647875769782611</v>
      </c>
      <c r="V27" s="39">
        <v>1.324079339210241</v>
      </c>
      <c r="W27" s="39">
        <v>1.330237275859002</v>
      </c>
      <c r="X27" s="39">
        <v>1.1689697338299117</v>
      </c>
      <c r="Y27" s="39">
        <v>0.97553323431189354</v>
      </c>
      <c r="Z27" s="39">
        <v>-1.2477011937016957</v>
      </c>
      <c r="AA27" s="39">
        <v>0.67946747394559925</v>
      </c>
      <c r="AB27" s="39">
        <v>-2.4585793843940173E-2</v>
      </c>
      <c r="AC27" s="39">
        <v>-0.20095561356871125</v>
      </c>
      <c r="AD27" s="39">
        <v>0.35032649673941907</v>
      </c>
      <c r="AF27" s="24">
        <f t="shared" si="1"/>
        <v>3.2775220203009341</v>
      </c>
      <c r="AG27" s="24">
        <f t="shared" si="2"/>
        <v>12.987702195238974</v>
      </c>
      <c r="AH27" s="24">
        <f t="shared" si="3"/>
        <v>14.369716312002687</v>
      </c>
      <c r="AI27" s="24">
        <f t="shared" si="4"/>
        <v>3.0685179432796388</v>
      </c>
      <c r="AJ27" s="24">
        <f t="shared" si="5"/>
        <v>1.766441661243765</v>
      </c>
      <c r="AK27" s="24">
        <f t="shared" si="6"/>
        <v>1.1314021114911006</v>
      </c>
      <c r="AL27" s="24">
        <f t="shared" si="7"/>
        <v>-1.8791490995646449</v>
      </c>
      <c r="AM27" s="24">
        <f t="shared" si="8"/>
        <v>2.605648267484129</v>
      </c>
      <c r="AN27" s="24">
        <f t="shared" si="9"/>
        <v>3.2035591207563074</v>
      </c>
      <c r="AO27" s="24">
        <f t="shared" si="10"/>
        <v>0.76546784213957142</v>
      </c>
      <c r="AP27" s="24">
        <f t="shared" si="11"/>
        <v>0.73716406597671957</v>
      </c>
      <c r="AQ27" s="24">
        <f t="shared" si="12"/>
        <v>-1.1086626245216111</v>
      </c>
      <c r="AR27" s="24">
        <f t="shared" si="13"/>
        <v>-1.7719568419318752</v>
      </c>
      <c r="AS27" s="24">
        <f t="shared" si="14"/>
        <v>2.4697930119779521</v>
      </c>
    </row>
    <row r="28" spans="1:45" x14ac:dyDescent="0.25">
      <c r="A28" s="33">
        <v>27</v>
      </c>
      <c r="B28" s="32">
        <v>24.65</v>
      </c>
      <c r="C28" s="33">
        <v>437440.99745859101</v>
      </c>
      <c r="D28" s="33">
        <v>1739005.000577</v>
      </c>
      <c r="E28" s="32">
        <v>21.24</v>
      </c>
      <c r="F28" s="32">
        <v>5.75</v>
      </c>
      <c r="G28" s="32">
        <v>1.28</v>
      </c>
      <c r="H28" s="32">
        <v>9.2799999999999994E-2</v>
      </c>
      <c r="I28" s="32">
        <v>7.23</v>
      </c>
      <c r="J28" s="32">
        <v>10.130000000000001</v>
      </c>
      <c r="K28" s="32">
        <v>4.03</v>
      </c>
      <c r="L28" s="32">
        <v>1.22</v>
      </c>
      <c r="M28" s="32">
        <v>0.62</v>
      </c>
      <c r="N28" s="32">
        <v>0.23</v>
      </c>
      <c r="O28" s="32">
        <v>10.18</v>
      </c>
      <c r="P28" s="32"/>
      <c r="Q28" s="39">
        <v>0.83527195528416442</v>
      </c>
      <c r="R28" s="39">
        <v>0.94621095412866418</v>
      </c>
      <c r="S28" s="39">
        <v>0.48715915417683736</v>
      </c>
      <c r="T28" s="39">
        <v>0.34783789567983669</v>
      </c>
      <c r="U28" s="39">
        <v>0.47424428929631007</v>
      </c>
      <c r="V28" s="39">
        <v>-1.6996051399035097</v>
      </c>
      <c r="W28" s="39">
        <v>-1.0025351586025268</v>
      </c>
      <c r="X28" s="39">
        <v>-2.5210384013009417</v>
      </c>
      <c r="Y28" s="39">
        <v>-0.11905514338720423</v>
      </c>
      <c r="Z28" s="39">
        <v>-0.21200282158512296</v>
      </c>
      <c r="AA28" s="39">
        <v>-0.61948796213301216</v>
      </c>
      <c r="AB28" s="39">
        <v>1.7733839994390281</v>
      </c>
      <c r="AC28" s="39">
        <v>0.9743814204129897</v>
      </c>
      <c r="AD28" s="39">
        <v>-0.31137041290819284</v>
      </c>
      <c r="AF28" s="24">
        <f t="shared" si="1"/>
        <v>3.204776900488699</v>
      </c>
      <c r="AG28" s="24">
        <f t="shared" si="2"/>
        <v>12.988697112733188</v>
      </c>
      <c r="AH28" s="24">
        <f t="shared" si="3"/>
        <v>14.368823668879728</v>
      </c>
      <c r="AI28" s="24">
        <f t="shared" si="4"/>
        <v>3.0558861963737378</v>
      </c>
      <c r="AJ28" s="24">
        <f t="shared" si="5"/>
        <v>1.7491998548092591</v>
      </c>
      <c r="AK28" s="24">
        <f t="shared" si="6"/>
        <v>0.24686007793152581</v>
      </c>
      <c r="AL28" s="24">
        <f t="shared" si="7"/>
        <v>-2.377308639189982</v>
      </c>
      <c r="AM28" s="24">
        <f t="shared" si="8"/>
        <v>1.9782390361706734</v>
      </c>
      <c r="AN28" s="24">
        <f t="shared" si="9"/>
        <v>2.3155013182605919</v>
      </c>
      <c r="AO28" s="24">
        <f t="shared" si="10"/>
        <v>1.3937663759585917</v>
      </c>
      <c r="AP28" s="24">
        <f t="shared" si="11"/>
        <v>0.19885085874516517</v>
      </c>
      <c r="AQ28" s="24">
        <f t="shared" si="12"/>
        <v>-0.4780358009429998</v>
      </c>
      <c r="AR28" s="24">
        <f t="shared" si="13"/>
        <v>-1.4696759700589417</v>
      </c>
      <c r="AS28" s="24">
        <f t="shared" si="14"/>
        <v>2.3204250111223765</v>
      </c>
    </row>
    <row r="29" spans="1:45" x14ac:dyDescent="0.25">
      <c r="A29" s="33">
        <v>28</v>
      </c>
      <c r="B29" s="32">
        <v>19.079999999999998</v>
      </c>
      <c r="C29" s="33">
        <v>437996.99824778002</v>
      </c>
      <c r="D29" s="33">
        <v>1740866.0017756</v>
      </c>
      <c r="E29" s="32">
        <v>20.64</v>
      </c>
      <c r="F29" s="32">
        <v>5.83</v>
      </c>
      <c r="G29" s="32">
        <v>2.62</v>
      </c>
      <c r="H29" s="32">
        <v>0.13894000000000001</v>
      </c>
      <c r="I29" s="32">
        <v>10.95</v>
      </c>
      <c r="J29" s="32">
        <v>2.62</v>
      </c>
      <c r="K29" s="32">
        <v>2.31</v>
      </c>
      <c r="L29" s="32">
        <v>0.83</v>
      </c>
      <c r="M29" s="32">
        <v>0.24</v>
      </c>
      <c r="N29" s="32">
        <v>0.15</v>
      </c>
      <c r="O29" s="32">
        <v>8.8800000000000008</v>
      </c>
      <c r="P29" s="32"/>
      <c r="Q29" s="39">
        <v>-5.2529975572084012E-2</v>
      </c>
      <c r="R29" s="39">
        <v>1.270341650210727</v>
      </c>
      <c r="S29" s="39">
        <v>1.1339565838608527</v>
      </c>
      <c r="T29" s="39">
        <v>0.23914831347943899</v>
      </c>
      <c r="U29" s="39">
        <v>0.6760318640175238</v>
      </c>
      <c r="V29" s="39">
        <v>0.52662409197144977</v>
      </c>
      <c r="W29" s="39">
        <v>0.7937619062515282</v>
      </c>
      <c r="X29" s="39">
        <v>-0.3456294848688064</v>
      </c>
      <c r="Y29" s="39">
        <v>-0.68636768420985605</v>
      </c>
      <c r="Z29" s="39">
        <v>-1.1595566513939022</v>
      </c>
      <c r="AA29" s="39">
        <v>-1.2017783300303209</v>
      </c>
      <c r="AB29" s="39">
        <v>-0.58257641934555116</v>
      </c>
      <c r="AC29" s="39">
        <v>-0.59273462489594531</v>
      </c>
      <c r="AD29" s="39">
        <v>-0.83588625592154309</v>
      </c>
      <c r="AF29" s="24">
        <f t="shared" si="1"/>
        <v>2.9486406660201405</v>
      </c>
      <c r="AG29" s="24">
        <f t="shared" si="2"/>
        <v>12.989967336019529</v>
      </c>
      <c r="AH29" s="24">
        <f t="shared" si="3"/>
        <v>14.369893249547951</v>
      </c>
      <c r="AI29" s="24">
        <f t="shared" si="4"/>
        <v>3.0272309406133622</v>
      </c>
      <c r="AJ29" s="24">
        <f t="shared" si="5"/>
        <v>1.7630170003624011</v>
      </c>
      <c r="AK29" s="24">
        <f t="shared" si="6"/>
        <v>0.96317431777300555</v>
      </c>
      <c r="AL29" s="24">
        <f t="shared" si="7"/>
        <v>-1.9737130937174021</v>
      </c>
      <c r="AM29" s="24">
        <f t="shared" si="8"/>
        <v>2.3933394562625097</v>
      </c>
      <c r="AN29" s="24">
        <f t="shared" si="9"/>
        <v>0.96317431777300555</v>
      </c>
      <c r="AO29" s="24">
        <f t="shared" si="10"/>
        <v>0.83724752453370221</v>
      </c>
      <c r="AP29" s="24">
        <f t="shared" si="11"/>
        <v>-0.18632957819149348</v>
      </c>
      <c r="AQ29" s="24">
        <f t="shared" si="12"/>
        <v>-1.4271163556401458</v>
      </c>
      <c r="AR29" s="24">
        <f t="shared" si="13"/>
        <v>-1.8971199848858813</v>
      </c>
      <c r="AS29" s="24">
        <f t="shared" si="14"/>
        <v>2.1838015570040787</v>
      </c>
    </row>
    <row r="30" spans="1:45" x14ac:dyDescent="0.25">
      <c r="A30" s="33">
        <v>29</v>
      </c>
      <c r="B30" s="32">
        <v>26.51</v>
      </c>
      <c r="C30" s="33">
        <v>437472.00183314399</v>
      </c>
      <c r="D30" s="33">
        <v>1740774.0005022001</v>
      </c>
      <c r="E30" s="32">
        <v>21.51</v>
      </c>
      <c r="F30" s="32">
        <v>5.0599999999999996</v>
      </c>
      <c r="G30" s="32">
        <v>2.81</v>
      </c>
      <c r="H30" s="32">
        <v>0.14379</v>
      </c>
      <c r="I30" s="32">
        <v>11.34</v>
      </c>
      <c r="J30" s="32">
        <v>15.5</v>
      </c>
      <c r="K30" s="32">
        <v>3.93</v>
      </c>
      <c r="L30" s="32">
        <v>1.64</v>
      </c>
      <c r="M30" s="32">
        <v>0.4</v>
      </c>
      <c r="N30" s="32">
        <v>0.25</v>
      </c>
      <c r="O30" s="32">
        <v>11.01</v>
      </c>
      <c r="P30" s="32"/>
      <c r="Q30" s="39">
        <v>1.1317372320153358</v>
      </c>
      <c r="R30" s="39">
        <v>0.96428551391500161</v>
      </c>
      <c r="S30" s="39">
        <v>1.101981221777536</v>
      </c>
      <c r="T30" s="39">
        <v>0.39674820767001645</v>
      </c>
      <c r="U30" s="39">
        <v>-1.2661735426741578</v>
      </c>
      <c r="V30" s="39">
        <v>0.84228346067013793</v>
      </c>
      <c r="W30" s="39">
        <v>0.98257943474182186</v>
      </c>
      <c r="X30" s="39">
        <v>-0.11756242104930797</v>
      </c>
      <c r="Y30" s="39">
        <v>0.28659976263378639</v>
      </c>
      <c r="Z30" s="39">
        <v>-0.26709316052749388</v>
      </c>
      <c r="AA30" s="39">
        <v>7.5939725256278347E-3</v>
      </c>
      <c r="AB30" s="39">
        <v>0.40940691487953501</v>
      </c>
      <c r="AC30" s="39">
        <v>1.3661604317402232</v>
      </c>
      <c r="AD30" s="39">
        <v>2.351277916956189E-2</v>
      </c>
      <c r="AF30" s="24">
        <f t="shared" si="1"/>
        <v>3.2775220203009341</v>
      </c>
      <c r="AG30" s="24">
        <f t="shared" si="2"/>
        <v>12.98876798692203</v>
      </c>
      <c r="AH30" s="24">
        <f t="shared" si="3"/>
        <v>14.369840400158949</v>
      </c>
      <c r="AI30" s="24">
        <f t="shared" si="4"/>
        <v>3.0685179432796388</v>
      </c>
      <c r="AJ30" s="24">
        <f t="shared" si="5"/>
        <v>1.6213664832993742</v>
      </c>
      <c r="AK30" s="24">
        <f t="shared" si="6"/>
        <v>1.0331844833456545</v>
      </c>
      <c r="AL30" s="24">
        <f t="shared" si="7"/>
        <v>-1.9394013771424874</v>
      </c>
      <c r="AM30" s="24">
        <f t="shared" si="8"/>
        <v>2.4283362982996062</v>
      </c>
      <c r="AN30" s="24">
        <f t="shared" si="9"/>
        <v>2.7408400239252009</v>
      </c>
      <c r="AO30" s="24">
        <f t="shared" si="10"/>
        <v>1.3686394258811698</v>
      </c>
      <c r="AP30" s="24">
        <f t="shared" si="11"/>
        <v>0.494696241836107</v>
      </c>
      <c r="AQ30" s="24">
        <f t="shared" si="12"/>
        <v>-0.916290731874155</v>
      </c>
      <c r="AR30" s="24">
        <f t="shared" si="13"/>
        <v>-1.3862943611198906</v>
      </c>
      <c r="AS30" s="24">
        <f t="shared" si="14"/>
        <v>2.3988039507345884</v>
      </c>
    </row>
    <row r="31" spans="1:45" x14ac:dyDescent="0.25">
      <c r="A31" s="33">
        <v>30</v>
      </c>
      <c r="B31" s="32">
        <v>26.51</v>
      </c>
      <c r="C31" s="33">
        <v>437021.00362521998</v>
      </c>
      <c r="D31" s="33">
        <v>1741180.99765911</v>
      </c>
      <c r="E31" s="32">
        <v>21.51</v>
      </c>
      <c r="F31" s="32">
        <v>6.37</v>
      </c>
      <c r="G31" s="32">
        <v>1.99</v>
      </c>
      <c r="H31" s="32">
        <v>0.11250999999999999</v>
      </c>
      <c r="I31" s="32">
        <v>10.28</v>
      </c>
      <c r="J31" s="32">
        <v>5.31</v>
      </c>
      <c r="K31" s="32">
        <v>2.35</v>
      </c>
      <c r="L31" s="32">
        <v>2.0699999999999998</v>
      </c>
      <c r="M31" s="32">
        <v>0.22</v>
      </c>
      <c r="N31" s="32">
        <v>0.16</v>
      </c>
      <c r="O31" s="32">
        <v>9.6999999999999993</v>
      </c>
      <c r="P31" s="32"/>
      <c r="Q31" s="39">
        <v>1.1317372320153358</v>
      </c>
      <c r="R31" s="39">
        <v>0.70136796791763623</v>
      </c>
      <c r="S31" s="39">
        <v>1.2434344971306379</v>
      </c>
      <c r="T31" s="39">
        <v>0.39674820767001645</v>
      </c>
      <c r="U31" s="39">
        <v>2.0380979933857155</v>
      </c>
      <c r="V31" s="39">
        <v>-0.52003592002946419</v>
      </c>
      <c r="W31" s="39">
        <v>-0.2351962953976417</v>
      </c>
      <c r="X31" s="39">
        <v>-0.73743700476384155</v>
      </c>
      <c r="Y31" s="39">
        <v>-0.48316252644515123</v>
      </c>
      <c r="Z31" s="39">
        <v>-1.1375205158169539</v>
      </c>
      <c r="AA31" s="39">
        <v>0.64960642943804492</v>
      </c>
      <c r="AB31" s="39">
        <v>-0.70657433612368692</v>
      </c>
      <c r="AC31" s="39">
        <v>-0.39684511923232824</v>
      </c>
      <c r="AD31" s="39">
        <v>-0.50503780109773788</v>
      </c>
      <c r="AF31" s="24">
        <f t="shared" si="1"/>
        <v>3.2775220203009341</v>
      </c>
      <c r="AG31" s="24">
        <f t="shared" si="2"/>
        <v>12.987736536138334</v>
      </c>
      <c r="AH31" s="24">
        <f t="shared" si="3"/>
        <v>14.370074175241614</v>
      </c>
      <c r="AI31" s="24">
        <f t="shared" si="4"/>
        <v>3.0685179432796388</v>
      </c>
      <c r="AJ31" s="24">
        <f t="shared" si="5"/>
        <v>1.8515994695840721</v>
      </c>
      <c r="AK31" s="24">
        <f t="shared" si="6"/>
        <v>0.68813463873640102</v>
      </c>
      <c r="AL31" s="24">
        <f t="shared" si="7"/>
        <v>-2.1847131723991566</v>
      </c>
      <c r="AM31" s="24">
        <f t="shared" si="8"/>
        <v>2.3302002600270191</v>
      </c>
      <c r="AN31" s="24">
        <f t="shared" si="9"/>
        <v>1.6695918352538475</v>
      </c>
      <c r="AO31" s="24">
        <f t="shared" si="10"/>
        <v>0.85441532815606758</v>
      </c>
      <c r="AP31" s="24">
        <f t="shared" si="11"/>
        <v>0.72754860727727766</v>
      </c>
      <c r="AQ31" s="24">
        <f t="shared" si="12"/>
        <v>-1.5141277326297755</v>
      </c>
      <c r="AR31" s="24">
        <f t="shared" si="13"/>
        <v>-1.8325814637483102</v>
      </c>
      <c r="AS31" s="24">
        <f t="shared" si="14"/>
        <v>2.2721258855093369</v>
      </c>
    </row>
    <row r="32" spans="1:45" x14ac:dyDescent="0.25">
      <c r="A32" s="33">
        <v>31</v>
      </c>
      <c r="B32" s="32">
        <v>19.079999999999998</v>
      </c>
      <c r="C32" s="33">
        <v>438366.99752718402</v>
      </c>
      <c r="D32" s="33">
        <v>1741106.00292407</v>
      </c>
      <c r="E32" s="32">
        <v>20.64</v>
      </c>
      <c r="F32" s="32">
        <v>5.93</v>
      </c>
      <c r="G32" s="32">
        <v>2.79</v>
      </c>
      <c r="H32" s="32">
        <v>0.12464000000000001</v>
      </c>
      <c r="I32" s="32">
        <v>12.99</v>
      </c>
      <c r="J32" s="32">
        <v>5.67</v>
      </c>
      <c r="K32" s="32">
        <v>2.33</v>
      </c>
      <c r="L32" s="32">
        <v>1.43</v>
      </c>
      <c r="M32" s="32">
        <v>0.45</v>
      </c>
      <c r="N32" s="32">
        <v>0.15</v>
      </c>
      <c r="O32" s="32">
        <v>9.4</v>
      </c>
      <c r="P32" s="32"/>
      <c r="Q32" s="39">
        <v>-5.2529975572084012E-2</v>
      </c>
      <c r="R32" s="39">
        <v>1.4860394087660855</v>
      </c>
      <c r="S32" s="39">
        <v>1.2173698165166775</v>
      </c>
      <c r="T32" s="39">
        <v>0.23914831347943899</v>
      </c>
      <c r="U32" s="39">
        <v>0.92826633241903989</v>
      </c>
      <c r="V32" s="39">
        <v>0.80905615870185488</v>
      </c>
      <c r="W32" s="39">
        <v>0.23704218307396066</v>
      </c>
      <c r="X32" s="39">
        <v>0.84733669511010734</v>
      </c>
      <c r="Y32" s="39">
        <v>-0.45596778414206807</v>
      </c>
      <c r="Z32" s="39">
        <v>-1.148538583605428</v>
      </c>
      <c r="AA32" s="39">
        <v>-0.30594699480369214</v>
      </c>
      <c r="AB32" s="39">
        <v>0.71940170682487425</v>
      </c>
      <c r="AC32" s="39">
        <v>-0.59273462489594531</v>
      </c>
      <c r="AD32" s="39">
        <v>-0.62607991871620294</v>
      </c>
      <c r="AF32" s="24">
        <f t="shared" si="1"/>
        <v>2.9486406660201405</v>
      </c>
      <c r="AG32" s="24">
        <f t="shared" si="2"/>
        <v>12.990811732419134</v>
      </c>
      <c r="AH32" s="24">
        <f t="shared" si="3"/>
        <v>14.370031103125479</v>
      </c>
      <c r="AI32" s="24">
        <f t="shared" si="4"/>
        <v>3.0272309406133622</v>
      </c>
      <c r="AJ32" s="24">
        <f t="shared" si="5"/>
        <v>1.780024213009634</v>
      </c>
      <c r="AK32" s="24">
        <f t="shared" si="6"/>
        <v>1.0260415958332743</v>
      </c>
      <c r="AL32" s="24">
        <f t="shared" si="7"/>
        <v>-2.0823256968596988</v>
      </c>
      <c r="AM32" s="24">
        <f t="shared" si="8"/>
        <v>2.5641798306825083</v>
      </c>
      <c r="AN32" s="24">
        <f t="shared" si="9"/>
        <v>1.7351891177396608</v>
      </c>
      <c r="AO32" s="24">
        <f t="shared" si="10"/>
        <v>0.84586826757760925</v>
      </c>
      <c r="AP32" s="24">
        <f t="shared" si="11"/>
        <v>0.35767444427181588</v>
      </c>
      <c r="AQ32" s="24">
        <f t="shared" si="12"/>
        <v>-0.79850769621777162</v>
      </c>
      <c r="AR32" s="24">
        <f t="shared" si="13"/>
        <v>-1.8971199848858813</v>
      </c>
      <c r="AS32" s="24">
        <f t="shared" si="14"/>
        <v>2.2407096892759584</v>
      </c>
    </row>
    <row r="33" spans="1:45" x14ac:dyDescent="0.25">
      <c r="A33" s="33">
        <v>32</v>
      </c>
      <c r="B33" s="32">
        <v>22.84</v>
      </c>
      <c r="C33" s="33">
        <v>435657.000799314</v>
      </c>
      <c r="D33" s="33">
        <v>1740285.0000368201</v>
      </c>
      <c r="E33" s="32">
        <v>19.03</v>
      </c>
      <c r="F33" s="32">
        <v>5.0999999999999996</v>
      </c>
      <c r="G33" s="32">
        <v>1.84</v>
      </c>
      <c r="H33" s="32">
        <v>0.12002</v>
      </c>
      <c r="I33" s="32">
        <v>8.89</v>
      </c>
      <c r="J33" s="32">
        <v>2.34</v>
      </c>
      <c r="K33" s="32">
        <v>7.21</v>
      </c>
      <c r="L33" s="32">
        <v>2.37</v>
      </c>
      <c r="M33" s="32">
        <v>0.2</v>
      </c>
      <c r="N33" s="32">
        <v>0.18</v>
      </c>
      <c r="O33" s="32">
        <v>11.26</v>
      </c>
      <c r="P33" s="32"/>
      <c r="Q33" s="39">
        <v>0.54677617523931554</v>
      </c>
      <c r="R33" s="39">
        <v>-9.380210021064421E-2</v>
      </c>
      <c r="S33" s="39">
        <v>0.93202741177461024</v>
      </c>
      <c r="T33" s="39">
        <v>-5.2502065424962517E-2</v>
      </c>
      <c r="U33" s="39">
        <v>-1.165279755313551</v>
      </c>
      <c r="V33" s="39">
        <v>-0.76924068479158636</v>
      </c>
      <c r="W33" s="39">
        <v>5.7178887893515176E-2</v>
      </c>
      <c r="X33" s="39">
        <v>-1.5502914117102571</v>
      </c>
      <c r="Y33" s="39">
        <v>-0.70751915044558744</v>
      </c>
      <c r="Z33" s="39">
        <v>1.5398699567822709</v>
      </c>
      <c r="AA33" s="39">
        <v>1.0975220970513597</v>
      </c>
      <c r="AB33" s="39">
        <v>-0.83057225290182257</v>
      </c>
      <c r="AC33" s="39">
        <v>-5.0661079050947997E-3</v>
      </c>
      <c r="AD33" s="39">
        <v>0.12438121051828319</v>
      </c>
      <c r="AF33" s="24">
        <f t="shared" si="1"/>
        <v>3.1285133847878095</v>
      </c>
      <c r="AG33" s="24">
        <f t="shared" si="2"/>
        <v>12.984610517309529</v>
      </c>
      <c r="AH33" s="24">
        <f t="shared" si="3"/>
        <v>14.369559450902692</v>
      </c>
      <c r="AI33" s="24">
        <f t="shared" si="4"/>
        <v>2.9460166813080582</v>
      </c>
      <c r="AJ33" s="24">
        <f t="shared" si="5"/>
        <v>1.62924053973028</v>
      </c>
      <c r="AK33" s="24">
        <f t="shared" si="6"/>
        <v>0.60976557162089429</v>
      </c>
      <c r="AL33" s="24">
        <f t="shared" si="7"/>
        <v>-2.1200968834207701</v>
      </c>
      <c r="AM33" s="24">
        <f t="shared" si="8"/>
        <v>2.1849270495258133</v>
      </c>
      <c r="AN33" s="24">
        <f t="shared" si="9"/>
        <v>0.85015092936961001</v>
      </c>
      <c r="AO33" s="24">
        <f t="shared" si="10"/>
        <v>1.9754689512968577</v>
      </c>
      <c r="AP33" s="24">
        <f t="shared" si="11"/>
        <v>0.86288995514703981</v>
      </c>
      <c r="AQ33" s="24">
        <f t="shared" si="12"/>
        <v>-1.6094379124341003</v>
      </c>
      <c r="AR33" s="24">
        <f t="shared" si="13"/>
        <v>-1.7147984280919266</v>
      </c>
      <c r="AS33" s="24">
        <f t="shared" si="14"/>
        <v>2.4212566227115442</v>
      </c>
    </row>
    <row r="34" spans="1:45" x14ac:dyDescent="0.25">
      <c r="A34" s="33">
        <v>33</v>
      </c>
      <c r="B34" s="32">
        <v>19.149999999999999</v>
      </c>
      <c r="C34" s="33">
        <v>435653.00156483002</v>
      </c>
      <c r="D34" s="33">
        <v>1740904.00404035</v>
      </c>
      <c r="E34" s="32">
        <v>21.86</v>
      </c>
      <c r="F34" s="32">
        <v>4.88</v>
      </c>
      <c r="G34" s="32">
        <v>2.59</v>
      </c>
      <c r="H34" s="32">
        <v>0.11635999999999999</v>
      </c>
      <c r="I34" s="32">
        <v>12.89</v>
      </c>
      <c r="J34" s="32">
        <v>3.62</v>
      </c>
      <c r="K34" s="32">
        <v>4.43</v>
      </c>
      <c r="L34" s="32">
        <v>1.63</v>
      </c>
      <c r="M34" s="32">
        <v>0.33</v>
      </c>
      <c r="N34" s="32">
        <v>0.17</v>
      </c>
      <c r="O34" s="32">
        <v>11.01</v>
      </c>
      <c r="P34" s="32"/>
      <c r="Q34" s="39">
        <v>-4.1372680211233449E-2</v>
      </c>
      <c r="R34" s="39">
        <v>-9.6133526140776665E-2</v>
      </c>
      <c r="S34" s="39">
        <v>1.1471644029535724</v>
      </c>
      <c r="T34" s="39">
        <v>0.46015046395358161</v>
      </c>
      <c r="U34" s="39">
        <v>-1.7201955857968876</v>
      </c>
      <c r="V34" s="39">
        <v>0.47678313901902486</v>
      </c>
      <c r="W34" s="39">
        <v>-8.5310216080603976E-2</v>
      </c>
      <c r="X34" s="39">
        <v>0.78885796079741566</v>
      </c>
      <c r="Y34" s="39">
        <v>-0.61082673336795845</v>
      </c>
      <c r="Z34" s="39">
        <v>8.3585341843602501E-3</v>
      </c>
      <c r="AA34" s="39">
        <v>-7.3365497281493233E-3</v>
      </c>
      <c r="AB34" s="39">
        <v>-2.4585793843940173E-2</v>
      </c>
      <c r="AC34" s="39">
        <v>-0.20095561356871125</v>
      </c>
      <c r="AD34" s="39">
        <v>2.351277916956189E-2</v>
      </c>
      <c r="AF34" s="24">
        <f t="shared" si="1"/>
        <v>2.9523027156266548</v>
      </c>
      <c r="AG34" s="24">
        <f t="shared" si="2"/>
        <v>12.984601337489549</v>
      </c>
      <c r="AH34" s="24">
        <f t="shared" si="3"/>
        <v>14.369915078827132</v>
      </c>
      <c r="AI34" s="24">
        <f t="shared" si="4"/>
        <v>3.0846584827483925</v>
      </c>
      <c r="AJ34" s="24">
        <f t="shared" si="5"/>
        <v>1.5851452198650557</v>
      </c>
      <c r="AK34" s="24">
        <f t="shared" si="6"/>
        <v>0.95165787571144633</v>
      </c>
      <c r="AL34" s="24">
        <f t="shared" si="7"/>
        <v>-2.151066445355136</v>
      </c>
      <c r="AM34" s="24">
        <f t="shared" si="8"/>
        <v>2.5564518169510961</v>
      </c>
      <c r="AN34" s="24">
        <f t="shared" si="9"/>
        <v>1.2864740258376797</v>
      </c>
      <c r="AO34" s="24">
        <f t="shared" si="10"/>
        <v>1.4883995840570443</v>
      </c>
      <c r="AP34" s="24">
        <f t="shared" si="11"/>
        <v>0.48858001481867092</v>
      </c>
      <c r="AQ34" s="24">
        <f t="shared" si="12"/>
        <v>-1.1086626245216111</v>
      </c>
      <c r="AR34" s="24">
        <f t="shared" si="13"/>
        <v>-1.7719568419318752</v>
      </c>
      <c r="AS34" s="24">
        <f t="shared" si="14"/>
        <v>2.3988039507345884</v>
      </c>
    </row>
    <row r="35" spans="1:45" x14ac:dyDescent="0.25">
      <c r="A35" s="33">
        <v>34</v>
      </c>
      <c r="B35" s="32">
        <v>22.2</v>
      </c>
      <c r="C35" s="33">
        <v>435224.00326948799</v>
      </c>
      <c r="D35" s="33">
        <v>1741206.00256943</v>
      </c>
      <c r="E35" s="32">
        <v>21.24</v>
      </c>
      <c r="F35" s="32">
        <v>5.16</v>
      </c>
      <c r="G35" s="32">
        <v>2.1800000000000002</v>
      </c>
      <c r="H35" s="32">
        <v>0.10662000000000001</v>
      </c>
      <c r="I35" s="32">
        <v>11.87</v>
      </c>
      <c r="J35" s="32">
        <v>3.99</v>
      </c>
      <c r="K35" s="32">
        <v>5.71</v>
      </c>
      <c r="L35" s="32">
        <v>2.0099999999999998</v>
      </c>
      <c r="M35" s="32">
        <v>0.18</v>
      </c>
      <c r="N35" s="32">
        <v>0.24</v>
      </c>
      <c r="O35" s="32">
        <v>13.77</v>
      </c>
      <c r="P35" s="32"/>
      <c r="Q35" s="39">
        <v>0.4447666176543964</v>
      </c>
      <c r="R35" s="39">
        <v>-0.34622582599173712</v>
      </c>
      <c r="S35" s="39">
        <v>1.2521250405524531</v>
      </c>
      <c r="T35" s="39">
        <v>0.34783789567983669</v>
      </c>
      <c r="U35" s="39">
        <v>-1.0139390742726395</v>
      </c>
      <c r="V35" s="39">
        <v>-0.20437655133077559</v>
      </c>
      <c r="W35" s="39">
        <v>-0.46450253102812156</v>
      </c>
      <c r="X35" s="39">
        <v>0.19237487080795831</v>
      </c>
      <c r="Y35" s="39">
        <v>-0.58287658155645616</v>
      </c>
      <c r="Z35" s="39">
        <v>0.71351487264670765</v>
      </c>
      <c r="AA35" s="39">
        <v>0.56002329591538202</v>
      </c>
      <c r="AB35" s="39">
        <v>-0.95457016967995845</v>
      </c>
      <c r="AC35" s="39">
        <v>1.1702709260766062</v>
      </c>
      <c r="AD35" s="39">
        <v>1.137100261259445</v>
      </c>
      <c r="AF35" s="24">
        <f t="shared" si="1"/>
        <v>3.1000922888782338</v>
      </c>
      <c r="AG35" s="24">
        <f t="shared" si="2"/>
        <v>12.983616127574347</v>
      </c>
      <c r="AH35" s="24">
        <f t="shared" si="3"/>
        <v>14.370088536029384</v>
      </c>
      <c r="AI35" s="24">
        <f t="shared" si="4"/>
        <v>3.0558861963737378</v>
      </c>
      <c r="AJ35" s="24">
        <f t="shared" si="5"/>
        <v>1.6409365794934714</v>
      </c>
      <c r="AK35" s="24">
        <f t="shared" si="6"/>
        <v>0.77932487680099771</v>
      </c>
      <c r="AL35" s="24">
        <f t="shared" si="7"/>
        <v>-2.2384841675875222</v>
      </c>
      <c r="AM35" s="24">
        <f t="shared" si="8"/>
        <v>2.4740142086215764</v>
      </c>
      <c r="AN35" s="24">
        <f t="shared" si="9"/>
        <v>1.3837912309017721</v>
      </c>
      <c r="AO35" s="24">
        <f t="shared" si="10"/>
        <v>1.7422190236679189</v>
      </c>
      <c r="AP35" s="24">
        <f t="shared" si="11"/>
        <v>0.69813472207098426</v>
      </c>
      <c r="AQ35" s="24">
        <f t="shared" si="12"/>
        <v>-1.7147984280919266</v>
      </c>
      <c r="AR35" s="24">
        <f t="shared" si="13"/>
        <v>-1.4271163556401458</v>
      </c>
      <c r="AS35" s="24">
        <f t="shared" si="14"/>
        <v>2.6224923127405635</v>
      </c>
    </row>
    <row r="36" spans="1:45" x14ac:dyDescent="0.25">
      <c r="A36" s="33">
        <v>35</v>
      </c>
      <c r="B36" s="32">
        <v>22.84</v>
      </c>
      <c r="C36" s="33">
        <v>435203.998851226</v>
      </c>
      <c r="D36" s="33">
        <v>1739950.99802196</v>
      </c>
      <c r="E36" s="32">
        <v>19.03</v>
      </c>
      <c r="F36" s="32">
        <v>5.4</v>
      </c>
      <c r="G36" s="32">
        <v>3.24</v>
      </c>
      <c r="H36" s="32">
        <v>0.16691</v>
      </c>
      <c r="I36" s="32">
        <v>12.78</v>
      </c>
      <c r="J36" s="32">
        <v>3.77</v>
      </c>
      <c r="K36" s="32">
        <v>8.33</v>
      </c>
      <c r="L36" s="32">
        <v>3.24</v>
      </c>
      <c r="M36" s="32">
        <v>0.37</v>
      </c>
      <c r="N36" s="32">
        <v>0.16</v>
      </c>
      <c r="O36" s="32">
        <v>17.11</v>
      </c>
      <c r="P36" s="32"/>
      <c r="Q36" s="39">
        <v>0.54677617523931554</v>
      </c>
      <c r="R36" s="39">
        <v>-0.3578877627048721</v>
      </c>
      <c r="S36" s="39">
        <v>0.81594385154731375</v>
      </c>
      <c r="T36" s="39">
        <v>-5.2502065424962517E-2</v>
      </c>
      <c r="U36" s="39">
        <v>-0.40857635010899829</v>
      </c>
      <c r="V36" s="39">
        <v>1.556670452988222</v>
      </c>
      <c r="W36" s="39">
        <v>1.882674539627512</v>
      </c>
      <c r="X36" s="39">
        <v>0.72453135305345395</v>
      </c>
      <c r="Y36" s="39">
        <v>-0.59949559074167369</v>
      </c>
      <c r="Z36" s="39">
        <v>2.1568817529368247</v>
      </c>
      <c r="AA36" s="39">
        <v>2.3964775331299712</v>
      </c>
      <c r="AB36" s="39">
        <v>0.2234100397123312</v>
      </c>
      <c r="AC36" s="39">
        <v>-0.39684511923232824</v>
      </c>
      <c r="AD36" s="39">
        <v>2.4847025040783612</v>
      </c>
      <c r="AF36" s="24">
        <f t="shared" si="1"/>
        <v>3.1285133847878095</v>
      </c>
      <c r="AG36" s="24">
        <f t="shared" si="2"/>
        <v>12.983570163018481</v>
      </c>
      <c r="AH36" s="24">
        <f t="shared" si="3"/>
        <v>14.36936750873781</v>
      </c>
      <c r="AI36" s="24">
        <f t="shared" si="4"/>
        <v>2.9460166813080582</v>
      </c>
      <c r="AJ36" s="24">
        <f t="shared" si="5"/>
        <v>1.6863989535702288</v>
      </c>
      <c r="AK36" s="24">
        <f t="shared" si="6"/>
        <v>1.1755733298042381</v>
      </c>
      <c r="AL36" s="24">
        <f t="shared" si="7"/>
        <v>-1.790300533991811</v>
      </c>
      <c r="AM36" s="24">
        <f t="shared" si="8"/>
        <v>2.5478814489493886</v>
      </c>
      <c r="AN36" s="24">
        <f t="shared" si="9"/>
        <v>1.3270750014599193</v>
      </c>
      <c r="AO36" s="24">
        <f t="shared" si="10"/>
        <v>2.1198634561787513</v>
      </c>
      <c r="AP36" s="24">
        <f t="shared" si="11"/>
        <v>1.1755733298042381</v>
      </c>
      <c r="AQ36" s="24">
        <f t="shared" si="12"/>
        <v>-0.9942522733438669</v>
      </c>
      <c r="AR36" s="24">
        <f t="shared" si="13"/>
        <v>-1.8325814637483102</v>
      </c>
      <c r="AS36" s="24">
        <f t="shared" si="14"/>
        <v>2.839663087904102</v>
      </c>
    </row>
    <row r="37" spans="1:45" x14ac:dyDescent="0.25">
      <c r="A37" s="33">
        <v>36</v>
      </c>
      <c r="B37" s="32">
        <v>4.0199999999999996</v>
      </c>
      <c r="C37" s="33">
        <v>435138.996860641</v>
      </c>
      <c r="D37" s="33">
        <v>1738735.9953322399</v>
      </c>
      <c r="E37" s="32">
        <v>13.67</v>
      </c>
      <c r="F37" s="32">
        <v>5.0999999999999996</v>
      </c>
      <c r="G37" s="32">
        <v>2.29</v>
      </c>
      <c r="H37" s="32">
        <v>0.12642999999999999</v>
      </c>
      <c r="I37" s="32">
        <v>10.52</v>
      </c>
      <c r="J37" s="32">
        <v>1.86</v>
      </c>
      <c r="K37" s="32">
        <v>6.08</v>
      </c>
      <c r="L37" s="32">
        <v>2.2200000000000002</v>
      </c>
      <c r="M37" s="32">
        <v>0.28000000000000003</v>
      </c>
      <c r="N37" s="32">
        <v>0.2</v>
      </c>
      <c r="O37" s="32">
        <v>11.77</v>
      </c>
      <c r="P37" s="32"/>
      <c r="Q37" s="39">
        <v>-2.4529423774922097</v>
      </c>
      <c r="R37" s="39">
        <v>-0.39578184642689213</v>
      </c>
      <c r="S37" s="39">
        <v>0.39366544712644796</v>
      </c>
      <c r="T37" s="39">
        <v>-1.0234623330818526</v>
      </c>
      <c r="U37" s="39">
        <v>-1.165279755313551</v>
      </c>
      <c r="V37" s="39">
        <v>-2.1626390505219445E-2</v>
      </c>
      <c r="W37" s="39">
        <v>0.30672947709408871</v>
      </c>
      <c r="X37" s="39">
        <v>-0.59708804241338109</v>
      </c>
      <c r="Y37" s="39">
        <v>-0.74377880684969833</v>
      </c>
      <c r="Z37" s="39">
        <v>0.9173491267334799</v>
      </c>
      <c r="AA37" s="39">
        <v>0.87356426324470271</v>
      </c>
      <c r="AB37" s="39">
        <v>-0.33458058578927946</v>
      </c>
      <c r="AC37" s="39">
        <v>0.38671290342213921</v>
      </c>
      <c r="AD37" s="39">
        <v>0.33015281046967454</v>
      </c>
      <c r="AF37" s="24">
        <f t="shared" si="1"/>
        <v>1.3912819026309295</v>
      </c>
      <c r="AG37" s="24">
        <f t="shared" si="2"/>
        <v>12.983420792043988</v>
      </c>
      <c r="AH37" s="24">
        <f t="shared" si="3"/>
        <v>14.368668967741481</v>
      </c>
      <c r="AI37" s="24">
        <f t="shared" si="4"/>
        <v>2.6152036507358583</v>
      </c>
      <c r="AJ37" s="24">
        <f t="shared" si="5"/>
        <v>1.62924053973028</v>
      </c>
      <c r="AK37" s="24">
        <f t="shared" si="6"/>
        <v>0.82855181756614826</v>
      </c>
      <c r="AL37" s="24">
        <f t="shared" si="7"/>
        <v>-2.0680664836583307</v>
      </c>
      <c r="AM37" s="24">
        <f t="shared" si="8"/>
        <v>2.3532782073095637</v>
      </c>
      <c r="AN37" s="24">
        <f t="shared" si="9"/>
        <v>0.62057648772510998</v>
      </c>
      <c r="AO37" s="24">
        <f t="shared" si="10"/>
        <v>1.8050046959780757</v>
      </c>
      <c r="AP37" s="24">
        <f t="shared" si="11"/>
        <v>0.79750719588418817</v>
      </c>
      <c r="AQ37" s="24">
        <f t="shared" si="12"/>
        <v>-1.2729656758128873</v>
      </c>
      <c r="AR37" s="24">
        <f t="shared" si="13"/>
        <v>-1.6094379124341003</v>
      </c>
      <c r="AS37" s="24">
        <f t="shared" si="14"/>
        <v>2.4655539212721855</v>
      </c>
    </row>
    <row r="38" spans="1:45" x14ac:dyDescent="0.25">
      <c r="A38" s="33">
        <v>37</v>
      </c>
      <c r="B38" s="32">
        <v>4.0199999999999996</v>
      </c>
      <c r="C38" s="33">
        <v>435153.99605141499</v>
      </c>
      <c r="D38" s="33">
        <v>1738156.0033879101</v>
      </c>
      <c r="E38" s="32">
        <v>13.67</v>
      </c>
      <c r="F38" s="32">
        <v>5.14</v>
      </c>
      <c r="G38" s="32">
        <v>1.53</v>
      </c>
      <c r="H38" s="32">
        <v>8.5639999999999994E-2</v>
      </c>
      <c r="I38" s="32">
        <v>10.36</v>
      </c>
      <c r="J38" s="32">
        <v>4.63</v>
      </c>
      <c r="K38" s="32">
        <v>5.95</v>
      </c>
      <c r="L38" s="32">
        <v>2.13</v>
      </c>
      <c r="M38" s="32">
        <v>0.31</v>
      </c>
      <c r="N38" s="32">
        <v>0.16</v>
      </c>
      <c r="O38" s="32">
        <v>10.66</v>
      </c>
      <c r="P38" s="32"/>
      <c r="Q38" s="39">
        <v>-2.4529423774922097</v>
      </c>
      <c r="R38" s="39">
        <v>-0.38703779742413402</v>
      </c>
      <c r="S38" s="39">
        <v>0.19208723260828545</v>
      </c>
      <c r="T38" s="39">
        <v>-1.0234623330818526</v>
      </c>
      <c r="U38" s="39">
        <v>-1.0643859679529442</v>
      </c>
      <c r="V38" s="39">
        <v>-1.2842638652999725</v>
      </c>
      <c r="W38" s="39">
        <v>-1.2812843346830431</v>
      </c>
      <c r="X38" s="39">
        <v>-0.69065401731368803</v>
      </c>
      <c r="Y38" s="39">
        <v>-0.53453037301764172</v>
      </c>
      <c r="Z38" s="39">
        <v>0.84573168610839788</v>
      </c>
      <c r="AA38" s="39">
        <v>0.73918956296070792</v>
      </c>
      <c r="AB38" s="39">
        <v>-0.14858371062207604</v>
      </c>
      <c r="AC38" s="39">
        <v>-0.39684511923232824</v>
      </c>
      <c r="AD38" s="39">
        <v>-0.11770302471864777</v>
      </c>
      <c r="AF38" s="24">
        <f t="shared" si="1"/>
        <v>1.3912819026309295</v>
      </c>
      <c r="AG38" s="24">
        <f t="shared" si="2"/>
        <v>12.98345526133398</v>
      </c>
      <c r="AH38" s="24">
        <f t="shared" si="3"/>
        <v>14.368335341071498</v>
      </c>
      <c r="AI38" s="24">
        <f t="shared" si="4"/>
        <v>2.6152036507358583</v>
      </c>
      <c r="AJ38" s="24">
        <f t="shared" si="5"/>
        <v>1.6370530794670737</v>
      </c>
      <c r="AK38" s="24">
        <f t="shared" si="6"/>
        <v>0.42526773540434409</v>
      </c>
      <c r="AL38" s="24">
        <f t="shared" si="7"/>
        <v>-2.457602815260655</v>
      </c>
      <c r="AM38" s="24">
        <f t="shared" si="8"/>
        <v>2.3379522368313368</v>
      </c>
      <c r="AN38" s="24">
        <f t="shared" si="9"/>
        <v>1.5325568680981427</v>
      </c>
      <c r="AO38" s="24">
        <f t="shared" si="10"/>
        <v>1.7833912195575383</v>
      </c>
      <c r="AP38" s="24">
        <f t="shared" si="11"/>
        <v>0.75612197972133366</v>
      </c>
      <c r="AQ38" s="24">
        <f t="shared" si="12"/>
        <v>-1.1711829815029451</v>
      </c>
      <c r="AR38" s="24">
        <f t="shared" si="13"/>
        <v>-1.8325814637483102</v>
      </c>
      <c r="AS38" s="24">
        <f t="shared" si="14"/>
        <v>2.3664984187376983</v>
      </c>
    </row>
    <row r="39" spans="1:45" x14ac:dyDescent="0.25">
      <c r="A39" s="33">
        <v>38</v>
      </c>
      <c r="B39" s="32">
        <v>4.37</v>
      </c>
      <c r="C39" s="33">
        <v>435152.00055709598</v>
      </c>
      <c r="D39" s="33">
        <v>1737548.9969423099</v>
      </c>
      <c r="E39" s="32">
        <v>12.02</v>
      </c>
      <c r="F39" s="32">
        <v>5.26</v>
      </c>
      <c r="G39" s="32">
        <v>3.42</v>
      </c>
      <c r="H39" s="32">
        <v>0.16672999999999999</v>
      </c>
      <c r="I39" s="32">
        <v>11.91</v>
      </c>
      <c r="J39" s="32">
        <v>3.38</v>
      </c>
      <c r="K39" s="32">
        <v>6.04</v>
      </c>
      <c r="L39" s="32">
        <v>2.08</v>
      </c>
      <c r="M39" s="32">
        <v>0.32</v>
      </c>
      <c r="N39" s="32">
        <v>0.18</v>
      </c>
      <c r="O39" s="32">
        <v>15.71</v>
      </c>
      <c r="P39" s="32"/>
      <c r="Q39" s="39">
        <v>-2.3971559006879568</v>
      </c>
      <c r="R39" s="39">
        <v>-0.38820110685682713</v>
      </c>
      <c r="S39" s="39">
        <v>-1.8879965645629947E-2</v>
      </c>
      <c r="T39" s="39">
        <v>-1.3223586841329475</v>
      </c>
      <c r="U39" s="39">
        <v>-0.76170460587112343</v>
      </c>
      <c r="V39" s="39">
        <v>1.8557161707027685</v>
      </c>
      <c r="W39" s="39">
        <v>1.8756668787763253</v>
      </c>
      <c r="X39" s="39">
        <v>0.21576636453303558</v>
      </c>
      <c r="Y39" s="39">
        <v>-0.62895656157001378</v>
      </c>
      <c r="Z39" s="39">
        <v>0.89531299115653162</v>
      </c>
      <c r="AA39" s="39">
        <v>0.66453695169182248</v>
      </c>
      <c r="AB39" s="39">
        <v>-8.65847522330081E-2</v>
      </c>
      <c r="AC39" s="39">
        <v>-5.0661079050947997E-3</v>
      </c>
      <c r="AD39" s="39">
        <v>1.9198392885255227</v>
      </c>
      <c r="AF39" s="24">
        <f t="shared" si="1"/>
        <v>1.4747630091074988</v>
      </c>
      <c r="AG39" s="24">
        <f t="shared" si="2"/>
        <v>12.983450675603612</v>
      </c>
      <c r="AH39" s="24">
        <f t="shared" si="3"/>
        <v>14.367986055702508</v>
      </c>
      <c r="AI39" s="24">
        <f t="shared" si="4"/>
        <v>2.4865719291070616</v>
      </c>
      <c r="AJ39" s="24">
        <f t="shared" si="5"/>
        <v>1.6601310267496185</v>
      </c>
      <c r="AK39" s="24">
        <f t="shared" si="6"/>
        <v>1.2296405510745139</v>
      </c>
      <c r="AL39" s="24">
        <f t="shared" si="7"/>
        <v>-1.7913795414097695</v>
      </c>
      <c r="AM39" s="24">
        <f t="shared" si="8"/>
        <v>2.4773783833672089</v>
      </c>
      <c r="AN39" s="24">
        <f t="shared" si="9"/>
        <v>1.2178757094949273</v>
      </c>
      <c r="AO39" s="24">
        <f t="shared" si="10"/>
        <v>1.7984040119467235</v>
      </c>
      <c r="AP39" s="24">
        <f t="shared" si="11"/>
        <v>0.73236789371322664</v>
      </c>
      <c r="AQ39" s="24">
        <f t="shared" si="12"/>
        <v>-1.1394342831883648</v>
      </c>
      <c r="AR39" s="24">
        <f t="shared" si="13"/>
        <v>-1.7147984280919266</v>
      </c>
      <c r="AS39" s="24">
        <f t="shared" si="14"/>
        <v>2.7542974522675299</v>
      </c>
    </row>
    <row r="40" spans="1:45" x14ac:dyDescent="0.25">
      <c r="A40" s="33">
        <v>39</v>
      </c>
      <c r="B40" s="32">
        <v>4.0199999999999996</v>
      </c>
      <c r="C40" s="33">
        <v>434701.00234917202</v>
      </c>
      <c r="D40" s="33">
        <v>1738470.9992714201</v>
      </c>
      <c r="E40" s="32">
        <v>13.67</v>
      </c>
      <c r="F40" s="32">
        <v>5.0999999999999996</v>
      </c>
      <c r="G40" s="32">
        <v>1.7</v>
      </c>
      <c r="H40" s="32">
        <v>0.10659</v>
      </c>
      <c r="I40" s="32">
        <v>9.25</v>
      </c>
      <c r="J40" s="32">
        <v>3.29</v>
      </c>
      <c r="K40" s="32">
        <v>6.15</v>
      </c>
      <c r="L40" s="32">
        <v>2.2999999999999998</v>
      </c>
      <c r="M40" s="32">
        <v>0.31</v>
      </c>
      <c r="N40" s="32">
        <v>0.18</v>
      </c>
      <c r="O40" s="32">
        <v>10.99</v>
      </c>
      <c r="P40" s="32"/>
      <c r="Q40" s="39">
        <v>-2.4529423774922097</v>
      </c>
      <c r="R40" s="39">
        <v>-0.6511186528541586</v>
      </c>
      <c r="S40" s="39">
        <v>0.3015651458780706</v>
      </c>
      <c r="T40" s="39">
        <v>-1.0234623330818526</v>
      </c>
      <c r="U40" s="39">
        <v>-1.165279755313551</v>
      </c>
      <c r="V40" s="39">
        <v>-1.0018317985695673</v>
      </c>
      <c r="W40" s="39">
        <v>-0.46567047450331939</v>
      </c>
      <c r="X40" s="39">
        <v>-1.3397679681845669</v>
      </c>
      <c r="Y40" s="39">
        <v>-0.63575524714578446</v>
      </c>
      <c r="Z40" s="39">
        <v>0.95591236399313972</v>
      </c>
      <c r="AA40" s="39">
        <v>0.99300844127491927</v>
      </c>
      <c r="AB40" s="39">
        <v>-0.14858371062207604</v>
      </c>
      <c r="AC40" s="39">
        <v>-5.0661079050947997E-3</v>
      </c>
      <c r="AD40" s="39">
        <v>1.5443304661664358E-2</v>
      </c>
      <c r="AF40" s="24">
        <f t="shared" si="1"/>
        <v>1.3912819026309295</v>
      </c>
      <c r="AG40" s="24">
        <f t="shared" si="2"/>
        <v>12.98241372281543</v>
      </c>
      <c r="AH40" s="24">
        <f t="shared" si="3"/>
        <v>14.368516548824951</v>
      </c>
      <c r="AI40" s="24">
        <f t="shared" si="4"/>
        <v>2.6152036507358583</v>
      </c>
      <c r="AJ40" s="24">
        <f t="shared" si="5"/>
        <v>1.62924053973028</v>
      </c>
      <c r="AK40" s="24">
        <f t="shared" si="6"/>
        <v>0.53062825106217038</v>
      </c>
      <c r="AL40" s="24">
        <f t="shared" si="7"/>
        <v>-2.2387655802810915</v>
      </c>
      <c r="AM40" s="24">
        <f t="shared" si="8"/>
        <v>2.224623551524334</v>
      </c>
      <c r="AN40" s="24">
        <f t="shared" si="9"/>
        <v>1.1908875647772805</v>
      </c>
      <c r="AO40" s="24">
        <f t="shared" si="10"/>
        <v>1.8164520818184267</v>
      </c>
      <c r="AP40" s="24">
        <f t="shared" si="11"/>
        <v>0.83290912293510388</v>
      </c>
      <c r="AQ40" s="24">
        <f t="shared" si="12"/>
        <v>-1.1711829815029451</v>
      </c>
      <c r="AR40" s="24">
        <f t="shared" si="13"/>
        <v>-1.7147984280919266</v>
      </c>
      <c r="AS40" s="24">
        <f t="shared" si="14"/>
        <v>2.3969857684155298</v>
      </c>
    </row>
    <row r="41" spans="1:45" x14ac:dyDescent="0.25">
      <c r="A41" s="33">
        <v>40</v>
      </c>
      <c r="B41" s="32">
        <v>21.1</v>
      </c>
      <c r="C41" s="33">
        <v>434746.99766865501</v>
      </c>
      <c r="D41" s="33">
        <v>1739708.9972805099</v>
      </c>
      <c r="E41" s="32">
        <v>22.69</v>
      </c>
      <c r="F41" s="32">
        <v>5.12</v>
      </c>
      <c r="G41" s="32">
        <v>1.7</v>
      </c>
      <c r="H41" s="32">
        <v>8.448E-2</v>
      </c>
      <c r="I41" s="32">
        <v>11.64</v>
      </c>
      <c r="J41" s="32">
        <v>5.57</v>
      </c>
      <c r="K41" s="32">
        <v>5.33</v>
      </c>
      <c r="L41" s="32">
        <v>1.61</v>
      </c>
      <c r="M41" s="32">
        <v>0.32</v>
      </c>
      <c r="N41" s="32">
        <v>0.16</v>
      </c>
      <c r="O41" s="32">
        <v>9.1300000000000008</v>
      </c>
      <c r="P41" s="32"/>
      <c r="Q41" s="39">
        <v>0.26943769055531713</v>
      </c>
      <c r="R41" s="39">
        <v>-0.62430485112865564</v>
      </c>
      <c r="S41" s="39">
        <v>0.73183565340681356</v>
      </c>
      <c r="T41" s="39">
        <v>0.61050438599746604</v>
      </c>
      <c r="U41" s="39">
        <v>-1.1148328616332464</v>
      </c>
      <c r="V41" s="39">
        <v>-1.0018317985695673</v>
      </c>
      <c r="W41" s="39">
        <v>-1.3264448157240205</v>
      </c>
      <c r="X41" s="39">
        <v>5.7873781888767906E-2</v>
      </c>
      <c r="Y41" s="39">
        <v>-0.46352187922625782</v>
      </c>
      <c r="Z41" s="39">
        <v>0.50417158466569834</v>
      </c>
      <c r="AA41" s="39">
        <v>-3.7197594235703312E-2</v>
      </c>
      <c r="AB41" s="39">
        <v>-8.65847522330081E-2</v>
      </c>
      <c r="AC41" s="39">
        <v>-0.39684511923232824</v>
      </c>
      <c r="AD41" s="39">
        <v>-0.73501782457282183</v>
      </c>
      <c r="AF41" s="24">
        <f t="shared" si="1"/>
        <v>3.0492730404820207</v>
      </c>
      <c r="AG41" s="24">
        <f t="shared" si="2"/>
        <v>12.982519526312648</v>
      </c>
      <c r="AH41" s="24">
        <f t="shared" si="3"/>
        <v>14.369228414261816</v>
      </c>
      <c r="AI41" s="24">
        <f t="shared" si="4"/>
        <v>3.1219242987917504</v>
      </c>
      <c r="AJ41" s="24">
        <f t="shared" si="5"/>
        <v>1.6331544390514163</v>
      </c>
      <c r="AK41" s="24">
        <f t="shared" si="6"/>
        <v>0.53062825106217038</v>
      </c>
      <c r="AL41" s="24">
        <f t="shared" si="7"/>
        <v>-2.4712404590241857</v>
      </c>
      <c r="AM41" s="24">
        <f t="shared" si="8"/>
        <v>2.4544474423032918</v>
      </c>
      <c r="AN41" s="24">
        <f t="shared" si="9"/>
        <v>1.7173950539391927</v>
      </c>
      <c r="AO41" s="24">
        <f t="shared" si="10"/>
        <v>1.6733512381777531</v>
      </c>
      <c r="AP41" s="24">
        <f t="shared" si="11"/>
        <v>0.47623417899637172</v>
      </c>
      <c r="AQ41" s="24">
        <f t="shared" si="12"/>
        <v>-1.1394342831883648</v>
      </c>
      <c r="AR41" s="24">
        <f t="shared" si="13"/>
        <v>-1.8325814637483102</v>
      </c>
      <c r="AS41" s="24">
        <f t="shared" si="14"/>
        <v>2.2115656946068771</v>
      </c>
    </row>
    <row r="42" spans="1:45" x14ac:dyDescent="0.25">
      <c r="A42" s="33">
        <v>41</v>
      </c>
      <c r="B42" s="32">
        <v>21.1</v>
      </c>
      <c r="C42" s="33">
        <v>434753.00064330199</v>
      </c>
      <c r="D42" s="33">
        <v>1740316.0037261101</v>
      </c>
      <c r="E42" s="32">
        <v>22.69</v>
      </c>
      <c r="F42" s="32">
        <v>5.96</v>
      </c>
      <c r="G42" s="32">
        <v>2.2999999999999998</v>
      </c>
      <c r="H42" s="32">
        <v>0.12886</v>
      </c>
      <c r="I42" s="32">
        <v>10.35</v>
      </c>
      <c r="J42" s="32">
        <v>12.26</v>
      </c>
      <c r="K42" s="32">
        <v>5.23</v>
      </c>
      <c r="L42" s="32">
        <v>1.91</v>
      </c>
      <c r="M42" s="32">
        <v>0.27</v>
      </c>
      <c r="N42" s="32">
        <v>0.13</v>
      </c>
      <c r="O42" s="32">
        <v>11.79</v>
      </c>
      <c r="P42" s="32"/>
      <c r="Q42" s="39">
        <v>0.26943769055531713</v>
      </c>
      <c r="R42" s="39">
        <v>-0.62080530870223749</v>
      </c>
      <c r="S42" s="39">
        <v>0.94280285166072897</v>
      </c>
      <c r="T42" s="39">
        <v>0.61050438599746604</v>
      </c>
      <c r="U42" s="39">
        <v>1.0039366729394956</v>
      </c>
      <c r="V42" s="39">
        <v>-5.0127395210783129E-3</v>
      </c>
      <c r="W42" s="39">
        <v>0.40133289858510257</v>
      </c>
      <c r="X42" s="39">
        <v>-0.69650189074495716</v>
      </c>
      <c r="Y42" s="39">
        <v>4.1847081906037809E-2</v>
      </c>
      <c r="Z42" s="39">
        <v>0.44908124572332769</v>
      </c>
      <c r="AA42" s="39">
        <v>0.41071807337761079</v>
      </c>
      <c r="AB42" s="39">
        <v>-0.3965795441783474</v>
      </c>
      <c r="AC42" s="39">
        <v>-0.98451363622317867</v>
      </c>
      <c r="AD42" s="39">
        <v>0.33822228497757206</v>
      </c>
      <c r="AF42" s="24">
        <f t="shared" si="1"/>
        <v>3.0492730404820207</v>
      </c>
      <c r="AG42" s="24">
        <f t="shared" si="2"/>
        <v>12.982533334189956</v>
      </c>
      <c r="AH42" s="24">
        <f t="shared" si="3"/>
        <v>14.369577266038215</v>
      </c>
      <c r="AI42" s="24">
        <f t="shared" si="4"/>
        <v>3.1219242987917504</v>
      </c>
      <c r="AJ42" s="24">
        <f t="shared" si="5"/>
        <v>1.7850704810772584</v>
      </c>
      <c r="AK42" s="24">
        <f t="shared" si="6"/>
        <v>0.83290912293510388</v>
      </c>
      <c r="AL42" s="24">
        <f t="shared" si="7"/>
        <v>-2.0490287352716408</v>
      </c>
      <c r="AM42" s="24">
        <f t="shared" si="8"/>
        <v>2.3369865197113779</v>
      </c>
      <c r="AN42" s="24">
        <f t="shared" si="9"/>
        <v>2.5063419305080652</v>
      </c>
      <c r="AO42" s="24">
        <f t="shared" si="10"/>
        <v>1.6544112780768316</v>
      </c>
      <c r="AP42" s="24">
        <f t="shared" si="11"/>
        <v>0.64710324205853842</v>
      </c>
      <c r="AQ42" s="24">
        <f t="shared" si="12"/>
        <v>-1.3093333199837622</v>
      </c>
      <c r="AR42" s="24">
        <f t="shared" si="13"/>
        <v>-2.0402208285265546</v>
      </c>
      <c r="AS42" s="24">
        <f t="shared" si="14"/>
        <v>2.4672517145492794</v>
      </c>
    </row>
    <row r="43" spans="1:45" x14ac:dyDescent="0.25">
      <c r="A43" s="33">
        <v>42</v>
      </c>
      <c r="B43" s="32">
        <v>26.6</v>
      </c>
      <c r="C43" s="33">
        <v>437326.00091404002</v>
      </c>
      <c r="D43" s="33">
        <v>1736046.0028724</v>
      </c>
      <c r="E43" s="32">
        <v>25.78</v>
      </c>
      <c r="F43" s="32">
        <v>5.05</v>
      </c>
      <c r="G43" s="32">
        <v>2.9</v>
      </c>
      <c r="H43" s="32">
        <v>0.13170999999999999</v>
      </c>
      <c r="I43" s="32">
        <v>12.79</v>
      </c>
      <c r="J43" s="32">
        <v>25.14</v>
      </c>
      <c r="K43" s="32">
        <v>2.84</v>
      </c>
      <c r="L43" s="32">
        <v>0.97</v>
      </c>
      <c r="M43" s="32">
        <v>0.28999999999999998</v>
      </c>
      <c r="N43" s="32">
        <v>0.12</v>
      </c>
      <c r="O43" s="32">
        <v>11.19</v>
      </c>
      <c r="P43" s="32"/>
      <c r="Q43" s="39">
        <v>1.1460823260507151</v>
      </c>
      <c r="R43" s="39">
        <v>0.87917164275158555</v>
      </c>
      <c r="S43" s="39">
        <v>-0.54125077442283109</v>
      </c>
      <c r="T43" s="39">
        <v>1.1702557343295164</v>
      </c>
      <c r="U43" s="39">
        <v>-1.2913969895143089</v>
      </c>
      <c r="V43" s="39">
        <v>0.99180631952741105</v>
      </c>
      <c r="W43" s="39">
        <v>0.51228752872888317</v>
      </c>
      <c r="X43" s="39">
        <v>0.73037922648472298</v>
      </c>
      <c r="Y43" s="39">
        <v>1.0148145287496804</v>
      </c>
      <c r="Z43" s="39">
        <v>-0.8675778549993366</v>
      </c>
      <c r="AA43" s="39">
        <v>-0.99275101847744074</v>
      </c>
      <c r="AB43" s="39">
        <v>-0.27258162740021191</v>
      </c>
      <c r="AC43" s="39">
        <v>-1.1804031418867957</v>
      </c>
      <c r="AD43" s="39">
        <v>9.6138049740641107E-2</v>
      </c>
      <c r="AF43" s="24">
        <f t="shared" si="1"/>
        <v>3.2809112157876537</v>
      </c>
      <c r="AG43" s="24">
        <f t="shared" si="2"/>
        <v>12.988434193474856</v>
      </c>
      <c r="AH43" s="24">
        <f t="shared" si="3"/>
        <v>14.367120673201791</v>
      </c>
      <c r="AI43" s="24">
        <f t="shared" si="4"/>
        <v>3.2495989975110415</v>
      </c>
      <c r="AJ43" s="24">
        <f t="shared" si="5"/>
        <v>1.6193882432872684</v>
      </c>
      <c r="AK43" s="24">
        <f t="shared" si="6"/>
        <v>1.0647107369924282</v>
      </c>
      <c r="AL43" s="24">
        <f t="shared" si="7"/>
        <v>-2.027152742971182</v>
      </c>
      <c r="AM43" s="24">
        <f t="shared" si="8"/>
        <v>2.5486636155907512</v>
      </c>
      <c r="AN43" s="24">
        <f t="shared" si="9"/>
        <v>3.2244602031621015</v>
      </c>
      <c r="AO43" s="24">
        <f t="shared" si="10"/>
        <v>1.0438040521731147</v>
      </c>
      <c r="AP43" s="24">
        <f t="shared" si="11"/>
        <v>-3.0459207484708574E-2</v>
      </c>
      <c r="AQ43" s="24">
        <f t="shared" si="12"/>
        <v>-1.2378743560016174</v>
      </c>
      <c r="AR43" s="24">
        <f t="shared" si="13"/>
        <v>-2.120263536200091</v>
      </c>
      <c r="AS43" s="24">
        <f t="shared" si="14"/>
        <v>2.4150205223238337</v>
      </c>
    </row>
    <row r="44" spans="1:45" x14ac:dyDescent="0.25">
      <c r="A44" s="33">
        <v>43</v>
      </c>
      <c r="B44" s="32">
        <v>19.149999999999999</v>
      </c>
      <c r="C44" s="33">
        <v>434739.996946848</v>
      </c>
      <c r="D44" s="33">
        <v>1740907.0034298401</v>
      </c>
      <c r="E44" s="32">
        <v>21.86</v>
      </c>
      <c r="F44" s="32">
        <v>5.41</v>
      </c>
      <c r="G44" s="32">
        <v>1.57</v>
      </c>
      <c r="H44" s="32">
        <v>0.10715</v>
      </c>
      <c r="I44" s="32">
        <v>8.52</v>
      </c>
      <c r="J44" s="32">
        <v>7.82</v>
      </c>
      <c r="K44" s="32">
        <v>6.65</v>
      </c>
      <c r="L44" s="32">
        <v>2.69</v>
      </c>
      <c r="M44" s="32">
        <v>0.16</v>
      </c>
      <c r="N44" s="32">
        <v>0.23</v>
      </c>
      <c r="O44" s="32">
        <v>12.16</v>
      </c>
      <c r="P44" s="32"/>
      <c r="Q44" s="39">
        <v>-4.1372680211233449E-2</v>
      </c>
      <c r="R44" s="39">
        <v>-0.62838604827172562</v>
      </c>
      <c r="S44" s="39">
        <v>1.1482068511875045</v>
      </c>
      <c r="T44" s="39">
        <v>0.46015046395358161</v>
      </c>
      <c r="U44" s="39">
        <v>-0.38335290326884713</v>
      </c>
      <c r="V44" s="39">
        <v>-1.2178092613634064</v>
      </c>
      <c r="W44" s="39">
        <v>-0.44386886296629607</v>
      </c>
      <c r="X44" s="39">
        <v>-1.7666627286672174</v>
      </c>
      <c r="Y44" s="39">
        <v>-0.29355473983198799</v>
      </c>
      <c r="Z44" s="39">
        <v>1.2313640587049941</v>
      </c>
      <c r="AA44" s="39">
        <v>1.5752988091722282</v>
      </c>
      <c r="AB44" s="39">
        <v>-1.0785680864580942</v>
      </c>
      <c r="AC44" s="39">
        <v>0.9743814204129897</v>
      </c>
      <c r="AD44" s="39">
        <v>0.48750756337367995</v>
      </c>
      <c r="AF44" s="24">
        <f t="shared" si="1"/>
        <v>2.9523027156266548</v>
      </c>
      <c r="AG44" s="24">
        <f t="shared" si="2"/>
        <v>12.982503423203918</v>
      </c>
      <c r="AH44" s="24">
        <f t="shared" si="3"/>
        <v>14.369916801717597</v>
      </c>
      <c r="AI44" s="24">
        <f t="shared" si="4"/>
        <v>3.0846584827483925</v>
      </c>
      <c r="AJ44" s="24">
        <f t="shared" si="5"/>
        <v>1.6882490928583902</v>
      </c>
      <c r="AK44" s="24">
        <f t="shared" si="6"/>
        <v>0.45107561936021673</v>
      </c>
      <c r="AL44" s="24">
        <f t="shared" si="7"/>
        <v>-2.233525557062551</v>
      </c>
      <c r="AM44" s="24">
        <f t="shared" si="8"/>
        <v>2.1424163408412245</v>
      </c>
      <c r="AN44" s="24">
        <f t="shared" si="9"/>
        <v>2.0566845545572199</v>
      </c>
      <c r="AO44" s="24">
        <f t="shared" si="10"/>
        <v>1.8946168546677629</v>
      </c>
      <c r="AP44" s="24">
        <f t="shared" si="11"/>
        <v>0.9895411936137477</v>
      </c>
      <c r="AQ44" s="24">
        <f t="shared" si="12"/>
        <v>-1.8325814637483102</v>
      </c>
      <c r="AR44" s="24">
        <f t="shared" si="13"/>
        <v>-1.4696759700589417</v>
      </c>
      <c r="AS44" s="24">
        <f t="shared" si="14"/>
        <v>2.4981518765380208</v>
      </c>
    </row>
    <row r="45" spans="1:45" x14ac:dyDescent="0.25">
      <c r="A45" s="33">
        <v>44</v>
      </c>
      <c r="B45" s="32">
        <v>20.22</v>
      </c>
      <c r="C45" s="33">
        <v>434255.998870051</v>
      </c>
      <c r="D45" s="33">
        <v>1740862.00258963</v>
      </c>
      <c r="E45" s="32">
        <v>21.56</v>
      </c>
      <c r="F45" s="32">
        <v>5.57</v>
      </c>
      <c r="G45" s="32">
        <v>2.5299999999999998</v>
      </c>
      <c r="H45" s="32">
        <v>0.12384000000000001</v>
      </c>
      <c r="I45" s="32">
        <v>14.15</v>
      </c>
      <c r="J45" s="32">
        <v>7.95</v>
      </c>
      <c r="K45" s="32">
        <v>5.5</v>
      </c>
      <c r="L45" s="32">
        <v>2.17</v>
      </c>
      <c r="M45" s="32">
        <v>0.31</v>
      </c>
      <c r="N45" s="32">
        <v>0.15</v>
      </c>
      <c r="O45" s="32">
        <v>14.44</v>
      </c>
      <c r="P45" s="32"/>
      <c r="Q45" s="39">
        <v>0.12917454887605309</v>
      </c>
      <c r="R45" s="39">
        <v>-0.91054146348869847</v>
      </c>
      <c r="S45" s="39">
        <v>1.1325666528881031</v>
      </c>
      <c r="T45" s="39">
        <v>0.40580567285338243</v>
      </c>
      <c r="U45" s="39">
        <v>2.0222246173580316E-2</v>
      </c>
      <c r="V45" s="39">
        <v>0.37710123311417587</v>
      </c>
      <c r="W45" s="39">
        <v>0.20589702373535512</v>
      </c>
      <c r="X45" s="39">
        <v>1.5256900131373325</v>
      </c>
      <c r="Y45" s="39">
        <v>-0.28373441622254125</v>
      </c>
      <c r="Z45" s="39">
        <v>0.59782516086772886</v>
      </c>
      <c r="AA45" s="39">
        <v>0.79891165197581659</v>
      </c>
      <c r="AB45" s="39">
        <v>-0.14858371062207604</v>
      </c>
      <c r="AC45" s="39">
        <v>-0.59273462489594531</v>
      </c>
      <c r="AD45" s="39">
        <v>1.4074276572740179</v>
      </c>
      <c r="AF45" s="24">
        <f t="shared" si="1"/>
        <v>3.0066722135923252</v>
      </c>
      <c r="AG45" s="24">
        <f t="shared" si="2"/>
        <v>12.981389498331598</v>
      </c>
      <c r="AH45" s="24">
        <f t="shared" si="3"/>
        <v>14.369890952305912</v>
      </c>
      <c r="AI45" s="24">
        <f t="shared" si="4"/>
        <v>3.0708397460407961</v>
      </c>
      <c r="AJ45" s="24">
        <f t="shared" si="5"/>
        <v>1.7173950539391927</v>
      </c>
      <c r="AK45" s="24">
        <f t="shared" si="6"/>
        <v>0.92821930273942876</v>
      </c>
      <c r="AL45" s="24">
        <f t="shared" si="7"/>
        <v>-2.0887648691407201</v>
      </c>
      <c r="AM45" s="24">
        <f t="shared" si="8"/>
        <v>2.6497146240892469</v>
      </c>
      <c r="AN45" s="24">
        <f t="shared" si="9"/>
        <v>2.0731719286662407</v>
      </c>
      <c r="AO45" s="24">
        <f t="shared" si="10"/>
        <v>1.7047480922384253</v>
      </c>
      <c r="AP45" s="24">
        <f t="shared" si="11"/>
        <v>0.77472716755236815</v>
      </c>
      <c r="AQ45" s="24">
        <f t="shared" si="12"/>
        <v>-1.1711829815029451</v>
      </c>
      <c r="AR45" s="24">
        <f t="shared" si="13"/>
        <v>-1.8971199848858813</v>
      </c>
      <c r="AS45" s="24">
        <f t="shared" si="14"/>
        <v>2.67000213346468</v>
      </c>
    </row>
    <row r="46" spans="1:45" x14ac:dyDescent="0.25">
      <c r="A46" s="33">
        <v>45</v>
      </c>
      <c r="B46" s="32">
        <v>21.1</v>
      </c>
      <c r="C46" s="33">
        <v>434251.99963556801</v>
      </c>
      <c r="D46" s="33">
        <v>1739693.0005365999</v>
      </c>
      <c r="E46" s="32">
        <v>22.69</v>
      </c>
      <c r="F46" s="32">
        <v>5.35</v>
      </c>
      <c r="G46" s="32">
        <v>2.66</v>
      </c>
      <c r="H46" s="32">
        <v>0.12651999999999999</v>
      </c>
      <c r="I46" s="32">
        <v>12.21</v>
      </c>
      <c r="J46" s="32">
        <v>6.81</v>
      </c>
      <c r="K46" s="32">
        <v>4.03</v>
      </c>
      <c r="L46" s="32">
        <v>1.4</v>
      </c>
      <c r="M46" s="32">
        <v>0.4</v>
      </c>
      <c r="N46" s="32">
        <v>0.09</v>
      </c>
      <c r="O46" s="32">
        <v>12.49</v>
      </c>
      <c r="P46" s="32"/>
      <c r="Q46" s="39">
        <v>0.26943769055531713</v>
      </c>
      <c r="R46" s="39">
        <v>-0.91287288941825406</v>
      </c>
      <c r="S46" s="39">
        <v>0.7262759295054565</v>
      </c>
      <c r="T46" s="39">
        <v>0.61050438599746604</v>
      </c>
      <c r="U46" s="39">
        <v>-0.53469358430975855</v>
      </c>
      <c r="V46" s="39">
        <v>0.59307869590801576</v>
      </c>
      <c r="W46" s="39">
        <v>0.31023330751968203</v>
      </c>
      <c r="X46" s="39">
        <v>0.39120256747111143</v>
      </c>
      <c r="Y46" s="39">
        <v>-0.36985110018230472</v>
      </c>
      <c r="Z46" s="39">
        <v>-0.21200282158512296</v>
      </c>
      <c r="AA46" s="39">
        <v>-0.35073856156502364</v>
      </c>
      <c r="AB46" s="39">
        <v>0.40940691487953501</v>
      </c>
      <c r="AC46" s="39">
        <v>-1.7680716588776462</v>
      </c>
      <c r="AD46" s="39">
        <v>0.62065389275399208</v>
      </c>
      <c r="AF46" s="24">
        <f t="shared" si="1"/>
        <v>3.0492730404820207</v>
      </c>
      <c r="AG46" s="24">
        <f t="shared" si="2"/>
        <v>12.981380288895439</v>
      </c>
      <c r="AH46" s="24">
        <f t="shared" si="3"/>
        <v>14.369219219150748</v>
      </c>
      <c r="AI46" s="24">
        <f t="shared" si="4"/>
        <v>3.1219242987917504</v>
      </c>
      <c r="AJ46" s="24">
        <f t="shared" si="5"/>
        <v>1.6770965609079151</v>
      </c>
      <c r="AK46" s="24">
        <f t="shared" si="6"/>
        <v>0.97832612279360776</v>
      </c>
      <c r="AL46" s="24">
        <f t="shared" si="7"/>
        <v>-2.0673548805446891</v>
      </c>
      <c r="AM46" s="24">
        <f t="shared" si="8"/>
        <v>2.5022552881226132</v>
      </c>
      <c r="AN46" s="24">
        <f t="shared" si="9"/>
        <v>1.9183921201614209</v>
      </c>
      <c r="AO46" s="24">
        <f t="shared" si="10"/>
        <v>1.3937663759585917</v>
      </c>
      <c r="AP46" s="24">
        <f t="shared" si="11"/>
        <v>0.33647223662121289</v>
      </c>
      <c r="AQ46" s="24">
        <f t="shared" si="12"/>
        <v>-0.916290731874155</v>
      </c>
      <c r="AR46" s="24">
        <f t="shared" si="13"/>
        <v>-2.4079456086518722</v>
      </c>
      <c r="AS46" s="24">
        <f t="shared" si="14"/>
        <v>2.5249283241374862</v>
      </c>
    </row>
    <row r="47" spans="1:45" x14ac:dyDescent="0.25">
      <c r="A47" s="33">
        <v>46</v>
      </c>
      <c r="B47" s="32">
        <v>20.72</v>
      </c>
      <c r="C47" s="33">
        <v>434237.998191953</v>
      </c>
      <c r="D47" s="33">
        <v>1738738.00492319</v>
      </c>
      <c r="E47" s="32">
        <v>20.64</v>
      </c>
      <c r="F47" s="32">
        <v>5.52</v>
      </c>
      <c r="G47" s="32">
        <v>2.52</v>
      </c>
      <c r="H47" s="32">
        <v>0.10522999999999999</v>
      </c>
      <c r="I47" s="32">
        <v>13.91</v>
      </c>
      <c r="J47" s="32">
        <v>4.4000000000000004</v>
      </c>
      <c r="K47" s="32">
        <v>6.88</v>
      </c>
      <c r="L47" s="32">
        <v>3.53</v>
      </c>
      <c r="M47" s="32">
        <v>0.28999999999999998</v>
      </c>
      <c r="N47" s="32">
        <v>0.28000000000000003</v>
      </c>
      <c r="O47" s="32">
        <v>12.44</v>
      </c>
      <c r="P47" s="32"/>
      <c r="Q47" s="39">
        <v>0.20886951573927107</v>
      </c>
      <c r="R47" s="39">
        <v>-0.92103528370497101</v>
      </c>
      <c r="S47" s="39">
        <v>0.39436388744030487</v>
      </c>
      <c r="T47" s="39">
        <v>0.23914831347943899</v>
      </c>
      <c r="U47" s="39">
        <v>-0.10589498802717995</v>
      </c>
      <c r="V47" s="39">
        <v>0.36048758213003473</v>
      </c>
      <c r="W47" s="39">
        <v>-0.51861724537894871</v>
      </c>
      <c r="X47" s="39">
        <v>1.385341050786872</v>
      </c>
      <c r="Y47" s="39">
        <v>-0.55190479171127815</v>
      </c>
      <c r="Z47" s="39">
        <v>1.3580718382724468</v>
      </c>
      <c r="AA47" s="39">
        <v>2.8294626784895081</v>
      </c>
      <c r="AB47" s="39">
        <v>-0.27258162740021191</v>
      </c>
      <c r="AC47" s="39">
        <v>1.953828948731074</v>
      </c>
      <c r="AD47" s="39">
        <v>0.6004802064842476</v>
      </c>
      <c r="AF47" s="24">
        <f t="shared" si="1"/>
        <v>3.0310994173912822</v>
      </c>
      <c r="AG47" s="24">
        <f t="shared" si="2"/>
        <v>12.981348045706337</v>
      </c>
      <c r="AH47" s="24">
        <f t="shared" si="3"/>
        <v>14.368670123517742</v>
      </c>
      <c r="AI47" s="24">
        <f t="shared" si="4"/>
        <v>3.0272309406133622</v>
      </c>
      <c r="AJ47" s="24">
        <f t="shared" si="5"/>
        <v>1.7083778602890038</v>
      </c>
      <c r="AK47" s="24">
        <f t="shared" si="6"/>
        <v>0.9242589015233319</v>
      </c>
      <c r="AL47" s="24">
        <f t="shared" si="7"/>
        <v>-2.2516068482294163</v>
      </c>
      <c r="AM47" s="24">
        <f t="shared" si="8"/>
        <v>2.6326080059353516</v>
      </c>
      <c r="AN47" s="24">
        <f t="shared" si="9"/>
        <v>1.4816045409242156</v>
      </c>
      <c r="AO47" s="24">
        <f t="shared" si="10"/>
        <v>1.9286186519452522</v>
      </c>
      <c r="AP47" s="24">
        <f t="shared" si="11"/>
        <v>1.2612978709452054</v>
      </c>
      <c r="AQ47" s="24">
        <f t="shared" si="12"/>
        <v>-1.2378743560016174</v>
      </c>
      <c r="AR47" s="24">
        <f t="shared" si="13"/>
        <v>-1.2729656758128873</v>
      </c>
      <c r="AS47" s="24">
        <f t="shared" si="14"/>
        <v>2.5209170873110334</v>
      </c>
    </row>
    <row r="48" spans="1:45" x14ac:dyDescent="0.25">
      <c r="A48" s="33">
        <v>47</v>
      </c>
      <c r="B48" s="32">
        <v>23.35</v>
      </c>
      <c r="C48" s="33">
        <v>434225.00274134299</v>
      </c>
      <c r="D48" s="33">
        <v>1738169.00074234</v>
      </c>
      <c r="E48" s="32">
        <v>25.53</v>
      </c>
      <c r="F48" s="32">
        <v>5.89</v>
      </c>
      <c r="G48" s="32">
        <v>2.17</v>
      </c>
      <c r="H48" s="32">
        <v>0.11764000000000001</v>
      </c>
      <c r="I48" s="32">
        <v>10.67</v>
      </c>
      <c r="J48" s="32">
        <v>3.78</v>
      </c>
      <c r="K48" s="32">
        <v>5.47</v>
      </c>
      <c r="L48" s="32">
        <v>3.96</v>
      </c>
      <c r="M48" s="32">
        <v>0.99</v>
      </c>
      <c r="N48" s="32">
        <v>0.22</v>
      </c>
      <c r="O48" s="32">
        <v>15.57</v>
      </c>
      <c r="P48" s="32"/>
      <c r="Q48" s="39">
        <v>0.62806504143979813</v>
      </c>
      <c r="R48" s="39">
        <v>-0.92861121621086651</v>
      </c>
      <c r="S48" s="39">
        <v>0.19660450827919007</v>
      </c>
      <c r="T48" s="39">
        <v>1.1249684084126836</v>
      </c>
      <c r="U48" s="39">
        <v>0.82737254505843305</v>
      </c>
      <c r="V48" s="39">
        <v>-0.22099020231491748</v>
      </c>
      <c r="W48" s="39">
        <v>-3.5477961138835001E-2</v>
      </c>
      <c r="X48" s="39">
        <v>-0.50936994094434318</v>
      </c>
      <c r="Y48" s="39">
        <v>-0.59874018123325479</v>
      </c>
      <c r="Z48" s="39">
        <v>0.58129805918501742</v>
      </c>
      <c r="AA48" s="39">
        <v>3.4714751354019255</v>
      </c>
      <c r="AB48" s="39">
        <v>4.0673454598345398</v>
      </c>
      <c r="AC48" s="39">
        <v>0.77849191474937263</v>
      </c>
      <c r="AD48" s="39">
        <v>1.8633529669702384</v>
      </c>
      <c r="AF48" s="24">
        <f t="shared" si="1"/>
        <v>3.1505969841149062</v>
      </c>
      <c r="AG48" s="24">
        <f t="shared" si="2"/>
        <v>12.981318118235398</v>
      </c>
      <c r="AH48" s="24">
        <f t="shared" si="3"/>
        <v>14.368342818712062</v>
      </c>
      <c r="AI48" s="24">
        <f t="shared" si="4"/>
        <v>3.2398542312533927</v>
      </c>
      <c r="AJ48" s="24">
        <f t="shared" si="5"/>
        <v>1.7732559976634952</v>
      </c>
      <c r="AK48" s="24">
        <f t="shared" si="6"/>
        <v>0.77472716755236815</v>
      </c>
      <c r="AL48" s="24">
        <f t="shared" si="7"/>
        <v>-2.1401261652963428</v>
      </c>
      <c r="AM48" s="24">
        <f t="shared" si="8"/>
        <v>2.3674360653136621</v>
      </c>
      <c r="AN48" s="24">
        <f t="shared" si="9"/>
        <v>1.3297240096314962</v>
      </c>
      <c r="AO48" s="24">
        <f t="shared" si="10"/>
        <v>1.6992786164338898</v>
      </c>
      <c r="AP48" s="24">
        <f t="shared" si="11"/>
        <v>1.3762440252663892</v>
      </c>
      <c r="AQ48" s="24">
        <f t="shared" si="12"/>
        <v>-1.0050335853501451E-2</v>
      </c>
      <c r="AR48" s="24">
        <f t="shared" si="13"/>
        <v>-1.5141277326297755</v>
      </c>
      <c r="AS48" s="24">
        <f t="shared" si="14"/>
        <v>2.7453459858459071</v>
      </c>
    </row>
    <row r="49" spans="1:45" x14ac:dyDescent="0.25">
      <c r="A49" s="33">
        <v>48</v>
      </c>
      <c r="B49" s="32">
        <v>20.25</v>
      </c>
      <c r="C49" s="33">
        <v>434133.00385653297</v>
      </c>
      <c r="D49" s="33">
        <v>1737527.0014194399</v>
      </c>
      <c r="E49" s="32">
        <v>17.93</v>
      </c>
      <c r="F49" s="32">
        <v>5.6</v>
      </c>
      <c r="G49" s="32">
        <v>2.15</v>
      </c>
      <c r="H49" s="32">
        <v>0.11430999999999999</v>
      </c>
      <c r="I49" s="32">
        <v>10.9</v>
      </c>
      <c r="J49" s="32">
        <v>3.48</v>
      </c>
      <c r="K49" s="32">
        <v>2.69</v>
      </c>
      <c r="L49" s="32">
        <v>2.37</v>
      </c>
      <c r="M49" s="32">
        <v>0.28999999999999998</v>
      </c>
      <c r="N49" s="32">
        <v>0.22</v>
      </c>
      <c r="O49" s="32">
        <v>15.02</v>
      </c>
      <c r="P49" s="32"/>
      <c r="Q49" s="39">
        <v>0.13395624688784635</v>
      </c>
      <c r="R49" s="39">
        <v>-0.98224362672549903</v>
      </c>
      <c r="S49" s="39">
        <v>-2.6524586007811091E-2</v>
      </c>
      <c r="T49" s="39">
        <v>-0.25176629945902601</v>
      </c>
      <c r="U49" s="39">
        <v>9.5892586694033791E-2</v>
      </c>
      <c r="V49" s="39">
        <v>-0.2542175042832005</v>
      </c>
      <c r="W49" s="39">
        <v>-0.16511968688577963</v>
      </c>
      <c r="X49" s="39">
        <v>-0.37486885202515169</v>
      </c>
      <c r="Y49" s="39">
        <v>-0.62140246648582398</v>
      </c>
      <c r="Z49" s="39">
        <v>-0.95021336341289286</v>
      </c>
      <c r="AA49" s="39">
        <v>1.0975220970513597</v>
      </c>
      <c r="AB49" s="39">
        <v>-0.27258162740021191</v>
      </c>
      <c r="AC49" s="39">
        <v>0.77849191474937263</v>
      </c>
      <c r="AD49" s="39">
        <v>1.6414424180030514</v>
      </c>
      <c r="AF49" s="24">
        <f t="shared" si="1"/>
        <v>3.0081547935525483</v>
      </c>
      <c r="AG49" s="24">
        <f t="shared" si="2"/>
        <v>12.98110622663204</v>
      </c>
      <c r="AH49" s="24">
        <f t="shared" si="3"/>
        <v>14.367973396685622</v>
      </c>
      <c r="AI49" s="24">
        <f t="shared" si="4"/>
        <v>2.8864752876170416</v>
      </c>
      <c r="AJ49" s="24">
        <f t="shared" si="5"/>
        <v>1.7227665977411035</v>
      </c>
      <c r="AK49" s="24">
        <f t="shared" si="6"/>
        <v>0.76546784213957142</v>
      </c>
      <c r="AL49" s="24">
        <f t="shared" si="7"/>
        <v>-2.16884122294445</v>
      </c>
      <c r="AM49" s="24">
        <f t="shared" si="8"/>
        <v>2.388762789235098</v>
      </c>
      <c r="AN49" s="24">
        <f t="shared" si="9"/>
        <v>1.2470322937863829</v>
      </c>
      <c r="AO49" s="24">
        <f t="shared" si="10"/>
        <v>0.9895411936137477</v>
      </c>
      <c r="AP49" s="24">
        <f t="shared" si="11"/>
        <v>0.86288995514703981</v>
      </c>
      <c r="AQ49" s="24">
        <f t="shared" si="12"/>
        <v>-1.2378743560016174</v>
      </c>
      <c r="AR49" s="24">
        <f t="shared" si="13"/>
        <v>-1.5141277326297755</v>
      </c>
      <c r="AS49" s="24">
        <f t="shared" si="14"/>
        <v>2.7093826463359885</v>
      </c>
    </row>
    <row r="50" spans="1:45" x14ac:dyDescent="0.25">
      <c r="A50" s="33">
        <v>49</v>
      </c>
      <c r="B50" s="32">
        <v>20.25</v>
      </c>
      <c r="C50" s="33">
        <v>433798.99768748</v>
      </c>
      <c r="D50" s="33">
        <v>1737779.0001258301</v>
      </c>
      <c r="E50" s="32">
        <v>17.93</v>
      </c>
      <c r="F50" s="32">
        <v>6.15</v>
      </c>
      <c r="G50" s="32">
        <v>1.61</v>
      </c>
      <c r="H50" s="32">
        <v>7.647000000000001E-2</v>
      </c>
      <c r="I50" s="32">
        <v>12.23</v>
      </c>
      <c r="J50" s="32">
        <v>6.04</v>
      </c>
      <c r="K50" s="32">
        <v>2.19</v>
      </c>
      <c r="L50" s="32">
        <v>1.49</v>
      </c>
      <c r="M50" s="32">
        <v>0.21</v>
      </c>
      <c r="N50" s="32">
        <v>0.21</v>
      </c>
      <c r="O50" s="32">
        <v>8.9700000000000006</v>
      </c>
      <c r="P50" s="32"/>
      <c r="Q50" s="39">
        <v>0.13395624688784635</v>
      </c>
      <c r="R50" s="39">
        <v>-1.1769585519124819</v>
      </c>
      <c r="S50" s="39">
        <v>6.1058439569742537E-2</v>
      </c>
      <c r="T50" s="39">
        <v>-0.25176629945902601</v>
      </c>
      <c r="U50" s="39">
        <v>1.4831821629023787</v>
      </c>
      <c r="V50" s="39">
        <v>-1.1513546574268405</v>
      </c>
      <c r="W50" s="39">
        <v>-1.6382857236018045</v>
      </c>
      <c r="X50" s="39">
        <v>0.40289831433364959</v>
      </c>
      <c r="Y50" s="39">
        <v>-0.42801763233056589</v>
      </c>
      <c r="Z50" s="39">
        <v>-1.2256650581247472</v>
      </c>
      <c r="AA50" s="39">
        <v>-0.21636386128102922</v>
      </c>
      <c r="AB50" s="39">
        <v>-0.7685732945127548</v>
      </c>
      <c r="AC50" s="39">
        <v>0.58260240908575567</v>
      </c>
      <c r="AD50" s="39">
        <v>-0.79957362063600346</v>
      </c>
      <c r="AF50" s="24">
        <f t="shared" si="1"/>
        <v>3.0081547935525483</v>
      </c>
      <c r="AG50" s="24">
        <f t="shared" si="2"/>
        <v>12.980336566831625</v>
      </c>
      <c r="AH50" s="24">
        <f t="shared" si="3"/>
        <v>14.368118419142188</v>
      </c>
      <c r="AI50" s="24">
        <f t="shared" si="4"/>
        <v>2.8864752876170416</v>
      </c>
      <c r="AJ50" s="24">
        <f t="shared" si="5"/>
        <v>1.8164520818184267</v>
      </c>
      <c r="AK50" s="24">
        <f t="shared" si="6"/>
        <v>0.47623417899637172</v>
      </c>
      <c r="AL50" s="24">
        <f t="shared" si="7"/>
        <v>-2.5708567719260031</v>
      </c>
      <c r="AM50" s="24">
        <f t="shared" si="8"/>
        <v>2.503891949699081</v>
      </c>
      <c r="AN50" s="24">
        <f t="shared" si="9"/>
        <v>1.7984040119467235</v>
      </c>
      <c r="AO50" s="24">
        <f t="shared" si="10"/>
        <v>0.78390154382840938</v>
      </c>
      <c r="AP50" s="24">
        <f t="shared" si="11"/>
        <v>0.39877611995736778</v>
      </c>
      <c r="AQ50" s="24">
        <f t="shared" si="12"/>
        <v>-1.5606477482646683</v>
      </c>
      <c r="AR50" s="24">
        <f t="shared" si="13"/>
        <v>-1.5606477482646683</v>
      </c>
      <c r="AS50" s="24">
        <f t="shared" si="14"/>
        <v>2.1938856760707046</v>
      </c>
    </row>
    <row r="51" spans="1:45" x14ac:dyDescent="0.25">
      <c r="A51" s="33">
        <v>50</v>
      </c>
      <c r="B51" s="32">
        <v>23.35</v>
      </c>
      <c r="C51" s="33">
        <v>433775.00228057901</v>
      </c>
      <c r="D51" s="33">
        <v>1738449.0037485401</v>
      </c>
      <c r="E51" s="32">
        <v>25.53</v>
      </c>
      <c r="F51" s="32">
        <v>6.05</v>
      </c>
      <c r="G51" s="32">
        <v>1.31</v>
      </c>
      <c r="H51" s="32">
        <v>6.4560000000000006E-2</v>
      </c>
      <c r="I51" s="32">
        <v>11.74</v>
      </c>
      <c r="J51" s="32">
        <v>5.57</v>
      </c>
      <c r="K51" s="32">
        <v>1.63</v>
      </c>
      <c r="L51" s="32">
        <v>0.74</v>
      </c>
      <c r="M51" s="32">
        <v>0.12</v>
      </c>
      <c r="N51" s="32">
        <v>0.14000000000000001</v>
      </c>
      <c r="O51" s="32">
        <v>6.36</v>
      </c>
      <c r="P51" s="32"/>
      <c r="Q51" s="39">
        <v>0.62806504143979813</v>
      </c>
      <c r="R51" s="39">
        <v>-1.1909471074915801</v>
      </c>
      <c r="S51" s="39">
        <v>0.29392052551240988</v>
      </c>
      <c r="T51" s="39">
        <v>1.1249684084126836</v>
      </c>
      <c r="U51" s="39">
        <v>1.2309476945008604</v>
      </c>
      <c r="V51" s="39">
        <v>-1.6497641869510853</v>
      </c>
      <c r="W51" s="39">
        <v>-2.1019592832552894</v>
      </c>
      <c r="X51" s="39">
        <v>0.11635251620145952</v>
      </c>
      <c r="Y51" s="39">
        <v>-0.46352187922625782</v>
      </c>
      <c r="Z51" s="39">
        <v>-1.5341709562020243</v>
      </c>
      <c r="AA51" s="39">
        <v>-1.336153030314315</v>
      </c>
      <c r="AB51" s="39">
        <v>-1.3265639200143657</v>
      </c>
      <c r="AC51" s="39">
        <v>-0.78862413055956171</v>
      </c>
      <c r="AD51" s="39">
        <v>-1.8526400439166539</v>
      </c>
      <c r="AF51" s="24">
        <f t="shared" si="1"/>
        <v>3.1505969841149062</v>
      </c>
      <c r="AG51" s="24">
        <f t="shared" si="2"/>
        <v>12.980281250727389</v>
      </c>
      <c r="AH51" s="24">
        <f t="shared" si="3"/>
        <v>14.368503896521844</v>
      </c>
      <c r="AI51" s="24">
        <f t="shared" si="4"/>
        <v>3.2398542312533927</v>
      </c>
      <c r="AJ51" s="24">
        <f t="shared" si="5"/>
        <v>1.80005827204275</v>
      </c>
      <c r="AK51" s="24">
        <f t="shared" si="6"/>
        <v>0.27002713721306021</v>
      </c>
      <c r="AL51" s="24">
        <f t="shared" si="7"/>
        <v>-2.7401602550204438</v>
      </c>
      <c r="AM51" s="24">
        <f t="shared" si="8"/>
        <v>2.4630018143999504</v>
      </c>
      <c r="AN51" s="24">
        <f t="shared" si="9"/>
        <v>1.7173950539391927</v>
      </c>
      <c r="AO51" s="24">
        <f t="shared" si="10"/>
        <v>0.48858001481867092</v>
      </c>
      <c r="AP51" s="24">
        <f t="shared" si="11"/>
        <v>-0.30110509278392161</v>
      </c>
      <c r="AQ51" s="24">
        <f t="shared" si="12"/>
        <v>-2.120263536200091</v>
      </c>
      <c r="AR51" s="24">
        <f t="shared" si="13"/>
        <v>-1.9661128563728327</v>
      </c>
      <c r="AS51" s="24">
        <f t="shared" si="14"/>
        <v>1.8500283773520307</v>
      </c>
    </row>
    <row r="52" spans="1:45" x14ac:dyDescent="0.25">
      <c r="A52" s="33">
        <v>51</v>
      </c>
      <c r="B52" s="32">
        <v>26.6</v>
      </c>
      <c r="C52" s="33">
        <v>436813.999950014</v>
      </c>
      <c r="D52" s="33">
        <v>1736149.0019072399</v>
      </c>
      <c r="E52" s="32">
        <v>25.78</v>
      </c>
      <c r="F52" s="32">
        <v>5.39</v>
      </c>
      <c r="G52" s="32">
        <v>2.97</v>
      </c>
      <c r="H52" s="32">
        <v>0.13661999999999999</v>
      </c>
      <c r="I52" s="32">
        <v>12.59</v>
      </c>
      <c r="J52" s="32">
        <v>3.81</v>
      </c>
      <c r="K52" s="32">
        <v>7.29</v>
      </c>
      <c r="L52" s="32">
        <v>2.23</v>
      </c>
      <c r="M52" s="32">
        <v>0.3</v>
      </c>
      <c r="N52" s="32">
        <v>0.14000000000000001</v>
      </c>
      <c r="O52" s="32">
        <v>13.42</v>
      </c>
      <c r="P52" s="32"/>
      <c r="Q52" s="39">
        <v>1.1460823260507151</v>
      </c>
      <c r="R52" s="39">
        <v>0.58069143896175568</v>
      </c>
      <c r="S52" s="39">
        <v>-0.50545310215668404</v>
      </c>
      <c r="T52" s="39">
        <v>1.1702557343295164</v>
      </c>
      <c r="U52" s="39">
        <v>-0.43379979694915172</v>
      </c>
      <c r="V52" s="39">
        <v>1.1081018764164019</v>
      </c>
      <c r="W52" s="39">
        <v>0.70344094416957248</v>
      </c>
      <c r="X52" s="39">
        <v>0.61342175785933983</v>
      </c>
      <c r="Y52" s="39">
        <v>-0.59647395270799775</v>
      </c>
      <c r="Z52" s="39">
        <v>1.5839422279361675</v>
      </c>
      <c r="AA52" s="39">
        <v>0.88849478549847949</v>
      </c>
      <c r="AB52" s="39">
        <v>-0.21058266901114397</v>
      </c>
      <c r="AC52" s="39">
        <v>-0.78862413055956171</v>
      </c>
      <c r="AD52" s="39">
        <v>0.99588445737123521</v>
      </c>
      <c r="AF52" s="24">
        <f t="shared" si="1"/>
        <v>3.2809112157876537</v>
      </c>
      <c r="AG52" s="24">
        <f t="shared" si="2"/>
        <v>12.987262754066819</v>
      </c>
      <c r="AH52" s="24">
        <f t="shared" si="3"/>
        <v>14.367180001110926</v>
      </c>
      <c r="AI52" s="24">
        <f t="shared" si="4"/>
        <v>3.2495989975110415</v>
      </c>
      <c r="AJ52" s="24">
        <f t="shared" si="5"/>
        <v>1.6845453849209058</v>
      </c>
      <c r="AK52" s="24">
        <f t="shared" si="6"/>
        <v>1.0885619528146082</v>
      </c>
      <c r="AL52" s="24">
        <f t="shared" si="7"/>
        <v>-1.990551929678434</v>
      </c>
      <c r="AM52" s="24">
        <f t="shared" si="8"/>
        <v>2.5329028480562559</v>
      </c>
      <c r="AN52" s="24">
        <f t="shared" si="9"/>
        <v>1.3376291891386096</v>
      </c>
      <c r="AO52" s="24">
        <f t="shared" si="10"/>
        <v>1.9865035460205669</v>
      </c>
      <c r="AP52" s="24">
        <f t="shared" si="11"/>
        <v>0.80200158547202738</v>
      </c>
      <c r="AQ52" s="24">
        <f t="shared" si="12"/>
        <v>-1.2039728043259361</v>
      </c>
      <c r="AR52" s="24">
        <f t="shared" si="13"/>
        <v>-1.9661128563728327</v>
      </c>
      <c r="AS52" s="24">
        <f t="shared" si="14"/>
        <v>2.5967461315435356</v>
      </c>
    </row>
    <row r="53" spans="1:45" x14ac:dyDescent="0.25">
      <c r="A53" s="33">
        <v>52</v>
      </c>
      <c r="B53" s="32">
        <v>20.72</v>
      </c>
      <c r="C53" s="33">
        <v>433769.99705309101</v>
      </c>
      <c r="D53" s="33">
        <v>1739355.99913226</v>
      </c>
      <c r="E53" s="32">
        <v>20.64</v>
      </c>
      <c r="F53" s="32">
        <v>5.46</v>
      </c>
      <c r="G53" s="32">
        <v>2.14</v>
      </c>
      <c r="H53" s="32">
        <v>0.10313</v>
      </c>
      <c r="I53" s="32">
        <v>12.05</v>
      </c>
      <c r="J53" s="32">
        <v>4.41</v>
      </c>
      <c r="K53" s="32">
        <v>3.32</v>
      </c>
      <c r="L53" s="32">
        <v>1.37</v>
      </c>
      <c r="M53" s="32">
        <v>0.44</v>
      </c>
      <c r="N53" s="32">
        <v>0.28999999999999998</v>
      </c>
      <c r="O53" s="32">
        <v>11.48</v>
      </c>
      <c r="P53" s="32"/>
      <c r="Q53" s="39">
        <v>0.20886951573927107</v>
      </c>
      <c r="R53" s="39">
        <v>-1.1938649952019569</v>
      </c>
      <c r="S53" s="39">
        <v>0.60914992104778831</v>
      </c>
      <c r="T53" s="39">
        <v>0.23914831347943899</v>
      </c>
      <c r="U53" s="39">
        <v>-0.25723566906808915</v>
      </c>
      <c r="V53" s="39">
        <v>-0.27083115526734158</v>
      </c>
      <c r="W53" s="39">
        <v>-0.60037328864278705</v>
      </c>
      <c r="X53" s="39">
        <v>0.29763659257080444</v>
      </c>
      <c r="Y53" s="39">
        <v>-0.55114938220285914</v>
      </c>
      <c r="Z53" s="39">
        <v>-0.60314422807595647</v>
      </c>
      <c r="AA53" s="39">
        <v>-0.39553012832635476</v>
      </c>
      <c r="AB53" s="39">
        <v>0.65740274843580637</v>
      </c>
      <c r="AC53" s="39">
        <v>2.1497184543946899</v>
      </c>
      <c r="AD53" s="39">
        <v>0.21314543010515818</v>
      </c>
      <c r="AF53" s="24">
        <f t="shared" si="1"/>
        <v>3.0310994173912822</v>
      </c>
      <c r="AG53" s="24">
        <f t="shared" si="2"/>
        <v>12.980269711896568</v>
      </c>
      <c r="AH53" s="24">
        <f t="shared" si="3"/>
        <v>14.369025487239858</v>
      </c>
      <c r="AI53" s="24">
        <f t="shared" si="4"/>
        <v>3.0272309406133622</v>
      </c>
      <c r="AJ53" s="24">
        <f t="shared" si="5"/>
        <v>1.6974487897568136</v>
      </c>
      <c r="AK53" s="24">
        <f t="shared" si="6"/>
        <v>0.76080582903376015</v>
      </c>
      <c r="AL53" s="24">
        <f t="shared" si="7"/>
        <v>-2.2717649506541595</v>
      </c>
      <c r="AM53" s="24">
        <f t="shared" si="8"/>
        <v>2.4890646599366639</v>
      </c>
      <c r="AN53" s="24">
        <f t="shared" si="9"/>
        <v>1.4838746894587547</v>
      </c>
      <c r="AO53" s="24">
        <f t="shared" si="10"/>
        <v>1.199964782928397</v>
      </c>
      <c r="AP53" s="24">
        <f t="shared" si="11"/>
        <v>0.3148107398400336</v>
      </c>
      <c r="AQ53" s="24">
        <f t="shared" si="12"/>
        <v>-0.82098055206983023</v>
      </c>
      <c r="AR53" s="24">
        <f t="shared" si="13"/>
        <v>-1.2378743560016174</v>
      </c>
      <c r="AS53" s="24">
        <f t="shared" si="14"/>
        <v>2.4406063908914204</v>
      </c>
    </row>
    <row r="54" spans="1:45" x14ac:dyDescent="0.25">
      <c r="A54" s="33">
        <v>53</v>
      </c>
      <c r="B54" s="32">
        <v>21.1</v>
      </c>
      <c r="C54" s="33">
        <v>433844.003505648</v>
      </c>
      <c r="D54" s="33">
        <v>1739960.9959869101</v>
      </c>
      <c r="E54" s="32">
        <v>22.69</v>
      </c>
      <c r="F54" s="32">
        <v>5.05</v>
      </c>
      <c r="G54" s="32">
        <v>1.87</v>
      </c>
      <c r="H54" s="32">
        <v>0.11902</v>
      </c>
      <c r="I54" s="32">
        <v>9.1</v>
      </c>
      <c r="J54" s="32">
        <v>5.32</v>
      </c>
      <c r="K54" s="32">
        <v>3.22</v>
      </c>
      <c r="L54" s="32">
        <v>1.22</v>
      </c>
      <c r="M54" s="32">
        <v>0.32</v>
      </c>
      <c r="N54" s="32">
        <v>0.15</v>
      </c>
      <c r="O54" s="32">
        <v>10.96</v>
      </c>
      <c r="P54" s="32"/>
      <c r="Q54" s="39">
        <v>0.26943769055531713</v>
      </c>
      <c r="R54" s="39">
        <v>-1.1507215978394276</v>
      </c>
      <c r="S54" s="39">
        <v>0.81941867898784682</v>
      </c>
      <c r="T54" s="39">
        <v>0.61050438599746604</v>
      </c>
      <c r="U54" s="39">
        <v>-1.2913969895143089</v>
      </c>
      <c r="V54" s="39">
        <v>-0.71939973183916184</v>
      </c>
      <c r="W54" s="39">
        <v>1.8247438720258656E-2</v>
      </c>
      <c r="X54" s="39">
        <v>-1.4274860696536049</v>
      </c>
      <c r="Y54" s="39">
        <v>-0.48240711693673222</v>
      </c>
      <c r="Z54" s="39">
        <v>-0.65823456701832717</v>
      </c>
      <c r="AA54" s="39">
        <v>-0.61948796213301216</v>
      </c>
      <c r="AB54" s="39">
        <v>-8.65847522330081E-2</v>
      </c>
      <c r="AC54" s="39">
        <v>-0.59273462489594531</v>
      </c>
      <c r="AD54" s="39">
        <v>3.3390928998180617E-3</v>
      </c>
      <c r="AF54" s="24">
        <f t="shared" si="1"/>
        <v>3.0492730404820207</v>
      </c>
      <c r="AG54" s="24">
        <f t="shared" si="2"/>
        <v>12.980440309541809</v>
      </c>
      <c r="AH54" s="24">
        <f t="shared" si="3"/>
        <v>14.36937325483999</v>
      </c>
      <c r="AI54" s="24">
        <f t="shared" si="4"/>
        <v>3.1219242987917504</v>
      </c>
      <c r="AJ54" s="24">
        <f t="shared" si="5"/>
        <v>1.6193882432872684</v>
      </c>
      <c r="AK54" s="24">
        <f t="shared" si="6"/>
        <v>0.62593843086649537</v>
      </c>
      <c r="AL54" s="24">
        <f t="shared" si="7"/>
        <v>-2.128463732765431</v>
      </c>
      <c r="AM54" s="24">
        <f t="shared" si="8"/>
        <v>2.2082744135228043</v>
      </c>
      <c r="AN54" s="24">
        <f t="shared" si="9"/>
        <v>1.6714733033535532</v>
      </c>
      <c r="AO54" s="24">
        <f t="shared" si="10"/>
        <v>1.1693813595563169</v>
      </c>
      <c r="AP54" s="24">
        <f t="shared" si="11"/>
        <v>0.19885085874516517</v>
      </c>
      <c r="AQ54" s="24">
        <f t="shared" si="12"/>
        <v>-1.1394342831883648</v>
      </c>
      <c r="AR54" s="24">
        <f t="shared" si="13"/>
        <v>-1.8971199848858813</v>
      </c>
      <c r="AS54" s="24">
        <f t="shared" si="14"/>
        <v>2.3942522815198695</v>
      </c>
    </row>
    <row r="55" spans="1:45" x14ac:dyDescent="0.25">
      <c r="A55" s="33">
        <v>54</v>
      </c>
      <c r="B55" s="32">
        <v>20.22</v>
      </c>
      <c r="C55" s="33">
        <v>433838.99827816</v>
      </c>
      <c r="D55" s="33">
        <v>1740594.99693785</v>
      </c>
      <c r="E55" s="32">
        <v>21.56</v>
      </c>
      <c r="F55" s="32">
        <v>5.52</v>
      </c>
      <c r="G55" s="32">
        <v>3.01</v>
      </c>
      <c r="H55" s="32">
        <v>0.13780000000000001</v>
      </c>
      <c r="I55" s="32">
        <v>14.84</v>
      </c>
      <c r="J55" s="32">
        <v>10.6</v>
      </c>
      <c r="K55" s="32">
        <v>5.22</v>
      </c>
      <c r="L55" s="32">
        <v>1.86</v>
      </c>
      <c r="M55" s="32">
        <v>0.27</v>
      </c>
      <c r="N55" s="32">
        <v>0.11</v>
      </c>
      <c r="O55" s="32">
        <v>19.07</v>
      </c>
      <c r="P55" s="32"/>
      <c r="Q55" s="39">
        <v>0.12917454887605309</v>
      </c>
      <c r="R55" s="39">
        <v>-1.1536394855498044</v>
      </c>
      <c r="S55" s="39">
        <v>1.0397679113223892</v>
      </c>
      <c r="T55" s="39">
        <v>0.40580567285338243</v>
      </c>
      <c r="U55" s="39">
        <v>-0.10589498802717995</v>
      </c>
      <c r="V55" s="39">
        <v>1.1745564803529673</v>
      </c>
      <c r="W55" s="39">
        <v>0.74938005419401565</v>
      </c>
      <c r="X55" s="39">
        <v>1.9291932798949059</v>
      </c>
      <c r="Y55" s="39">
        <v>-8.35508964915124E-2</v>
      </c>
      <c r="Z55" s="39">
        <v>0.44357221182909023</v>
      </c>
      <c r="AA55" s="39">
        <v>0.33606546210872529</v>
      </c>
      <c r="AB55" s="39">
        <v>-0.3965795441783474</v>
      </c>
      <c r="AC55" s="39">
        <v>-1.3762926475504125</v>
      </c>
      <c r="AD55" s="39">
        <v>3.2755110058523367</v>
      </c>
      <c r="AF55" s="24">
        <f t="shared" si="1"/>
        <v>3.0066722135923252</v>
      </c>
      <c r="AG55" s="24">
        <f t="shared" si="2"/>
        <v>12.980428772546206</v>
      </c>
      <c r="AH55" s="24">
        <f t="shared" si="3"/>
        <v>14.369737565001493</v>
      </c>
      <c r="AI55" s="24">
        <f t="shared" si="4"/>
        <v>3.0708397460407961</v>
      </c>
      <c r="AJ55" s="24">
        <f t="shared" si="5"/>
        <v>1.7083778602890038</v>
      </c>
      <c r="AK55" s="24">
        <f t="shared" si="6"/>
        <v>1.1019400787607843</v>
      </c>
      <c r="AL55" s="24">
        <f t="shared" si="7"/>
        <v>-1.9819519204025788</v>
      </c>
      <c r="AM55" s="24">
        <f t="shared" si="8"/>
        <v>2.6973262377392344</v>
      </c>
      <c r="AN55" s="24">
        <f t="shared" si="9"/>
        <v>2.3608540011180215</v>
      </c>
      <c r="AO55" s="24">
        <f t="shared" si="10"/>
        <v>1.6524974018945473</v>
      </c>
      <c r="AP55" s="24">
        <f t="shared" si="11"/>
        <v>0.62057648772510998</v>
      </c>
      <c r="AQ55" s="24">
        <f t="shared" si="12"/>
        <v>-1.3093333199837622</v>
      </c>
      <c r="AR55" s="24">
        <f t="shared" si="13"/>
        <v>-2.2072749131897207</v>
      </c>
      <c r="AS55" s="24">
        <f t="shared" si="14"/>
        <v>2.9481164196123277</v>
      </c>
    </row>
    <row r="56" spans="1:45" x14ac:dyDescent="0.25">
      <c r="A56" s="33">
        <v>55</v>
      </c>
      <c r="B56" s="32">
        <v>20.22</v>
      </c>
      <c r="C56" s="33">
        <v>433837.00278384</v>
      </c>
      <c r="D56" s="33">
        <v>1741178.9980661201</v>
      </c>
      <c r="E56" s="32">
        <v>21.56</v>
      </c>
      <c r="F56" s="32">
        <v>5.61</v>
      </c>
      <c r="G56" s="32">
        <v>1.81</v>
      </c>
      <c r="H56" s="32">
        <v>0.10855999999999999</v>
      </c>
      <c r="I56" s="32">
        <v>9.67</v>
      </c>
      <c r="J56" s="32">
        <v>11.72</v>
      </c>
      <c r="K56" s="32">
        <v>5.49</v>
      </c>
      <c r="L56" s="32">
        <v>2.2400000000000002</v>
      </c>
      <c r="M56" s="32">
        <v>0.11</v>
      </c>
      <c r="N56" s="32">
        <v>0.16</v>
      </c>
      <c r="O56" s="32">
        <v>13.05</v>
      </c>
      <c r="P56" s="32"/>
      <c r="Q56" s="39">
        <v>0.12917454887605309</v>
      </c>
      <c r="R56" s="39">
        <v>-1.1548027949830744</v>
      </c>
      <c r="S56" s="39">
        <v>1.2427395316425638</v>
      </c>
      <c r="T56" s="39">
        <v>0.40580567285338243</v>
      </c>
      <c r="U56" s="39">
        <v>0.12111603353418718</v>
      </c>
      <c r="V56" s="39">
        <v>-0.81908163774401077</v>
      </c>
      <c r="W56" s="39">
        <v>-0.38897551963200466</v>
      </c>
      <c r="X56" s="39">
        <v>-1.0941572840712614</v>
      </c>
      <c r="Y56" s="39">
        <v>1.0549684514131101E-3</v>
      </c>
      <c r="Z56" s="39">
        <v>0.59231612697349179</v>
      </c>
      <c r="AA56" s="39">
        <v>0.90342530775225693</v>
      </c>
      <c r="AB56" s="39">
        <v>-1.3885628784034336</v>
      </c>
      <c r="AC56" s="39">
        <v>-0.39684511923232824</v>
      </c>
      <c r="AD56" s="39">
        <v>0.84659917897512804</v>
      </c>
      <c r="AF56" s="24">
        <f t="shared" si="1"/>
        <v>3.0066722135923252</v>
      </c>
      <c r="AG56" s="24">
        <f t="shared" si="2"/>
        <v>12.98042417291612</v>
      </c>
      <c r="AH56" s="24">
        <f t="shared" si="3"/>
        <v>14.370073026829047</v>
      </c>
      <c r="AI56" s="24">
        <f t="shared" si="4"/>
        <v>3.0708397460407961</v>
      </c>
      <c r="AJ56" s="24">
        <f t="shared" si="5"/>
        <v>1.724550719534605</v>
      </c>
      <c r="AK56" s="24">
        <f t="shared" si="6"/>
        <v>0.59332684527773438</v>
      </c>
      <c r="AL56" s="24">
        <f t="shared" si="7"/>
        <v>-2.2204522634555235</v>
      </c>
      <c r="AM56" s="24">
        <f t="shared" si="8"/>
        <v>2.2690283094652028</v>
      </c>
      <c r="AN56" s="24">
        <f t="shared" si="9"/>
        <v>2.4612967841488667</v>
      </c>
      <c r="AO56" s="24">
        <f t="shared" si="10"/>
        <v>1.7029282555214393</v>
      </c>
      <c r="AP56" s="24">
        <f t="shared" si="11"/>
        <v>0.80647586586694853</v>
      </c>
      <c r="AQ56" s="24">
        <f t="shared" si="12"/>
        <v>-2.2072749131897207</v>
      </c>
      <c r="AR56" s="24">
        <f t="shared" si="13"/>
        <v>-1.8325814637483102</v>
      </c>
      <c r="AS56" s="24">
        <f t="shared" si="14"/>
        <v>2.5687881337687024</v>
      </c>
    </row>
    <row r="57" spans="1:45" x14ac:dyDescent="0.25">
      <c r="A57" s="33">
        <v>56</v>
      </c>
      <c r="B57" s="32">
        <v>20.22</v>
      </c>
      <c r="C57" s="33">
        <v>434266.99882634199</v>
      </c>
      <c r="D57" s="33">
        <v>1741478.9970022</v>
      </c>
      <c r="E57" s="32">
        <v>21.56</v>
      </c>
      <c r="F57" s="32">
        <v>5.25</v>
      </c>
      <c r="G57" s="32">
        <v>1.57</v>
      </c>
      <c r="H57" s="32">
        <v>9.7049999999999997E-2</v>
      </c>
      <c r="I57" s="32">
        <v>9.41</v>
      </c>
      <c r="J57" s="32">
        <v>3.66</v>
      </c>
      <c r="K57" s="32">
        <v>4.1399999999999997</v>
      </c>
      <c r="L57" s="32">
        <v>1.58</v>
      </c>
      <c r="M57" s="32">
        <v>0.26</v>
      </c>
      <c r="N57" s="32">
        <v>0.17</v>
      </c>
      <c r="O57" s="32">
        <v>10.39</v>
      </c>
      <c r="P57" s="32"/>
      <c r="Q57" s="39">
        <v>0.12917454887605309</v>
      </c>
      <c r="R57" s="39">
        <v>-0.90412884041549602</v>
      </c>
      <c r="S57" s="39">
        <v>1.3470052037498095</v>
      </c>
      <c r="T57" s="39">
        <v>0.40580567285338243</v>
      </c>
      <c r="U57" s="39">
        <v>-0.78692805271127464</v>
      </c>
      <c r="V57" s="39">
        <v>-1.2178092613634064</v>
      </c>
      <c r="W57" s="39">
        <v>-0.83707649961618658</v>
      </c>
      <c r="X57" s="39">
        <v>-1.2462019932842598</v>
      </c>
      <c r="Y57" s="39">
        <v>-0.6078050953342824</v>
      </c>
      <c r="Z57" s="39">
        <v>-0.15140344874851533</v>
      </c>
      <c r="AA57" s="39">
        <v>-8.198916099703478E-2</v>
      </c>
      <c r="AB57" s="39">
        <v>-0.45857850256741534</v>
      </c>
      <c r="AC57" s="39">
        <v>-0.20095561356871125</v>
      </c>
      <c r="AD57" s="39">
        <v>-0.2266409305752666</v>
      </c>
      <c r="AF57" s="24">
        <f t="shared" si="1"/>
        <v>3.0066722135923252</v>
      </c>
      <c r="AG57" s="24">
        <f t="shared" si="2"/>
        <v>12.981414828590719</v>
      </c>
      <c r="AH57" s="24">
        <f t="shared" si="3"/>
        <v>14.370245308423879</v>
      </c>
      <c r="AI57" s="24">
        <f t="shared" si="4"/>
        <v>3.0708397460407961</v>
      </c>
      <c r="AJ57" s="24">
        <f t="shared" si="5"/>
        <v>1.6582280766035324</v>
      </c>
      <c r="AK57" s="24">
        <f t="shared" si="6"/>
        <v>0.45107561936021673</v>
      </c>
      <c r="AL57" s="24">
        <f t="shared" si="7"/>
        <v>-2.3325289693671176</v>
      </c>
      <c r="AM57" s="24">
        <f t="shared" si="8"/>
        <v>2.2417729535972883</v>
      </c>
      <c r="AN57" s="24">
        <f t="shared" si="9"/>
        <v>1.297463147413275</v>
      </c>
      <c r="AO57" s="24">
        <f t="shared" si="10"/>
        <v>1.4206957878372228</v>
      </c>
      <c r="AP57" s="24">
        <f t="shared" si="11"/>
        <v>0.45742484703887548</v>
      </c>
      <c r="AQ57" s="24">
        <f t="shared" si="12"/>
        <v>-1.3470736479666092</v>
      </c>
      <c r="AR57" s="24">
        <f t="shared" si="13"/>
        <v>-1.7719568419318752</v>
      </c>
      <c r="AS57" s="24">
        <f t="shared" si="14"/>
        <v>2.340843805111136</v>
      </c>
    </row>
    <row r="58" spans="1:45" x14ac:dyDescent="0.25">
      <c r="A58" s="33">
        <v>57</v>
      </c>
      <c r="B58" s="32">
        <v>22.2</v>
      </c>
      <c r="C58" s="33">
        <v>434732.99622504</v>
      </c>
      <c r="D58" s="33">
        <v>1741465.9996477801</v>
      </c>
      <c r="E58" s="32">
        <v>21.24</v>
      </c>
      <c r="F58" s="32">
        <v>5.19</v>
      </c>
      <c r="G58" s="32">
        <v>1.87</v>
      </c>
      <c r="H58" s="32">
        <v>9.8920000000000008E-2</v>
      </c>
      <c r="I58" s="32">
        <v>10.97</v>
      </c>
      <c r="J58" s="32">
        <v>3.01</v>
      </c>
      <c r="K58" s="32">
        <v>6.83</v>
      </c>
      <c r="L58" s="32">
        <v>2.67</v>
      </c>
      <c r="M58" s="32">
        <v>0.24</v>
      </c>
      <c r="N58" s="32">
        <v>0.25</v>
      </c>
      <c r="O58" s="32">
        <v>12.72</v>
      </c>
      <c r="P58" s="32"/>
      <c r="Q58" s="39">
        <v>0.4447666176543964</v>
      </c>
      <c r="R58" s="39">
        <v>-0.63246724541537247</v>
      </c>
      <c r="S58" s="39">
        <v>1.3424879280823845</v>
      </c>
      <c r="T58" s="39">
        <v>0.34783789567983669</v>
      </c>
      <c r="U58" s="39">
        <v>-0.93826873375218378</v>
      </c>
      <c r="V58" s="39">
        <v>-0.71939973183916184</v>
      </c>
      <c r="W58" s="39">
        <v>-0.76427468966219647</v>
      </c>
      <c r="X58" s="39">
        <v>-0.33393373800626724</v>
      </c>
      <c r="Y58" s="39">
        <v>-0.65690671338151596</v>
      </c>
      <c r="Z58" s="39">
        <v>1.3305266688012616</v>
      </c>
      <c r="AA58" s="39">
        <v>1.5454377646646738</v>
      </c>
      <c r="AB58" s="39">
        <v>-0.58257641934555116</v>
      </c>
      <c r="AC58" s="39">
        <v>1.3661604317402232</v>
      </c>
      <c r="AD58" s="39">
        <v>0.71345284959481592</v>
      </c>
      <c r="AF58" s="24">
        <f t="shared" si="1"/>
        <v>3.1000922888782338</v>
      </c>
      <c r="AG58" s="24">
        <f t="shared" si="2"/>
        <v>12.982487319835871</v>
      </c>
      <c r="AH58" s="24">
        <f t="shared" si="3"/>
        <v>14.370237844995986</v>
      </c>
      <c r="AI58" s="24">
        <f t="shared" si="4"/>
        <v>3.0558861963737378</v>
      </c>
      <c r="AJ58" s="24">
        <f t="shared" si="5"/>
        <v>1.6467336971777973</v>
      </c>
      <c r="AK58" s="24">
        <f t="shared" si="6"/>
        <v>0.62593843086649537</v>
      </c>
      <c r="AL58" s="24">
        <f t="shared" si="7"/>
        <v>-2.3134438363289216</v>
      </c>
      <c r="AM58" s="24">
        <f t="shared" si="8"/>
        <v>2.3951642742871391</v>
      </c>
      <c r="AN58" s="24">
        <f t="shared" si="9"/>
        <v>1.1019400787607843</v>
      </c>
      <c r="AO58" s="24">
        <f t="shared" si="10"/>
        <v>1.9213246735826988</v>
      </c>
      <c r="AP58" s="24">
        <f t="shared" si="11"/>
        <v>0.98207847241215818</v>
      </c>
      <c r="AQ58" s="24">
        <f t="shared" si="12"/>
        <v>-1.4271163556401458</v>
      </c>
      <c r="AR58" s="24">
        <f t="shared" si="13"/>
        <v>-1.3862943611198906</v>
      </c>
      <c r="AS58" s="24">
        <f t="shared" si="14"/>
        <v>2.5431755579119759</v>
      </c>
    </row>
    <row r="59" spans="1:45" x14ac:dyDescent="0.25">
      <c r="A59" s="33">
        <v>58</v>
      </c>
      <c r="B59" s="32">
        <v>22.2</v>
      </c>
      <c r="C59" s="33">
        <v>436489.99599009298</v>
      </c>
      <c r="D59" s="33">
        <v>1741172.9992871501</v>
      </c>
      <c r="E59" s="32">
        <v>21.24</v>
      </c>
      <c r="F59" s="32">
        <v>5.19</v>
      </c>
      <c r="G59" s="32">
        <v>2.77</v>
      </c>
      <c r="H59" s="32">
        <v>0.13306999999999999</v>
      </c>
      <c r="I59" s="32">
        <v>12.06</v>
      </c>
      <c r="J59" s="32">
        <v>2.5299999999999998</v>
      </c>
      <c r="K59" s="32">
        <v>5.33</v>
      </c>
      <c r="L59" s="32">
        <v>2.06</v>
      </c>
      <c r="M59" s="32">
        <v>0.34</v>
      </c>
      <c r="N59" s="32">
        <v>0.19</v>
      </c>
      <c r="O59" s="32">
        <v>13.04</v>
      </c>
      <c r="P59" s="32"/>
      <c r="Q59" s="39">
        <v>0.4447666176543964</v>
      </c>
      <c r="R59" s="39">
        <v>0.3918074821319002</v>
      </c>
      <c r="S59" s="39">
        <v>1.2406546351782601</v>
      </c>
      <c r="T59" s="39">
        <v>0.34783789567983669</v>
      </c>
      <c r="U59" s="39">
        <v>-0.93826873375218378</v>
      </c>
      <c r="V59" s="39">
        <v>0.77582885673357194</v>
      </c>
      <c r="W59" s="39">
        <v>0.56523429960451199</v>
      </c>
      <c r="X59" s="39">
        <v>0.30348446600207352</v>
      </c>
      <c r="Y59" s="39">
        <v>-0.69316636978562685</v>
      </c>
      <c r="Z59" s="39">
        <v>0.50417158466569834</v>
      </c>
      <c r="AA59" s="39">
        <v>0.63467590718426814</v>
      </c>
      <c r="AB59" s="39">
        <v>3.7413164545127754E-2</v>
      </c>
      <c r="AC59" s="39">
        <v>0.1908233977585222</v>
      </c>
      <c r="AD59" s="39">
        <v>0.8425644417211785</v>
      </c>
      <c r="AF59" s="24">
        <f t="shared" si="1"/>
        <v>3.1000922888782338</v>
      </c>
      <c r="AG59" s="24">
        <f t="shared" si="2"/>
        <v>12.986520735305211</v>
      </c>
      <c r="AH59" s="24">
        <f t="shared" si="3"/>
        <v>14.370069581583435</v>
      </c>
      <c r="AI59" s="24">
        <f t="shared" si="4"/>
        <v>3.0558861963737378</v>
      </c>
      <c r="AJ59" s="24">
        <f t="shared" si="5"/>
        <v>1.6467336971777973</v>
      </c>
      <c r="AK59" s="24">
        <f t="shared" si="6"/>
        <v>1.0188473201992472</v>
      </c>
      <c r="AL59" s="24">
        <f t="shared" si="7"/>
        <v>-2.016879973426486</v>
      </c>
      <c r="AM59" s="24">
        <f t="shared" si="8"/>
        <v>2.4898941912990393</v>
      </c>
      <c r="AN59" s="24">
        <f t="shared" si="9"/>
        <v>0.92821930273942876</v>
      </c>
      <c r="AO59" s="24">
        <f t="shared" si="10"/>
        <v>1.6733512381777531</v>
      </c>
      <c r="AP59" s="24">
        <f t="shared" si="11"/>
        <v>0.72270598280148979</v>
      </c>
      <c r="AQ59" s="24">
        <f t="shared" si="12"/>
        <v>-1.0788096613719298</v>
      </c>
      <c r="AR59" s="24">
        <f t="shared" si="13"/>
        <v>-1.6607312068216509</v>
      </c>
      <c r="AS59" s="24">
        <f t="shared" si="14"/>
        <v>2.5680215564985067</v>
      </c>
    </row>
    <row r="60" spans="1:45" x14ac:dyDescent="0.25">
      <c r="A60" s="33">
        <v>59</v>
      </c>
      <c r="B60" s="32">
        <v>26.6</v>
      </c>
      <c r="C60" s="33">
        <v>437058.00272857602</v>
      </c>
      <c r="D60" s="33">
        <v>1736609.99807281</v>
      </c>
      <c r="E60" s="32">
        <v>25.78</v>
      </c>
      <c r="F60" s="32">
        <v>5.3</v>
      </c>
      <c r="G60" s="32">
        <v>1.98</v>
      </c>
      <c r="H60" s="32">
        <v>9.3950000000000006E-2</v>
      </c>
      <c r="I60" s="32">
        <v>12.25</v>
      </c>
      <c r="J60" s="32">
        <v>13.03</v>
      </c>
      <c r="K60" s="32">
        <v>4.29</v>
      </c>
      <c r="L60" s="32">
        <v>1.48</v>
      </c>
      <c r="M60" s="32">
        <v>0.6</v>
      </c>
      <c r="N60" s="32">
        <v>0.15</v>
      </c>
      <c r="O60" s="32">
        <v>9.68</v>
      </c>
      <c r="P60" s="32"/>
      <c r="Q60" s="39">
        <v>1.1460823260507151</v>
      </c>
      <c r="R60" s="39">
        <v>0.72293726306683315</v>
      </c>
      <c r="S60" s="39">
        <v>-0.34523228380942439</v>
      </c>
      <c r="T60" s="39">
        <v>1.1702557343295164</v>
      </c>
      <c r="U60" s="39">
        <v>-0.6608108185105166</v>
      </c>
      <c r="V60" s="39">
        <v>-0.53664957101360566</v>
      </c>
      <c r="W60" s="39">
        <v>-0.95776399205328133</v>
      </c>
      <c r="X60" s="39">
        <v>0.41459406119618769</v>
      </c>
      <c r="Y60" s="39">
        <v>0.10001361405429901</v>
      </c>
      <c r="Z60" s="39">
        <v>-6.876794033495881E-2</v>
      </c>
      <c r="AA60" s="39">
        <v>-0.23129438353480636</v>
      </c>
      <c r="AB60" s="39">
        <v>1.6493860826608921</v>
      </c>
      <c r="AC60" s="39">
        <v>-0.59273462489594531</v>
      </c>
      <c r="AD60" s="39">
        <v>-0.5131072756056354</v>
      </c>
      <c r="AF60" s="24">
        <f t="shared" si="1"/>
        <v>3.2809112157876537</v>
      </c>
      <c r="AG60" s="24">
        <f t="shared" si="2"/>
        <v>12.987821194625974</v>
      </c>
      <c r="AH60" s="24">
        <f t="shared" si="3"/>
        <v>14.367445493860801</v>
      </c>
      <c r="AI60" s="24">
        <f t="shared" si="4"/>
        <v>3.2495989975110415</v>
      </c>
      <c r="AJ60" s="24">
        <f t="shared" si="5"/>
        <v>1.6677068205580761</v>
      </c>
      <c r="AK60" s="24">
        <f t="shared" si="6"/>
        <v>0.68309684470644383</v>
      </c>
      <c r="AL60" s="24">
        <f t="shared" si="7"/>
        <v>-2.3649925531226628</v>
      </c>
      <c r="AM60" s="24">
        <f t="shared" si="8"/>
        <v>2.5055259369907361</v>
      </c>
      <c r="AN60" s="24">
        <f t="shared" si="9"/>
        <v>2.5672543911367538</v>
      </c>
      <c r="AO60" s="24">
        <f t="shared" si="10"/>
        <v>1.4562867329399256</v>
      </c>
      <c r="AP60" s="24">
        <f t="shared" si="11"/>
        <v>0.39204208777602367</v>
      </c>
      <c r="AQ60" s="24">
        <f t="shared" si="12"/>
        <v>-0.51082562376599072</v>
      </c>
      <c r="AR60" s="24">
        <f t="shared" si="13"/>
        <v>-1.8971199848858813</v>
      </c>
      <c r="AS60" s="24">
        <f t="shared" si="14"/>
        <v>2.2700619012884857</v>
      </c>
    </row>
    <row r="61" spans="1:45" x14ac:dyDescent="0.25">
      <c r="A61" s="33">
        <v>60</v>
      </c>
      <c r="B61" s="32">
        <v>20.59</v>
      </c>
      <c r="C61" s="33">
        <v>434255.998870051</v>
      </c>
      <c r="D61" s="33">
        <v>1742096.00141275</v>
      </c>
      <c r="E61" s="32">
        <v>19.93</v>
      </c>
      <c r="F61" s="32">
        <v>4.97</v>
      </c>
      <c r="G61" s="32">
        <v>2.8</v>
      </c>
      <c r="H61" s="32">
        <v>0.13280999999999998</v>
      </c>
      <c r="I61" s="32">
        <v>12.21</v>
      </c>
      <c r="J61" s="32">
        <v>2.4300000000000002</v>
      </c>
      <c r="K61" s="32">
        <v>4.71</v>
      </c>
      <c r="L61" s="32">
        <v>1.65</v>
      </c>
      <c r="M61" s="32">
        <v>0.28000000000000003</v>
      </c>
      <c r="N61" s="32">
        <v>0.19</v>
      </c>
      <c r="O61" s="32">
        <v>12.74</v>
      </c>
      <c r="P61" s="32"/>
      <c r="Q61" s="39">
        <v>0.18814882435483457</v>
      </c>
      <c r="R61" s="39">
        <v>-0.91054146348869847</v>
      </c>
      <c r="S61" s="39">
        <v>1.561447229444177</v>
      </c>
      <c r="T61" s="39">
        <v>0.11053230787563439</v>
      </c>
      <c r="U61" s="39">
        <v>-1.4931845642355226</v>
      </c>
      <c r="V61" s="39">
        <v>0.82566980968599601</v>
      </c>
      <c r="W61" s="39">
        <v>0.55511212281946498</v>
      </c>
      <c r="X61" s="39">
        <v>0.39120256747111143</v>
      </c>
      <c r="Y61" s="39">
        <v>-0.70072046486981665</v>
      </c>
      <c r="Z61" s="39">
        <v>0.16261148322299884</v>
      </c>
      <c r="AA61" s="39">
        <v>2.2524494779404991E-2</v>
      </c>
      <c r="AB61" s="39">
        <v>-0.33458058578927946</v>
      </c>
      <c r="AC61" s="39">
        <v>0.1908233977585222</v>
      </c>
      <c r="AD61" s="39">
        <v>0.72152232410271344</v>
      </c>
      <c r="AF61" s="24">
        <f t="shared" si="1"/>
        <v>3.0248055210396982</v>
      </c>
      <c r="AG61" s="24">
        <f t="shared" si="2"/>
        <v>12.981389498331598</v>
      </c>
      <c r="AH61" s="24">
        <f t="shared" si="3"/>
        <v>14.37059954475712</v>
      </c>
      <c r="AI61" s="24">
        <f t="shared" si="4"/>
        <v>2.9922261342247034</v>
      </c>
      <c r="AJ61" s="24">
        <f t="shared" si="5"/>
        <v>1.6034198401085373</v>
      </c>
      <c r="AK61" s="24">
        <f t="shared" si="6"/>
        <v>1.0296194171811581</v>
      </c>
      <c r="AL61" s="24">
        <f t="shared" si="7"/>
        <v>-2.0188357435699777</v>
      </c>
      <c r="AM61" s="24">
        <f t="shared" si="8"/>
        <v>2.5022552881226132</v>
      </c>
      <c r="AN61" s="24">
        <f t="shared" si="9"/>
        <v>0.88789125735245711</v>
      </c>
      <c r="AO61" s="24">
        <f t="shared" si="10"/>
        <v>1.5496879080283263</v>
      </c>
      <c r="AP61" s="24">
        <f t="shared" si="11"/>
        <v>0.50077528791248915</v>
      </c>
      <c r="AQ61" s="24">
        <f t="shared" si="12"/>
        <v>-1.2729656758128873</v>
      </c>
      <c r="AR61" s="24">
        <f t="shared" si="13"/>
        <v>-1.6607312068216509</v>
      </c>
      <c r="AS61" s="24">
        <f t="shared" si="14"/>
        <v>2.5447466501440172</v>
      </c>
    </row>
    <row r="62" spans="1:45" x14ac:dyDescent="0.25">
      <c r="A62" s="33">
        <v>61</v>
      </c>
      <c r="B62" s="32">
        <v>18.510000000000002</v>
      </c>
      <c r="C62" s="33">
        <v>433402.00151385099</v>
      </c>
      <c r="D62" s="33">
        <v>1741164.0011187</v>
      </c>
      <c r="E62" s="32">
        <v>20.87</v>
      </c>
      <c r="F62" s="32">
        <v>5.56</v>
      </c>
      <c r="G62" s="32">
        <v>2.74</v>
      </c>
      <c r="H62" s="32">
        <v>0.12127</v>
      </c>
      <c r="I62" s="32">
        <v>15.69</v>
      </c>
      <c r="J62" s="32">
        <v>10.69</v>
      </c>
      <c r="K62" s="32">
        <v>4.04</v>
      </c>
      <c r="L62" s="32">
        <v>1.19</v>
      </c>
      <c r="M62" s="32">
        <v>0.11</v>
      </c>
      <c r="N62" s="32">
        <v>0.28999999999999998</v>
      </c>
      <c r="O62" s="32">
        <v>14.84</v>
      </c>
      <c r="P62" s="32"/>
      <c r="Q62" s="39">
        <v>-0.143382237796152</v>
      </c>
      <c r="R62" s="39">
        <v>-1.408394637260453</v>
      </c>
      <c r="S62" s="39">
        <v>1.237527290483504</v>
      </c>
      <c r="T62" s="39">
        <v>0.28081265332292499</v>
      </c>
      <c r="U62" s="39">
        <v>-5.0012006665730814E-3</v>
      </c>
      <c r="V62" s="39">
        <v>0.72598790378114775</v>
      </c>
      <c r="W62" s="39">
        <v>0.10584319936008584</v>
      </c>
      <c r="X62" s="39">
        <v>2.4262625215527862</v>
      </c>
      <c r="Y62" s="39">
        <v>-7.6752210915741609E-2</v>
      </c>
      <c r="Z62" s="39">
        <v>-0.206493787690886</v>
      </c>
      <c r="AA62" s="39">
        <v>-0.66427952889434361</v>
      </c>
      <c r="AB62" s="39">
        <v>-1.3885628784034336</v>
      </c>
      <c r="AC62" s="39">
        <v>2.1497184543946899</v>
      </c>
      <c r="AD62" s="39">
        <v>1.5688171474319721</v>
      </c>
      <c r="AF62" s="24">
        <f t="shared" si="1"/>
        <v>2.9183111265854063</v>
      </c>
      <c r="AG62" s="24">
        <f t="shared" si="2"/>
        <v>12.979420986241362</v>
      </c>
      <c r="AH62" s="24">
        <f t="shared" si="3"/>
        <v>14.370064413692763</v>
      </c>
      <c r="AI62" s="24">
        <f t="shared" si="4"/>
        <v>3.0383127210891092</v>
      </c>
      <c r="AJ62" s="24">
        <f t="shared" si="5"/>
        <v>1.7155981082624909</v>
      </c>
      <c r="AK62" s="24">
        <f t="shared" si="6"/>
        <v>1.0079579203999789</v>
      </c>
      <c r="AL62" s="24">
        <f t="shared" si="7"/>
        <v>-2.1097358143134364</v>
      </c>
      <c r="AM62" s="24">
        <f t="shared" si="8"/>
        <v>2.753023566744941</v>
      </c>
      <c r="AN62" s="24">
        <f t="shared" si="9"/>
        <v>2.3693087250369538</v>
      </c>
      <c r="AO62" s="24">
        <f t="shared" si="10"/>
        <v>1.3962446919730587</v>
      </c>
      <c r="AP62" s="24">
        <f t="shared" si="11"/>
        <v>0.17395330712343798</v>
      </c>
      <c r="AQ62" s="24">
        <f t="shared" si="12"/>
        <v>-2.2072749131897207</v>
      </c>
      <c r="AR62" s="24">
        <f t="shared" si="13"/>
        <v>-1.2378743560016174</v>
      </c>
      <c r="AS62" s="24">
        <f t="shared" si="14"/>
        <v>2.6973262377392344</v>
      </c>
    </row>
    <row r="63" spans="1:45" x14ac:dyDescent="0.25">
      <c r="A63" s="33">
        <v>62</v>
      </c>
      <c r="B63" s="32">
        <v>18.72</v>
      </c>
      <c r="C63" s="33">
        <v>433328.00330713898</v>
      </c>
      <c r="D63" s="33">
        <v>1739675.00419971</v>
      </c>
      <c r="E63" s="32">
        <v>18.37</v>
      </c>
      <c r="F63" s="32">
        <v>5.58</v>
      </c>
      <c r="G63" s="32">
        <v>1.94</v>
      </c>
      <c r="H63" s="32">
        <v>8.0520000000000008E-2</v>
      </c>
      <c r="I63" s="32">
        <v>13.95</v>
      </c>
      <c r="J63" s="32">
        <v>5.3</v>
      </c>
      <c r="K63" s="32">
        <v>2.77</v>
      </c>
      <c r="L63" s="32">
        <v>0.88</v>
      </c>
      <c r="M63" s="32">
        <v>0.36</v>
      </c>
      <c r="N63" s="32">
        <v>0.13</v>
      </c>
      <c r="O63" s="32">
        <v>9.59</v>
      </c>
      <c r="P63" s="32"/>
      <c r="Q63" s="39">
        <v>-0.10991035171360088</v>
      </c>
      <c r="R63" s="39">
        <v>-1.4515332275588129</v>
      </c>
      <c r="S63" s="39">
        <v>0.72002124011950475</v>
      </c>
      <c r="T63" s="39">
        <v>-0.17206060584540048</v>
      </c>
      <c r="U63" s="39">
        <v>4.544569301373147E-2</v>
      </c>
      <c r="V63" s="39">
        <v>-0.60310417495017166</v>
      </c>
      <c r="W63" s="39">
        <v>-1.4806133544501159</v>
      </c>
      <c r="X63" s="39">
        <v>1.4087325445119483</v>
      </c>
      <c r="Y63" s="39">
        <v>-0.48391793595357019</v>
      </c>
      <c r="Z63" s="39">
        <v>-0.90614109225899619</v>
      </c>
      <c r="AA63" s="39">
        <v>-1.127125718761435</v>
      </c>
      <c r="AB63" s="39">
        <v>0.16141108132326326</v>
      </c>
      <c r="AC63" s="39">
        <v>-0.98451363622317867</v>
      </c>
      <c r="AD63" s="39">
        <v>-0.54941991089117503</v>
      </c>
      <c r="AF63" s="24">
        <f t="shared" si="1"/>
        <v>2.9295924710494461</v>
      </c>
      <c r="AG63" s="24">
        <f t="shared" si="2"/>
        <v>12.97925023362756</v>
      </c>
      <c r="AH63" s="24">
        <f t="shared" si="3"/>
        <v>14.369208874549736</v>
      </c>
      <c r="AI63" s="24">
        <f t="shared" si="4"/>
        <v>2.9107188992270343</v>
      </c>
      <c r="AJ63" s="24">
        <f t="shared" si="5"/>
        <v>1.7191887763932197</v>
      </c>
      <c r="AK63" s="24">
        <f t="shared" si="6"/>
        <v>0.66268797307523675</v>
      </c>
      <c r="AL63" s="24">
        <f t="shared" si="7"/>
        <v>-2.5192496782105462</v>
      </c>
      <c r="AM63" s="24">
        <f t="shared" si="8"/>
        <v>2.6354795082673745</v>
      </c>
      <c r="AN63" s="24">
        <f t="shared" si="9"/>
        <v>1.6677068205580761</v>
      </c>
      <c r="AO63" s="24">
        <f t="shared" si="10"/>
        <v>1.0188473201992472</v>
      </c>
      <c r="AP63" s="24">
        <f t="shared" si="11"/>
        <v>-0.12783337150988489</v>
      </c>
      <c r="AQ63" s="24">
        <f t="shared" si="12"/>
        <v>-1.0216512475319814</v>
      </c>
      <c r="AR63" s="24">
        <f t="shared" si="13"/>
        <v>-2.0402208285265546</v>
      </c>
      <c r="AS63" s="24">
        <f t="shared" si="14"/>
        <v>2.2607208888953467</v>
      </c>
    </row>
    <row r="64" spans="1:45" x14ac:dyDescent="0.25">
      <c r="A64" s="33">
        <v>63</v>
      </c>
      <c r="B64" s="32">
        <v>18.47</v>
      </c>
      <c r="C64" s="33">
        <v>433374.996373781</v>
      </c>
      <c r="D64" s="33">
        <v>1739052.0010102</v>
      </c>
      <c r="E64" s="32">
        <v>16.41</v>
      </c>
      <c r="F64" s="32">
        <v>5.28</v>
      </c>
      <c r="G64" s="32">
        <v>1.55</v>
      </c>
      <c r="H64" s="32">
        <v>8.6620000000000003E-2</v>
      </c>
      <c r="I64" s="32">
        <v>10.37</v>
      </c>
      <c r="J64" s="32">
        <v>4.51</v>
      </c>
      <c r="K64" s="32">
        <v>1.76</v>
      </c>
      <c r="L64" s="32">
        <v>0.6</v>
      </c>
      <c r="M64" s="32">
        <v>0.28000000000000003</v>
      </c>
      <c r="N64" s="32">
        <v>0.21</v>
      </c>
      <c r="O64" s="32">
        <v>7</v>
      </c>
      <c r="P64" s="32"/>
      <c r="Q64" s="39">
        <v>-0.14975783514520988</v>
      </c>
      <c r="R64" s="39">
        <v>-1.4241377711172349</v>
      </c>
      <c r="S64" s="39">
        <v>0.5034943179643131</v>
      </c>
      <c r="T64" s="39">
        <v>-0.52711324103336776</v>
      </c>
      <c r="U64" s="39">
        <v>-0.7112577121908189</v>
      </c>
      <c r="V64" s="39">
        <v>-1.2510365633316896</v>
      </c>
      <c r="W64" s="39">
        <v>-1.2431315144932515</v>
      </c>
      <c r="X64" s="39">
        <v>-0.68480614388241901</v>
      </c>
      <c r="Y64" s="39">
        <v>-0.54359528711866945</v>
      </c>
      <c r="Z64" s="39">
        <v>-1.4625535155769422</v>
      </c>
      <c r="AA64" s="39">
        <v>-1.545180341867195</v>
      </c>
      <c r="AB64" s="39">
        <v>-0.33458058578927946</v>
      </c>
      <c r="AC64" s="39">
        <v>0.58260240908575567</v>
      </c>
      <c r="AD64" s="39">
        <v>-1.5944168596639274</v>
      </c>
      <c r="AF64" s="24">
        <f t="shared" si="1"/>
        <v>2.9161477942111484</v>
      </c>
      <c r="AG64" s="24">
        <f t="shared" si="2"/>
        <v>12.979358674619931</v>
      </c>
      <c r="AH64" s="24">
        <f t="shared" si="3"/>
        <v>14.368850695712917</v>
      </c>
      <c r="AI64" s="24">
        <f t="shared" si="4"/>
        <v>2.7978909051019993</v>
      </c>
      <c r="AJ64" s="24">
        <f t="shared" si="5"/>
        <v>1.6639260977181702</v>
      </c>
      <c r="AK64" s="24">
        <f t="shared" si="6"/>
        <v>0.43825493093115531</v>
      </c>
      <c r="AL64" s="24">
        <f t="shared" si="7"/>
        <v>-2.4462245431956564</v>
      </c>
      <c r="AM64" s="24">
        <f t="shared" si="8"/>
        <v>2.3389170222414357</v>
      </c>
      <c r="AN64" s="24">
        <f t="shared" si="9"/>
        <v>1.506297153514587</v>
      </c>
      <c r="AO64" s="24">
        <f t="shared" si="10"/>
        <v>0.56531380905006046</v>
      </c>
      <c r="AP64" s="24">
        <f t="shared" si="11"/>
        <v>-0.51082562376599072</v>
      </c>
      <c r="AQ64" s="24">
        <f t="shared" si="12"/>
        <v>-1.2729656758128873</v>
      </c>
      <c r="AR64" s="24">
        <f t="shared" si="13"/>
        <v>-1.5606477482646683</v>
      </c>
      <c r="AS64" s="24">
        <f t="shared" si="14"/>
        <v>1.9459101490553132</v>
      </c>
    </row>
    <row r="65" spans="1:45" x14ac:dyDescent="0.25">
      <c r="A65" s="33">
        <v>64</v>
      </c>
      <c r="B65" s="32">
        <v>23.35</v>
      </c>
      <c r="C65" s="33">
        <v>433351.99871403998</v>
      </c>
      <c r="D65" s="33">
        <v>1738449.0037485401</v>
      </c>
      <c r="E65" s="32">
        <v>25.53</v>
      </c>
      <c r="F65" s="32">
        <v>5.53</v>
      </c>
      <c r="G65" s="32">
        <v>1.47</v>
      </c>
      <c r="H65" s="32">
        <v>0.10299000000000001</v>
      </c>
      <c r="I65" s="32">
        <v>8.31</v>
      </c>
      <c r="J65" s="32">
        <v>1.47</v>
      </c>
      <c r="K65" s="32">
        <v>1.82</v>
      </c>
      <c r="L65" s="32">
        <v>0.73</v>
      </c>
      <c r="M65" s="32">
        <v>0.27</v>
      </c>
      <c r="N65" s="32">
        <v>0.13</v>
      </c>
      <c r="O65" s="32">
        <v>10.199999999999999</v>
      </c>
      <c r="P65" s="32"/>
      <c r="Q65" s="39">
        <v>0.62806504143979813</v>
      </c>
      <c r="R65" s="39">
        <v>-1.4375446719797149</v>
      </c>
      <c r="S65" s="39">
        <v>0.29392052551240988</v>
      </c>
      <c r="T65" s="39">
        <v>1.1249684084126836</v>
      </c>
      <c r="U65" s="39">
        <v>-8.0671541187026546E-2</v>
      </c>
      <c r="V65" s="39">
        <v>-1.3839457712048215</v>
      </c>
      <c r="W65" s="39">
        <v>-0.60582369152704241</v>
      </c>
      <c r="X65" s="39">
        <v>-1.8894680707238698</v>
      </c>
      <c r="Y65" s="39">
        <v>-0.77323977767803831</v>
      </c>
      <c r="Z65" s="39">
        <v>-1.4294993122115194</v>
      </c>
      <c r="AA65" s="39">
        <v>-1.3510835525680922</v>
      </c>
      <c r="AB65" s="39">
        <v>-0.3965795441783474</v>
      </c>
      <c r="AC65" s="39">
        <v>-0.98451363622317867</v>
      </c>
      <c r="AD65" s="39">
        <v>-0.30330093840029532</v>
      </c>
      <c r="AF65" s="24">
        <f t="shared" si="1"/>
        <v>3.1505969841149062</v>
      </c>
      <c r="AG65" s="24">
        <f t="shared" si="2"/>
        <v>12.979305606791476</v>
      </c>
      <c r="AH65" s="24">
        <f t="shared" si="3"/>
        <v>14.368503896521844</v>
      </c>
      <c r="AI65" s="24">
        <f t="shared" si="4"/>
        <v>3.2398542312533927</v>
      </c>
      <c r="AJ65" s="24">
        <f t="shared" si="5"/>
        <v>1.7101878155342434</v>
      </c>
      <c r="AK65" s="24">
        <f t="shared" si="6"/>
        <v>0.38526240079064489</v>
      </c>
      <c r="AL65" s="24">
        <f t="shared" si="7"/>
        <v>-2.2731233828444264</v>
      </c>
      <c r="AM65" s="24">
        <f t="shared" si="8"/>
        <v>2.1174596088673567</v>
      </c>
      <c r="AN65" s="24">
        <f t="shared" si="9"/>
        <v>0.38526240079064489</v>
      </c>
      <c r="AO65" s="24">
        <f t="shared" si="10"/>
        <v>0.59883650108870401</v>
      </c>
      <c r="AP65" s="24">
        <f t="shared" si="11"/>
        <v>-0.31471074483970024</v>
      </c>
      <c r="AQ65" s="24">
        <f t="shared" si="12"/>
        <v>-1.3093333199837622</v>
      </c>
      <c r="AR65" s="24">
        <f t="shared" si="13"/>
        <v>-2.0402208285265546</v>
      </c>
      <c r="AS65" s="24">
        <f t="shared" si="14"/>
        <v>2.3223877202902252</v>
      </c>
    </row>
    <row r="66" spans="1:45" x14ac:dyDescent="0.25">
      <c r="A66" s="33">
        <v>65</v>
      </c>
      <c r="B66" s="32">
        <v>27.31</v>
      </c>
      <c r="C66" s="33">
        <v>436572.99865877599</v>
      </c>
      <c r="D66" s="33">
        <v>1736643.0013550899</v>
      </c>
      <c r="E66" s="32">
        <v>27.36</v>
      </c>
      <c r="F66" s="32">
        <v>5.03</v>
      </c>
      <c r="G66" s="32">
        <v>1.38</v>
      </c>
      <c r="H66" s="32">
        <v>7.3090000000000002E-2</v>
      </c>
      <c r="I66" s="32">
        <v>10.95</v>
      </c>
      <c r="J66" s="32">
        <v>6.26</v>
      </c>
      <c r="K66" s="32">
        <v>4.8</v>
      </c>
      <c r="L66" s="32">
        <v>1.23</v>
      </c>
      <c r="M66" s="32">
        <v>0.26</v>
      </c>
      <c r="N66" s="32">
        <v>0.18</v>
      </c>
      <c r="O66" s="32">
        <v>6.67</v>
      </c>
      <c r="P66" s="32"/>
      <c r="Q66" s="39">
        <v>1.2592491789964841</v>
      </c>
      <c r="R66" s="39">
        <v>0.44019538607019271</v>
      </c>
      <c r="S66" s="39">
        <v>-0.33376187843523147</v>
      </c>
      <c r="T66" s="39">
        <v>1.4564716341238977</v>
      </c>
      <c r="U66" s="39">
        <v>-1.3418438831946113</v>
      </c>
      <c r="V66" s="39">
        <v>-1.533468630062095</v>
      </c>
      <c r="W66" s="39">
        <v>-1.7698740218074118</v>
      </c>
      <c r="X66" s="39">
        <v>-0.3456294848688064</v>
      </c>
      <c r="Y66" s="39">
        <v>-0.41139862314534842</v>
      </c>
      <c r="Z66" s="39">
        <v>0.21219278827113255</v>
      </c>
      <c r="AA66" s="39">
        <v>-0.60455743987923494</v>
      </c>
      <c r="AB66" s="39">
        <v>-0.45857850256741534</v>
      </c>
      <c r="AC66" s="39">
        <v>-5.0661079050947997E-3</v>
      </c>
      <c r="AD66" s="39">
        <v>-1.7275631890442398</v>
      </c>
      <c r="AF66" s="24">
        <f t="shared" si="1"/>
        <v>3.3072529354856135</v>
      </c>
      <c r="AG66" s="24">
        <f t="shared" si="2"/>
        <v>12.986710876611033</v>
      </c>
      <c r="AH66" s="24">
        <f t="shared" si="3"/>
        <v>14.367464498109721</v>
      </c>
      <c r="AI66" s="24">
        <f t="shared" si="4"/>
        <v>3.3090820927543496</v>
      </c>
      <c r="AJ66" s="24">
        <f t="shared" si="5"/>
        <v>1.6154199841116479</v>
      </c>
      <c r="AK66" s="24">
        <f t="shared" si="6"/>
        <v>0.32208349916911322</v>
      </c>
      <c r="AL66" s="24">
        <f t="shared" si="7"/>
        <v>-2.6160637204898367</v>
      </c>
      <c r="AM66" s="24">
        <f t="shared" si="8"/>
        <v>2.3933394562625097</v>
      </c>
      <c r="AN66" s="24">
        <f t="shared" si="9"/>
        <v>1.8341801851120072</v>
      </c>
      <c r="AO66" s="24">
        <f t="shared" si="10"/>
        <v>1.5686159179138452</v>
      </c>
      <c r="AP66" s="24">
        <f t="shared" si="11"/>
        <v>0.20701416938432612</v>
      </c>
      <c r="AQ66" s="24">
        <f t="shared" si="12"/>
        <v>-1.3470736479666092</v>
      </c>
      <c r="AR66" s="24">
        <f t="shared" si="13"/>
        <v>-1.7147984280919266</v>
      </c>
      <c r="AS66" s="24">
        <f t="shared" si="14"/>
        <v>1.8976198599275322</v>
      </c>
    </row>
    <row r="67" spans="1:45" x14ac:dyDescent="0.25">
      <c r="A67" s="33">
        <v>66</v>
      </c>
      <c r="B67" s="32">
        <v>20.25</v>
      </c>
      <c r="C67" s="33">
        <v>433347.99947955599</v>
      </c>
      <c r="D67" s="33">
        <v>1737538.9989773701</v>
      </c>
      <c r="E67" s="32">
        <v>17.93</v>
      </c>
      <c r="F67" s="32">
        <v>5.95</v>
      </c>
      <c r="G67" s="32">
        <v>1.44</v>
      </c>
      <c r="H67" s="32">
        <v>6.8790000000000004E-2</v>
      </c>
      <c r="I67" s="32">
        <v>12.16</v>
      </c>
      <c r="J67" s="32">
        <v>3.39</v>
      </c>
      <c r="K67" s="32">
        <v>1.61</v>
      </c>
      <c r="L67" s="32">
        <v>1.21</v>
      </c>
      <c r="M67" s="32">
        <v>0.19</v>
      </c>
      <c r="N67" s="32">
        <v>0.21</v>
      </c>
      <c r="O67" s="32">
        <v>8.64</v>
      </c>
      <c r="P67" s="32"/>
      <c r="Q67" s="39">
        <v>0.13395624688784635</v>
      </c>
      <c r="R67" s="39">
        <v>-1.4398760979098473</v>
      </c>
      <c r="S67" s="39">
        <v>-2.2354793082602475E-2</v>
      </c>
      <c r="T67" s="39">
        <v>-0.25176629945902601</v>
      </c>
      <c r="U67" s="39">
        <v>0.97871322609934441</v>
      </c>
      <c r="V67" s="39">
        <v>-1.433786724157246</v>
      </c>
      <c r="W67" s="39">
        <v>-1.9372792532524146</v>
      </c>
      <c r="X67" s="39">
        <v>0.36196320031476514</v>
      </c>
      <c r="Y67" s="39">
        <v>-0.62820115206159477</v>
      </c>
      <c r="Z67" s="39">
        <v>-1.5451890239904982</v>
      </c>
      <c r="AA67" s="39">
        <v>-0.63441848438678927</v>
      </c>
      <c r="AB67" s="39">
        <v>-0.89257121129089045</v>
      </c>
      <c r="AC67" s="39">
        <v>0.58260240908575567</v>
      </c>
      <c r="AD67" s="39">
        <v>-0.93271995001631569</v>
      </c>
      <c r="AF67" s="24">
        <f t="shared" ref="AF67:AF117" si="15">LN(B67)</f>
        <v>3.0081547935525483</v>
      </c>
      <c r="AG67" s="24">
        <f t="shared" ref="AG67:AG117" si="16">LN(C67)</f>
        <v>12.979296378143749</v>
      </c>
      <c r="AH67" s="24">
        <f t="shared" ref="AH67:AH117" si="17">LN(D67)</f>
        <v>14.36798030162379</v>
      </c>
      <c r="AI67" s="24">
        <f t="shared" ref="AI67:AI117" si="18">LN(E67)</f>
        <v>2.8864752876170416</v>
      </c>
      <c r="AJ67" s="24">
        <f t="shared" ref="AJ67:AJ117" si="19">LN(F67)</f>
        <v>1.7833912195575383</v>
      </c>
      <c r="AK67" s="24">
        <f t="shared" ref="AK67:AK117" si="20">LN(G67)</f>
        <v>0.36464311358790924</v>
      </c>
      <c r="AL67" s="24">
        <f t="shared" ref="AL67:AL117" si="21">LN(H67)</f>
        <v>-2.6766968934442144</v>
      </c>
      <c r="AM67" s="24">
        <f t="shared" ref="AM67:AM117" si="22">LN(I67)</f>
        <v>2.4981518765380208</v>
      </c>
      <c r="AN67" s="24">
        <f t="shared" ref="AN67:AN117" si="23">LN(J67)</f>
        <v>1.220829921392359</v>
      </c>
      <c r="AO67" s="24">
        <f t="shared" ref="AO67:AO117" si="24">LN(K67)</f>
        <v>0.47623417899637172</v>
      </c>
      <c r="AP67" s="24">
        <f t="shared" ref="AP67:AP117" si="25">LN(L67)</f>
        <v>0.1906203596086497</v>
      </c>
      <c r="AQ67" s="24">
        <f t="shared" ref="AQ67:AQ117" si="26">LN(M67)</f>
        <v>-1.6607312068216509</v>
      </c>
      <c r="AR67" s="24">
        <f t="shared" ref="AR67:AR117" si="27">LN(N67)</f>
        <v>-1.5606477482646683</v>
      </c>
      <c r="AS67" s="24">
        <f t="shared" ref="AS67:AS117" si="28">LN(O67)</f>
        <v>2.1564025828159643</v>
      </c>
    </row>
    <row r="68" spans="1:45" x14ac:dyDescent="0.25">
      <c r="A68" s="33">
        <v>67</v>
      </c>
      <c r="B68" s="32">
        <v>1.24</v>
      </c>
      <c r="C68" s="33">
        <v>434504.99863025697</v>
      </c>
      <c r="D68" s="33">
        <v>1736681.0036198399</v>
      </c>
      <c r="E68" s="32">
        <v>12.96</v>
      </c>
      <c r="F68" s="32">
        <v>5.01</v>
      </c>
      <c r="G68" s="32">
        <v>1.25</v>
      </c>
      <c r="H68" s="32">
        <v>8.3139999999999992E-2</v>
      </c>
      <c r="I68" s="32">
        <v>8.7200000000000006</v>
      </c>
      <c r="J68" s="32">
        <v>5.48</v>
      </c>
      <c r="K68" s="32">
        <v>2.52</v>
      </c>
      <c r="L68" s="32">
        <v>1.25</v>
      </c>
      <c r="M68" s="32">
        <v>0.28000000000000003</v>
      </c>
      <c r="N68" s="32">
        <v>0.13</v>
      </c>
      <c r="O68" s="32">
        <v>8.27</v>
      </c>
      <c r="P68" s="32"/>
      <c r="Q68" s="39">
        <v>-2.896046393251702</v>
      </c>
      <c r="R68" s="39">
        <v>-0.76538255873687056</v>
      </c>
      <c r="S68" s="39">
        <v>-0.32055405934251185</v>
      </c>
      <c r="T68" s="39">
        <v>-1.1520783386856568</v>
      </c>
      <c r="U68" s="39">
        <v>-1.3922907768749158</v>
      </c>
      <c r="V68" s="39">
        <v>-1.7494460928559341</v>
      </c>
      <c r="W68" s="39">
        <v>-1.3786129576161845</v>
      </c>
      <c r="X68" s="39">
        <v>-1.6497052600418332</v>
      </c>
      <c r="Y68" s="39">
        <v>-0.47032056480202861</v>
      </c>
      <c r="Z68" s="39">
        <v>-1.0438669396149234</v>
      </c>
      <c r="AA68" s="39">
        <v>-0.57469639537168071</v>
      </c>
      <c r="AB68" s="39">
        <v>-0.33458058578927946</v>
      </c>
      <c r="AC68" s="39">
        <v>-0.98451363622317867</v>
      </c>
      <c r="AD68" s="39">
        <v>-1.0820052284124235</v>
      </c>
      <c r="AF68" s="24">
        <f t="shared" si="15"/>
        <v>0.21511137961694549</v>
      </c>
      <c r="AG68" s="24">
        <f t="shared" si="16"/>
        <v>12.981962727948813</v>
      </c>
      <c r="AH68" s="24">
        <f t="shared" si="17"/>
        <v>14.36748638047065</v>
      </c>
      <c r="AI68" s="24">
        <f t="shared" si="18"/>
        <v>2.5618676909241289</v>
      </c>
      <c r="AJ68" s="24">
        <f t="shared" si="19"/>
        <v>1.6114359150967734</v>
      </c>
      <c r="AK68" s="24">
        <f t="shared" si="20"/>
        <v>0.22314355131420976</v>
      </c>
      <c r="AL68" s="24">
        <f t="shared" si="21"/>
        <v>-2.4872293451576457</v>
      </c>
      <c r="AM68" s="24">
        <f t="shared" si="22"/>
        <v>2.1656192379208883</v>
      </c>
      <c r="AN68" s="24">
        <f t="shared" si="23"/>
        <v>1.7011051009599243</v>
      </c>
      <c r="AO68" s="24">
        <f t="shared" si="24"/>
        <v>0.9242589015233319</v>
      </c>
      <c r="AP68" s="24">
        <f t="shared" si="25"/>
        <v>0.22314355131420976</v>
      </c>
      <c r="AQ68" s="24">
        <f t="shared" si="26"/>
        <v>-1.2729656758128873</v>
      </c>
      <c r="AR68" s="24">
        <f t="shared" si="27"/>
        <v>-2.0402208285265546</v>
      </c>
      <c r="AS68" s="24">
        <f t="shared" si="28"/>
        <v>2.1126345090355998</v>
      </c>
    </row>
    <row r="69" spans="1:45" x14ac:dyDescent="0.25">
      <c r="A69" s="33">
        <v>68</v>
      </c>
      <c r="B69" s="32">
        <v>4.37</v>
      </c>
      <c r="C69" s="33">
        <v>434649.00405504199</v>
      </c>
      <c r="D69" s="33">
        <v>1737327.0021287201</v>
      </c>
      <c r="E69" s="32">
        <v>12.02</v>
      </c>
      <c r="F69" s="32">
        <v>5.74</v>
      </c>
      <c r="G69" s="32">
        <v>2.73</v>
      </c>
      <c r="H69" s="32">
        <v>0.13154000000000002</v>
      </c>
      <c r="I69" s="32">
        <v>12.05</v>
      </c>
      <c r="J69" s="32">
        <v>8.07</v>
      </c>
      <c r="K69" s="32">
        <v>3.69</v>
      </c>
      <c r="L69" s="32">
        <v>1.79</v>
      </c>
      <c r="M69" s="32">
        <v>0.32</v>
      </c>
      <c r="N69" s="32">
        <v>0.12</v>
      </c>
      <c r="O69" s="32">
        <v>10.86</v>
      </c>
      <c r="P69" s="32"/>
      <c r="Q69" s="39">
        <v>-2.3971559006879568</v>
      </c>
      <c r="R69" s="39">
        <v>-0.68143199700611368</v>
      </c>
      <c r="S69" s="39">
        <v>-9.6035034079281309E-2</v>
      </c>
      <c r="T69" s="39">
        <v>-1.3223586841329475</v>
      </c>
      <c r="U69" s="39">
        <v>0.44902084245615892</v>
      </c>
      <c r="V69" s="39">
        <v>0.70937425279700594</v>
      </c>
      <c r="W69" s="39">
        <v>0.50566918236943059</v>
      </c>
      <c r="X69" s="39">
        <v>0.29763659257080444</v>
      </c>
      <c r="Y69" s="39">
        <v>-0.27466950212151353</v>
      </c>
      <c r="Z69" s="39">
        <v>-0.39930997398918411</v>
      </c>
      <c r="AA69" s="39">
        <v>0.2315518063322852</v>
      </c>
      <c r="AB69" s="39">
        <v>-8.65847522330081E-2</v>
      </c>
      <c r="AC69" s="39">
        <v>-1.1804031418867957</v>
      </c>
      <c r="AD69" s="39">
        <v>-3.700827963967103E-2</v>
      </c>
      <c r="AF69" s="24">
        <f t="shared" si="15"/>
        <v>1.4747630091074988</v>
      </c>
      <c r="AG69" s="24">
        <f t="shared" si="16"/>
        <v>12.982294097132312</v>
      </c>
      <c r="AH69" s="24">
        <f t="shared" si="17"/>
        <v>14.367858284343788</v>
      </c>
      <c r="AI69" s="24">
        <f t="shared" si="18"/>
        <v>2.4865719291070616</v>
      </c>
      <c r="AJ69" s="24">
        <f t="shared" si="19"/>
        <v>1.747459210331475</v>
      </c>
      <c r="AK69" s="24">
        <f t="shared" si="20"/>
        <v>1.0043016091968684</v>
      </c>
      <c r="AL69" s="24">
        <f t="shared" si="21"/>
        <v>-2.028444291108932</v>
      </c>
      <c r="AM69" s="24">
        <f t="shared" si="22"/>
        <v>2.4890646599366639</v>
      </c>
      <c r="AN69" s="24">
        <f t="shared" si="23"/>
        <v>2.0881534822818573</v>
      </c>
      <c r="AO69" s="24">
        <f t="shared" si="24"/>
        <v>1.3056264580524357</v>
      </c>
      <c r="AP69" s="24">
        <f t="shared" si="25"/>
        <v>0.58221561985266368</v>
      </c>
      <c r="AQ69" s="24">
        <f t="shared" si="26"/>
        <v>-1.1394342831883648</v>
      </c>
      <c r="AR69" s="24">
        <f t="shared" si="27"/>
        <v>-2.120263536200091</v>
      </c>
      <c r="AS69" s="24">
        <f t="shared" si="28"/>
        <v>2.3850863145057892</v>
      </c>
    </row>
    <row r="70" spans="1:45" x14ac:dyDescent="0.25">
      <c r="A70" s="33">
        <v>69</v>
      </c>
      <c r="B70" s="32">
        <v>19.690000000000001</v>
      </c>
      <c r="C70" s="33">
        <v>436185.99644843303</v>
      </c>
      <c r="D70" s="33">
        <v>1737237.0004483</v>
      </c>
      <c r="E70" s="32">
        <v>12.44</v>
      </c>
      <c r="F70" s="32">
        <v>5.03</v>
      </c>
      <c r="G70" s="32">
        <v>1.91</v>
      </c>
      <c r="H70" s="32">
        <v>8.7959999999999997E-2</v>
      </c>
      <c r="I70" s="32">
        <v>12.57</v>
      </c>
      <c r="J70" s="32">
        <v>4.8600000000000003</v>
      </c>
      <c r="K70" s="32">
        <v>6.06</v>
      </c>
      <c r="L70" s="32">
        <v>1.88</v>
      </c>
      <c r="M70" s="32">
        <v>0.23</v>
      </c>
      <c r="N70" s="32">
        <v>0.15</v>
      </c>
      <c r="O70" s="32">
        <v>11.39</v>
      </c>
      <c r="P70" s="32"/>
      <c r="Q70" s="39">
        <v>4.4697884001042409E-2</v>
      </c>
      <c r="R70" s="39">
        <v>0.21458546201463677</v>
      </c>
      <c r="S70" s="39">
        <v>-0.12731543067800344</v>
      </c>
      <c r="T70" s="39">
        <v>-1.2462759765926688</v>
      </c>
      <c r="U70" s="39">
        <v>-1.3418438831946113</v>
      </c>
      <c r="V70" s="39">
        <v>-0.65294512790259618</v>
      </c>
      <c r="W70" s="39">
        <v>-1.190963372601088</v>
      </c>
      <c r="X70" s="39">
        <v>0.60172601099680167</v>
      </c>
      <c r="Y70" s="39">
        <v>-0.51715595432400518</v>
      </c>
      <c r="Z70" s="39">
        <v>0.90633105894500554</v>
      </c>
      <c r="AA70" s="39">
        <v>0.36592650661627929</v>
      </c>
      <c r="AB70" s="39">
        <v>-0.64457537773461893</v>
      </c>
      <c r="AC70" s="39">
        <v>-0.59273462489594531</v>
      </c>
      <c r="AD70" s="39">
        <v>0.17683279481961856</v>
      </c>
      <c r="AF70" s="24">
        <f t="shared" si="15"/>
        <v>2.9801108926510342</v>
      </c>
      <c r="AG70" s="24">
        <f t="shared" si="16"/>
        <v>12.985824028723179</v>
      </c>
      <c r="AH70" s="24">
        <f t="shared" si="17"/>
        <v>14.367806478315536</v>
      </c>
      <c r="AI70" s="24">
        <f t="shared" si="18"/>
        <v>2.5209170873110334</v>
      </c>
      <c r="AJ70" s="24">
        <f t="shared" si="19"/>
        <v>1.6154199841116479</v>
      </c>
      <c r="AK70" s="24">
        <f t="shared" si="20"/>
        <v>0.64710324205853842</v>
      </c>
      <c r="AL70" s="24">
        <f t="shared" si="21"/>
        <v>-2.4308731132955765</v>
      </c>
      <c r="AM70" s="24">
        <f t="shared" si="22"/>
        <v>2.5313130226021561</v>
      </c>
      <c r="AN70" s="24">
        <f t="shared" si="23"/>
        <v>1.5810384379124025</v>
      </c>
      <c r="AO70" s="24">
        <f t="shared" si="24"/>
        <v>1.8017098000812231</v>
      </c>
      <c r="AP70" s="24">
        <f t="shared" si="25"/>
        <v>0.63127177684185776</v>
      </c>
      <c r="AQ70" s="24">
        <f t="shared" si="26"/>
        <v>-1.4696759700589417</v>
      </c>
      <c r="AR70" s="24">
        <f t="shared" si="27"/>
        <v>-1.8971199848858813</v>
      </c>
      <c r="AS70" s="24">
        <f t="shared" si="28"/>
        <v>2.432735777459091</v>
      </c>
    </row>
    <row r="71" spans="1:45" x14ac:dyDescent="0.25">
      <c r="A71" s="33">
        <v>70</v>
      </c>
      <c r="B71" s="32">
        <v>16.98</v>
      </c>
      <c r="C71" s="33">
        <v>436000.00318449299</v>
      </c>
      <c r="D71" s="33">
        <v>1732404.0041906601</v>
      </c>
      <c r="E71" s="32">
        <v>20.29</v>
      </c>
      <c r="F71" s="32">
        <v>5.03</v>
      </c>
      <c r="G71" s="32">
        <v>2.48</v>
      </c>
      <c r="H71" s="32">
        <v>0.12809000000000001</v>
      </c>
      <c r="I71" s="32">
        <v>12.17</v>
      </c>
      <c r="J71" s="32">
        <v>16.27</v>
      </c>
      <c r="K71" s="32">
        <v>2.57</v>
      </c>
      <c r="L71" s="32">
        <v>0.86</v>
      </c>
      <c r="M71" s="32">
        <v>0.3</v>
      </c>
      <c r="N71" s="32">
        <v>0.12</v>
      </c>
      <c r="O71" s="32">
        <v>6.84</v>
      </c>
      <c r="P71" s="32"/>
      <c r="Q71" s="39">
        <v>-0.38724883639759922</v>
      </c>
      <c r="R71" s="39">
        <v>0.10615733155210183</v>
      </c>
      <c r="S71" s="39">
        <v>-1.8070400646360716</v>
      </c>
      <c r="T71" s="39">
        <v>0.17574605719587316</v>
      </c>
      <c r="U71" s="39">
        <v>-1.3418438831946113</v>
      </c>
      <c r="V71" s="39">
        <v>0.29403297819346874</v>
      </c>
      <c r="W71" s="39">
        <v>0.37135568272169533</v>
      </c>
      <c r="X71" s="39">
        <v>0.36781107374603417</v>
      </c>
      <c r="Y71" s="39">
        <v>0.34476629478204757</v>
      </c>
      <c r="Z71" s="39">
        <v>-1.0163217701437379</v>
      </c>
      <c r="AA71" s="39">
        <v>-1.1569867632689894</v>
      </c>
      <c r="AB71" s="39">
        <v>-0.21058266901114397</v>
      </c>
      <c r="AC71" s="39">
        <v>-1.1804031418867957</v>
      </c>
      <c r="AD71" s="39">
        <v>-1.6589726557271092</v>
      </c>
      <c r="AF71" s="24">
        <f t="shared" si="15"/>
        <v>2.8320361808832013</v>
      </c>
      <c r="AG71" s="24">
        <f t="shared" si="16"/>
        <v>12.985397529635055</v>
      </c>
      <c r="AH71" s="24">
        <f t="shared" si="17"/>
        <v>14.365020599674509</v>
      </c>
      <c r="AI71" s="24">
        <f t="shared" si="18"/>
        <v>3.0101281538377234</v>
      </c>
      <c r="AJ71" s="24">
        <f t="shared" si="19"/>
        <v>1.6154199841116479</v>
      </c>
      <c r="AK71" s="24">
        <f t="shared" si="20"/>
        <v>0.90825856017689077</v>
      </c>
      <c r="AL71" s="24">
        <f t="shared" si="21"/>
        <v>-2.0550221371390922</v>
      </c>
      <c r="AM71" s="24">
        <f t="shared" si="22"/>
        <v>2.4989739069994359</v>
      </c>
      <c r="AN71" s="24">
        <f t="shared" si="23"/>
        <v>2.7893229212309465</v>
      </c>
      <c r="AO71" s="24">
        <f t="shared" si="24"/>
        <v>0.94390589890712839</v>
      </c>
      <c r="AP71" s="24">
        <f t="shared" si="25"/>
        <v>-0.15082288973458366</v>
      </c>
      <c r="AQ71" s="24">
        <f t="shared" si="26"/>
        <v>-1.2039728043259361</v>
      </c>
      <c r="AR71" s="24">
        <f t="shared" si="27"/>
        <v>-2.120263536200091</v>
      </c>
      <c r="AS71" s="24">
        <f t="shared" si="28"/>
        <v>1.922787731634459</v>
      </c>
    </row>
    <row r="72" spans="1:45" x14ac:dyDescent="0.25">
      <c r="A72" s="33">
        <v>71</v>
      </c>
      <c r="B72" s="32">
        <v>24.07</v>
      </c>
      <c r="C72" s="33">
        <v>436417.00377638498</v>
      </c>
      <c r="D72" s="33">
        <v>1732565.00142014</v>
      </c>
      <c r="E72" s="32">
        <v>23.48</v>
      </c>
      <c r="F72" s="32">
        <v>5.87</v>
      </c>
      <c r="G72" s="32">
        <v>2.2999999999999998</v>
      </c>
      <c r="H72" s="32">
        <v>0.11734000000000001</v>
      </c>
      <c r="I72" s="32">
        <v>11.39</v>
      </c>
      <c r="J72" s="32">
        <v>25.11</v>
      </c>
      <c r="K72" s="32">
        <v>4.78</v>
      </c>
      <c r="L72" s="32">
        <v>1.1000000000000001</v>
      </c>
      <c r="M72" s="32">
        <v>0.47</v>
      </c>
      <c r="N72" s="32">
        <v>0.19</v>
      </c>
      <c r="O72" s="32">
        <v>10.029999999999999</v>
      </c>
      <c r="P72" s="32"/>
      <c r="Q72" s="39">
        <v>0.74282579372283186</v>
      </c>
      <c r="R72" s="39">
        <v>0.34925535361378474</v>
      </c>
      <c r="S72" s="39">
        <v>-1.7510849183996182</v>
      </c>
      <c r="T72" s="39">
        <v>0.7536123358946567</v>
      </c>
      <c r="U72" s="39">
        <v>0.77692565137813063</v>
      </c>
      <c r="V72" s="39">
        <v>-5.0127395210783129E-3</v>
      </c>
      <c r="W72" s="39">
        <v>-4.7157395890811742E-2</v>
      </c>
      <c r="X72" s="39">
        <v>-8.8323053892961648E-2</v>
      </c>
      <c r="Y72" s="39">
        <v>1.0125483002244233</v>
      </c>
      <c r="Z72" s="39">
        <v>0.20117472048265861</v>
      </c>
      <c r="AA72" s="39">
        <v>-0.79865422917833773</v>
      </c>
      <c r="AB72" s="39">
        <v>0.8433996236030098</v>
      </c>
      <c r="AC72" s="39">
        <v>0.1908233977585222</v>
      </c>
      <c r="AD72" s="39">
        <v>-0.37189147171742576</v>
      </c>
      <c r="AF72" s="24">
        <f t="shared" si="15"/>
        <v>3.1809662517949806</v>
      </c>
      <c r="AG72" s="24">
        <f t="shared" si="16"/>
        <v>12.986353495922556</v>
      </c>
      <c r="AH72" s="24">
        <f t="shared" si="17"/>
        <v>14.365113528199604</v>
      </c>
      <c r="AI72" s="24">
        <f t="shared" si="18"/>
        <v>3.1561489949598958</v>
      </c>
      <c r="AJ72" s="24">
        <f t="shared" si="19"/>
        <v>1.7698546338400052</v>
      </c>
      <c r="AK72" s="24">
        <f t="shared" si="20"/>
        <v>0.83290912293510388</v>
      </c>
      <c r="AL72" s="24">
        <f t="shared" si="21"/>
        <v>-2.142679575484423</v>
      </c>
      <c r="AM72" s="24">
        <f t="shared" si="22"/>
        <v>2.432735777459091</v>
      </c>
      <c r="AN72" s="24">
        <f t="shared" si="23"/>
        <v>3.2232661731694936</v>
      </c>
      <c r="AO72" s="24">
        <f t="shared" si="24"/>
        <v>1.5644405465033646</v>
      </c>
      <c r="AP72" s="24">
        <f t="shared" si="25"/>
        <v>9.5310179804324935E-2</v>
      </c>
      <c r="AQ72" s="24">
        <f t="shared" si="26"/>
        <v>-0.75502258427803282</v>
      </c>
      <c r="AR72" s="24">
        <f t="shared" si="27"/>
        <v>-1.6607312068216509</v>
      </c>
      <c r="AS72" s="24">
        <f t="shared" si="28"/>
        <v>2.3055806019738441</v>
      </c>
    </row>
    <row r="73" spans="1:45" x14ac:dyDescent="0.25">
      <c r="A73" s="33">
        <v>72</v>
      </c>
      <c r="B73" s="32">
        <v>31.59</v>
      </c>
      <c r="C73" s="33">
        <v>436707.99962159002</v>
      </c>
      <c r="D73" s="33">
        <v>1735222.00059567</v>
      </c>
      <c r="E73" s="32">
        <v>31.48</v>
      </c>
      <c r="F73" s="32">
        <v>5.35</v>
      </c>
      <c r="G73" s="32">
        <v>1.82</v>
      </c>
      <c r="H73" s="32">
        <v>8.5070000000000007E-2</v>
      </c>
      <c r="I73" s="32">
        <v>12.42</v>
      </c>
      <c r="J73" s="32">
        <v>11.95</v>
      </c>
      <c r="K73" s="32">
        <v>3.46</v>
      </c>
      <c r="L73" s="32">
        <v>0.89</v>
      </c>
      <c r="M73" s="32">
        <v>0.22</v>
      </c>
      <c r="N73" s="32">
        <v>0.13</v>
      </c>
      <c r="O73" s="32">
        <v>7.52</v>
      </c>
      <c r="P73" s="32"/>
      <c r="Q73" s="39">
        <v>1.9414380953456303</v>
      </c>
      <c r="R73" s="39">
        <v>0.51889663416101717</v>
      </c>
      <c r="S73" s="39">
        <v>-0.82763562739535079</v>
      </c>
      <c r="T73" s="39">
        <v>2.2028067652332983</v>
      </c>
      <c r="U73" s="39">
        <v>-0.53469358430975855</v>
      </c>
      <c r="V73" s="39">
        <v>-0.8024679867598693</v>
      </c>
      <c r="W73" s="39">
        <v>-1.303475260711799</v>
      </c>
      <c r="X73" s="39">
        <v>0.51400790952776376</v>
      </c>
      <c r="Y73" s="39">
        <v>1.8429387145049481E-2</v>
      </c>
      <c r="Z73" s="39">
        <v>-0.52601775355663716</v>
      </c>
      <c r="AA73" s="39">
        <v>-1.112195196507658</v>
      </c>
      <c r="AB73" s="39">
        <v>-0.70657433612368692</v>
      </c>
      <c r="AC73" s="39">
        <v>-0.98451363622317867</v>
      </c>
      <c r="AD73" s="39">
        <v>-1.3846105224585874</v>
      </c>
      <c r="AF73" s="24">
        <f t="shared" si="15"/>
        <v>3.4528406148139936</v>
      </c>
      <c r="AG73" s="24">
        <f t="shared" si="16"/>
        <v>12.987020057651625</v>
      </c>
      <c r="AH73" s="24">
        <f t="shared" si="17"/>
        <v>14.366645917411468</v>
      </c>
      <c r="AI73" s="24">
        <f t="shared" si="18"/>
        <v>3.4493524235492026</v>
      </c>
      <c r="AJ73" s="24">
        <f t="shared" si="19"/>
        <v>1.6770965609079151</v>
      </c>
      <c r="AK73" s="24">
        <f t="shared" si="20"/>
        <v>0.59883650108870401</v>
      </c>
      <c r="AL73" s="24">
        <f t="shared" si="21"/>
        <v>-2.4642808319943441</v>
      </c>
      <c r="AM73" s="24">
        <f t="shared" si="22"/>
        <v>2.5193080765053328</v>
      </c>
      <c r="AN73" s="24">
        <f t="shared" si="23"/>
        <v>2.4807312783775197</v>
      </c>
      <c r="AO73" s="24">
        <f t="shared" si="24"/>
        <v>1.2412685890696329</v>
      </c>
      <c r="AP73" s="24">
        <f t="shared" si="25"/>
        <v>-0.11653381625595151</v>
      </c>
      <c r="AQ73" s="24">
        <f t="shared" si="26"/>
        <v>-1.5141277326297755</v>
      </c>
      <c r="AR73" s="24">
        <f t="shared" si="27"/>
        <v>-2.0402208285265546</v>
      </c>
      <c r="AS73" s="24">
        <f t="shared" si="28"/>
        <v>2.0175661379617482</v>
      </c>
    </row>
    <row r="74" spans="1:45" x14ac:dyDescent="0.25">
      <c r="A74" s="33">
        <v>73</v>
      </c>
      <c r="B74" s="32">
        <v>24.07</v>
      </c>
      <c r="C74" s="33">
        <v>436770.00012485101</v>
      </c>
      <c r="D74" s="33">
        <v>1732159.0040597301</v>
      </c>
      <c r="E74" s="32">
        <v>23.48</v>
      </c>
      <c r="F74" s="32">
        <v>5.45</v>
      </c>
      <c r="G74" s="32">
        <v>3.87</v>
      </c>
      <c r="H74" s="32">
        <v>0.19094</v>
      </c>
      <c r="I74" s="32">
        <v>13.11</v>
      </c>
      <c r="J74" s="32">
        <v>18.649999999999999</v>
      </c>
      <c r="K74" s="32">
        <v>2.1</v>
      </c>
      <c r="L74" s="32">
        <v>0.63</v>
      </c>
      <c r="M74" s="32">
        <v>0.22</v>
      </c>
      <c r="N74" s="32">
        <v>0.14000000000000001</v>
      </c>
      <c r="O74" s="32">
        <v>9.6</v>
      </c>
      <c r="P74" s="32"/>
      <c r="Q74" s="39">
        <v>0.74282579372283186</v>
      </c>
      <c r="R74" s="39">
        <v>0.55504094666952264</v>
      </c>
      <c r="S74" s="39">
        <v>-1.8921907110069434</v>
      </c>
      <c r="T74" s="39">
        <v>0.7536123358946567</v>
      </c>
      <c r="U74" s="39">
        <v>-0.2824591159082403</v>
      </c>
      <c r="V74" s="39">
        <v>2.6033304649891358</v>
      </c>
      <c r="W74" s="39">
        <v>2.8181972632608652</v>
      </c>
      <c r="X74" s="39">
        <v>0.91751117628533696</v>
      </c>
      <c r="Y74" s="39">
        <v>0.52455375778576407</v>
      </c>
      <c r="Z74" s="39">
        <v>-1.275246363172881</v>
      </c>
      <c r="AA74" s="39">
        <v>-1.5003887751058638</v>
      </c>
      <c r="AB74" s="39">
        <v>-0.70657433612368692</v>
      </c>
      <c r="AC74" s="39">
        <v>-0.78862413055956171</v>
      </c>
      <c r="AD74" s="39">
        <v>-0.54538517363722627</v>
      </c>
      <c r="AF74" s="24">
        <f t="shared" si="15"/>
        <v>3.1809662517949806</v>
      </c>
      <c r="AG74" s="24">
        <f t="shared" si="16"/>
        <v>12.987162020021332</v>
      </c>
      <c r="AH74" s="24">
        <f t="shared" si="17"/>
        <v>14.364879167620449</v>
      </c>
      <c r="AI74" s="24">
        <f t="shared" si="18"/>
        <v>3.1561489949598958</v>
      </c>
      <c r="AJ74" s="24">
        <f t="shared" si="19"/>
        <v>1.6956156086751528</v>
      </c>
      <c r="AK74" s="24">
        <f t="shared" si="20"/>
        <v>1.3532545070416904</v>
      </c>
      <c r="AL74" s="24">
        <f t="shared" si="21"/>
        <v>-1.6557960364122499</v>
      </c>
      <c r="AM74" s="24">
        <f t="shared" si="22"/>
        <v>2.5733752977756086</v>
      </c>
      <c r="AN74" s="24">
        <f t="shared" si="23"/>
        <v>2.9258461460898246</v>
      </c>
      <c r="AO74" s="24">
        <f t="shared" si="24"/>
        <v>0.74193734472937733</v>
      </c>
      <c r="AP74" s="24">
        <f t="shared" si="25"/>
        <v>-0.46203545959655867</v>
      </c>
      <c r="AQ74" s="24">
        <f t="shared" si="26"/>
        <v>-1.5141277326297755</v>
      </c>
      <c r="AR74" s="24">
        <f t="shared" si="27"/>
        <v>-1.9661128563728327</v>
      </c>
      <c r="AS74" s="24">
        <f t="shared" si="28"/>
        <v>2.2617630984737906</v>
      </c>
    </row>
    <row r="75" spans="1:45" x14ac:dyDescent="0.25">
      <c r="A75" s="33">
        <v>74</v>
      </c>
      <c r="B75" s="32">
        <v>14.52</v>
      </c>
      <c r="C75" s="33">
        <v>437414.99831152603</v>
      </c>
      <c r="D75" s="33">
        <v>1732638.9963586901</v>
      </c>
      <c r="E75" s="32">
        <v>18.66</v>
      </c>
      <c r="F75" s="32">
        <v>5.87</v>
      </c>
      <c r="G75" s="32">
        <v>2.42</v>
      </c>
      <c r="H75" s="32">
        <v>0.12500999999999998</v>
      </c>
      <c r="I75" s="32">
        <v>13.35</v>
      </c>
      <c r="J75" s="32">
        <v>15.81</v>
      </c>
      <c r="K75" s="32">
        <v>3.62</v>
      </c>
      <c r="L75" s="32">
        <v>0.83</v>
      </c>
      <c r="M75" s="32">
        <v>0.28000000000000003</v>
      </c>
      <c r="N75" s="32">
        <v>0.19</v>
      </c>
      <c r="O75" s="32">
        <v>6.72</v>
      </c>
      <c r="P75" s="32"/>
      <c r="Q75" s="39">
        <v>-0.77934807336463185</v>
      </c>
      <c r="R75" s="39">
        <v>0.93105428205270357</v>
      </c>
      <c r="S75" s="39">
        <v>-1.7253677205279552</v>
      </c>
      <c r="T75" s="39">
        <v>-0.11952730778187487</v>
      </c>
      <c r="U75" s="39">
        <v>0.77692565137813063</v>
      </c>
      <c r="V75" s="39">
        <v>0.19435107228861973</v>
      </c>
      <c r="W75" s="39">
        <v>0.25144681926806428</v>
      </c>
      <c r="X75" s="39">
        <v>1.0578601386357975</v>
      </c>
      <c r="Y75" s="39">
        <v>0.31001745739477471</v>
      </c>
      <c r="Z75" s="39">
        <v>-0.43787321124884365</v>
      </c>
      <c r="AA75" s="39">
        <v>-1.2017783300303209</v>
      </c>
      <c r="AB75" s="39">
        <v>-0.33458058578927946</v>
      </c>
      <c r="AC75" s="39">
        <v>0.1908233977585222</v>
      </c>
      <c r="AD75" s="39">
        <v>-1.7073895027744954</v>
      </c>
      <c r="AF75" s="24">
        <f t="shared" si="15"/>
        <v>2.6755270093966499</v>
      </c>
      <c r="AG75" s="24">
        <f t="shared" si="16"/>
        <v>12.988637676329487</v>
      </c>
      <c r="AH75" s="24">
        <f t="shared" si="17"/>
        <v>14.365156235606504</v>
      </c>
      <c r="AI75" s="24">
        <f t="shared" si="18"/>
        <v>2.926382195419198</v>
      </c>
      <c r="AJ75" s="24">
        <f t="shared" si="19"/>
        <v>1.7698546338400052</v>
      </c>
      <c r="AK75" s="24">
        <f t="shared" si="20"/>
        <v>0.88376754016859504</v>
      </c>
      <c r="AL75" s="24">
        <f t="shared" si="21"/>
        <v>-2.0793615448796654</v>
      </c>
      <c r="AM75" s="24">
        <f t="shared" si="22"/>
        <v>2.5915163848462583</v>
      </c>
      <c r="AN75" s="24">
        <f t="shared" si="23"/>
        <v>2.7606426512213806</v>
      </c>
      <c r="AO75" s="24">
        <f t="shared" si="24"/>
        <v>1.2864740258376797</v>
      </c>
      <c r="AP75" s="24">
        <f t="shared" si="25"/>
        <v>-0.18632957819149348</v>
      </c>
      <c r="AQ75" s="24">
        <f t="shared" si="26"/>
        <v>-1.2729656758128873</v>
      </c>
      <c r="AR75" s="24">
        <f t="shared" si="27"/>
        <v>-1.6607312068216509</v>
      </c>
      <c r="AS75" s="24">
        <f t="shared" si="28"/>
        <v>1.9050881545350582</v>
      </c>
    </row>
    <row r="76" spans="1:45" x14ac:dyDescent="0.25">
      <c r="A76" s="33">
        <v>75</v>
      </c>
      <c r="B76" s="32">
        <v>14.52</v>
      </c>
      <c r="C76" s="33">
        <v>437598.996081146</v>
      </c>
      <c r="D76" s="33">
        <v>1733223.9972834501</v>
      </c>
      <c r="E76" s="32">
        <v>18.66</v>
      </c>
      <c r="F76" s="32">
        <v>5.68</v>
      </c>
      <c r="G76" s="32">
        <v>2.14</v>
      </c>
      <c r="H76" s="32">
        <v>0.1051</v>
      </c>
      <c r="I76" s="32">
        <v>11.8</v>
      </c>
      <c r="J76" s="32">
        <v>4.5599999999999996</v>
      </c>
      <c r="K76" s="32">
        <v>3.84</v>
      </c>
      <c r="L76" s="32">
        <v>1.17</v>
      </c>
      <c r="M76" s="32">
        <v>0.2</v>
      </c>
      <c r="N76" s="32">
        <v>0.18</v>
      </c>
      <c r="O76" s="32">
        <v>9.7100000000000009</v>
      </c>
      <c r="P76" s="32"/>
      <c r="Q76" s="39">
        <v>-0.77934807336463185</v>
      </c>
      <c r="R76" s="39">
        <v>1.0383191030819348</v>
      </c>
      <c r="S76" s="39">
        <v>-1.5220486174654833</v>
      </c>
      <c r="T76" s="39">
        <v>-0.11952730778187487</v>
      </c>
      <c r="U76" s="39">
        <v>0.2976801614152475</v>
      </c>
      <c r="V76" s="39">
        <v>-0.27083115526734158</v>
      </c>
      <c r="W76" s="39">
        <v>-0.52367833377147177</v>
      </c>
      <c r="X76" s="39">
        <v>0.1514397567890749</v>
      </c>
      <c r="Y76" s="39">
        <v>-0.53981823957657449</v>
      </c>
      <c r="Z76" s="39">
        <v>-0.31667446557562784</v>
      </c>
      <c r="AA76" s="39">
        <v>-0.69414057340189794</v>
      </c>
      <c r="AB76" s="39">
        <v>-0.83057225290182257</v>
      </c>
      <c r="AC76" s="39">
        <v>-5.0661079050947997E-3</v>
      </c>
      <c r="AD76" s="39">
        <v>-0.50100306384378834</v>
      </c>
      <c r="AF76" s="24">
        <f t="shared" si="15"/>
        <v>2.6755270093966499</v>
      </c>
      <c r="AG76" s="24">
        <f t="shared" si="16"/>
        <v>12.989058235939988</v>
      </c>
      <c r="AH76" s="24">
        <f t="shared" si="17"/>
        <v>14.365493814403697</v>
      </c>
      <c r="AI76" s="24">
        <f t="shared" si="18"/>
        <v>2.926382195419198</v>
      </c>
      <c r="AJ76" s="24">
        <f t="shared" si="19"/>
        <v>1.7369512327330598</v>
      </c>
      <c r="AK76" s="24">
        <f t="shared" si="20"/>
        <v>0.76080582903376015</v>
      </c>
      <c r="AL76" s="24">
        <f t="shared" si="21"/>
        <v>-2.2528430010992317</v>
      </c>
      <c r="AM76" s="24">
        <f t="shared" si="22"/>
        <v>2.4680995314716192</v>
      </c>
      <c r="AN76" s="24">
        <f t="shared" si="23"/>
        <v>1.5173226235262947</v>
      </c>
      <c r="AO76" s="24">
        <f t="shared" si="24"/>
        <v>1.3454723665996355</v>
      </c>
      <c r="AP76" s="24">
        <f t="shared" si="25"/>
        <v>0.15700374880966469</v>
      </c>
      <c r="AQ76" s="24">
        <f t="shared" si="26"/>
        <v>-1.6094379124341003</v>
      </c>
      <c r="AR76" s="24">
        <f t="shared" si="27"/>
        <v>-1.7147984280919266</v>
      </c>
      <c r="AS76" s="24">
        <f t="shared" si="28"/>
        <v>2.2731562823032334</v>
      </c>
    </row>
    <row r="77" spans="1:45" x14ac:dyDescent="0.25">
      <c r="A77" s="33">
        <v>76</v>
      </c>
      <c r="B77" s="32">
        <v>19.190000000000001</v>
      </c>
      <c r="C77" s="33">
        <v>437761.00218402903</v>
      </c>
      <c r="D77" s="33">
        <v>1733788.0024818301</v>
      </c>
      <c r="E77" s="32">
        <v>20.76</v>
      </c>
      <c r="F77" s="32">
        <v>5.57</v>
      </c>
      <c r="G77" s="32">
        <v>2.62</v>
      </c>
      <c r="H77" s="32">
        <v>0.13255</v>
      </c>
      <c r="I77" s="32">
        <v>11.44</v>
      </c>
      <c r="J77" s="32">
        <v>4.3499999999999996</v>
      </c>
      <c r="K77" s="32">
        <v>4.55</v>
      </c>
      <c r="L77" s="32">
        <v>1.24</v>
      </c>
      <c r="M77" s="32">
        <v>0.34</v>
      </c>
      <c r="N77" s="32">
        <v>0.28999999999999998</v>
      </c>
      <c r="O77" s="32">
        <v>11</v>
      </c>
      <c r="P77" s="32"/>
      <c r="Q77" s="39">
        <v>-3.499708286217558E-2</v>
      </c>
      <c r="R77" s="39">
        <v>1.1327634850289641</v>
      </c>
      <c r="S77" s="39">
        <v>-1.3260266520228949</v>
      </c>
      <c r="T77" s="39">
        <v>0.26088622991951876</v>
      </c>
      <c r="U77" s="39">
        <v>2.0222246173580316E-2</v>
      </c>
      <c r="V77" s="39">
        <v>0.52662409197144977</v>
      </c>
      <c r="W77" s="39">
        <v>0.54498994603441897</v>
      </c>
      <c r="X77" s="39">
        <v>-5.9083686736616355E-2</v>
      </c>
      <c r="Y77" s="39">
        <v>-0.555681839253373</v>
      </c>
      <c r="Z77" s="39">
        <v>7.4466940915205365E-2</v>
      </c>
      <c r="AA77" s="39">
        <v>-0.58962691762545782</v>
      </c>
      <c r="AB77" s="39">
        <v>3.7413164545127754E-2</v>
      </c>
      <c r="AC77" s="39">
        <v>2.1497184543946899</v>
      </c>
      <c r="AD77" s="39">
        <v>1.9478041915613125E-2</v>
      </c>
      <c r="AF77" s="24">
        <f t="shared" si="15"/>
        <v>2.9543893100196086</v>
      </c>
      <c r="AG77" s="24">
        <f t="shared" si="16"/>
        <v>12.989428383319474</v>
      </c>
      <c r="AH77" s="24">
        <f t="shared" si="17"/>
        <v>14.365819169610656</v>
      </c>
      <c r="AI77" s="24">
        <f t="shared" si="18"/>
        <v>3.0330280582976878</v>
      </c>
      <c r="AJ77" s="24">
        <f t="shared" si="19"/>
        <v>1.7173950539391927</v>
      </c>
      <c r="AK77" s="24">
        <f t="shared" si="20"/>
        <v>0.96317431777300555</v>
      </c>
      <c r="AL77" s="24">
        <f t="shared" si="21"/>
        <v>-2.0207953462471027</v>
      </c>
      <c r="AM77" s="24">
        <f t="shared" si="22"/>
        <v>2.4371159859516518</v>
      </c>
      <c r="AN77" s="24">
        <f t="shared" si="23"/>
        <v>1.4701758451005926</v>
      </c>
      <c r="AO77" s="24">
        <f t="shared" si="24"/>
        <v>1.5151272329628591</v>
      </c>
      <c r="AP77" s="24">
        <f t="shared" si="25"/>
        <v>0.21511137961694549</v>
      </c>
      <c r="AQ77" s="24">
        <f t="shared" si="26"/>
        <v>-1.0788096613719298</v>
      </c>
      <c r="AR77" s="24">
        <f t="shared" si="27"/>
        <v>-1.2378743560016174</v>
      </c>
      <c r="AS77" s="24">
        <f t="shared" si="28"/>
        <v>2.3978952727983707</v>
      </c>
    </row>
    <row r="78" spans="1:45" x14ac:dyDescent="0.25">
      <c r="A78" s="33">
        <v>77</v>
      </c>
      <c r="B78" s="32">
        <v>17.239999999999998</v>
      </c>
      <c r="C78" s="33">
        <v>438624.00400220102</v>
      </c>
      <c r="D78" s="33">
        <v>1735060.0035697001</v>
      </c>
      <c r="E78" s="32">
        <v>16.670000000000002</v>
      </c>
      <c r="F78" s="32">
        <v>5.88</v>
      </c>
      <c r="G78" s="32">
        <v>4.41</v>
      </c>
      <c r="H78" s="32">
        <v>0.20626999999999998</v>
      </c>
      <c r="I78" s="32">
        <v>13.72</v>
      </c>
      <c r="J78" s="32">
        <v>68.94</v>
      </c>
      <c r="K78" s="32">
        <v>5.64</v>
      </c>
      <c r="L78" s="32">
        <v>1.56</v>
      </c>
      <c r="M78" s="32">
        <v>0.67</v>
      </c>
      <c r="N78" s="32">
        <v>0.13</v>
      </c>
      <c r="O78" s="32">
        <v>16.190000000000001</v>
      </c>
      <c r="P78" s="32"/>
      <c r="Q78" s="39">
        <v>-0.34580745362872617</v>
      </c>
      <c r="R78" s="39">
        <v>1.6358659724412279</v>
      </c>
      <c r="S78" s="39">
        <v>-0.88393825637410139</v>
      </c>
      <c r="T78" s="39">
        <v>-0.48001442207986167</v>
      </c>
      <c r="U78" s="39">
        <v>0.80214909821828184</v>
      </c>
      <c r="V78" s="39">
        <v>3.5004676181327761</v>
      </c>
      <c r="W78" s="39">
        <v>3.4150163790868864</v>
      </c>
      <c r="X78" s="39">
        <v>1.2742314555927579</v>
      </c>
      <c r="Y78" s="39">
        <v>4.3235081756247995</v>
      </c>
      <c r="Z78" s="39">
        <v>0.67495163538704783</v>
      </c>
      <c r="AA78" s="39">
        <v>-0.1118502055045891</v>
      </c>
      <c r="AB78" s="39">
        <v>2.0833787913843675</v>
      </c>
      <c r="AC78" s="39">
        <v>-0.98451363622317867</v>
      </c>
      <c r="AD78" s="39">
        <v>2.1135066767150676</v>
      </c>
      <c r="AF78" s="24">
        <f t="shared" si="15"/>
        <v>2.8472322652355468</v>
      </c>
      <c r="AG78" s="24">
        <f t="shared" si="16"/>
        <v>12.991397842155553</v>
      </c>
      <c r="AH78" s="24">
        <f t="shared" si="17"/>
        <v>14.366552554955106</v>
      </c>
      <c r="AI78" s="24">
        <f t="shared" si="18"/>
        <v>2.8136106967627028</v>
      </c>
      <c r="AJ78" s="24">
        <f t="shared" si="19"/>
        <v>1.7715567619105355</v>
      </c>
      <c r="AK78" s="24">
        <f t="shared" si="20"/>
        <v>1.4838746894587547</v>
      </c>
      <c r="AL78" s="24">
        <f t="shared" si="21"/>
        <v>-1.5785692887716343</v>
      </c>
      <c r="AM78" s="24">
        <f t="shared" si="22"/>
        <v>2.6188546222977394</v>
      </c>
      <c r="AN78" s="24">
        <f t="shared" si="23"/>
        <v>4.2332365610887193</v>
      </c>
      <c r="AO78" s="24">
        <f t="shared" si="24"/>
        <v>1.7298840655099674</v>
      </c>
      <c r="AP78" s="24">
        <f t="shared" si="25"/>
        <v>0.44468582126144574</v>
      </c>
      <c r="AQ78" s="24">
        <f t="shared" si="26"/>
        <v>-0.40047756659712525</v>
      </c>
      <c r="AR78" s="24">
        <f t="shared" si="27"/>
        <v>-2.0402208285265546</v>
      </c>
      <c r="AS78" s="24">
        <f t="shared" si="28"/>
        <v>2.7843937676895441</v>
      </c>
    </row>
    <row r="79" spans="1:45" x14ac:dyDescent="0.25">
      <c r="A79" s="33">
        <v>78</v>
      </c>
      <c r="B79" s="32">
        <v>14.52</v>
      </c>
      <c r="C79" s="33">
        <v>437863.00327797001</v>
      </c>
      <c r="D79" s="33">
        <v>1732791.9952162199</v>
      </c>
      <c r="E79" s="32">
        <v>18.66</v>
      </c>
      <c r="F79" s="32">
        <v>6.15</v>
      </c>
      <c r="G79" s="32">
        <v>3.02</v>
      </c>
      <c r="H79" s="32">
        <v>0.13639999999999999</v>
      </c>
      <c r="I79" s="32">
        <v>12.85</v>
      </c>
      <c r="J79" s="32">
        <v>11.79</v>
      </c>
      <c r="K79" s="32">
        <v>1.97</v>
      </c>
      <c r="L79" s="32">
        <v>0.64</v>
      </c>
      <c r="M79" s="32">
        <v>0.16</v>
      </c>
      <c r="N79" s="32">
        <v>0.11</v>
      </c>
      <c r="O79" s="32">
        <v>11.68</v>
      </c>
      <c r="P79" s="32"/>
      <c r="Q79" s="39">
        <v>-0.77934807336463185</v>
      </c>
      <c r="R79" s="39">
        <v>1.1922268639001472</v>
      </c>
      <c r="S79" s="39">
        <v>-1.672192436240481</v>
      </c>
      <c r="T79" s="39">
        <v>-0.11952730778187487</v>
      </c>
      <c r="U79" s="39">
        <v>1.4831821629023787</v>
      </c>
      <c r="V79" s="39">
        <v>1.191170131337109</v>
      </c>
      <c r="W79" s="39">
        <v>0.69487602535145609</v>
      </c>
      <c r="X79" s="39">
        <v>0.76546646707233845</v>
      </c>
      <c r="Y79" s="39">
        <v>6.3428350103458368E-3</v>
      </c>
      <c r="Z79" s="39">
        <v>-1.3468638037979634</v>
      </c>
      <c r="AA79" s="39">
        <v>-1.4854582528520865</v>
      </c>
      <c r="AB79" s="39">
        <v>-1.0785680864580942</v>
      </c>
      <c r="AC79" s="39">
        <v>-1.3762926475504125</v>
      </c>
      <c r="AD79" s="39">
        <v>0.29384017518413491</v>
      </c>
      <c r="AF79" s="24">
        <f t="shared" si="15"/>
        <v>2.6755270093966499</v>
      </c>
      <c r="AG79" s="24">
        <f t="shared" si="16"/>
        <v>12.989661362529194</v>
      </c>
      <c r="AH79" s="24">
        <f t="shared" si="17"/>
        <v>14.3652445356523</v>
      </c>
      <c r="AI79" s="24">
        <f t="shared" si="18"/>
        <v>2.926382195419198</v>
      </c>
      <c r="AJ79" s="24">
        <f t="shared" si="19"/>
        <v>1.8164520818184267</v>
      </c>
      <c r="AK79" s="24">
        <f t="shared" si="20"/>
        <v>1.1052568313867783</v>
      </c>
      <c r="AL79" s="24">
        <f t="shared" si="21"/>
        <v>-1.9921635335727754</v>
      </c>
      <c r="AM79" s="24">
        <f t="shared" si="22"/>
        <v>2.5533438113412288</v>
      </c>
      <c r="AN79" s="24">
        <f t="shared" si="23"/>
        <v>2.4672517145492794</v>
      </c>
      <c r="AO79" s="24">
        <f t="shared" si="24"/>
        <v>0.67803354274989713</v>
      </c>
      <c r="AP79" s="24">
        <f t="shared" si="25"/>
        <v>-0.44628710262841947</v>
      </c>
      <c r="AQ79" s="24">
        <f t="shared" si="26"/>
        <v>-1.8325814637483102</v>
      </c>
      <c r="AR79" s="24">
        <f t="shared" si="27"/>
        <v>-2.2072749131897207</v>
      </c>
      <c r="AS79" s="24">
        <f t="shared" si="28"/>
        <v>2.4578779774000812</v>
      </c>
    </row>
    <row r="80" spans="1:45" x14ac:dyDescent="0.25">
      <c r="A80" s="33">
        <v>79</v>
      </c>
      <c r="B80" s="32">
        <v>16.329999999999998</v>
      </c>
      <c r="C80" s="33">
        <v>438640.99868729501</v>
      </c>
      <c r="D80" s="33">
        <v>1733497.00171419</v>
      </c>
      <c r="E80" s="32">
        <v>20.63</v>
      </c>
      <c r="F80" s="32">
        <v>5.36</v>
      </c>
      <c r="G80" s="32">
        <v>2.98</v>
      </c>
      <c r="H80" s="32">
        <v>0.14582999999999999</v>
      </c>
      <c r="I80" s="32">
        <v>12.72</v>
      </c>
      <c r="J80" s="32">
        <v>16.149999999999999</v>
      </c>
      <c r="K80" s="32">
        <v>1.52</v>
      </c>
      <c r="L80" s="32">
        <v>0.55000000000000004</v>
      </c>
      <c r="M80" s="32">
        <v>0.28999999999999998</v>
      </c>
      <c r="N80" s="32">
        <v>0.14000000000000001</v>
      </c>
      <c r="O80" s="32">
        <v>11.33</v>
      </c>
      <c r="P80" s="32"/>
      <c r="Q80" s="39">
        <v>-0.49085229331978297</v>
      </c>
      <c r="R80" s="39">
        <v>1.645773330877256</v>
      </c>
      <c r="S80" s="39">
        <v>-1.4271649794389452</v>
      </c>
      <c r="T80" s="39">
        <v>0.23733682044276541</v>
      </c>
      <c r="U80" s="39">
        <v>-0.50947013746960512</v>
      </c>
      <c r="V80" s="39">
        <v>1.1247155274005431</v>
      </c>
      <c r="W80" s="39">
        <v>1.0619995910552646</v>
      </c>
      <c r="X80" s="39">
        <v>0.68944411246583959</v>
      </c>
      <c r="Y80" s="39">
        <v>0.33570138068101979</v>
      </c>
      <c r="Z80" s="39">
        <v>-1.5947703290386321</v>
      </c>
      <c r="AA80" s="39">
        <v>-1.6198329531360807</v>
      </c>
      <c r="AB80" s="39">
        <v>-0.27258162740021191</v>
      </c>
      <c r="AC80" s="39">
        <v>-0.78862413055956171</v>
      </c>
      <c r="AD80" s="39">
        <v>0.15262437129592527</v>
      </c>
      <c r="AF80" s="24">
        <f t="shared" si="15"/>
        <v>2.7930039069823738</v>
      </c>
      <c r="AG80" s="24">
        <f t="shared" si="16"/>
        <v>12.991436586856514</v>
      </c>
      <c r="AH80" s="24">
        <f t="shared" si="17"/>
        <v>14.365651314491753</v>
      </c>
      <c r="AI80" s="24">
        <f t="shared" si="18"/>
        <v>3.0267463270831603</v>
      </c>
      <c r="AJ80" s="24">
        <f t="shared" si="19"/>
        <v>1.6789639750827108</v>
      </c>
      <c r="AK80" s="24">
        <f t="shared" si="20"/>
        <v>1.091923300517313</v>
      </c>
      <c r="AL80" s="24">
        <f t="shared" si="21"/>
        <v>-1.9253137192566634</v>
      </c>
      <c r="AM80" s="24">
        <f t="shared" si="22"/>
        <v>2.5431755579119759</v>
      </c>
      <c r="AN80" s="24">
        <f t="shared" si="23"/>
        <v>2.7819200496686656</v>
      </c>
      <c r="AO80" s="24">
        <f t="shared" si="24"/>
        <v>0.41871033485818504</v>
      </c>
      <c r="AP80" s="24">
        <f t="shared" si="25"/>
        <v>-0.59783700075562041</v>
      </c>
      <c r="AQ80" s="24">
        <f t="shared" si="26"/>
        <v>-1.2378743560016174</v>
      </c>
      <c r="AR80" s="24">
        <f t="shared" si="27"/>
        <v>-1.9661128563728327</v>
      </c>
      <c r="AS80" s="24">
        <f t="shared" si="28"/>
        <v>2.4274540750399152</v>
      </c>
    </row>
    <row r="81" spans="1:45" x14ac:dyDescent="0.25">
      <c r="A81" s="33">
        <v>80</v>
      </c>
      <c r="B81" s="32">
        <v>11.04</v>
      </c>
      <c r="C81" s="33">
        <v>438764.00194665801</v>
      </c>
      <c r="D81" s="33">
        <v>1734056.99772862</v>
      </c>
      <c r="E81" s="32">
        <v>5.72</v>
      </c>
      <c r="F81" s="32">
        <v>6.18</v>
      </c>
      <c r="G81" s="32">
        <v>4.49</v>
      </c>
      <c r="H81" s="32">
        <v>0.19980000000000001</v>
      </c>
      <c r="I81" s="32">
        <v>13.05</v>
      </c>
      <c r="J81" s="32">
        <v>33.369999999999997</v>
      </c>
      <c r="K81" s="32">
        <v>4.99</v>
      </c>
      <c r="L81" s="32">
        <v>1.38</v>
      </c>
      <c r="M81" s="32">
        <v>0.31</v>
      </c>
      <c r="N81" s="32">
        <v>0.14000000000000001</v>
      </c>
      <c r="O81" s="32">
        <v>14.24</v>
      </c>
      <c r="P81" s="32"/>
      <c r="Q81" s="39">
        <v>-1.3340250427326292</v>
      </c>
      <c r="R81" s="39">
        <v>1.717480301178226</v>
      </c>
      <c r="S81" s="39">
        <v>-1.2325364198017679</v>
      </c>
      <c r="T81" s="39">
        <v>-2.4635992972371277</v>
      </c>
      <c r="U81" s="39">
        <v>1.5588525034228322</v>
      </c>
      <c r="V81" s="39">
        <v>3.6333768260059083</v>
      </c>
      <c r="W81" s="39">
        <v>3.1631299029359181</v>
      </c>
      <c r="X81" s="39">
        <v>0.88242393569772271</v>
      </c>
      <c r="Y81" s="39">
        <v>1.6365165541784981</v>
      </c>
      <c r="Z81" s="39">
        <v>0.31686443226163746</v>
      </c>
      <c r="AA81" s="39">
        <v>-0.38059960607257792</v>
      </c>
      <c r="AB81" s="39">
        <v>-0.14858371062207604</v>
      </c>
      <c r="AC81" s="39">
        <v>-0.78862413055956171</v>
      </c>
      <c r="AD81" s="39">
        <v>1.3267329121950411</v>
      </c>
      <c r="AF81" s="24">
        <f t="shared" si="15"/>
        <v>2.401525040848949</v>
      </c>
      <c r="AG81" s="24">
        <f t="shared" si="16"/>
        <v>12.99171696652173</v>
      </c>
      <c r="AH81" s="24">
        <f t="shared" si="17"/>
        <v>14.365974306444807</v>
      </c>
      <c r="AI81" s="24">
        <f t="shared" si="18"/>
        <v>1.7439688053917064</v>
      </c>
      <c r="AJ81" s="24">
        <f t="shared" si="19"/>
        <v>1.8213182714695995</v>
      </c>
      <c r="AK81" s="24">
        <f t="shared" si="20"/>
        <v>1.501852701754163</v>
      </c>
      <c r="AL81" s="24">
        <f t="shared" si="21"/>
        <v>-1.6104384127676838</v>
      </c>
      <c r="AM81" s="24">
        <f t="shared" si="22"/>
        <v>2.5687881337687024</v>
      </c>
      <c r="AN81" s="24">
        <f t="shared" si="23"/>
        <v>3.5076572927632825</v>
      </c>
      <c r="AO81" s="24">
        <f t="shared" si="24"/>
        <v>1.6074359097634274</v>
      </c>
      <c r="AP81" s="24">
        <f t="shared" si="25"/>
        <v>0.32208349916911322</v>
      </c>
      <c r="AQ81" s="24">
        <f t="shared" si="26"/>
        <v>-1.1711829815029451</v>
      </c>
      <c r="AR81" s="24">
        <f t="shared" si="27"/>
        <v>-1.9661128563728327</v>
      </c>
      <c r="AS81" s="24">
        <f t="shared" si="28"/>
        <v>2.6560549059838299</v>
      </c>
    </row>
    <row r="82" spans="1:45" x14ac:dyDescent="0.25">
      <c r="A82" s="33">
        <v>81</v>
      </c>
      <c r="B82" s="32">
        <v>16.8</v>
      </c>
      <c r="C82" s="33">
        <v>435057.99793212197</v>
      </c>
      <c r="D82" s="33">
        <v>1734573.0026973099</v>
      </c>
      <c r="E82" s="32">
        <v>13.09</v>
      </c>
      <c r="F82" s="32">
        <v>5.22</v>
      </c>
      <c r="G82" s="32">
        <v>2.21</v>
      </c>
      <c r="H82" s="32">
        <v>0.12088</v>
      </c>
      <c r="I82" s="32">
        <v>10.59</v>
      </c>
      <c r="J82" s="32">
        <v>9.18</v>
      </c>
      <c r="K82" s="32">
        <v>0.45</v>
      </c>
      <c r="L82" s="32">
        <v>0.13</v>
      </c>
      <c r="M82" s="32">
        <v>0.16</v>
      </c>
      <c r="N82" s="32">
        <v>0.05</v>
      </c>
      <c r="O82" s="32">
        <v>13.82</v>
      </c>
      <c r="P82" s="32"/>
      <c r="Q82" s="39">
        <v>-0.41593902446835768</v>
      </c>
      <c r="R82" s="39">
        <v>-0.44300163386832214</v>
      </c>
      <c r="S82" s="39">
        <v>-1.0531971008889529</v>
      </c>
      <c r="T82" s="39">
        <v>-1.128528929208904</v>
      </c>
      <c r="U82" s="39">
        <v>-0.86259839323173026</v>
      </c>
      <c r="V82" s="39">
        <v>-0.15453559837835146</v>
      </c>
      <c r="W82" s="39">
        <v>9.065993418251575E-2</v>
      </c>
      <c r="X82" s="39">
        <v>-0.55615292839449659</v>
      </c>
      <c r="Y82" s="39">
        <v>-0.19081904668700714</v>
      </c>
      <c r="Z82" s="39">
        <v>-2.1842369557220005</v>
      </c>
      <c r="AA82" s="39">
        <v>-2.2469148877947211</v>
      </c>
      <c r="AB82" s="39">
        <v>-1.0785680864580942</v>
      </c>
      <c r="AC82" s="39">
        <v>-2.5516296815321131</v>
      </c>
      <c r="AD82" s="39">
        <v>1.1572739475291893</v>
      </c>
      <c r="AF82" s="24">
        <f t="shared" si="15"/>
        <v>2.8213788864092133</v>
      </c>
      <c r="AG82" s="24">
        <f t="shared" si="16"/>
        <v>12.983234629762947</v>
      </c>
      <c r="AH82" s="24">
        <f t="shared" si="17"/>
        <v>14.366271833118123</v>
      </c>
      <c r="AI82" s="24">
        <f t="shared" si="18"/>
        <v>2.5718485799218085</v>
      </c>
      <c r="AJ82" s="24">
        <f t="shared" si="19"/>
        <v>1.6524974018945473</v>
      </c>
      <c r="AK82" s="24">
        <f t="shared" si="20"/>
        <v>0.79299251552966143</v>
      </c>
      <c r="AL82" s="24">
        <f t="shared" si="21"/>
        <v>-2.1129569610176531</v>
      </c>
      <c r="AM82" s="24">
        <f t="shared" si="22"/>
        <v>2.3599101596133152</v>
      </c>
      <c r="AN82" s="24">
        <f t="shared" si="23"/>
        <v>2.2170272046323989</v>
      </c>
      <c r="AO82" s="24">
        <f t="shared" si="24"/>
        <v>-0.79850769621777162</v>
      </c>
      <c r="AP82" s="24">
        <f t="shared" si="25"/>
        <v>-2.0402208285265546</v>
      </c>
      <c r="AQ82" s="24">
        <f t="shared" si="26"/>
        <v>-1.8325814637483102</v>
      </c>
      <c r="AR82" s="24">
        <f t="shared" si="27"/>
        <v>-2.9957322735539909</v>
      </c>
      <c r="AS82" s="24">
        <f t="shared" si="28"/>
        <v>2.6261168183395238</v>
      </c>
    </row>
    <row r="83" spans="1:45" x14ac:dyDescent="0.25">
      <c r="A83" s="33">
        <v>82</v>
      </c>
      <c r="B83" s="32">
        <v>19.809999999999999</v>
      </c>
      <c r="C83" s="33">
        <v>433806.99615644698</v>
      </c>
      <c r="D83" s="33">
        <v>1736994.9997068499</v>
      </c>
      <c r="E83" s="32">
        <v>15.66</v>
      </c>
      <c r="F83" s="32">
        <v>5.54</v>
      </c>
      <c r="G83" s="32">
        <v>1.58</v>
      </c>
      <c r="H83" s="32">
        <v>9.7960000000000005E-2</v>
      </c>
      <c r="I83" s="32">
        <v>9.3699999999999992</v>
      </c>
      <c r="J83" s="32">
        <v>2.84</v>
      </c>
      <c r="K83" s="32">
        <v>4.59</v>
      </c>
      <c r="L83" s="32">
        <v>1.1599999999999999</v>
      </c>
      <c r="M83" s="32">
        <v>0.27</v>
      </c>
      <c r="N83" s="32">
        <v>0.28000000000000003</v>
      </c>
      <c r="O83" s="32">
        <v>8.5399999999999991</v>
      </c>
      <c r="P83" s="32"/>
      <c r="Q83" s="39">
        <v>6.3824676048214318E-2</v>
      </c>
      <c r="R83" s="39">
        <v>-1.1722957000527938</v>
      </c>
      <c r="S83" s="39">
        <v>-0.2114236288185036</v>
      </c>
      <c r="T83" s="39">
        <v>-0.66297521878386545</v>
      </c>
      <c r="U83" s="39">
        <v>-5.5448094346875393E-2</v>
      </c>
      <c r="V83" s="39">
        <v>-1.2011956103792649</v>
      </c>
      <c r="W83" s="39">
        <v>-0.80164888086852282</v>
      </c>
      <c r="X83" s="39">
        <v>-1.2695934870093373</v>
      </c>
      <c r="Y83" s="39">
        <v>-0.66974867502463853</v>
      </c>
      <c r="Z83" s="39">
        <v>9.6503076492153728E-2</v>
      </c>
      <c r="AA83" s="39">
        <v>-0.70907109565567505</v>
      </c>
      <c r="AB83" s="39">
        <v>-0.3965795441783474</v>
      </c>
      <c r="AC83" s="39">
        <v>1.953828948731074</v>
      </c>
      <c r="AD83" s="39">
        <v>-0.97306732255580475</v>
      </c>
      <c r="AF83" s="24">
        <f t="shared" si="15"/>
        <v>2.9861868607104594</v>
      </c>
      <c r="AG83" s="24">
        <f t="shared" si="16"/>
        <v>12.980355004853084</v>
      </c>
      <c r="AH83" s="24">
        <f t="shared" si="17"/>
        <v>14.367667166524136</v>
      </c>
      <c r="AI83" s="24">
        <f t="shared" si="18"/>
        <v>2.7511096905626569</v>
      </c>
      <c r="AJ83" s="24">
        <f t="shared" si="19"/>
        <v>1.7119945007591924</v>
      </c>
      <c r="AK83" s="24">
        <f t="shared" si="20"/>
        <v>0.45742484703887548</v>
      </c>
      <c r="AL83" s="24">
        <f t="shared" si="21"/>
        <v>-2.3231960468981701</v>
      </c>
      <c r="AM83" s="24">
        <f t="shared" si="22"/>
        <v>2.2375130962503307</v>
      </c>
      <c r="AN83" s="24">
        <f t="shared" si="23"/>
        <v>1.0438040521731147</v>
      </c>
      <c r="AO83" s="24">
        <f t="shared" si="24"/>
        <v>1.5238800240724537</v>
      </c>
      <c r="AP83" s="24">
        <f t="shared" si="25"/>
        <v>0.14842000511827322</v>
      </c>
      <c r="AQ83" s="24">
        <f t="shared" si="26"/>
        <v>-1.3093333199837622</v>
      </c>
      <c r="AR83" s="24">
        <f t="shared" si="27"/>
        <v>-1.2729656758128873</v>
      </c>
      <c r="AS83" s="24">
        <f t="shared" si="28"/>
        <v>2.1447610078004784</v>
      </c>
    </row>
    <row r="84" spans="1:45" x14ac:dyDescent="0.25">
      <c r="A84" s="33">
        <v>83</v>
      </c>
      <c r="B84" s="32">
        <v>23.38</v>
      </c>
      <c r="C84" s="33">
        <v>437962.00288458797</v>
      </c>
      <c r="D84" s="33">
        <v>1738770.9982075</v>
      </c>
      <c r="E84" s="32">
        <v>21.89</v>
      </c>
      <c r="F84" s="32">
        <v>5.65</v>
      </c>
      <c r="G84" s="32">
        <v>2.23</v>
      </c>
      <c r="H84" s="32">
        <v>0.11587</v>
      </c>
      <c r="I84" s="32">
        <v>11.14</v>
      </c>
      <c r="J84" s="32">
        <v>10.38</v>
      </c>
      <c r="K84" s="32">
        <v>4.3</v>
      </c>
      <c r="L84" s="32">
        <v>1.86</v>
      </c>
      <c r="M84" s="32">
        <v>0.68</v>
      </c>
      <c r="N84" s="32">
        <v>0.33</v>
      </c>
      <c r="O84" s="32">
        <v>10.15</v>
      </c>
      <c r="P84" s="32"/>
      <c r="Q84" s="39">
        <v>0.63284673945159076</v>
      </c>
      <c r="R84" s="39">
        <v>1.2499404715583926</v>
      </c>
      <c r="S84" s="39">
        <v>0.40583081798531639</v>
      </c>
      <c r="T84" s="39">
        <v>0.46558494306360171</v>
      </c>
      <c r="U84" s="39">
        <v>0.22200982089479404</v>
      </c>
      <c r="V84" s="39">
        <v>-0.12130829641006846</v>
      </c>
      <c r="W84" s="39">
        <v>-0.10438662617549928</v>
      </c>
      <c r="X84" s="39">
        <v>-0.2345198896746912</v>
      </c>
      <c r="Y84" s="39">
        <v>-0.1001699056767298</v>
      </c>
      <c r="Z84" s="39">
        <v>-6.3258906440721838E-2</v>
      </c>
      <c r="AA84" s="39">
        <v>0.33606546210872529</v>
      </c>
      <c r="AB84" s="39">
        <v>2.1453777497734356</v>
      </c>
      <c r="AC84" s="39">
        <v>2.9332764770491582</v>
      </c>
      <c r="AD84" s="39">
        <v>-0.32347462467003912</v>
      </c>
      <c r="AF84" s="24">
        <f t="shared" si="15"/>
        <v>3.1518809560439225</v>
      </c>
      <c r="AG84" s="24">
        <f t="shared" si="16"/>
        <v>12.989887434190413</v>
      </c>
      <c r="AH84" s="24">
        <f t="shared" si="17"/>
        <v>14.368689098757939</v>
      </c>
      <c r="AI84" s="24">
        <f t="shared" si="18"/>
        <v>3.0860299115347716</v>
      </c>
      <c r="AJ84" s="24">
        <f t="shared" si="19"/>
        <v>1.7316555451583497</v>
      </c>
      <c r="AK84" s="24">
        <f t="shared" si="20"/>
        <v>0.80200158547202738</v>
      </c>
      <c r="AL84" s="24">
        <f t="shared" si="21"/>
        <v>-2.155286405973166</v>
      </c>
      <c r="AM84" s="24">
        <f t="shared" si="22"/>
        <v>2.4105422344991378</v>
      </c>
      <c r="AN84" s="24">
        <f t="shared" si="23"/>
        <v>2.3398808777377424</v>
      </c>
      <c r="AO84" s="24">
        <f t="shared" si="24"/>
        <v>1.4586150226995167</v>
      </c>
      <c r="AP84" s="24">
        <f t="shared" si="25"/>
        <v>0.62057648772510998</v>
      </c>
      <c r="AQ84" s="24">
        <f t="shared" si="26"/>
        <v>-0.38566248081198462</v>
      </c>
      <c r="AR84" s="24">
        <f t="shared" si="27"/>
        <v>-1.1086626245216111</v>
      </c>
      <c r="AS84" s="24">
        <f t="shared" si="28"/>
        <v>2.3174737054877963</v>
      </c>
    </row>
    <row r="85" spans="1:45" x14ac:dyDescent="0.25">
      <c r="A85" s="33">
        <v>84</v>
      </c>
      <c r="B85" s="32">
        <v>19.809999999999999</v>
      </c>
      <c r="C85" s="33">
        <v>433241.00140397198</v>
      </c>
      <c r="D85" s="33">
        <v>1737020.00461717</v>
      </c>
      <c r="E85" s="32">
        <v>15.66</v>
      </c>
      <c r="F85" s="32">
        <v>5.44</v>
      </c>
      <c r="G85" s="32">
        <v>2.41</v>
      </c>
      <c r="H85" s="32">
        <v>0.11283</v>
      </c>
      <c r="I85" s="32">
        <v>12.38</v>
      </c>
      <c r="J85" s="32">
        <v>15.72</v>
      </c>
      <c r="K85" s="32">
        <v>2.2000000000000002</v>
      </c>
      <c r="L85" s="32">
        <v>1.21</v>
      </c>
      <c r="M85" s="32">
        <v>0.27</v>
      </c>
      <c r="N85" s="32">
        <v>0.13</v>
      </c>
      <c r="O85" s="32">
        <v>12.35</v>
      </c>
      <c r="P85" s="32"/>
      <c r="Q85" s="39">
        <v>6.3824676048214318E-2</v>
      </c>
      <c r="R85" s="39">
        <v>-1.5022525574272378</v>
      </c>
      <c r="S85" s="39">
        <v>-0.20273308539668861</v>
      </c>
      <c r="T85" s="39">
        <v>-0.66297521878386545</v>
      </c>
      <c r="U85" s="39">
        <v>-0.30768256274839145</v>
      </c>
      <c r="V85" s="39">
        <v>0.17773742130447859</v>
      </c>
      <c r="W85" s="39">
        <v>-0.22273823166219905</v>
      </c>
      <c r="X85" s="39">
        <v>0.4906164158026875</v>
      </c>
      <c r="Y85" s="39">
        <v>0.30321877181900392</v>
      </c>
      <c r="Z85" s="39">
        <v>-1.2201560242305101</v>
      </c>
      <c r="AA85" s="39">
        <v>-0.63441848438678927</v>
      </c>
      <c r="AB85" s="39">
        <v>-0.3965795441783474</v>
      </c>
      <c r="AC85" s="39">
        <v>-0.98451363622317867</v>
      </c>
      <c r="AD85" s="39">
        <v>0.56416757119870797</v>
      </c>
      <c r="AF85" s="24">
        <f t="shared" si="15"/>
        <v>2.9861868607104594</v>
      </c>
      <c r="AG85" s="24">
        <f t="shared" si="16"/>
        <v>12.979049437377091</v>
      </c>
      <c r="AH85" s="24">
        <f t="shared" si="17"/>
        <v>14.367681561919833</v>
      </c>
      <c r="AI85" s="24">
        <f t="shared" si="18"/>
        <v>2.7511096905626569</v>
      </c>
      <c r="AJ85" s="24">
        <f t="shared" si="19"/>
        <v>1.6937790608678513</v>
      </c>
      <c r="AK85" s="24">
        <f t="shared" si="20"/>
        <v>0.87962674750256364</v>
      </c>
      <c r="AL85" s="24">
        <f t="shared" si="21"/>
        <v>-2.1818730178317822</v>
      </c>
      <c r="AM85" s="24">
        <f t="shared" si="22"/>
        <v>2.5160822672564502</v>
      </c>
      <c r="AN85" s="24">
        <f t="shared" si="23"/>
        <v>2.7549337870010606</v>
      </c>
      <c r="AO85" s="24">
        <f t="shared" si="24"/>
        <v>0.78845736036427028</v>
      </c>
      <c r="AP85" s="24">
        <f t="shared" si="25"/>
        <v>0.1906203596086497</v>
      </c>
      <c r="AQ85" s="24">
        <f t="shared" si="26"/>
        <v>-1.3093333199837622</v>
      </c>
      <c r="AR85" s="24">
        <f t="shared" si="27"/>
        <v>-2.0402208285265546</v>
      </c>
      <c r="AS85" s="24">
        <f t="shared" si="28"/>
        <v>2.5136560630739861</v>
      </c>
    </row>
    <row r="86" spans="1:45" x14ac:dyDescent="0.25">
      <c r="A86" s="33">
        <v>85</v>
      </c>
      <c r="B86" s="32">
        <v>19.63</v>
      </c>
      <c r="C86" s="33">
        <v>432443.99932354502</v>
      </c>
      <c r="D86" s="33">
        <v>1738452.0031380199</v>
      </c>
      <c r="E86" s="32">
        <v>20.420000000000002</v>
      </c>
      <c r="F86" s="32">
        <v>5.64</v>
      </c>
      <c r="G86" s="32">
        <v>2.0099999999999998</v>
      </c>
      <c r="H86" s="32">
        <v>8.8150000000000006E-2</v>
      </c>
      <c r="I86" s="32">
        <v>13.23</v>
      </c>
      <c r="J86" s="32">
        <v>4.22</v>
      </c>
      <c r="K86" s="32">
        <v>4.26</v>
      </c>
      <c r="L86" s="32">
        <v>1.59</v>
      </c>
      <c r="M86" s="32">
        <v>0.34</v>
      </c>
      <c r="N86" s="32">
        <v>0.23</v>
      </c>
      <c r="O86" s="32">
        <v>9.73</v>
      </c>
      <c r="P86" s="32"/>
      <c r="Q86" s="39">
        <v>3.5134487977455886E-2</v>
      </c>
      <c r="R86" s="39">
        <v>-1.9668793064008299</v>
      </c>
      <c r="S86" s="39">
        <v>0.29496297374278141</v>
      </c>
      <c r="T86" s="39">
        <v>0.19929546667262654</v>
      </c>
      <c r="U86" s="39">
        <v>0.19678637405464064</v>
      </c>
      <c r="V86" s="39">
        <v>-0.48680861806118153</v>
      </c>
      <c r="W86" s="39">
        <v>-1.1835663972581689</v>
      </c>
      <c r="X86" s="39">
        <v>0.9876856574605678</v>
      </c>
      <c r="Y86" s="39">
        <v>-0.56550216286281973</v>
      </c>
      <c r="Z86" s="39">
        <v>-8.52950420176702E-2</v>
      </c>
      <c r="AA86" s="39">
        <v>-6.7058638743257626E-2</v>
      </c>
      <c r="AB86" s="39">
        <v>3.7413164545127754E-2</v>
      </c>
      <c r="AC86" s="39">
        <v>0.9743814204129897</v>
      </c>
      <c r="AD86" s="39">
        <v>-0.49293358933589088</v>
      </c>
      <c r="AF86" s="24">
        <f t="shared" si="15"/>
        <v>2.9770590082883697</v>
      </c>
      <c r="AG86" s="24">
        <f t="shared" si="16"/>
        <v>12.977208115637795</v>
      </c>
      <c r="AH86" s="24">
        <f t="shared" si="17"/>
        <v>14.368505621845328</v>
      </c>
      <c r="AI86" s="24">
        <f t="shared" si="18"/>
        <v>3.0165148127365198</v>
      </c>
      <c r="AJ86" s="24">
        <f t="shared" si="19"/>
        <v>1.7298840655099674</v>
      </c>
      <c r="AK86" s="24">
        <f t="shared" si="20"/>
        <v>0.69813472207098426</v>
      </c>
      <c r="AL86" s="24">
        <f t="shared" si="21"/>
        <v>-2.4287153701382578</v>
      </c>
      <c r="AM86" s="24">
        <f t="shared" si="22"/>
        <v>2.5824869781268642</v>
      </c>
      <c r="AN86" s="24">
        <f t="shared" si="23"/>
        <v>1.4398351280479205</v>
      </c>
      <c r="AO86" s="24">
        <f t="shared" si="24"/>
        <v>1.4492691602812791</v>
      </c>
      <c r="AP86" s="24">
        <f t="shared" si="25"/>
        <v>0.46373401623214022</v>
      </c>
      <c r="AQ86" s="24">
        <f t="shared" si="26"/>
        <v>-1.0788096613719298</v>
      </c>
      <c r="AR86" s="24">
        <f t="shared" si="27"/>
        <v>-1.4696759700589417</v>
      </c>
      <c r="AS86" s="24">
        <f t="shared" si="28"/>
        <v>2.2752138961979136</v>
      </c>
    </row>
    <row r="87" spans="1:45" x14ac:dyDescent="0.25">
      <c r="A87" s="33">
        <v>86</v>
      </c>
      <c r="B87" s="32">
        <v>18.47</v>
      </c>
      <c r="C87" s="33">
        <v>432469.00072344998</v>
      </c>
      <c r="D87" s="33">
        <v>1739092.0028679401</v>
      </c>
      <c r="E87" s="32">
        <v>16.41</v>
      </c>
      <c r="F87" s="32">
        <v>5.18</v>
      </c>
      <c r="G87" s="32">
        <v>2.81</v>
      </c>
      <c r="H87" s="32">
        <v>0.13579000000000002</v>
      </c>
      <c r="I87" s="32">
        <v>12.02</v>
      </c>
      <c r="J87" s="32">
        <v>31.52</v>
      </c>
      <c r="K87" s="32">
        <v>1.75</v>
      </c>
      <c r="L87" s="32">
        <v>0.59</v>
      </c>
      <c r="M87" s="32">
        <v>0.37</v>
      </c>
      <c r="N87" s="32">
        <v>0.18</v>
      </c>
      <c r="O87" s="32">
        <v>9.43</v>
      </c>
      <c r="P87" s="32"/>
      <c r="Q87" s="39">
        <v>-0.14975783514520988</v>
      </c>
      <c r="R87" s="39">
        <v>-1.9523042890415212</v>
      </c>
      <c r="S87" s="39">
        <v>0.51739710254518789</v>
      </c>
      <c r="T87" s="39">
        <v>-0.52711324103336776</v>
      </c>
      <c r="U87" s="39">
        <v>-0.96349218059233721</v>
      </c>
      <c r="V87" s="39">
        <v>0.84228346067013793</v>
      </c>
      <c r="W87" s="39">
        <v>0.67112784135577075</v>
      </c>
      <c r="X87" s="39">
        <v>0.28009297227699625</v>
      </c>
      <c r="Y87" s="39">
        <v>1.4967657951209876</v>
      </c>
      <c r="Z87" s="39">
        <v>-1.4680625494711792</v>
      </c>
      <c r="AA87" s="39">
        <v>-1.5601108641209724</v>
      </c>
      <c r="AB87" s="39">
        <v>0.2234100397123312</v>
      </c>
      <c r="AC87" s="39">
        <v>-5.0661079050947997E-3</v>
      </c>
      <c r="AD87" s="39">
        <v>-0.61397570695435666</v>
      </c>
      <c r="AF87" s="24">
        <f t="shared" si="15"/>
        <v>2.9161477942111484</v>
      </c>
      <c r="AG87" s="24">
        <f t="shared" si="16"/>
        <v>12.977265928157461</v>
      </c>
      <c r="AH87" s="24">
        <f t="shared" si="17"/>
        <v>14.368873697553955</v>
      </c>
      <c r="AI87" s="24">
        <f t="shared" si="18"/>
        <v>2.7978909051019993</v>
      </c>
      <c r="AJ87" s="24">
        <f t="shared" si="19"/>
        <v>1.6448050562713916</v>
      </c>
      <c r="AK87" s="24">
        <f t="shared" si="20"/>
        <v>1.0331844833456545</v>
      </c>
      <c r="AL87" s="24">
        <f t="shared" si="21"/>
        <v>-1.9966457042714336</v>
      </c>
      <c r="AM87" s="24">
        <f t="shared" si="22"/>
        <v>2.4865719291070616</v>
      </c>
      <c r="AN87" s="24">
        <f t="shared" si="23"/>
        <v>3.4506222649896783</v>
      </c>
      <c r="AO87" s="24">
        <f t="shared" si="24"/>
        <v>0.55961578793542266</v>
      </c>
      <c r="AP87" s="24">
        <f t="shared" si="25"/>
        <v>-0.52763274208237199</v>
      </c>
      <c r="AQ87" s="24">
        <f t="shared" si="26"/>
        <v>-0.9942522733438669</v>
      </c>
      <c r="AR87" s="24">
        <f t="shared" si="27"/>
        <v>-1.7147984280919266</v>
      </c>
      <c r="AS87" s="24">
        <f t="shared" si="28"/>
        <v>2.2438960966453663</v>
      </c>
    </row>
    <row r="88" spans="1:45" x14ac:dyDescent="0.25">
      <c r="A88" s="33">
        <v>87</v>
      </c>
      <c r="B88" s="32">
        <v>19.63</v>
      </c>
      <c r="C88" s="33">
        <v>432904.00199343998</v>
      </c>
      <c r="D88" s="33">
        <v>1738437.9959891399</v>
      </c>
      <c r="E88" s="32">
        <v>20.420000000000002</v>
      </c>
      <c r="F88" s="32">
        <v>5.93</v>
      </c>
      <c r="G88" s="32">
        <v>2.4900000000000002</v>
      </c>
      <c r="H88" s="32">
        <v>0.13629000000000002</v>
      </c>
      <c r="I88" s="32">
        <v>10.6</v>
      </c>
      <c r="J88" s="32">
        <v>5.65</v>
      </c>
      <c r="K88" s="32">
        <v>2.94</v>
      </c>
      <c r="L88" s="32">
        <v>1.1499999999999999</v>
      </c>
      <c r="M88" s="32">
        <v>0.14000000000000001</v>
      </c>
      <c r="N88" s="32">
        <v>0.14000000000000001</v>
      </c>
      <c r="O88" s="32">
        <v>8.81</v>
      </c>
      <c r="P88" s="32"/>
      <c r="Q88" s="39">
        <v>3.5134487977455886E-2</v>
      </c>
      <c r="R88" s="39">
        <v>-1.6987124467635659</v>
      </c>
      <c r="S88" s="39">
        <v>0.2900947405037968</v>
      </c>
      <c r="T88" s="39">
        <v>0.19929546667262654</v>
      </c>
      <c r="U88" s="39">
        <v>0.92826633241903989</v>
      </c>
      <c r="V88" s="39">
        <v>0.3106466291776106</v>
      </c>
      <c r="W88" s="39">
        <v>0.69059356594239907</v>
      </c>
      <c r="X88" s="39">
        <v>-0.55030505496322757</v>
      </c>
      <c r="Y88" s="39">
        <v>-0.45747860315890598</v>
      </c>
      <c r="Z88" s="39">
        <v>-0.81248751605696568</v>
      </c>
      <c r="AA88" s="39">
        <v>-0.72400161790945228</v>
      </c>
      <c r="AB88" s="39">
        <v>-1.2025660032362298</v>
      </c>
      <c r="AC88" s="39">
        <v>-0.78862413055956171</v>
      </c>
      <c r="AD88" s="39">
        <v>-0.86412941669918519</v>
      </c>
      <c r="AF88" s="24">
        <f t="shared" si="15"/>
        <v>2.9770590082883697</v>
      </c>
      <c r="AG88" s="24">
        <f t="shared" si="16"/>
        <v>12.978271278001431</v>
      </c>
      <c r="AH88" s="24">
        <f t="shared" si="17"/>
        <v>14.368497564559142</v>
      </c>
      <c r="AI88" s="24">
        <f t="shared" si="18"/>
        <v>3.0165148127365198</v>
      </c>
      <c r="AJ88" s="24">
        <f t="shared" si="19"/>
        <v>1.780024213009634</v>
      </c>
      <c r="AK88" s="24">
        <f t="shared" si="20"/>
        <v>0.91228271047661635</v>
      </c>
      <c r="AL88" s="24">
        <f t="shared" si="21"/>
        <v>-1.9929703105427152</v>
      </c>
      <c r="AM88" s="24">
        <f t="shared" si="22"/>
        <v>2.3608540011180215</v>
      </c>
      <c r="AN88" s="24">
        <f t="shared" si="23"/>
        <v>1.7316555451583497</v>
      </c>
      <c r="AO88" s="24">
        <f t="shared" si="24"/>
        <v>1.0784095813505903</v>
      </c>
      <c r="AP88" s="24">
        <f t="shared" si="25"/>
        <v>0.13976194237515863</v>
      </c>
      <c r="AQ88" s="24">
        <f t="shared" si="26"/>
        <v>-1.9661128563728327</v>
      </c>
      <c r="AR88" s="24">
        <f t="shared" si="27"/>
        <v>-1.9661128563728327</v>
      </c>
      <c r="AS88" s="24">
        <f t="shared" si="28"/>
        <v>2.1758874399480881</v>
      </c>
    </row>
    <row r="89" spans="1:45" x14ac:dyDescent="0.25">
      <c r="A89" s="33">
        <v>88</v>
      </c>
      <c r="B89" s="32">
        <v>18.47</v>
      </c>
      <c r="C89" s="33">
        <v>432897.00127163302</v>
      </c>
      <c r="D89" s="33">
        <v>1738848.0025335001</v>
      </c>
      <c r="E89" s="32">
        <v>16.41</v>
      </c>
      <c r="F89" s="32">
        <v>5.63</v>
      </c>
      <c r="G89" s="32">
        <v>1.64</v>
      </c>
      <c r="H89" s="32">
        <v>8.8079999999999992E-2</v>
      </c>
      <c r="I89" s="32">
        <v>11.44</v>
      </c>
      <c r="J89" s="32">
        <v>2.9</v>
      </c>
      <c r="K89" s="32">
        <v>2.65</v>
      </c>
      <c r="L89" s="32">
        <v>0.9</v>
      </c>
      <c r="M89" s="32">
        <v>0.18</v>
      </c>
      <c r="N89" s="32">
        <v>0.16</v>
      </c>
      <c r="O89" s="32">
        <v>8.94</v>
      </c>
      <c r="P89" s="32"/>
      <c r="Q89" s="39">
        <v>-0.14975783514520988</v>
      </c>
      <c r="R89" s="39">
        <v>-1.702793643906602</v>
      </c>
      <c r="S89" s="39">
        <v>0.43259393891661352</v>
      </c>
      <c r="T89" s="39">
        <v>-0.52711324103336776</v>
      </c>
      <c r="U89" s="39">
        <v>0.17156292721448949</v>
      </c>
      <c r="V89" s="39">
        <v>-1.1015137044744163</v>
      </c>
      <c r="W89" s="39">
        <v>-1.1862915987002975</v>
      </c>
      <c r="X89" s="39">
        <v>-5.9083686736616355E-2</v>
      </c>
      <c r="Y89" s="39">
        <v>-0.66521621797412467</v>
      </c>
      <c r="Z89" s="39">
        <v>-0.97224949898984125</v>
      </c>
      <c r="AA89" s="39">
        <v>-1.0972646742538807</v>
      </c>
      <c r="AB89" s="39">
        <v>-0.95457016967995845</v>
      </c>
      <c r="AC89" s="39">
        <v>-0.39684511923232824</v>
      </c>
      <c r="AD89" s="39">
        <v>-0.81167783239785052</v>
      </c>
      <c r="AF89" s="24">
        <f t="shared" si="15"/>
        <v>2.9161477942111484</v>
      </c>
      <c r="AG89" s="24">
        <f t="shared" si="16"/>
        <v>12.978255106336626</v>
      </c>
      <c r="AH89" s="24">
        <f t="shared" si="17"/>
        <v>14.368733384417752</v>
      </c>
      <c r="AI89" s="24">
        <f t="shared" si="18"/>
        <v>2.7978909051019993</v>
      </c>
      <c r="AJ89" s="24">
        <f t="shared" si="19"/>
        <v>1.728109442151599</v>
      </c>
      <c r="AK89" s="24">
        <f t="shared" si="20"/>
        <v>0.494696241836107</v>
      </c>
      <c r="AL89" s="24">
        <f t="shared" si="21"/>
        <v>-2.4295097865677127</v>
      </c>
      <c r="AM89" s="24">
        <f t="shared" si="22"/>
        <v>2.4371159859516518</v>
      </c>
      <c r="AN89" s="24">
        <f t="shared" si="23"/>
        <v>1.0647107369924282</v>
      </c>
      <c r="AO89" s="24">
        <f t="shared" si="24"/>
        <v>0.97455963999813078</v>
      </c>
      <c r="AP89" s="24">
        <f t="shared" si="25"/>
        <v>-0.10536051565782628</v>
      </c>
      <c r="AQ89" s="24">
        <f t="shared" si="26"/>
        <v>-1.7147984280919266</v>
      </c>
      <c r="AR89" s="24">
        <f t="shared" si="27"/>
        <v>-1.8325814637483102</v>
      </c>
      <c r="AS89" s="24">
        <f t="shared" si="28"/>
        <v>2.1905355891854228</v>
      </c>
    </row>
    <row r="90" spans="1:45" x14ac:dyDescent="0.25">
      <c r="A90" s="33">
        <v>89</v>
      </c>
      <c r="B90" s="32">
        <v>18.72</v>
      </c>
      <c r="C90" s="33">
        <v>432893.00203714898</v>
      </c>
      <c r="D90" s="33">
        <v>1739365.9970972</v>
      </c>
      <c r="E90" s="32">
        <v>18.37</v>
      </c>
      <c r="F90" s="32">
        <v>5.51</v>
      </c>
      <c r="G90" s="32">
        <v>2</v>
      </c>
      <c r="H90" s="32">
        <v>0.10340000000000001</v>
      </c>
      <c r="I90" s="32">
        <v>11.2</v>
      </c>
      <c r="J90" s="32">
        <v>10.27</v>
      </c>
      <c r="K90" s="32">
        <v>2.76</v>
      </c>
      <c r="L90" s="32">
        <v>1.1399999999999999</v>
      </c>
      <c r="M90" s="32">
        <v>0.33</v>
      </c>
      <c r="N90" s="32">
        <v>0.2</v>
      </c>
      <c r="O90" s="32">
        <v>9.44</v>
      </c>
      <c r="P90" s="32"/>
      <c r="Q90" s="39">
        <v>-0.10991035171360088</v>
      </c>
      <c r="R90" s="39">
        <v>-1.7051250698367684</v>
      </c>
      <c r="S90" s="39">
        <v>0.61262474848484183</v>
      </c>
      <c r="T90" s="39">
        <v>-0.17206060584540048</v>
      </c>
      <c r="U90" s="39">
        <v>-0.1311184348673311</v>
      </c>
      <c r="V90" s="39">
        <v>-0.50342226904532261</v>
      </c>
      <c r="W90" s="39">
        <v>-0.58986179736600752</v>
      </c>
      <c r="X90" s="39">
        <v>-0.19943264908707686</v>
      </c>
      <c r="Y90" s="39">
        <v>-0.10847941026933865</v>
      </c>
      <c r="Z90" s="39">
        <v>-0.91165012615323338</v>
      </c>
      <c r="AA90" s="39">
        <v>-0.73893214016322939</v>
      </c>
      <c r="AB90" s="39">
        <v>-2.4585793843940173E-2</v>
      </c>
      <c r="AC90" s="39">
        <v>0.38671290342213921</v>
      </c>
      <c r="AD90" s="39">
        <v>-0.6099409697004079</v>
      </c>
      <c r="AF90" s="24">
        <f t="shared" si="15"/>
        <v>2.9295924710494461</v>
      </c>
      <c r="AG90" s="24">
        <f t="shared" si="16"/>
        <v>12.978245867989061</v>
      </c>
      <c r="AH90" s="24">
        <f t="shared" si="17"/>
        <v>14.369031235307654</v>
      </c>
      <c r="AI90" s="24">
        <f t="shared" si="18"/>
        <v>2.9107188992270343</v>
      </c>
      <c r="AJ90" s="24">
        <f t="shared" si="19"/>
        <v>1.706564623164823</v>
      </c>
      <c r="AK90" s="24">
        <f t="shared" si="20"/>
        <v>0.69314718055994529</v>
      </c>
      <c r="AL90" s="24">
        <f t="shared" si="21"/>
        <v>-2.2691503169078082</v>
      </c>
      <c r="AM90" s="24">
        <f t="shared" si="22"/>
        <v>2.4159137783010487</v>
      </c>
      <c r="AN90" s="24">
        <f t="shared" si="23"/>
        <v>2.3292270239404669</v>
      </c>
      <c r="AO90" s="24">
        <f t="shared" si="24"/>
        <v>1.0152306797290584</v>
      </c>
      <c r="AP90" s="24">
        <f t="shared" si="25"/>
        <v>0.131028262406404</v>
      </c>
      <c r="AQ90" s="24">
        <f t="shared" si="26"/>
        <v>-1.1086626245216111</v>
      </c>
      <c r="AR90" s="24">
        <f t="shared" si="27"/>
        <v>-1.6094379124341003</v>
      </c>
      <c r="AS90" s="24">
        <f t="shared" si="28"/>
        <v>2.244955980157409</v>
      </c>
    </row>
    <row r="91" spans="1:45" x14ac:dyDescent="0.25">
      <c r="A91" s="33">
        <v>90</v>
      </c>
      <c r="B91" s="32">
        <v>18.72</v>
      </c>
      <c r="C91" s="33">
        <v>432908.00122792303</v>
      </c>
      <c r="D91" s="33">
        <v>1740006.9966236099</v>
      </c>
      <c r="E91" s="32">
        <v>18.37</v>
      </c>
      <c r="F91" s="32">
        <v>5.53</v>
      </c>
      <c r="G91" s="32">
        <v>1.8</v>
      </c>
      <c r="H91" s="32">
        <v>8.7499999999999994E-2</v>
      </c>
      <c r="I91" s="32">
        <v>11.92</v>
      </c>
      <c r="J91" s="32">
        <v>12.29</v>
      </c>
      <c r="K91" s="32">
        <v>3.96</v>
      </c>
      <c r="L91" s="32">
        <v>1.19</v>
      </c>
      <c r="M91" s="32">
        <v>0.21</v>
      </c>
      <c r="N91" s="32">
        <v>0.18</v>
      </c>
      <c r="O91" s="32">
        <v>9.33</v>
      </c>
      <c r="P91" s="32"/>
      <c r="Q91" s="39">
        <v>-0.10991035171360088</v>
      </c>
      <c r="R91" s="39">
        <v>-1.6963810208339765</v>
      </c>
      <c r="S91" s="39">
        <v>0.83540636002946467</v>
      </c>
      <c r="T91" s="39">
        <v>-0.17206060584540048</v>
      </c>
      <c r="U91" s="39">
        <v>-8.0671541187026546E-2</v>
      </c>
      <c r="V91" s="39">
        <v>-0.83569528872815235</v>
      </c>
      <c r="W91" s="39">
        <v>-1.208871839220786</v>
      </c>
      <c r="X91" s="39">
        <v>0.22161423796430463</v>
      </c>
      <c r="Y91" s="39">
        <v>4.411331043129469E-2</v>
      </c>
      <c r="Z91" s="39">
        <v>-0.25056605884478272</v>
      </c>
      <c r="AA91" s="39">
        <v>-0.66427952889434361</v>
      </c>
      <c r="AB91" s="39">
        <v>-0.7685732945127548</v>
      </c>
      <c r="AC91" s="39">
        <v>-5.0661079050947997E-3</v>
      </c>
      <c r="AD91" s="39">
        <v>-0.65432307949384505</v>
      </c>
      <c r="AF91" s="24">
        <f t="shared" si="15"/>
        <v>2.9295924710494461</v>
      </c>
      <c r="AG91" s="24">
        <f t="shared" si="16"/>
        <v>12.978280516114252</v>
      </c>
      <c r="AH91" s="24">
        <f t="shared" si="17"/>
        <v>14.369399692230679</v>
      </c>
      <c r="AI91" s="24">
        <f t="shared" si="18"/>
        <v>2.9107188992270343</v>
      </c>
      <c r="AJ91" s="24">
        <f t="shared" si="19"/>
        <v>1.7101878155342434</v>
      </c>
      <c r="AK91" s="24">
        <f t="shared" si="20"/>
        <v>0.58778666490211906</v>
      </c>
      <c r="AL91" s="24">
        <f t="shared" si="21"/>
        <v>-2.4361164856185682</v>
      </c>
      <c r="AM91" s="24">
        <f t="shared" si="22"/>
        <v>2.4782176616372036</v>
      </c>
      <c r="AN91" s="24">
        <f t="shared" si="23"/>
        <v>2.5087859235779435</v>
      </c>
      <c r="AO91" s="24">
        <f t="shared" si="24"/>
        <v>1.3762440252663892</v>
      </c>
      <c r="AP91" s="24">
        <f t="shared" si="25"/>
        <v>0.17395330712343798</v>
      </c>
      <c r="AQ91" s="24">
        <f t="shared" si="26"/>
        <v>-1.5606477482646683</v>
      </c>
      <c r="AR91" s="24">
        <f t="shared" si="27"/>
        <v>-1.7147984280919266</v>
      </c>
      <c r="AS91" s="24">
        <f t="shared" si="28"/>
        <v>2.2332350148592526</v>
      </c>
    </row>
    <row r="92" spans="1:45" x14ac:dyDescent="0.25">
      <c r="A92" s="33">
        <v>91</v>
      </c>
      <c r="B92" s="32">
        <v>18.510000000000002</v>
      </c>
      <c r="C92" s="33">
        <v>433391.00155756</v>
      </c>
      <c r="D92" s="33">
        <v>1742136.0032704801</v>
      </c>
      <c r="E92" s="32">
        <v>20.87</v>
      </c>
      <c r="F92" s="32">
        <v>5.26</v>
      </c>
      <c r="G92" s="32">
        <v>2.58</v>
      </c>
      <c r="H92" s="32">
        <v>0.14038</v>
      </c>
      <c r="I92" s="32">
        <v>12.42</v>
      </c>
      <c r="J92" s="32">
        <v>8.59</v>
      </c>
      <c r="K92" s="32">
        <v>5.41</v>
      </c>
      <c r="L92" s="32">
        <v>1.78</v>
      </c>
      <c r="M92" s="32">
        <v>0.23</v>
      </c>
      <c r="N92" s="32">
        <v>0.16</v>
      </c>
      <c r="O92" s="32">
        <v>12.68</v>
      </c>
      <c r="P92" s="32"/>
      <c r="Q92" s="39">
        <v>-0.143382237796152</v>
      </c>
      <c r="R92" s="39">
        <v>-1.4148072603336554</v>
      </c>
      <c r="S92" s="39">
        <v>1.5753500140215722</v>
      </c>
      <c r="T92" s="39">
        <v>0.28081265332292499</v>
      </c>
      <c r="U92" s="39">
        <v>-0.76170460587112343</v>
      </c>
      <c r="V92" s="39">
        <v>0.46016948803488372</v>
      </c>
      <c r="W92" s="39">
        <v>0.84982319306101739</v>
      </c>
      <c r="X92" s="39">
        <v>0.51400790952776376</v>
      </c>
      <c r="Y92" s="39">
        <v>-0.23538820768372676</v>
      </c>
      <c r="Z92" s="39">
        <v>0.54824385581959512</v>
      </c>
      <c r="AA92" s="39">
        <v>0.21662128407850806</v>
      </c>
      <c r="AB92" s="39">
        <v>-0.64457537773461893</v>
      </c>
      <c r="AC92" s="39">
        <v>-0.39684511923232824</v>
      </c>
      <c r="AD92" s="39">
        <v>0.6973139005790201</v>
      </c>
      <c r="AF92" s="24">
        <f t="shared" si="15"/>
        <v>2.9183111265854063</v>
      </c>
      <c r="AG92" s="24">
        <f t="shared" si="16"/>
        <v>12.979395605426674</v>
      </c>
      <c r="AH92" s="24">
        <f t="shared" si="17"/>
        <v>14.37062250640702</v>
      </c>
      <c r="AI92" s="24">
        <f t="shared" si="18"/>
        <v>3.0383127210891092</v>
      </c>
      <c r="AJ92" s="24">
        <f t="shared" si="19"/>
        <v>1.6601310267496185</v>
      </c>
      <c r="AK92" s="24">
        <f t="shared" si="20"/>
        <v>0.94778939893352609</v>
      </c>
      <c r="AL92" s="24">
        <f t="shared" si="21"/>
        <v>-1.9634022476798616</v>
      </c>
      <c r="AM92" s="24">
        <f t="shared" si="22"/>
        <v>2.5193080765053328</v>
      </c>
      <c r="AN92" s="24">
        <f t="shared" si="23"/>
        <v>2.150598735996164</v>
      </c>
      <c r="AO92" s="24">
        <f t="shared" si="24"/>
        <v>1.6882490928583902</v>
      </c>
      <c r="AP92" s="24">
        <f t="shared" si="25"/>
        <v>0.57661336430399379</v>
      </c>
      <c r="AQ92" s="24">
        <f t="shared" si="26"/>
        <v>-1.4696759700589417</v>
      </c>
      <c r="AR92" s="24">
        <f t="shared" si="27"/>
        <v>-1.8325814637483102</v>
      </c>
      <c r="AS92" s="24">
        <f t="shared" si="28"/>
        <v>2.5400259490090797</v>
      </c>
    </row>
    <row r="93" spans="1:45" x14ac:dyDescent="0.25">
      <c r="A93" s="33">
        <v>92</v>
      </c>
      <c r="B93" s="32">
        <v>1.24</v>
      </c>
      <c r="C93" s="33">
        <v>435292.996248713</v>
      </c>
      <c r="D93" s="33">
        <v>1736059.0002268199</v>
      </c>
      <c r="E93" s="32">
        <v>12.96</v>
      </c>
      <c r="F93" s="32">
        <v>5.09</v>
      </c>
      <c r="G93" s="32">
        <v>2.16</v>
      </c>
      <c r="H93" s="32">
        <v>0.14046</v>
      </c>
      <c r="I93" s="32">
        <v>8.9</v>
      </c>
      <c r="J93" s="32">
        <v>5.5</v>
      </c>
      <c r="K93" s="32">
        <v>6.24</v>
      </c>
      <c r="L93" s="32">
        <v>2.63</v>
      </c>
      <c r="M93" s="32">
        <v>0.28000000000000003</v>
      </c>
      <c r="N93" s="32">
        <v>0.18</v>
      </c>
      <c r="O93" s="32">
        <v>15.04</v>
      </c>
      <c r="P93" s="32"/>
      <c r="Q93" s="39">
        <v>-2.896046393251702</v>
      </c>
      <c r="R93" s="39">
        <v>-0.3060051234031772</v>
      </c>
      <c r="S93" s="39">
        <v>-0.5367334987554061</v>
      </c>
      <c r="T93" s="39">
        <v>-1.1520783386856568</v>
      </c>
      <c r="U93" s="39">
        <v>-1.1905032021537021</v>
      </c>
      <c r="V93" s="39">
        <v>-0.23760385329905861</v>
      </c>
      <c r="W93" s="39">
        <v>0.85293770899487775</v>
      </c>
      <c r="X93" s="39">
        <v>-1.5444435382789881</v>
      </c>
      <c r="Y93" s="39">
        <v>-0.46880974578519063</v>
      </c>
      <c r="Z93" s="39">
        <v>1.0054936690412735</v>
      </c>
      <c r="AA93" s="39">
        <v>1.4857156756495651</v>
      </c>
      <c r="AB93" s="39">
        <v>-0.33458058578927946</v>
      </c>
      <c r="AC93" s="39">
        <v>-5.0661079050947997E-3</v>
      </c>
      <c r="AD93" s="39">
        <v>1.6495118925109489</v>
      </c>
      <c r="AF93" s="24">
        <f t="shared" si="15"/>
        <v>0.21511137961694549</v>
      </c>
      <c r="AG93" s="24">
        <f t="shared" si="16"/>
        <v>12.983774637929475</v>
      </c>
      <c r="AH93" s="24">
        <f t="shared" si="17"/>
        <v>14.367128159930683</v>
      </c>
      <c r="AI93" s="24">
        <f t="shared" si="18"/>
        <v>2.5618676909241289</v>
      </c>
      <c r="AJ93" s="24">
        <f t="shared" si="19"/>
        <v>1.6272778305624314</v>
      </c>
      <c r="AK93" s="24">
        <f t="shared" si="20"/>
        <v>0.77010822169607374</v>
      </c>
      <c r="AL93" s="24">
        <f t="shared" si="21"/>
        <v>-1.9628325282512626</v>
      </c>
      <c r="AM93" s="24">
        <f t="shared" si="22"/>
        <v>2.1860512767380942</v>
      </c>
      <c r="AN93" s="24">
        <f t="shared" si="23"/>
        <v>1.7047480922384253</v>
      </c>
      <c r="AO93" s="24">
        <f t="shared" si="24"/>
        <v>1.8309801823813363</v>
      </c>
      <c r="AP93" s="24">
        <f t="shared" si="25"/>
        <v>0.96698384618967315</v>
      </c>
      <c r="AQ93" s="24">
        <f t="shared" si="26"/>
        <v>-1.2729656758128873</v>
      </c>
      <c r="AR93" s="24">
        <f t="shared" si="27"/>
        <v>-1.7147984280919266</v>
      </c>
      <c r="AS93" s="24">
        <f t="shared" si="28"/>
        <v>2.7107133185216936</v>
      </c>
    </row>
    <row r="94" spans="1:45" x14ac:dyDescent="0.25">
      <c r="A94" s="33">
        <v>93</v>
      </c>
      <c r="B94" s="32">
        <v>18.510000000000002</v>
      </c>
      <c r="C94" s="33">
        <v>433380.99934842897</v>
      </c>
      <c r="D94" s="33">
        <v>1742735.00134616</v>
      </c>
      <c r="E94" s="32">
        <v>20.87</v>
      </c>
      <c r="F94" s="32">
        <v>5.0199999999999996</v>
      </c>
      <c r="G94" s="32">
        <v>1.97</v>
      </c>
      <c r="H94" s="32">
        <v>0.11234000000000001</v>
      </c>
      <c r="I94" s="32">
        <v>10.16</v>
      </c>
      <c r="J94" s="32">
        <v>3.8</v>
      </c>
      <c r="K94" s="32">
        <v>3.7</v>
      </c>
      <c r="L94" s="32">
        <v>1.57</v>
      </c>
      <c r="M94" s="32">
        <v>0.28999999999999998</v>
      </c>
      <c r="N94" s="32">
        <v>0.16</v>
      </c>
      <c r="O94" s="32">
        <v>11.15</v>
      </c>
      <c r="P94" s="32"/>
      <c r="Q94" s="39">
        <v>-0.143382237796152</v>
      </c>
      <c r="R94" s="39">
        <v>-1.4206382286902399</v>
      </c>
      <c r="S94" s="39">
        <v>1.7835338754972461</v>
      </c>
      <c r="T94" s="39">
        <v>0.28081265332292499</v>
      </c>
      <c r="U94" s="39">
        <v>-1.3670673300347647</v>
      </c>
      <c r="V94" s="39">
        <v>-0.55326322199774713</v>
      </c>
      <c r="W94" s="39">
        <v>-0.24181464175709436</v>
      </c>
      <c r="X94" s="39">
        <v>-0.80761148593907128</v>
      </c>
      <c r="Y94" s="39">
        <v>-0.59722936221641676</v>
      </c>
      <c r="Z94" s="39">
        <v>-0.39380094009494693</v>
      </c>
      <c r="AA94" s="39">
        <v>-9.6919683250811947E-2</v>
      </c>
      <c r="AB94" s="39">
        <v>-0.27258162740021191</v>
      </c>
      <c r="AC94" s="39">
        <v>-0.39684511923232824</v>
      </c>
      <c r="AD94" s="39">
        <v>7.9999100724846048E-2</v>
      </c>
      <c r="AF94" s="24">
        <f t="shared" si="15"/>
        <v>2.9183111265854063</v>
      </c>
      <c r="AG94" s="24">
        <f t="shared" si="16"/>
        <v>12.979372526210639</v>
      </c>
      <c r="AH94" s="24">
        <f t="shared" si="17"/>
        <v>14.370966276997544</v>
      </c>
      <c r="AI94" s="24">
        <f t="shared" si="18"/>
        <v>3.0383127210891092</v>
      </c>
      <c r="AJ94" s="24">
        <f t="shared" si="19"/>
        <v>1.6134299337036377</v>
      </c>
      <c r="AK94" s="24">
        <f t="shared" si="20"/>
        <v>0.67803354274989713</v>
      </c>
      <c r="AL94" s="24">
        <f t="shared" si="21"/>
        <v>-2.1862252918778502</v>
      </c>
      <c r="AM94" s="24">
        <f t="shared" si="22"/>
        <v>2.318458442150336</v>
      </c>
      <c r="AN94" s="24">
        <f t="shared" si="23"/>
        <v>1.33500106673234</v>
      </c>
      <c r="AO94" s="24">
        <f t="shared" si="24"/>
        <v>1.3083328196501789</v>
      </c>
      <c r="AP94" s="24">
        <f t="shared" si="25"/>
        <v>0.45107561936021673</v>
      </c>
      <c r="AQ94" s="24">
        <f t="shared" si="26"/>
        <v>-1.2378743560016174</v>
      </c>
      <c r="AR94" s="24">
        <f t="shared" si="27"/>
        <v>-1.8325814637483102</v>
      </c>
      <c r="AS94" s="24">
        <f t="shared" si="28"/>
        <v>2.411439497906128</v>
      </c>
    </row>
    <row r="95" spans="1:45" x14ac:dyDescent="0.25">
      <c r="A95" s="33">
        <v>94</v>
      </c>
      <c r="B95" s="32">
        <v>20.59</v>
      </c>
      <c r="C95" s="33">
        <v>434263.99733901798</v>
      </c>
      <c r="D95" s="33">
        <v>1742401.9991278001</v>
      </c>
      <c r="E95" s="32">
        <v>19.93</v>
      </c>
      <c r="F95" s="32">
        <v>5.22</v>
      </c>
      <c r="G95" s="32">
        <v>1.9</v>
      </c>
      <c r="H95" s="32">
        <v>9.6939999999999998E-2</v>
      </c>
      <c r="I95" s="32">
        <v>11.39</v>
      </c>
      <c r="J95" s="32">
        <v>16.61</v>
      </c>
      <c r="K95" s="32">
        <v>4.42</v>
      </c>
      <c r="L95" s="32">
        <v>1.52</v>
      </c>
      <c r="M95" s="32">
        <v>0.21</v>
      </c>
      <c r="N95" s="32">
        <v>0.15</v>
      </c>
      <c r="O95" s="32">
        <v>11.38</v>
      </c>
      <c r="P95" s="32"/>
      <c r="Q95" s="39">
        <v>0.18814882435483457</v>
      </c>
      <c r="R95" s="39">
        <v>-0.9058786116290104</v>
      </c>
      <c r="S95" s="39">
        <v>1.6677977980158074</v>
      </c>
      <c r="T95" s="39">
        <v>0.11053230787563439</v>
      </c>
      <c r="U95" s="39">
        <v>-0.86259839323173026</v>
      </c>
      <c r="V95" s="39">
        <v>-0.66955877888673765</v>
      </c>
      <c r="W95" s="39">
        <v>-0.84135895902524471</v>
      </c>
      <c r="X95" s="39">
        <v>-8.8323053892961648E-2</v>
      </c>
      <c r="Y95" s="39">
        <v>0.37045021806829281</v>
      </c>
      <c r="Z95" s="39">
        <v>2.8495002901232796E-3</v>
      </c>
      <c r="AA95" s="39">
        <v>-0.17157229451969774</v>
      </c>
      <c r="AB95" s="39">
        <v>-0.7685732945127548</v>
      </c>
      <c r="AC95" s="39">
        <v>-0.59273462489594531</v>
      </c>
      <c r="AD95" s="39">
        <v>0.17279805756566979</v>
      </c>
      <c r="AF95" s="24">
        <f t="shared" si="15"/>
        <v>3.0248055210396982</v>
      </c>
      <c r="AG95" s="24">
        <f t="shared" si="16"/>
        <v>12.981407916949482</v>
      </c>
      <c r="AH95" s="24">
        <f t="shared" si="17"/>
        <v>14.370775178501658</v>
      </c>
      <c r="AI95" s="24">
        <f t="shared" si="18"/>
        <v>2.9922261342247034</v>
      </c>
      <c r="AJ95" s="24">
        <f t="shared" si="19"/>
        <v>1.6524974018945473</v>
      </c>
      <c r="AK95" s="24">
        <f t="shared" si="20"/>
        <v>0.64185388617239469</v>
      </c>
      <c r="AL95" s="24">
        <f t="shared" si="21"/>
        <v>-2.3336630485649072</v>
      </c>
      <c r="AM95" s="24">
        <f t="shared" si="22"/>
        <v>2.432735777459091</v>
      </c>
      <c r="AN95" s="24">
        <f t="shared" si="23"/>
        <v>2.8100049236252036</v>
      </c>
      <c r="AO95" s="24">
        <f t="shared" si="24"/>
        <v>1.4861396960896067</v>
      </c>
      <c r="AP95" s="24">
        <f t="shared" si="25"/>
        <v>0.41871033485818504</v>
      </c>
      <c r="AQ95" s="24">
        <f t="shared" si="26"/>
        <v>-1.5606477482646683</v>
      </c>
      <c r="AR95" s="24">
        <f t="shared" si="27"/>
        <v>-1.8971199848858813</v>
      </c>
      <c r="AS95" s="24">
        <f t="shared" si="28"/>
        <v>2.4318574286981849</v>
      </c>
    </row>
    <row r="96" spans="1:45" x14ac:dyDescent="0.25">
      <c r="A96" s="33">
        <v>95</v>
      </c>
      <c r="B96" s="32">
        <v>20.59</v>
      </c>
      <c r="C96" s="33">
        <v>433812.99913109501</v>
      </c>
      <c r="D96" s="33">
        <v>1742406.9981102699</v>
      </c>
      <c r="E96" s="32">
        <v>19.93</v>
      </c>
      <c r="F96" s="32">
        <v>4.92</v>
      </c>
      <c r="G96" s="32">
        <v>1.58</v>
      </c>
      <c r="H96" s="32">
        <v>0.10947999999999999</v>
      </c>
      <c r="I96" s="32">
        <v>8.36</v>
      </c>
      <c r="J96" s="32">
        <v>1.96</v>
      </c>
      <c r="K96" s="32">
        <v>3.74</v>
      </c>
      <c r="L96" s="32">
        <v>1.27</v>
      </c>
      <c r="M96" s="32">
        <v>0.26</v>
      </c>
      <c r="N96" s="32">
        <v>0.16</v>
      </c>
      <c r="O96" s="32">
        <v>6.88</v>
      </c>
      <c r="P96" s="32"/>
      <c r="Q96" s="39">
        <v>0.18814882435483457</v>
      </c>
      <c r="R96" s="39">
        <v>-1.1687961576257651</v>
      </c>
      <c r="S96" s="39">
        <v>1.6695352117342532</v>
      </c>
      <c r="T96" s="39">
        <v>0.11053230787563439</v>
      </c>
      <c r="U96" s="39">
        <v>-1.6193017984362807</v>
      </c>
      <c r="V96" s="39">
        <v>-1.2011956103792649</v>
      </c>
      <c r="W96" s="39">
        <v>-0.3531585863926085</v>
      </c>
      <c r="X96" s="39">
        <v>-1.8602287035675245</v>
      </c>
      <c r="Y96" s="39">
        <v>-0.73622471176550863</v>
      </c>
      <c r="Z96" s="39">
        <v>-0.37176480451799854</v>
      </c>
      <c r="AA96" s="39">
        <v>-0.54483535086412638</v>
      </c>
      <c r="AB96" s="39">
        <v>-0.45857850256741534</v>
      </c>
      <c r="AC96" s="39">
        <v>-0.39684511923232824</v>
      </c>
      <c r="AD96" s="39">
        <v>-1.6428337067113139</v>
      </c>
      <c r="AF96" s="24">
        <f t="shared" si="15"/>
        <v>3.0248055210396982</v>
      </c>
      <c r="AG96" s="24">
        <f t="shared" si="16"/>
        <v>12.980368842650003</v>
      </c>
      <c r="AH96" s="24">
        <f t="shared" si="17"/>
        <v>14.370778047515412</v>
      </c>
      <c r="AI96" s="24">
        <f t="shared" si="18"/>
        <v>2.9922261342247034</v>
      </c>
      <c r="AJ96" s="24">
        <f t="shared" si="19"/>
        <v>1.5933085305042167</v>
      </c>
      <c r="AK96" s="24">
        <f t="shared" si="20"/>
        <v>0.45742484703887548</v>
      </c>
      <c r="AL96" s="24">
        <f t="shared" si="21"/>
        <v>-2.212013394809659</v>
      </c>
      <c r="AM96" s="24">
        <f t="shared" si="22"/>
        <v>2.1234584270966104</v>
      </c>
      <c r="AN96" s="24">
        <f t="shared" si="23"/>
        <v>0.67294447324242579</v>
      </c>
      <c r="AO96" s="24">
        <f t="shared" si="24"/>
        <v>1.3190856114264407</v>
      </c>
      <c r="AP96" s="24">
        <f t="shared" si="25"/>
        <v>0.23901690047049992</v>
      </c>
      <c r="AQ96" s="24">
        <f t="shared" si="26"/>
        <v>-1.3470736479666092</v>
      </c>
      <c r="AR96" s="24">
        <f t="shared" si="27"/>
        <v>-1.8325814637483102</v>
      </c>
      <c r="AS96" s="24">
        <f t="shared" si="28"/>
        <v>1.9286186519452522</v>
      </c>
    </row>
    <row r="97" spans="1:45" x14ac:dyDescent="0.25">
      <c r="A97" s="33">
        <v>96</v>
      </c>
      <c r="B97" s="32">
        <v>16.190000000000001</v>
      </c>
      <c r="C97" s="33">
        <v>435803.999465578</v>
      </c>
      <c r="D97" s="33">
        <v>1736988.00113138</v>
      </c>
      <c r="E97" s="32">
        <v>17.95</v>
      </c>
      <c r="F97" s="32">
        <v>5.09</v>
      </c>
      <c r="G97" s="32">
        <v>2.66</v>
      </c>
      <c r="H97" s="32">
        <v>0.12299000000000002</v>
      </c>
      <c r="I97" s="32">
        <v>12.56</v>
      </c>
      <c r="J97" s="32">
        <v>2.93</v>
      </c>
      <c r="K97" s="32">
        <v>6.63</v>
      </c>
      <c r="L97" s="32">
        <v>1.89</v>
      </c>
      <c r="M97" s="32">
        <v>0.19</v>
      </c>
      <c r="N97" s="32">
        <v>0.18</v>
      </c>
      <c r="O97" s="32">
        <v>14.25</v>
      </c>
      <c r="P97" s="32"/>
      <c r="Q97" s="39">
        <v>-0.51316688404148347</v>
      </c>
      <c r="R97" s="39">
        <v>-8.1065743305761863E-3</v>
      </c>
      <c r="S97" s="39">
        <v>-0.21385600802858418</v>
      </c>
      <c r="T97" s="39">
        <v>-0.24814331338567946</v>
      </c>
      <c r="U97" s="39">
        <v>-1.1905032021537021</v>
      </c>
      <c r="V97" s="39">
        <v>0.59307869590801576</v>
      </c>
      <c r="W97" s="39">
        <v>0.1728052919380875</v>
      </c>
      <c r="X97" s="39">
        <v>0.59587813756553265</v>
      </c>
      <c r="Y97" s="39">
        <v>-0.66294998944886774</v>
      </c>
      <c r="Z97" s="39">
        <v>1.2203459909165197</v>
      </c>
      <c r="AA97" s="39">
        <v>0.38085702887005646</v>
      </c>
      <c r="AB97" s="39">
        <v>-0.89257121129089045</v>
      </c>
      <c r="AC97" s="39">
        <v>-5.0661079050947997E-3</v>
      </c>
      <c r="AD97" s="39">
        <v>1.33076764944899</v>
      </c>
      <c r="AF97" s="24">
        <f t="shared" si="15"/>
        <v>2.7843937676895441</v>
      </c>
      <c r="AG97" s="24">
        <f t="shared" si="16"/>
        <v>12.984947878746503</v>
      </c>
      <c r="AH97" s="24">
        <f t="shared" si="17"/>
        <v>14.367663137387858</v>
      </c>
      <c r="AI97" s="24">
        <f t="shared" si="18"/>
        <v>2.8875901149342877</v>
      </c>
      <c r="AJ97" s="24">
        <f t="shared" si="19"/>
        <v>1.6272778305624314</v>
      </c>
      <c r="AK97" s="24">
        <f t="shared" si="20"/>
        <v>0.97832612279360776</v>
      </c>
      <c r="AL97" s="24">
        <f t="shared" si="21"/>
        <v>-2.0956522277278178</v>
      </c>
      <c r="AM97" s="24">
        <f t="shared" si="22"/>
        <v>2.5305171610400525</v>
      </c>
      <c r="AN97" s="24">
        <f t="shared" si="23"/>
        <v>1.0750024230289761</v>
      </c>
      <c r="AO97" s="24">
        <f t="shared" si="24"/>
        <v>1.8916048041977711</v>
      </c>
      <c r="AP97" s="24">
        <f t="shared" si="25"/>
        <v>0.636576829071551</v>
      </c>
      <c r="AQ97" s="24">
        <f t="shared" si="26"/>
        <v>-1.6607312068216509</v>
      </c>
      <c r="AR97" s="24">
        <f t="shared" si="27"/>
        <v>-1.7147984280919266</v>
      </c>
      <c r="AS97" s="24">
        <f t="shared" si="28"/>
        <v>2.6567569067146595</v>
      </c>
    </row>
    <row r="98" spans="1:45" x14ac:dyDescent="0.25">
      <c r="A98" s="33">
        <v>97</v>
      </c>
      <c r="B98" s="32">
        <v>18.52</v>
      </c>
      <c r="C98" s="33">
        <v>437780.000609287</v>
      </c>
      <c r="D98" s="33">
        <v>1735361.0023022799</v>
      </c>
      <c r="E98" s="32">
        <v>15.63</v>
      </c>
      <c r="F98" s="32">
        <v>5.43</v>
      </c>
      <c r="G98" s="32">
        <v>4.05</v>
      </c>
      <c r="H98" s="32">
        <v>0.19049000000000002</v>
      </c>
      <c r="I98" s="32">
        <v>15.59</v>
      </c>
      <c r="J98" s="32">
        <v>67.19</v>
      </c>
      <c r="K98" s="32">
        <v>2.96</v>
      </c>
      <c r="L98" s="32">
        <v>1.1499999999999999</v>
      </c>
      <c r="M98" s="32">
        <v>0.7</v>
      </c>
      <c r="N98" s="32">
        <v>0.15</v>
      </c>
      <c r="O98" s="32">
        <v>6.93</v>
      </c>
      <c r="P98" s="32"/>
      <c r="Q98" s="39">
        <v>-0.14178833845888794</v>
      </c>
      <c r="R98" s="39">
        <v>1.1438389599618546</v>
      </c>
      <c r="S98" s="39">
        <v>-0.77932510152107859</v>
      </c>
      <c r="T98" s="39">
        <v>-0.66840969789388527</v>
      </c>
      <c r="U98" s="39">
        <v>-0.33290600958854483</v>
      </c>
      <c r="V98" s="39">
        <v>2.9023761827036818</v>
      </c>
      <c r="W98" s="39">
        <v>2.8006781111329007</v>
      </c>
      <c r="X98" s="39">
        <v>2.3677837872400946</v>
      </c>
      <c r="Y98" s="39">
        <v>4.1913115116514783</v>
      </c>
      <c r="Z98" s="39">
        <v>-0.80146944826849154</v>
      </c>
      <c r="AA98" s="39">
        <v>-0.72400161790945228</v>
      </c>
      <c r="AB98" s="39">
        <v>2.269375666551571</v>
      </c>
      <c r="AC98" s="39">
        <v>-0.59273462489594531</v>
      </c>
      <c r="AD98" s="39">
        <v>-1.6226600204415695</v>
      </c>
      <c r="AF98" s="24">
        <f t="shared" si="15"/>
        <v>2.9188512292180331</v>
      </c>
      <c r="AG98" s="24">
        <f t="shared" si="16"/>
        <v>12.98947178145891</v>
      </c>
      <c r="AH98" s="24">
        <f t="shared" si="17"/>
        <v>14.366726020210661</v>
      </c>
      <c r="AI98" s="24">
        <f t="shared" si="18"/>
        <v>2.7491921444333851</v>
      </c>
      <c r="AJ98" s="24">
        <f t="shared" si="19"/>
        <v>1.6919391339458441</v>
      </c>
      <c r="AK98" s="24">
        <f t="shared" si="20"/>
        <v>1.3987168811184478</v>
      </c>
      <c r="AL98" s="24">
        <f t="shared" si="21"/>
        <v>-1.6581555792315303</v>
      </c>
      <c r="AM98" s="24">
        <f t="shared" si="22"/>
        <v>2.7466296830696852</v>
      </c>
      <c r="AN98" s="24">
        <f t="shared" si="23"/>
        <v>4.2075244269320589</v>
      </c>
      <c r="AO98" s="24">
        <f t="shared" si="24"/>
        <v>1.085189268335969</v>
      </c>
      <c r="AP98" s="24">
        <f t="shared" si="25"/>
        <v>0.13976194237515863</v>
      </c>
      <c r="AQ98" s="24">
        <f t="shared" si="26"/>
        <v>-0.35667494393873245</v>
      </c>
      <c r="AR98" s="24">
        <f t="shared" si="27"/>
        <v>-1.8971199848858813</v>
      </c>
      <c r="AS98" s="24">
        <f t="shared" si="28"/>
        <v>1.9358598132018119</v>
      </c>
    </row>
    <row r="99" spans="1:45" x14ac:dyDescent="0.25">
      <c r="A99" s="33">
        <v>98</v>
      </c>
      <c r="B99" s="32">
        <v>18.52</v>
      </c>
      <c r="C99" s="33">
        <v>438208.001157469</v>
      </c>
      <c r="D99" s="33">
        <v>1735221.00079918</v>
      </c>
      <c r="E99" s="32">
        <v>15.63</v>
      </c>
      <c r="F99" s="32">
        <v>5.58</v>
      </c>
      <c r="G99" s="32">
        <v>2.17</v>
      </c>
      <c r="H99" s="32">
        <v>0.13485999999999998</v>
      </c>
      <c r="I99" s="32">
        <v>9.35</v>
      </c>
      <c r="J99" s="32">
        <v>88.07</v>
      </c>
      <c r="K99" s="32">
        <v>2.4900000000000002</v>
      </c>
      <c r="L99" s="32">
        <v>0.74</v>
      </c>
      <c r="M99" s="32">
        <v>0.34</v>
      </c>
      <c r="N99" s="32">
        <v>0.14000000000000001</v>
      </c>
      <c r="O99" s="32">
        <v>4.5</v>
      </c>
      <c r="P99" s="32"/>
      <c r="Q99" s="39">
        <v>-0.14178833845888794</v>
      </c>
      <c r="R99" s="39">
        <v>1.3933496050961631</v>
      </c>
      <c r="S99" s="39">
        <v>-0.82798311013764803</v>
      </c>
      <c r="T99" s="39">
        <v>-0.66840969789388527</v>
      </c>
      <c r="U99" s="39">
        <v>4.544569301373147E-2</v>
      </c>
      <c r="V99" s="39">
        <v>-0.22099020231491748</v>
      </c>
      <c r="W99" s="39">
        <v>0.63492159362464062</v>
      </c>
      <c r="X99" s="39">
        <v>-1.2812892338718753</v>
      </c>
      <c r="Y99" s="39">
        <v>5.7686065652303027</v>
      </c>
      <c r="Z99" s="39">
        <v>-1.0603940412976345</v>
      </c>
      <c r="AA99" s="39">
        <v>-1.336153030314315</v>
      </c>
      <c r="AB99" s="39">
        <v>3.7413164545127754E-2</v>
      </c>
      <c r="AC99" s="39">
        <v>-0.78862413055956171</v>
      </c>
      <c r="AD99" s="39">
        <v>-2.6031011731511406</v>
      </c>
      <c r="AF99" s="24">
        <f t="shared" si="15"/>
        <v>2.9188512292180331</v>
      </c>
      <c r="AG99" s="24">
        <f t="shared" si="16"/>
        <v>12.990448965122104</v>
      </c>
      <c r="AH99" s="24">
        <f t="shared" si="17"/>
        <v>14.366645341233447</v>
      </c>
      <c r="AI99" s="24">
        <f t="shared" si="18"/>
        <v>2.7491921444333851</v>
      </c>
      <c r="AJ99" s="24">
        <f t="shared" si="19"/>
        <v>1.7191887763932197</v>
      </c>
      <c r="AK99" s="24">
        <f t="shared" si="20"/>
        <v>0.77472716755236815</v>
      </c>
      <c r="AL99" s="24">
        <f t="shared" si="21"/>
        <v>-2.0035180756757014</v>
      </c>
      <c r="AM99" s="24">
        <f t="shared" si="22"/>
        <v>2.2353763433005955</v>
      </c>
      <c r="AN99" s="24">
        <f t="shared" si="23"/>
        <v>4.4781319528173684</v>
      </c>
      <c r="AO99" s="24">
        <f t="shared" si="24"/>
        <v>0.91228271047661635</v>
      </c>
      <c r="AP99" s="24">
        <f t="shared" si="25"/>
        <v>-0.30110509278392161</v>
      </c>
      <c r="AQ99" s="24">
        <f t="shared" si="26"/>
        <v>-1.0788096613719298</v>
      </c>
      <c r="AR99" s="24">
        <f t="shared" si="27"/>
        <v>-1.9661128563728327</v>
      </c>
      <c r="AS99" s="24">
        <f t="shared" si="28"/>
        <v>1.5040773967762742</v>
      </c>
    </row>
    <row r="100" spans="1:45" x14ac:dyDescent="0.25">
      <c r="A100" s="33">
        <v>99</v>
      </c>
      <c r="B100" s="32">
        <v>18</v>
      </c>
      <c r="C100" s="33">
        <v>437318.00244507298</v>
      </c>
      <c r="D100" s="33">
        <v>1735212.0026307299</v>
      </c>
      <c r="E100" s="32">
        <v>16.89</v>
      </c>
      <c r="F100" s="32">
        <v>6.01</v>
      </c>
      <c r="G100" s="32">
        <v>1.81</v>
      </c>
      <c r="H100" s="32">
        <v>0.11027000000000001</v>
      </c>
      <c r="I100" s="32">
        <v>9.51</v>
      </c>
      <c r="J100" s="32">
        <v>29.21</v>
      </c>
      <c r="K100" s="32">
        <v>6.09</v>
      </c>
      <c r="L100" s="32">
        <v>1.76</v>
      </c>
      <c r="M100" s="32">
        <v>0.56999999999999995</v>
      </c>
      <c r="N100" s="32">
        <v>0.21</v>
      </c>
      <c r="O100" s="32">
        <v>9.34</v>
      </c>
      <c r="P100" s="32"/>
      <c r="Q100" s="39">
        <v>-0.22467110399663459</v>
      </c>
      <c r="R100" s="39">
        <v>0.87450879089186362</v>
      </c>
      <c r="S100" s="39">
        <v>-0.8311104548324042</v>
      </c>
      <c r="T100" s="39">
        <v>-0.44016157527304922</v>
      </c>
      <c r="U100" s="39">
        <v>1.1300539071402536</v>
      </c>
      <c r="V100" s="39">
        <v>-0.81908163774401077</v>
      </c>
      <c r="W100" s="39">
        <v>-0.32240274154573539</v>
      </c>
      <c r="X100" s="39">
        <v>-1.1877232589715683</v>
      </c>
      <c r="Y100" s="39">
        <v>1.3222661986762039</v>
      </c>
      <c r="Z100" s="39">
        <v>0.92285816062771686</v>
      </c>
      <c r="AA100" s="39">
        <v>0.18676023957095372</v>
      </c>
      <c r="AB100" s="39">
        <v>1.4633892074936885</v>
      </c>
      <c r="AC100" s="39">
        <v>0.58260240908575567</v>
      </c>
      <c r="AD100" s="39">
        <v>-0.65028834223989629</v>
      </c>
      <c r="AF100" s="24">
        <f t="shared" si="15"/>
        <v>2.8903717578961645</v>
      </c>
      <c r="AG100" s="24">
        <f t="shared" si="16"/>
        <v>12.988415903818865</v>
      </c>
      <c r="AH100" s="24">
        <f t="shared" si="17"/>
        <v>14.366640155616297</v>
      </c>
      <c r="AI100" s="24">
        <f t="shared" si="18"/>
        <v>2.8267217308197088</v>
      </c>
      <c r="AJ100" s="24">
        <f t="shared" si="19"/>
        <v>1.7934247485471162</v>
      </c>
      <c r="AK100" s="24">
        <f t="shared" si="20"/>
        <v>0.59332684527773438</v>
      </c>
      <c r="AL100" s="24">
        <f t="shared" si="21"/>
        <v>-2.20482337521155</v>
      </c>
      <c r="AM100" s="24">
        <f t="shared" si="22"/>
        <v>2.252343876557299</v>
      </c>
      <c r="AN100" s="24">
        <f t="shared" si="23"/>
        <v>3.3745111163996495</v>
      </c>
      <c r="AO100" s="24">
        <f t="shared" si="24"/>
        <v>1.8066480817218056</v>
      </c>
      <c r="AP100" s="24">
        <f t="shared" si="25"/>
        <v>0.56531380905006046</v>
      </c>
      <c r="AQ100" s="24">
        <f t="shared" si="26"/>
        <v>-0.56211891815354131</v>
      </c>
      <c r="AR100" s="24">
        <f t="shared" si="27"/>
        <v>-1.5606477482646683</v>
      </c>
      <c r="AS100" s="24">
        <f t="shared" si="28"/>
        <v>2.2343062522407511</v>
      </c>
    </row>
    <row r="101" spans="1:45" x14ac:dyDescent="0.25">
      <c r="A101" s="33">
        <v>100</v>
      </c>
      <c r="B101" s="32">
        <v>18</v>
      </c>
      <c r="C101" s="33">
        <v>437224.99756725802</v>
      </c>
      <c r="D101" s="33">
        <v>1734886.99878432</v>
      </c>
      <c r="E101" s="32">
        <v>16.89</v>
      </c>
      <c r="F101" s="32">
        <v>5.87</v>
      </c>
      <c r="G101" s="32">
        <v>2.74</v>
      </c>
      <c r="H101" s="32">
        <v>0.14357999999999999</v>
      </c>
      <c r="I101" s="32">
        <v>11.06</v>
      </c>
      <c r="J101" s="32">
        <v>15.81</v>
      </c>
      <c r="K101" s="32">
        <v>4.3</v>
      </c>
      <c r="L101" s="32">
        <v>1.38</v>
      </c>
      <c r="M101" s="32">
        <v>0.22</v>
      </c>
      <c r="N101" s="32">
        <v>0.16</v>
      </c>
      <c r="O101" s="32">
        <v>12.98</v>
      </c>
      <c r="P101" s="32"/>
      <c r="Q101" s="39">
        <v>-0.22467110399663459</v>
      </c>
      <c r="R101" s="39">
        <v>0.82028991859644362</v>
      </c>
      <c r="S101" s="39">
        <v>-0.94406667036494463</v>
      </c>
      <c r="T101" s="39">
        <v>-0.44016157527304922</v>
      </c>
      <c r="U101" s="39">
        <v>0.77692565137813063</v>
      </c>
      <c r="V101" s="39">
        <v>0.72598790378114775</v>
      </c>
      <c r="W101" s="39">
        <v>0.97440383041543743</v>
      </c>
      <c r="X101" s="39">
        <v>-0.2813028771248447</v>
      </c>
      <c r="Y101" s="39">
        <v>0.31001745739477471</v>
      </c>
      <c r="Z101" s="39">
        <v>-6.3258906440721838E-2</v>
      </c>
      <c r="AA101" s="39">
        <v>-0.38059960607257792</v>
      </c>
      <c r="AB101" s="39">
        <v>-0.70657433612368692</v>
      </c>
      <c r="AC101" s="39">
        <v>-0.39684511923232824</v>
      </c>
      <c r="AD101" s="39">
        <v>0.81835601819748593</v>
      </c>
      <c r="AF101" s="24">
        <f t="shared" si="15"/>
        <v>2.8903717578961645</v>
      </c>
      <c r="AG101" s="24">
        <f t="shared" si="16"/>
        <v>12.988203210153342</v>
      </c>
      <c r="AH101" s="24">
        <f t="shared" si="17"/>
        <v>14.366452838858343</v>
      </c>
      <c r="AI101" s="24">
        <f t="shared" si="18"/>
        <v>2.8267217308197088</v>
      </c>
      <c r="AJ101" s="24">
        <f t="shared" si="19"/>
        <v>1.7698546338400052</v>
      </c>
      <c r="AK101" s="24">
        <f t="shared" si="20"/>
        <v>1.0079579203999789</v>
      </c>
      <c r="AL101" s="24">
        <f t="shared" si="21"/>
        <v>-1.9408629078338002</v>
      </c>
      <c r="AM101" s="24">
        <f t="shared" si="22"/>
        <v>2.403334996094189</v>
      </c>
      <c r="AN101" s="24">
        <f t="shared" si="23"/>
        <v>2.7606426512213806</v>
      </c>
      <c r="AO101" s="24">
        <f t="shared" si="24"/>
        <v>1.4586150226995167</v>
      </c>
      <c r="AP101" s="24">
        <f t="shared" si="25"/>
        <v>0.32208349916911322</v>
      </c>
      <c r="AQ101" s="24">
        <f t="shared" si="26"/>
        <v>-1.5141277326297755</v>
      </c>
      <c r="AR101" s="24">
        <f t="shared" si="27"/>
        <v>-1.8325814637483102</v>
      </c>
      <c r="AS101" s="24">
        <f t="shared" si="28"/>
        <v>2.563409711275944</v>
      </c>
    </row>
    <row r="102" spans="1:45" x14ac:dyDescent="0.25">
      <c r="A102" s="33">
        <v>101</v>
      </c>
      <c r="B102" s="32">
        <v>18</v>
      </c>
      <c r="C102" s="33">
        <v>437069.00268486701</v>
      </c>
      <c r="D102" s="33">
        <v>1734640.99885689</v>
      </c>
      <c r="E102" s="32">
        <v>16.89</v>
      </c>
      <c r="F102" s="32">
        <v>6.16</v>
      </c>
      <c r="G102" s="32">
        <v>2.63</v>
      </c>
      <c r="H102" s="32">
        <v>0.13697999999999999</v>
      </c>
      <c r="I102" s="32">
        <v>13.02</v>
      </c>
      <c r="J102" s="32">
        <v>16.8</v>
      </c>
      <c r="K102" s="32">
        <v>6.37</v>
      </c>
      <c r="L102" s="32">
        <v>1.61</v>
      </c>
      <c r="M102" s="32">
        <v>0.47</v>
      </c>
      <c r="N102" s="32">
        <v>0.19</v>
      </c>
      <c r="O102" s="32">
        <v>8.89</v>
      </c>
      <c r="P102" s="32"/>
      <c r="Q102" s="39">
        <v>-0.22467110399663459</v>
      </c>
      <c r="R102" s="39">
        <v>0.72934988614003571</v>
      </c>
      <c r="S102" s="39">
        <v>-1.0295647994815933</v>
      </c>
      <c r="T102" s="39">
        <v>-0.44016157527304922</v>
      </c>
      <c r="U102" s="39">
        <v>1.5084056097425298</v>
      </c>
      <c r="V102" s="39">
        <v>0.54323774295559091</v>
      </c>
      <c r="W102" s="39">
        <v>0.71745626587194478</v>
      </c>
      <c r="X102" s="39">
        <v>0.86488031540391441</v>
      </c>
      <c r="Y102" s="39">
        <v>0.38480299872825346</v>
      </c>
      <c r="Z102" s="39">
        <v>1.0771111096663555</v>
      </c>
      <c r="AA102" s="39">
        <v>-3.7197594235703312E-2</v>
      </c>
      <c r="AB102" s="39">
        <v>0.8433996236030098</v>
      </c>
      <c r="AC102" s="39">
        <v>0.1908233977585222</v>
      </c>
      <c r="AD102" s="39">
        <v>-0.83185151866759433</v>
      </c>
      <c r="AF102" s="24">
        <f t="shared" si="15"/>
        <v>2.8903717578961645</v>
      </c>
      <c r="AG102" s="24">
        <f t="shared" si="16"/>
        <v>12.987846362493398</v>
      </c>
      <c r="AH102" s="24">
        <f t="shared" si="17"/>
        <v>14.366311032867436</v>
      </c>
      <c r="AI102" s="24">
        <f t="shared" si="18"/>
        <v>2.8267217308197088</v>
      </c>
      <c r="AJ102" s="24">
        <f t="shared" si="19"/>
        <v>1.8180767775454285</v>
      </c>
      <c r="AK102" s="24">
        <f t="shared" si="20"/>
        <v>0.96698384618967315</v>
      </c>
      <c r="AL102" s="24">
        <f t="shared" si="21"/>
        <v>-1.987920349212378</v>
      </c>
      <c r="AM102" s="24">
        <f t="shared" si="22"/>
        <v>2.5664866367804233</v>
      </c>
      <c r="AN102" s="24">
        <f t="shared" si="23"/>
        <v>2.8213788864092133</v>
      </c>
      <c r="AO102" s="24">
        <f t="shared" si="24"/>
        <v>1.8515994695840721</v>
      </c>
      <c r="AP102" s="24">
        <f t="shared" si="25"/>
        <v>0.47623417899637172</v>
      </c>
      <c r="AQ102" s="24">
        <f t="shared" si="26"/>
        <v>-0.75502258427803282</v>
      </c>
      <c r="AR102" s="24">
        <f t="shared" si="27"/>
        <v>-1.6607312068216509</v>
      </c>
      <c r="AS102" s="24">
        <f t="shared" si="28"/>
        <v>2.1849270495258133</v>
      </c>
    </row>
    <row r="103" spans="1:45" x14ac:dyDescent="0.25">
      <c r="A103" s="33">
        <v>102</v>
      </c>
      <c r="B103" s="32">
        <v>13.65</v>
      </c>
      <c r="C103" s="33">
        <v>436239.99848272803</v>
      </c>
      <c r="D103" s="33">
        <v>1734540.99921153</v>
      </c>
      <c r="E103" s="32">
        <v>1.68</v>
      </c>
      <c r="F103" s="32">
        <v>6.18</v>
      </c>
      <c r="G103" s="32">
        <v>3</v>
      </c>
      <c r="H103" s="32">
        <v>0.14359</v>
      </c>
      <c r="I103" s="32">
        <v>12.1</v>
      </c>
      <c r="J103" s="32">
        <v>4.5599999999999996</v>
      </c>
      <c r="K103" s="32">
        <v>11.25</v>
      </c>
      <c r="L103" s="32">
        <v>3.37</v>
      </c>
      <c r="M103" s="32">
        <v>0.37</v>
      </c>
      <c r="N103" s="32">
        <v>0.3</v>
      </c>
      <c r="O103" s="32">
        <v>13.06</v>
      </c>
      <c r="P103" s="32"/>
      <c r="Q103" s="39">
        <v>-0.91801731570663103</v>
      </c>
      <c r="R103" s="39">
        <v>0.24606692266403116</v>
      </c>
      <c r="S103" s="39">
        <v>-1.0643200235173689</v>
      </c>
      <c r="T103" s="39">
        <v>-3.1954424840531415</v>
      </c>
      <c r="U103" s="39">
        <v>1.5588525034228322</v>
      </c>
      <c r="V103" s="39">
        <v>1.1579428293688261</v>
      </c>
      <c r="W103" s="39">
        <v>0.97479314490717039</v>
      </c>
      <c r="X103" s="39">
        <v>0.32687595972714972</v>
      </c>
      <c r="Y103" s="39">
        <v>-0.53981823957657449</v>
      </c>
      <c r="Z103" s="39">
        <v>3.7655196500540544</v>
      </c>
      <c r="AA103" s="39">
        <v>2.5905743224290743</v>
      </c>
      <c r="AB103" s="39">
        <v>0.2234100397123312</v>
      </c>
      <c r="AC103" s="39">
        <v>2.3456079600583069</v>
      </c>
      <c r="AD103" s="39">
        <v>0.8506339162290768</v>
      </c>
      <c r="AF103" s="24">
        <f t="shared" si="15"/>
        <v>2.6137395216309689</v>
      </c>
      <c r="AG103" s="24">
        <f t="shared" si="16"/>
        <v>12.985947826121876</v>
      </c>
      <c r="AH103" s="24">
        <f t="shared" si="17"/>
        <v>14.366253382594005</v>
      </c>
      <c r="AI103" s="24">
        <f t="shared" si="18"/>
        <v>0.51879379341516751</v>
      </c>
      <c r="AJ103" s="24">
        <f t="shared" si="19"/>
        <v>1.8213182714695995</v>
      </c>
      <c r="AK103" s="24">
        <f t="shared" si="20"/>
        <v>1.0986122886681098</v>
      </c>
      <c r="AL103" s="24">
        <f t="shared" si="21"/>
        <v>-1.9407932626758515</v>
      </c>
      <c r="AM103" s="24">
        <f t="shared" si="22"/>
        <v>2.4932054526026954</v>
      </c>
      <c r="AN103" s="24">
        <f t="shared" si="23"/>
        <v>1.5173226235262947</v>
      </c>
      <c r="AO103" s="24">
        <f t="shared" si="24"/>
        <v>2.4203681286504293</v>
      </c>
      <c r="AP103" s="24">
        <f t="shared" si="25"/>
        <v>1.2149127443642704</v>
      </c>
      <c r="AQ103" s="24">
        <f t="shared" si="26"/>
        <v>-0.9942522733438669</v>
      </c>
      <c r="AR103" s="24">
        <f t="shared" si="27"/>
        <v>-1.2039728043259361</v>
      </c>
      <c r="AS103" s="24">
        <f t="shared" si="28"/>
        <v>2.5695541238482851</v>
      </c>
    </row>
    <row r="104" spans="1:45" x14ac:dyDescent="0.25">
      <c r="A104" s="33">
        <v>103</v>
      </c>
      <c r="B104" s="32">
        <v>24.65</v>
      </c>
      <c r="C104" s="33">
        <v>437440.99745859101</v>
      </c>
      <c r="D104" s="33">
        <v>1738132.99807058</v>
      </c>
      <c r="E104" s="32">
        <v>21.24</v>
      </c>
      <c r="F104" s="32">
        <v>5.65</v>
      </c>
      <c r="G104" s="32">
        <v>2.11</v>
      </c>
      <c r="H104" s="32">
        <v>0.10507999999999999</v>
      </c>
      <c r="I104" s="32">
        <v>11.65</v>
      </c>
      <c r="J104" s="32">
        <v>12.17</v>
      </c>
      <c r="K104" s="32">
        <v>4.26</v>
      </c>
      <c r="L104" s="32">
        <v>1.28</v>
      </c>
      <c r="M104" s="32">
        <v>0.73</v>
      </c>
      <c r="N104" s="32">
        <v>0.19</v>
      </c>
      <c r="O104" s="32">
        <v>7.9</v>
      </c>
      <c r="P104" s="32"/>
      <c r="Q104" s="39">
        <v>0.83527195528416442</v>
      </c>
      <c r="R104" s="39">
        <v>0.94621095412866418</v>
      </c>
      <c r="S104" s="39">
        <v>0.18409165467454466</v>
      </c>
      <c r="T104" s="39">
        <v>0.34783789567983669</v>
      </c>
      <c r="U104" s="39">
        <v>0.22200982089479404</v>
      </c>
      <c r="V104" s="39">
        <v>-0.32067210821976649</v>
      </c>
      <c r="W104" s="39">
        <v>-0.52445696275493714</v>
      </c>
      <c r="X104" s="39">
        <v>6.3721655320036971E-2</v>
      </c>
      <c r="Y104" s="39">
        <v>3.5048396330267025E-2</v>
      </c>
      <c r="Z104" s="39">
        <v>-8.52950420176702E-2</v>
      </c>
      <c r="AA104" s="39">
        <v>-0.52990482861034915</v>
      </c>
      <c r="AB104" s="39">
        <v>2.4553725417187744</v>
      </c>
      <c r="AC104" s="39">
        <v>0.1908233977585222</v>
      </c>
      <c r="AD104" s="39">
        <v>-1.2312905068085307</v>
      </c>
      <c r="AF104" s="24">
        <f t="shared" si="15"/>
        <v>3.204776900488699</v>
      </c>
      <c r="AG104" s="24">
        <f t="shared" si="16"/>
        <v>12.988697112733188</v>
      </c>
      <c r="AH104" s="24">
        <f t="shared" si="17"/>
        <v>14.368322105510634</v>
      </c>
      <c r="AI104" s="24">
        <f t="shared" si="18"/>
        <v>3.0558861963737378</v>
      </c>
      <c r="AJ104" s="24">
        <f t="shared" si="19"/>
        <v>1.7316555451583497</v>
      </c>
      <c r="AK104" s="24">
        <f t="shared" si="20"/>
        <v>0.74668794748797507</v>
      </c>
      <c r="AL104" s="24">
        <f t="shared" si="21"/>
        <v>-2.253033314164798</v>
      </c>
      <c r="AM104" s="24">
        <f t="shared" si="22"/>
        <v>2.4553061800117097</v>
      </c>
      <c r="AN104" s="24">
        <f t="shared" si="23"/>
        <v>2.4989739069994359</v>
      </c>
      <c r="AO104" s="24">
        <f t="shared" si="24"/>
        <v>1.4492691602812791</v>
      </c>
      <c r="AP104" s="24">
        <f t="shared" si="25"/>
        <v>0.24686007793152581</v>
      </c>
      <c r="AQ104" s="24">
        <f t="shared" si="26"/>
        <v>-0.31471074483970024</v>
      </c>
      <c r="AR104" s="24">
        <f t="shared" si="27"/>
        <v>-1.6607312068216509</v>
      </c>
      <c r="AS104" s="24">
        <f t="shared" si="28"/>
        <v>2.066862759472976</v>
      </c>
    </row>
    <row r="105" spans="1:45" x14ac:dyDescent="0.25">
      <c r="A105" s="33">
        <v>104</v>
      </c>
      <c r="B105" s="32">
        <v>16.329999999999998</v>
      </c>
      <c r="C105" s="33">
        <v>438288.00233882898</v>
      </c>
      <c r="D105" s="33">
        <v>1733921.9952080001</v>
      </c>
      <c r="E105" s="32">
        <v>20.63</v>
      </c>
      <c r="F105" s="32">
        <v>6.06</v>
      </c>
      <c r="G105" s="32">
        <v>2.44</v>
      </c>
      <c r="H105" s="32">
        <v>0.11878</v>
      </c>
      <c r="I105" s="32">
        <v>11.93</v>
      </c>
      <c r="J105" s="32">
        <v>15.21</v>
      </c>
      <c r="K105" s="32">
        <v>2.77</v>
      </c>
      <c r="L105" s="32">
        <v>0.86</v>
      </c>
      <c r="M105" s="32">
        <v>0.24</v>
      </c>
      <c r="N105" s="32">
        <v>0.13</v>
      </c>
      <c r="O105" s="32">
        <v>8.7100000000000009</v>
      </c>
      <c r="P105" s="32"/>
      <c r="Q105" s="39">
        <v>-0.49085229331978297</v>
      </c>
      <c r="R105" s="39">
        <v>1.439987737821518</v>
      </c>
      <c r="S105" s="39">
        <v>-1.2794570146963311</v>
      </c>
      <c r="T105" s="39">
        <v>0.23733682044276541</v>
      </c>
      <c r="U105" s="39">
        <v>1.2561711413410117</v>
      </c>
      <c r="V105" s="39">
        <v>0.22757837425690272</v>
      </c>
      <c r="W105" s="39">
        <v>8.9038909186769377E-3</v>
      </c>
      <c r="X105" s="39">
        <v>0.22746211139557368</v>
      </c>
      <c r="Y105" s="39">
        <v>0.2646928868896361</v>
      </c>
      <c r="Z105" s="39">
        <v>-0.90614109225899619</v>
      </c>
      <c r="AA105" s="39">
        <v>-1.1569867632689894</v>
      </c>
      <c r="AB105" s="39">
        <v>-0.58257641934555116</v>
      </c>
      <c r="AC105" s="39">
        <v>-0.98451363622317867</v>
      </c>
      <c r="AD105" s="39">
        <v>-0.90447678923867358</v>
      </c>
      <c r="AF105" s="24">
        <f t="shared" si="15"/>
        <v>2.7930039069823738</v>
      </c>
      <c r="AG105" s="24">
        <f t="shared" si="16"/>
        <v>12.990631512860514</v>
      </c>
      <c r="AH105" s="24">
        <f t="shared" si="17"/>
        <v>14.365896449848234</v>
      </c>
      <c r="AI105" s="24">
        <f t="shared" si="18"/>
        <v>3.0267463270831603</v>
      </c>
      <c r="AJ105" s="24">
        <f t="shared" si="19"/>
        <v>1.8017098000812231</v>
      </c>
      <c r="AK105" s="24">
        <f t="shared" si="20"/>
        <v>0.89199803930511046</v>
      </c>
      <c r="AL105" s="24">
        <f t="shared" si="21"/>
        <v>-2.1304822363944229</v>
      </c>
      <c r="AM105" s="24">
        <f t="shared" si="22"/>
        <v>2.4790562361098245</v>
      </c>
      <c r="AN105" s="24">
        <f t="shared" si="23"/>
        <v>2.7219531062712017</v>
      </c>
      <c r="AO105" s="24">
        <f t="shared" si="24"/>
        <v>1.0188473201992472</v>
      </c>
      <c r="AP105" s="24">
        <f t="shared" si="25"/>
        <v>-0.15082288973458366</v>
      </c>
      <c r="AQ105" s="24">
        <f t="shared" si="26"/>
        <v>-1.4271163556401458</v>
      </c>
      <c r="AR105" s="24">
        <f t="shared" si="27"/>
        <v>-2.0402208285265546</v>
      </c>
      <c r="AS105" s="24">
        <f t="shared" si="28"/>
        <v>2.1644717908644115</v>
      </c>
    </row>
    <row r="106" spans="1:45" x14ac:dyDescent="0.25">
      <c r="A106" s="33">
        <v>105</v>
      </c>
      <c r="B106" s="32">
        <v>13.65</v>
      </c>
      <c r="C106" s="33">
        <v>436429.99922699499</v>
      </c>
      <c r="D106" s="33">
        <v>1734252.99783337</v>
      </c>
      <c r="E106" s="32">
        <v>1.68</v>
      </c>
      <c r="F106" s="32">
        <v>5.85</v>
      </c>
      <c r="G106" s="32">
        <v>2.2000000000000002</v>
      </c>
      <c r="H106" s="32">
        <v>0.11112999999999999</v>
      </c>
      <c r="I106" s="32">
        <v>11.48</v>
      </c>
      <c r="J106" s="32">
        <v>2.2799999999999998</v>
      </c>
      <c r="K106" s="32">
        <v>9.31</v>
      </c>
      <c r="L106" s="32">
        <v>2.88</v>
      </c>
      <c r="M106" s="32">
        <v>0.26</v>
      </c>
      <c r="N106" s="32">
        <v>0.28999999999999998</v>
      </c>
      <c r="O106" s="32">
        <v>11.58</v>
      </c>
      <c r="P106" s="32"/>
      <c r="Q106" s="39">
        <v>-0.91801731570663103</v>
      </c>
      <c r="R106" s="39">
        <v>0.35683128611968029</v>
      </c>
      <c r="S106" s="39">
        <v>-1.1644159027029666</v>
      </c>
      <c r="T106" s="39">
        <v>-3.1954424840531415</v>
      </c>
      <c r="U106" s="39">
        <v>0.72647875769782611</v>
      </c>
      <c r="V106" s="39">
        <v>-0.17114924936249259</v>
      </c>
      <c r="W106" s="39">
        <v>-0.28892169525673533</v>
      </c>
      <c r="X106" s="39">
        <v>-3.5692193011539086E-2</v>
      </c>
      <c r="Y106" s="39">
        <v>-0.7120516074961013</v>
      </c>
      <c r="Z106" s="39">
        <v>2.6967670745720596</v>
      </c>
      <c r="AA106" s="39">
        <v>1.8589787319939939</v>
      </c>
      <c r="AB106" s="39">
        <v>-0.45857850256741534</v>
      </c>
      <c r="AC106" s="39">
        <v>2.1497184543946899</v>
      </c>
      <c r="AD106" s="39">
        <v>0.25349280264464658</v>
      </c>
      <c r="AF106" s="24">
        <f t="shared" si="15"/>
        <v>2.6137395216309689</v>
      </c>
      <c r="AG106" s="24">
        <f t="shared" si="16"/>
        <v>12.986383273078385</v>
      </c>
      <c r="AH106" s="24">
        <f t="shared" si="17"/>
        <v>14.366087329851139</v>
      </c>
      <c r="AI106" s="24">
        <f t="shared" si="18"/>
        <v>0.51879379341516751</v>
      </c>
      <c r="AJ106" s="24">
        <f t="shared" si="19"/>
        <v>1.766441661243765</v>
      </c>
      <c r="AK106" s="24">
        <f t="shared" si="20"/>
        <v>0.78845736036427028</v>
      </c>
      <c r="AL106" s="24">
        <f t="shared" si="21"/>
        <v>-2.1970545917845818</v>
      </c>
      <c r="AM106" s="24">
        <f t="shared" si="22"/>
        <v>2.4406063908914204</v>
      </c>
      <c r="AN106" s="24">
        <f t="shared" si="23"/>
        <v>0.82417544296634937</v>
      </c>
      <c r="AO106" s="24">
        <f t="shared" si="24"/>
        <v>2.2310890912889758</v>
      </c>
      <c r="AP106" s="24">
        <f t="shared" si="25"/>
        <v>1.0577902941478545</v>
      </c>
      <c r="AQ106" s="24">
        <f t="shared" si="26"/>
        <v>-1.3470736479666092</v>
      </c>
      <c r="AR106" s="24">
        <f t="shared" si="27"/>
        <v>-1.2378743560016174</v>
      </c>
      <c r="AS106" s="24">
        <f t="shared" si="28"/>
        <v>2.4492794721448492</v>
      </c>
    </row>
    <row r="107" spans="1:45" x14ac:dyDescent="0.25">
      <c r="A107" s="33">
        <v>106</v>
      </c>
      <c r="B107" s="32">
        <v>25.77</v>
      </c>
      <c r="C107" s="33">
        <v>436924.99726008199</v>
      </c>
      <c r="D107" s="33">
        <v>1734015.9960743899</v>
      </c>
      <c r="E107" s="32">
        <v>24.2</v>
      </c>
      <c r="F107" s="32">
        <v>6.16</v>
      </c>
      <c r="G107" s="32">
        <v>2.81</v>
      </c>
      <c r="H107" s="32">
        <v>0.14234000000000002</v>
      </c>
      <c r="I107" s="32">
        <v>13.5</v>
      </c>
      <c r="J107" s="32">
        <v>5.29</v>
      </c>
      <c r="K107" s="32">
        <v>7.4</v>
      </c>
      <c r="L107" s="32">
        <v>3.09</v>
      </c>
      <c r="M107" s="32">
        <v>0.25</v>
      </c>
      <c r="N107" s="32">
        <v>0.23</v>
      </c>
      <c r="O107" s="32">
        <v>13.73</v>
      </c>
      <c r="P107" s="32"/>
      <c r="Q107" s="39">
        <v>1.013788681057773</v>
      </c>
      <c r="R107" s="39">
        <v>0.64539932440927872</v>
      </c>
      <c r="S107" s="39">
        <v>-1.24678668712494</v>
      </c>
      <c r="T107" s="39">
        <v>0.88403983453513424</v>
      </c>
      <c r="U107" s="39">
        <v>1.5084056097425298</v>
      </c>
      <c r="V107" s="39">
        <v>0.84228346067013793</v>
      </c>
      <c r="W107" s="39">
        <v>0.92612883344060082</v>
      </c>
      <c r="X107" s="39">
        <v>1.1455782401048356</v>
      </c>
      <c r="Y107" s="39">
        <v>-0.4846733454619892</v>
      </c>
      <c r="Z107" s="39">
        <v>1.6445416007727758</v>
      </c>
      <c r="AA107" s="39">
        <v>2.1725196993233138</v>
      </c>
      <c r="AB107" s="39">
        <v>-0.52057746095648327</v>
      </c>
      <c r="AC107" s="39">
        <v>0.9743814204129897</v>
      </c>
      <c r="AD107" s="39">
        <v>1.1209613122436497</v>
      </c>
      <c r="AF107" s="24">
        <f t="shared" si="15"/>
        <v>3.2492110246642736</v>
      </c>
      <c r="AG107" s="24">
        <f t="shared" si="16"/>
        <v>12.987516828363651</v>
      </c>
      <c r="AH107" s="24">
        <f t="shared" si="17"/>
        <v>14.36595066123647</v>
      </c>
      <c r="AI107" s="24">
        <f t="shared" si="18"/>
        <v>3.1863526331626408</v>
      </c>
      <c r="AJ107" s="24">
        <f t="shared" si="19"/>
        <v>1.8180767775454285</v>
      </c>
      <c r="AK107" s="24">
        <f t="shared" si="20"/>
        <v>1.0331844833456545</v>
      </c>
      <c r="AL107" s="24">
        <f t="shared" si="21"/>
        <v>-1.9495367171110118</v>
      </c>
      <c r="AM107" s="24">
        <f t="shared" si="22"/>
        <v>2.6026896854443837</v>
      </c>
      <c r="AN107" s="24">
        <f t="shared" si="23"/>
        <v>1.665818245870208</v>
      </c>
      <c r="AO107" s="24">
        <f t="shared" si="24"/>
        <v>2.0014800002101243</v>
      </c>
      <c r="AP107" s="24">
        <f t="shared" si="25"/>
        <v>1.1281710909096541</v>
      </c>
      <c r="AQ107" s="24">
        <f t="shared" si="26"/>
        <v>-1.3862943611198906</v>
      </c>
      <c r="AR107" s="24">
        <f t="shared" si="27"/>
        <v>-1.4696759700589417</v>
      </c>
      <c r="AS107" s="24">
        <f t="shared" si="28"/>
        <v>2.6195832197798796</v>
      </c>
    </row>
    <row r="108" spans="1:45" x14ac:dyDescent="0.25">
      <c r="A108" s="33">
        <v>107</v>
      </c>
      <c r="B108" s="32">
        <v>13.65</v>
      </c>
      <c r="C108" s="33">
        <v>435983.00025355502</v>
      </c>
      <c r="D108" s="33">
        <v>1734057.9975251199</v>
      </c>
      <c r="E108" s="32">
        <v>1.68</v>
      </c>
      <c r="F108" s="32">
        <v>5.92</v>
      </c>
      <c r="G108" s="32">
        <v>1.95</v>
      </c>
      <c r="H108" s="32">
        <v>9.715E-2</v>
      </c>
      <c r="I108" s="32">
        <v>11.62</v>
      </c>
      <c r="J108" s="32">
        <v>11.79</v>
      </c>
      <c r="K108" s="32">
        <v>5.38</v>
      </c>
      <c r="L108" s="32">
        <v>1.67</v>
      </c>
      <c r="M108" s="32">
        <v>0.2</v>
      </c>
      <c r="N108" s="32">
        <v>0.18</v>
      </c>
      <c r="O108" s="32">
        <v>11.11</v>
      </c>
      <c r="P108" s="32"/>
      <c r="Q108" s="39">
        <v>-0.91801731570663103</v>
      </c>
      <c r="R108" s="39">
        <v>9.6245166052481262E-2</v>
      </c>
      <c r="S108" s="39">
        <v>-1.2321889370559911</v>
      </c>
      <c r="T108" s="39">
        <v>-3.1954424840531415</v>
      </c>
      <c r="U108" s="39">
        <v>0.90304288557888868</v>
      </c>
      <c r="V108" s="39">
        <v>-0.58649052396603019</v>
      </c>
      <c r="W108" s="39">
        <v>-0.83318335469886073</v>
      </c>
      <c r="X108" s="39">
        <v>4.6178035026228755E-2</v>
      </c>
      <c r="Y108" s="39">
        <v>6.3428350103458368E-3</v>
      </c>
      <c r="Z108" s="39">
        <v>0.53171675413688368</v>
      </c>
      <c r="AA108" s="39">
        <v>5.2385539286959305E-2</v>
      </c>
      <c r="AB108" s="39">
        <v>-0.83057225290182257</v>
      </c>
      <c r="AC108" s="39">
        <v>-5.0661079050947997E-3</v>
      </c>
      <c r="AD108" s="39">
        <v>6.3860151709050267E-2</v>
      </c>
      <c r="AF108" s="24">
        <f t="shared" si="15"/>
        <v>2.6137395216309689</v>
      </c>
      <c r="AG108" s="24">
        <f t="shared" si="16"/>
        <v>12.985358531326892</v>
      </c>
      <c r="AH108" s="24">
        <f t="shared" si="17"/>
        <v>14.365974883009597</v>
      </c>
      <c r="AI108" s="24">
        <f t="shared" si="18"/>
        <v>0.51879379341516751</v>
      </c>
      <c r="AJ108" s="24">
        <f t="shared" si="19"/>
        <v>1.7783364488959144</v>
      </c>
      <c r="AK108" s="24">
        <f t="shared" si="20"/>
        <v>0.66782937257565544</v>
      </c>
      <c r="AL108" s="24">
        <f t="shared" si="21"/>
        <v>-2.3314991031586878</v>
      </c>
      <c r="AM108" s="24">
        <f t="shared" si="22"/>
        <v>2.4527277514237653</v>
      </c>
      <c r="AN108" s="24">
        <f t="shared" si="23"/>
        <v>2.4672517145492794</v>
      </c>
      <c r="AO108" s="24">
        <f t="shared" si="24"/>
        <v>1.6826883741736931</v>
      </c>
      <c r="AP108" s="24">
        <f t="shared" si="25"/>
        <v>0.51282362642866375</v>
      </c>
      <c r="AQ108" s="24">
        <f t="shared" si="26"/>
        <v>-1.6094379124341003</v>
      </c>
      <c r="AR108" s="24">
        <f t="shared" si="27"/>
        <v>-1.7147984280919266</v>
      </c>
      <c r="AS108" s="24">
        <f t="shared" si="28"/>
        <v>2.4078456036515385</v>
      </c>
    </row>
    <row r="109" spans="1:45" x14ac:dyDescent="0.25">
      <c r="A109" s="33">
        <v>108</v>
      </c>
      <c r="B109" s="32">
        <v>23.38</v>
      </c>
      <c r="C109" s="33">
        <v>437959.99914442399</v>
      </c>
      <c r="D109" s="33">
        <v>1738154.0037949299</v>
      </c>
      <c r="E109" s="32">
        <v>21.89</v>
      </c>
      <c r="F109" s="32">
        <v>5.68</v>
      </c>
      <c r="G109" s="32">
        <v>2.66</v>
      </c>
      <c r="H109" s="32">
        <v>0.15132000000000001</v>
      </c>
      <c r="I109" s="32">
        <v>15.2</v>
      </c>
      <c r="J109" s="32">
        <v>27.3</v>
      </c>
      <c r="K109" s="32">
        <v>6.23</v>
      </c>
      <c r="L109" s="32">
        <v>2.12</v>
      </c>
      <c r="M109" s="32">
        <v>0.23</v>
      </c>
      <c r="N109" s="32">
        <v>0.23</v>
      </c>
      <c r="O109" s="32">
        <v>10.01</v>
      </c>
      <c r="P109" s="32"/>
      <c r="Q109" s="39">
        <v>0.63284673945159076</v>
      </c>
      <c r="R109" s="39">
        <v>1.2487723550615302</v>
      </c>
      <c r="S109" s="39">
        <v>0.19139226712360988</v>
      </c>
      <c r="T109" s="39">
        <v>0.46558494306360171</v>
      </c>
      <c r="U109" s="39">
        <v>0.2976801614152475</v>
      </c>
      <c r="V109" s="39">
        <v>0.59307869590801576</v>
      </c>
      <c r="W109" s="39">
        <v>1.2757332470164435</v>
      </c>
      <c r="X109" s="39">
        <v>2.1397167234205958</v>
      </c>
      <c r="Y109" s="39">
        <v>1.1779829825681793</v>
      </c>
      <c r="Z109" s="39">
        <v>0.9999846351470365</v>
      </c>
      <c r="AA109" s="39">
        <v>0.72425904070693103</v>
      </c>
      <c r="AB109" s="39">
        <v>-0.64457537773461893</v>
      </c>
      <c r="AC109" s="39">
        <v>0.9743814204129897</v>
      </c>
      <c r="AD109" s="39">
        <v>-0.37996094622532328</v>
      </c>
      <c r="AF109" s="24">
        <f t="shared" si="15"/>
        <v>3.1518809560439225</v>
      </c>
      <c r="AG109" s="24">
        <f t="shared" si="16"/>
        <v>12.989882859033813</v>
      </c>
      <c r="AH109" s="24">
        <f t="shared" si="17"/>
        <v>14.368334190660301</v>
      </c>
      <c r="AI109" s="24">
        <f t="shared" si="18"/>
        <v>3.0860299115347716</v>
      </c>
      <c r="AJ109" s="24">
        <f t="shared" si="19"/>
        <v>1.7369512327330598</v>
      </c>
      <c r="AK109" s="24">
        <f t="shared" si="20"/>
        <v>0.97832612279360776</v>
      </c>
      <c r="AL109" s="24">
        <f t="shared" si="21"/>
        <v>-1.8883584792173085</v>
      </c>
      <c r="AM109" s="24">
        <f t="shared" si="22"/>
        <v>2.7212954278522306</v>
      </c>
      <c r="AN109" s="24">
        <f t="shared" si="23"/>
        <v>3.3068867021909143</v>
      </c>
      <c r="AO109" s="24">
        <f t="shared" si="24"/>
        <v>1.8293763327993617</v>
      </c>
      <c r="AP109" s="24">
        <f t="shared" si="25"/>
        <v>0.75141608868392118</v>
      </c>
      <c r="AQ109" s="24">
        <f t="shared" si="26"/>
        <v>-1.4696759700589417</v>
      </c>
      <c r="AR109" s="24">
        <f t="shared" si="27"/>
        <v>-1.4696759700589417</v>
      </c>
      <c r="AS109" s="24">
        <f t="shared" si="28"/>
        <v>2.3035845933271291</v>
      </c>
    </row>
    <row r="110" spans="1:45" x14ac:dyDescent="0.25">
      <c r="A110" s="33">
        <v>109</v>
      </c>
      <c r="B110" s="32">
        <v>16.329999999999998</v>
      </c>
      <c r="C110" s="33">
        <v>437238.001263713</v>
      </c>
      <c r="D110" s="33">
        <v>1733590.0027840899</v>
      </c>
      <c r="E110" s="32">
        <v>20.63</v>
      </c>
      <c r="F110" s="32">
        <v>6.22</v>
      </c>
      <c r="G110" s="32">
        <v>2.1800000000000002</v>
      </c>
      <c r="H110" s="32">
        <v>0.13747000000000001</v>
      </c>
      <c r="I110" s="32">
        <v>9.19</v>
      </c>
      <c r="J110" s="32">
        <v>22.35</v>
      </c>
      <c r="K110" s="32">
        <v>4.97</v>
      </c>
      <c r="L110" s="32">
        <v>1.65</v>
      </c>
      <c r="M110" s="32">
        <v>0.15</v>
      </c>
      <c r="N110" s="32">
        <v>0.19</v>
      </c>
      <c r="O110" s="32">
        <v>11.91</v>
      </c>
      <c r="P110" s="32"/>
      <c r="Q110" s="39">
        <v>-0.49085229331978297</v>
      </c>
      <c r="R110" s="39">
        <v>0.82787065816650862</v>
      </c>
      <c r="S110" s="39">
        <v>-1.3948421346098516</v>
      </c>
      <c r="T110" s="39">
        <v>0.23733682044276541</v>
      </c>
      <c r="U110" s="39">
        <v>1.659746290783439</v>
      </c>
      <c r="V110" s="39">
        <v>-0.20437655133077559</v>
      </c>
      <c r="W110" s="39">
        <v>0.73653267596684113</v>
      </c>
      <c r="X110" s="39">
        <v>-1.3748552087721824</v>
      </c>
      <c r="Y110" s="39">
        <v>0.80405527590078574</v>
      </c>
      <c r="Z110" s="39">
        <v>0.30584636447316299</v>
      </c>
      <c r="AA110" s="39">
        <v>2.2524494779404991E-2</v>
      </c>
      <c r="AB110" s="39">
        <v>-1.1405670448471621</v>
      </c>
      <c r="AC110" s="39">
        <v>0.1908233977585222</v>
      </c>
      <c r="AD110" s="39">
        <v>0.3866391320249587</v>
      </c>
      <c r="AF110" s="24">
        <f t="shared" si="15"/>
        <v>2.7930039069823738</v>
      </c>
      <c r="AG110" s="24">
        <f t="shared" si="16"/>
        <v>12.988232951140606</v>
      </c>
      <c r="AH110" s="24">
        <f t="shared" si="17"/>
        <v>14.365704962450286</v>
      </c>
      <c r="AI110" s="24">
        <f t="shared" si="18"/>
        <v>3.0267463270831603</v>
      </c>
      <c r="AJ110" s="24">
        <f t="shared" si="19"/>
        <v>1.827769906751088</v>
      </c>
      <c r="AK110" s="24">
        <f t="shared" si="20"/>
        <v>0.77932487680099771</v>
      </c>
      <c r="AL110" s="24">
        <f t="shared" si="21"/>
        <v>-1.9843495674988083</v>
      </c>
      <c r="AM110" s="24">
        <f t="shared" si="22"/>
        <v>2.2181159363675955</v>
      </c>
      <c r="AN110" s="24">
        <f t="shared" si="23"/>
        <v>3.1068263210595779</v>
      </c>
      <c r="AO110" s="24">
        <f t="shared" si="24"/>
        <v>1.6034198401085373</v>
      </c>
      <c r="AP110" s="24">
        <f t="shared" si="25"/>
        <v>0.50077528791248915</v>
      </c>
      <c r="AQ110" s="24">
        <f t="shared" si="26"/>
        <v>-1.8971199848858813</v>
      </c>
      <c r="AR110" s="24">
        <f t="shared" si="27"/>
        <v>-1.6607312068216509</v>
      </c>
      <c r="AS110" s="24">
        <f t="shared" si="28"/>
        <v>2.4773783833672089</v>
      </c>
    </row>
    <row r="111" spans="1:45" x14ac:dyDescent="0.25">
      <c r="A111" s="33">
        <v>110</v>
      </c>
      <c r="B111" s="32">
        <v>25.77</v>
      </c>
      <c r="C111" s="33">
        <v>436728.00403985201</v>
      </c>
      <c r="D111" s="33">
        <v>1733487.00374925</v>
      </c>
      <c r="E111" s="32">
        <v>24.2</v>
      </c>
      <c r="F111" s="32">
        <v>5.6</v>
      </c>
      <c r="G111" s="32">
        <v>2.0099999999999998</v>
      </c>
      <c r="H111" s="32">
        <v>0.10780000000000001</v>
      </c>
      <c r="I111" s="32">
        <v>10.8</v>
      </c>
      <c r="J111" s="32">
        <v>5.26</v>
      </c>
      <c r="K111" s="32">
        <v>5.72</v>
      </c>
      <c r="L111" s="32">
        <v>1.95</v>
      </c>
      <c r="M111" s="32">
        <v>0.3</v>
      </c>
      <c r="N111" s="32">
        <v>0.3</v>
      </c>
      <c r="O111" s="32">
        <v>9.4600000000000009</v>
      </c>
      <c r="P111" s="32"/>
      <c r="Q111" s="39">
        <v>1.013788681057773</v>
      </c>
      <c r="R111" s="39">
        <v>0.53055857087415215</v>
      </c>
      <c r="S111" s="39">
        <v>-1.4306398068759987</v>
      </c>
      <c r="T111" s="39">
        <v>0.88403983453513424</v>
      </c>
      <c r="U111" s="39">
        <v>9.5892586694033791E-2</v>
      </c>
      <c r="V111" s="39">
        <v>-0.48680861806118153</v>
      </c>
      <c r="W111" s="39">
        <v>-0.41856342100367888</v>
      </c>
      <c r="X111" s="39">
        <v>-0.43334758633784332</v>
      </c>
      <c r="Y111" s="39">
        <v>-0.48693957398724613</v>
      </c>
      <c r="Z111" s="39">
        <v>0.71902390654094461</v>
      </c>
      <c r="AA111" s="39">
        <v>0.47044016239271941</v>
      </c>
      <c r="AB111" s="39">
        <v>-0.21058266901114397</v>
      </c>
      <c r="AC111" s="39">
        <v>2.3456079600583069</v>
      </c>
      <c r="AD111" s="39">
        <v>-0.60187149519250971</v>
      </c>
      <c r="AF111" s="24">
        <f t="shared" si="15"/>
        <v>3.2492110246642736</v>
      </c>
      <c r="AG111" s="24">
        <f t="shared" si="16"/>
        <v>12.987065863911459</v>
      </c>
      <c r="AH111" s="24">
        <f t="shared" si="17"/>
        <v>14.365645546963018</v>
      </c>
      <c r="AI111" s="24">
        <f t="shared" si="18"/>
        <v>3.1863526331626408</v>
      </c>
      <c r="AJ111" s="24">
        <f t="shared" si="19"/>
        <v>1.7227665977411035</v>
      </c>
      <c r="AK111" s="24">
        <f t="shared" si="20"/>
        <v>0.69813472207098426</v>
      </c>
      <c r="AL111" s="24">
        <f t="shared" si="21"/>
        <v>-2.2274776205072402</v>
      </c>
      <c r="AM111" s="24">
        <f t="shared" si="22"/>
        <v>2.379546134130174</v>
      </c>
      <c r="AN111" s="24">
        <f t="shared" si="23"/>
        <v>1.6601310267496185</v>
      </c>
      <c r="AO111" s="24">
        <f t="shared" si="24"/>
        <v>1.7439688053917064</v>
      </c>
      <c r="AP111" s="24">
        <f t="shared" si="25"/>
        <v>0.66782937257565544</v>
      </c>
      <c r="AQ111" s="24">
        <f t="shared" si="26"/>
        <v>-1.2039728043259361</v>
      </c>
      <c r="AR111" s="24">
        <f t="shared" si="27"/>
        <v>-1.2039728043259361</v>
      </c>
      <c r="AS111" s="24">
        <f t="shared" si="28"/>
        <v>2.2470723830637871</v>
      </c>
    </row>
    <row r="112" spans="1:45" x14ac:dyDescent="0.25">
      <c r="A112" s="33">
        <v>111</v>
      </c>
      <c r="B112" s="32">
        <v>16.739999999999998</v>
      </c>
      <c r="C112" s="33">
        <v>435795.00324945099</v>
      </c>
      <c r="D112" s="33">
        <v>1733439.00351955</v>
      </c>
      <c r="E112" s="32">
        <v>18.75</v>
      </c>
      <c r="F112" s="32">
        <v>5.7</v>
      </c>
      <c r="G112" s="32">
        <v>2.82</v>
      </c>
      <c r="H112" s="32">
        <v>0.12484000000000001</v>
      </c>
      <c r="I112" s="32">
        <v>13.09</v>
      </c>
      <c r="J112" s="32">
        <v>3.68</v>
      </c>
      <c r="K112" s="32">
        <v>4.6399999999999997</v>
      </c>
      <c r="L112" s="32">
        <v>1.53</v>
      </c>
      <c r="M112" s="32">
        <v>0.33</v>
      </c>
      <c r="N112" s="32">
        <v>0.2</v>
      </c>
      <c r="O112" s="32">
        <v>13.04</v>
      </c>
      <c r="P112" s="32"/>
      <c r="Q112" s="39">
        <v>-0.4255024204919442</v>
      </c>
      <c r="R112" s="39">
        <v>-1.335108090691617E-2</v>
      </c>
      <c r="S112" s="39">
        <v>-1.4473224534092513</v>
      </c>
      <c r="T112" s="39">
        <v>-0.10322387045181518</v>
      </c>
      <c r="U112" s="39">
        <v>0.34812705509555208</v>
      </c>
      <c r="V112" s="39">
        <v>0.85889711165427907</v>
      </c>
      <c r="W112" s="39">
        <v>0.24482847290861165</v>
      </c>
      <c r="X112" s="39">
        <v>0.90581542942279891</v>
      </c>
      <c r="Y112" s="39">
        <v>-0.60629427631744448</v>
      </c>
      <c r="Z112" s="39">
        <v>0.12404824596333908</v>
      </c>
      <c r="AA112" s="39">
        <v>-0.15664177226592058</v>
      </c>
      <c r="AB112" s="39">
        <v>-2.4585793843940173E-2</v>
      </c>
      <c r="AC112" s="39">
        <v>0.38671290342213921</v>
      </c>
      <c r="AD112" s="39">
        <v>0.8425644417211785</v>
      </c>
      <c r="AF112" s="24">
        <f t="shared" si="15"/>
        <v>2.817801065061329</v>
      </c>
      <c r="AG112" s="24">
        <f t="shared" si="16"/>
        <v>12.984927235730392</v>
      </c>
      <c r="AH112" s="24">
        <f t="shared" si="17"/>
        <v>14.365617856594314</v>
      </c>
      <c r="AI112" s="24">
        <f t="shared" si="18"/>
        <v>2.9311937524164198</v>
      </c>
      <c r="AJ112" s="24">
        <f t="shared" si="19"/>
        <v>1.7404661748405046</v>
      </c>
      <c r="AK112" s="24">
        <f t="shared" si="20"/>
        <v>1.0367368849500223</v>
      </c>
      <c r="AL112" s="24">
        <f t="shared" si="21"/>
        <v>-2.0807223615795585</v>
      </c>
      <c r="AM112" s="24">
        <f t="shared" si="22"/>
        <v>2.5718485799218085</v>
      </c>
      <c r="AN112" s="24">
        <f t="shared" si="23"/>
        <v>1.3029127521808397</v>
      </c>
      <c r="AO112" s="24">
        <f t="shared" si="24"/>
        <v>1.5347143662381639</v>
      </c>
      <c r="AP112" s="24">
        <f t="shared" si="25"/>
        <v>0.42526773540434409</v>
      </c>
      <c r="AQ112" s="24">
        <f t="shared" si="26"/>
        <v>-1.1086626245216111</v>
      </c>
      <c r="AR112" s="24">
        <f t="shared" si="27"/>
        <v>-1.6094379124341003</v>
      </c>
      <c r="AS112" s="24">
        <f t="shared" si="28"/>
        <v>2.5680215564985067</v>
      </c>
    </row>
    <row r="113" spans="1:45" x14ac:dyDescent="0.25">
      <c r="A113" s="33">
        <v>112</v>
      </c>
      <c r="B113" s="32">
        <v>19.59</v>
      </c>
      <c r="C113" s="33">
        <v>437015.000650573</v>
      </c>
      <c r="D113" s="33">
        <v>1738131.99827409</v>
      </c>
      <c r="E113" s="32">
        <v>21.19</v>
      </c>
      <c r="F113" s="32">
        <v>5.87</v>
      </c>
      <c r="G113" s="32">
        <v>1.92</v>
      </c>
      <c r="H113" s="32">
        <v>0.11513</v>
      </c>
      <c r="I113" s="32">
        <v>9.69</v>
      </c>
      <c r="J113" s="32">
        <v>10.26</v>
      </c>
      <c r="K113" s="32">
        <v>4.53</v>
      </c>
      <c r="L113" s="32">
        <v>1.2</v>
      </c>
      <c r="M113" s="32">
        <v>0.55000000000000004</v>
      </c>
      <c r="N113" s="32">
        <v>0.23</v>
      </c>
      <c r="O113" s="32">
        <v>9.3000000000000007</v>
      </c>
      <c r="P113" s="32"/>
      <c r="Q113" s="39">
        <v>2.8758890628398585E-2</v>
      </c>
      <c r="R113" s="39">
        <v>0.69786842549121819</v>
      </c>
      <c r="S113" s="39">
        <v>0.18374417193224735</v>
      </c>
      <c r="T113" s="39">
        <v>0.33878043049647072</v>
      </c>
      <c r="U113" s="39">
        <v>0.77692565137813063</v>
      </c>
      <c r="V113" s="39">
        <v>-0.63633147691845471</v>
      </c>
      <c r="W113" s="39">
        <v>-0.13319589856370925</v>
      </c>
      <c r="X113" s="39">
        <v>-1.0824615372087232</v>
      </c>
      <c r="Y113" s="39">
        <v>-0.10923481977775761</v>
      </c>
      <c r="Z113" s="39">
        <v>6.344887312673142E-2</v>
      </c>
      <c r="AA113" s="39">
        <v>-0.6493490066405665</v>
      </c>
      <c r="AB113" s="39">
        <v>1.3393912907155532</v>
      </c>
      <c r="AC113" s="39">
        <v>0.9743814204129897</v>
      </c>
      <c r="AD113" s="39">
        <v>-0.66642729125569133</v>
      </c>
      <c r="AF113" s="24">
        <f t="shared" si="15"/>
        <v>2.9750192319564492</v>
      </c>
      <c r="AG113" s="24">
        <f t="shared" si="16"/>
        <v>12.987722799920105</v>
      </c>
      <c r="AH113" s="24">
        <f t="shared" si="17"/>
        <v>14.368321530297587</v>
      </c>
      <c r="AI113" s="24">
        <f t="shared" si="18"/>
        <v>3.0535293722802077</v>
      </c>
      <c r="AJ113" s="24">
        <f t="shared" si="19"/>
        <v>1.7698546338400052</v>
      </c>
      <c r="AK113" s="24">
        <f t="shared" si="20"/>
        <v>0.65232518603969014</v>
      </c>
      <c r="AL113" s="24">
        <f t="shared" si="21"/>
        <v>-2.1616933542965642</v>
      </c>
      <c r="AM113" s="24">
        <f t="shared" si="22"/>
        <v>2.2710944259026746</v>
      </c>
      <c r="AN113" s="24">
        <f t="shared" si="23"/>
        <v>2.3282528397426234</v>
      </c>
      <c r="AO113" s="24">
        <f t="shared" si="24"/>
        <v>1.5107219394949427</v>
      </c>
      <c r="AP113" s="24">
        <f t="shared" si="25"/>
        <v>0.18232155679395459</v>
      </c>
      <c r="AQ113" s="24">
        <f t="shared" si="26"/>
        <v>-0.59783700075562041</v>
      </c>
      <c r="AR113" s="24">
        <f t="shared" si="27"/>
        <v>-1.4696759700589417</v>
      </c>
      <c r="AS113" s="24">
        <f t="shared" si="28"/>
        <v>2.2300144001592104</v>
      </c>
    </row>
    <row r="114" spans="1:45" x14ac:dyDescent="0.25">
      <c r="A114" s="33">
        <v>113</v>
      </c>
      <c r="B114" s="32">
        <v>19.59</v>
      </c>
      <c r="C114" s="33">
        <v>436971.99857256899</v>
      </c>
      <c r="D114" s="33">
        <v>1738506.0021466799</v>
      </c>
      <c r="E114" s="32">
        <v>21.19</v>
      </c>
      <c r="F114" s="32">
        <v>5.81</v>
      </c>
      <c r="G114" s="32">
        <v>2.16</v>
      </c>
      <c r="H114" s="32">
        <v>0.12203</v>
      </c>
      <c r="I114" s="32">
        <v>12.26</v>
      </c>
      <c r="J114" s="32">
        <v>5.63</v>
      </c>
      <c r="K114" s="32">
        <v>5.4</v>
      </c>
      <c r="L114" s="32">
        <v>1.62</v>
      </c>
      <c r="M114" s="32">
        <v>0.33</v>
      </c>
      <c r="N114" s="32">
        <v>0.16</v>
      </c>
      <c r="O114" s="32">
        <v>9.7200000000000006</v>
      </c>
      <c r="P114" s="32"/>
      <c r="Q114" s="39">
        <v>2.8758890628398585E-2</v>
      </c>
      <c r="R114" s="39">
        <v>0.67279958791502625</v>
      </c>
      <c r="S114" s="39">
        <v>0.31373051673685814</v>
      </c>
      <c r="T114" s="39">
        <v>0.33878043049647072</v>
      </c>
      <c r="U114" s="39">
        <v>0.62558497033721927</v>
      </c>
      <c r="V114" s="39">
        <v>-0.23760385329905861</v>
      </c>
      <c r="W114" s="39">
        <v>0.13543110073176065</v>
      </c>
      <c r="X114" s="39">
        <v>0.42044193462745671</v>
      </c>
      <c r="Y114" s="39">
        <v>-0.45898942217574396</v>
      </c>
      <c r="Z114" s="39">
        <v>0.54273482192535816</v>
      </c>
      <c r="AA114" s="39">
        <v>-2.2267071981926151E-2</v>
      </c>
      <c r="AB114" s="39">
        <v>-2.4585793843940173E-2</v>
      </c>
      <c r="AC114" s="39">
        <v>-0.39684511923232824</v>
      </c>
      <c r="AD114" s="39">
        <v>-0.49696832658983964</v>
      </c>
      <c r="AF114" s="24">
        <f t="shared" si="15"/>
        <v>2.9750192319564492</v>
      </c>
      <c r="AG114" s="24">
        <f t="shared" si="16"/>
        <v>12.987624395531764</v>
      </c>
      <c r="AH114" s="24">
        <f t="shared" si="17"/>
        <v>14.36853668290996</v>
      </c>
      <c r="AI114" s="24">
        <f t="shared" si="18"/>
        <v>3.0535293722802077</v>
      </c>
      <c r="AJ114" s="24">
        <f t="shared" si="19"/>
        <v>1.7595805708638197</v>
      </c>
      <c r="AK114" s="24">
        <f t="shared" si="20"/>
        <v>0.77010822169607374</v>
      </c>
      <c r="AL114" s="24">
        <f t="shared" si="21"/>
        <v>-2.1034883628383887</v>
      </c>
      <c r="AM114" s="24">
        <f t="shared" si="22"/>
        <v>2.5063419305080652</v>
      </c>
      <c r="AN114" s="24">
        <f t="shared" si="23"/>
        <v>1.728109442151599</v>
      </c>
      <c r="AO114" s="24">
        <f t="shared" si="24"/>
        <v>1.6863989535702288</v>
      </c>
      <c r="AP114" s="24">
        <f t="shared" si="25"/>
        <v>0.48242614924429278</v>
      </c>
      <c r="AQ114" s="24">
        <f t="shared" si="26"/>
        <v>-1.1086626245216111</v>
      </c>
      <c r="AR114" s="24">
        <f t="shared" si="27"/>
        <v>-1.8325814637483102</v>
      </c>
      <c r="AS114" s="24">
        <f t="shared" si="28"/>
        <v>2.2741856184723477</v>
      </c>
    </row>
    <row r="115" spans="1:45" x14ac:dyDescent="0.25">
      <c r="A115" s="33">
        <v>114</v>
      </c>
      <c r="B115" s="32">
        <v>25.26</v>
      </c>
      <c r="C115" s="33">
        <v>437476.00106762798</v>
      </c>
      <c r="D115" s="33">
        <v>1739664.9962368</v>
      </c>
      <c r="E115" s="32">
        <v>23.7</v>
      </c>
      <c r="F115" s="32">
        <v>6.31</v>
      </c>
      <c r="G115" s="32">
        <v>1.63</v>
      </c>
      <c r="H115" s="32">
        <v>0.11400999999999999</v>
      </c>
      <c r="I115" s="32">
        <v>8.32</v>
      </c>
      <c r="J115" s="32">
        <v>7.65</v>
      </c>
      <c r="K115" s="32">
        <v>3.31</v>
      </c>
      <c r="L115" s="32">
        <v>1.82</v>
      </c>
      <c r="M115" s="32">
        <v>0.6</v>
      </c>
      <c r="N115" s="32">
        <v>0.14000000000000001</v>
      </c>
      <c r="O115" s="32">
        <v>9.01</v>
      </c>
      <c r="P115" s="32"/>
      <c r="Q115" s="39">
        <v>0.93249981485729083</v>
      </c>
      <c r="R115" s="39">
        <v>0.96661693984513408</v>
      </c>
      <c r="S115" s="39">
        <v>0.71654293785326983</v>
      </c>
      <c r="T115" s="39">
        <v>0.79346518270146915</v>
      </c>
      <c r="U115" s="39">
        <v>1.886757312344804</v>
      </c>
      <c r="V115" s="39">
        <v>-1.1181273554585578</v>
      </c>
      <c r="W115" s="39">
        <v>-0.17679912163775691</v>
      </c>
      <c r="X115" s="39">
        <v>-1.8836201972926008</v>
      </c>
      <c r="Y115" s="39">
        <v>-0.30639670147511056</v>
      </c>
      <c r="Z115" s="39">
        <v>-0.60865326197019343</v>
      </c>
      <c r="AA115" s="39">
        <v>0.27634337309361667</v>
      </c>
      <c r="AB115" s="39">
        <v>1.6493860826608921</v>
      </c>
      <c r="AC115" s="39">
        <v>-0.78862413055956171</v>
      </c>
      <c r="AD115" s="39">
        <v>-0.78343467162020841</v>
      </c>
      <c r="AF115" s="24">
        <f t="shared" si="15"/>
        <v>3.2292221169223452</v>
      </c>
      <c r="AG115" s="24">
        <f t="shared" si="16"/>
        <v>12.988777128572668</v>
      </c>
      <c r="AH115" s="24">
        <f t="shared" si="17"/>
        <v>14.369203121755868</v>
      </c>
      <c r="AI115" s="24">
        <f t="shared" si="18"/>
        <v>3.1654750481410856</v>
      </c>
      <c r="AJ115" s="24">
        <f t="shared" si="19"/>
        <v>1.8421356765531218</v>
      </c>
      <c r="AK115" s="24">
        <f t="shared" si="20"/>
        <v>0.48858001481867092</v>
      </c>
      <c r="AL115" s="24">
        <f t="shared" si="21"/>
        <v>-2.1714691151365089</v>
      </c>
      <c r="AM115" s="24">
        <f t="shared" si="22"/>
        <v>2.1186622548331173</v>
      </c>
      <c r="AN115" s="24">
        <f t="shared" si="23"/>
        <v>2.0347056478384444</v>
      </c>
      <c r="AO115" s="24">
        <f t="shared" si="24"/>
        <v>1.1969481893889715</v>
      </c>
      <c r="AP115" s="24">
        <f t="shared" si="25"/>
        <v>0.59883650108870401</v>
      </c>
      <c r="AQ115" s="24">
        <f t="shared" si="26"/>
        <v>-0.51082562376599072</v>
      </c>
      <c r="AR115" s="24">
        <f t="shared" si="27"/>
        <v>-1.9661128563728327</v>
      </c>
      <c r="AS115" s="24">
        <f t="shared" si="28"/>
        <v>2.1983350716202463</v>
      </c>
    </row>
    <row r="116" spans="1:45" x14ac:dyDescent="0.25">
      <c r="A116" s="33">
        <v>115</v>
      </c>
      <c r="B116" s="32">
        <v>21.62</v>
      </c>
      <c r="C116" s="33">
        <v>438526.00214274402</v>
      </c>
      <c r="D116" s="33">
        <v>1738385.9965734701</v>
      </c>
      <c r="E116" s="32">
        <v>18.309999999999999</v>
      </c>
      <c r="F116" s="32">
        <v>5.34</v>
      </c>
      <c r="G116" s="32">
        <v>2.9</v>
      </c>
      <c r="H116" s="32">
        <v>0.1449</v>
      </c>
      <c r="I116" s="32">
        <v>13.47</v>
      </c>
      <c r="J116" s="32">
        <v>10.32</v>
      </c>
      <c r="K116" s="32">
        <v>4.8</v>
      </c>
      <c r="L116" s="32">
        <v>1.86</v>
      </c>
      <c r="M116" s="32">
        <v>0.41</v>
      </c>
      <c r="N116" s="32">
        <v>0.24</v>
      </c>
      <c r="O116" s="32">
        <v>9.59</v>
      </c>
      <c r="P116" s="32"/>
      <c r="Q116" s="39">
        <v>0.35232045609306378</v>
      </c>
      <c r="R116" s="39">
        <v>1.5787340195001773</v>
      </c>
      <c r="S116" s="39">
        <v>0.27202216299787524</v>
      </c>
      <c r="T116" s="39">
        <v>-0.1829295640654407</v>
      </c>
      <c r="U116" s="39">
        <v>-0.55991703114990976</v>
      </c>
      <c r="V116" s="39">
        <v>0.99180631952741105</v>
      </c>
      <c r="W116" s="39">
        <v>1.0257933433241366</v>
      </c>
      <c r="X116" s="39">
        <v>1.1280346198110283</v>
      </c>
      <c r="Y116" s="39">
        <v>-0.1047023627272437</v>
      </c>
      <c r="Z116" s="39">
        <v>0.21219278827113255</v>
      </c>
      <c r="AA116" s="39">
        <v>0.33606546210872529</v>
      </c>
      <c r="AB116" s="39">
        <v>0.47140587326860256</v>
      </c>
      <c r="AC116" s="39">
        <v>1.1702709260766062</v>
      </c>
      <c r="AD116" s="39">
        <v>-0.54941991089117503</v>
      </c>
      <c r="AF116" s="24">
        <f t="shared" si="15"/>
        <v>3.0736188122110621</v>
      </c>
      <c r="AG116" s="24">
        <f t="shared" si="16"/>
        <v>12.991174386967323</v>
      </c>
      <c r="AH116" s="24">
        <f t="shared" si="17"/>
        <v>14.36846765253841</v>
      </c>
      <c r="AI116" s="24">
        <f t="shared" si="18"/>
        <v>2.9074473586864191</v>
      </c>
      <c r="AJ116" s="24">
        <f t="shared" si="19"/>
        <v>1.6752256529721035</v>
      </c>
      <c r="AK116" s="24">
        <f t="shared" si="20"/>
        <v>1.0647107369924282</v>
      </c>
      <c r="AL116" s="24">
        <f t="shared" si="21"/>
        <v>-1.9317114296555002</v>
      </c>
      <c r="AM116" s="24">
        <f t="shared" si="22"/>
        <v>2.6004649904222727</v>
      </c>
      <c r="AN116" s="24">
        <f t="shared" si="23"/>
        <v>2.3340837600534168</v>
      </c>
      <c r="AO116" s="24">
        <f t="shared" si="24"/>
        <v>1.5686159179138452</v>
      </c>
      <c r="AP116" s="24">
        <f t="shared" si="25"/>
        <v>0.62057648772510998</v>
      </c>
      <c r="AQ116" s="24">
        <f t="shared" si="26"/>
        <v>-0.89159811928378363</v>
      </c>
      <c r="AR116" s="24">
        <f t="shared" si="27"/>
        <v>-1.4271163556401458</v>
      </c>
      <c r="AS116" s="24">
        <f t="shared" si="28"/>
        <v>2.2607208888953467</v>
      </c>
    </row>
    <row r="117" spans="1:45" x14ac:dyDescent="0.25">
      <c r="A117" s="33">
        <v>116</v>
      </c>
      <c r="B117" s="32">
        <v>19.079999999999998</v>
      </c>
      <c r="C117" s="33">
        <v>438519.00142093602</v>
      </c>
      <c r="D117" s="33">
        <v>1739991.9996762001</v>
      </c>
      <c r="E117" s="32">
        <v>20.64</v>
      </c>
      <c r="F117" s="32">
        <v>6.04</v>
      </c>
      <c r="G117" s="32">
        <v>2.58</v>
      </c>
      <c r="H117" s="32">
        <v>0.11732999999999999</v>
      </c>
      <c r="I117" s="32">
        <v>12.73</v>
      </c>
      <c r="J117" s="32">
        <v>3.58</v>
      </c>
      <c r="K117" s="32">
        <v>1.81</v>
      </c>
      <c r="L117" s="32">
        <v>1.28</v>
      </c>
      <c r="M117" s="32">
        <v>0.13</v>
      </c>
      <c r="N117" s="32">
        <v>0.16</v>
      </c>
      <c r="O117" s="32">
        <v>10.82</v>
      </c>
      <c r="P117" s="32"/>
      <c r="Q117" s="39">
        <v>-5.2529975572084012E-2</v>
      </c>
      <c r="R117" s="39">
        <v>1.5746528223565306</v>
      </c>
      <c r="S117" s="39">
        <v>0.83019411887396544</v>
      </c>
      <c r="T117" s="39">
        <v>0.23914831347943899</v>
      </c>
      <c r="U117" s="39">
        <v>1.2057242476607093</v>
      </c>
      <c r="V117" s="39">
        <v>0.46016948803488372</v>
      </c>
      <c r="W117" s="39">
        <v>-4.7546710382545238E-2</v>
      </c>
      <c r="X117" s="39">
        <v>0.69529198589710872</v>
      </c>
      <c r="Y117" s="39">
        <v>-0.61384837140163429</v>
      </c>
      <c r="Z117" s="39">
        <v>-1.4350083461057566</v>
      </c>
      <c r="AA117" s="39">
        <v>-0.52990482861034915</v>
      </c>
      <c r="AB117" s="39">
        <v>-1.2645649616252976</v>
      </c>
      <c r="AC117" s="39">
        <v>-0.39684511923232824</v>
      </c>
      <c r="AD117" s="39">
        <v>-5.3147228655466089E-2</v>
      </c>
      <c r="AF117" s="24">
        <f t="shared" si="15"/>
        <v>2.9486406660201405</v>
      </c>
      <c r="AG117" s="24">
        <f t="shared" si="16"/>
        <v>12.991158422628482</v>
      </c>
      <c r="AH117" s="24">
        <f t="shared" si="17"/>
        <v>14.369391073292901</v>
      </c>
      <c r="AI117" s="24">
        <f t="shared" si="18"/>
        <v>3.0272309406133622</v>
      </c>
      <c r="AJ117" s="24">
        <f t="shared" si="19"/>
        <v>1.7984040119467235</v>
      </c>
      <c r="AK117" s="24">
        <f t="shared" si="20"/>
        <v>0.94778939893352609</v>
      </c>
      <c r="AL117" s="24">
        <f t="shared" si="21"/>
        <v>-2.1427648015466048</v>
      </c>
      <c r="AM117" s="24">
        <f t="shared" si="22"/>
        <v>2.5439614125693151</v>
      </c>
      <c r="AN117" s="24">
        <f t="shared" si="23"/>
        <v>1.275362800412609</v>
      </c>
      <c r="AO117" s="24">
        <f t="shared" si="24"/>
        <v>0.59332684527773438</v>
      </c>
      <c r="AP117" s="24">
        <f t="shared" si="25"/>
        <v>0.24686007793152581</v>
      </c>
      <c r="AQ117" s="24">
        <f t="shared" si="26"/>
        <v>-2.0402208285265546</v>
      </c>
      <c r="AR117" s="24">
        <f t="shared" si="27"/>
        <v>-1.8325814637483102</v>
      </c>
      <c r="AS117" s="24">
        <f t="shared" si="28"/>
        <v>2.3813962734183356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2"/>
  <sheetViews>
    <sheetView showGridLines="0" workbookViewId="0">
      <selection activeCell="B17" sqref="B17"/>
    </sheetView>
  </sheetViews>
  <sheetFormatPr baseColWidth="10" defaultRowHeight="12.75" x14ac:dyDescent="0.2"/>
  <cols>
    <col min="1" max="1" width="29" style="24" bestFit="1" customWidth="1"/>
    <col min="2" max="2" width="17.42578125" style="24" bestFit="1" customWidth="1"/>
    <col min="3" max="3" width="16.7109375" style="24" bestFit="1" customWidth="1"/>
    <col min="4" max="4" width="22.42578125" style="24" bestFit="1" customWidth="1"/>
    <col min="5" max="5" width="16.5703125" style="24" customWidth="1"/>
    <col min="6" max="6" width="14" style="24" bestFit="1" customWidth="1"/>
    <col min="7" max="7" width="11.5703125" style="24" bestFit="1" customWidth="1"/>
    <col min="8" max="8" width="12.140625" style="24" bestFit="1" customWidth="1"/>
    <col min="9" max="9" width="13" style="24" bestFit="1" customWidth="1"/>
    <col min="10" max="10" width="11.42578125" style="24"/>
    <col min="11" max="11" width="6.42578125" style="24" customWidth="1"/>
    <col min="12" max="16384" width="11.42578125" style="24"/>
  </cols>
  <sheetData>
    <row r="1" spans="1:13" x14ac:dyDescent="0.2">
      <c r="A1" s="24" t="s">
        <v>29</v>
      </c>
    </row>
    <row r="2" spans="1:13" ht="13.5" thickBot="1" x14ac:dyDescent="0.25"/>
    <row r="3" spans="1:13" x14ac:dyDescent="0.2">
      <c r="A3" s="25" t="s">
        <v>30</v>
      </c>
      <c r="B3" s="25"/>
    </row>
    <row r="4" spans="1:13" x14ac:dyDescent="0.2">
      <c r="A4" s="26" t="s">
        <v>31</v>
      </c>
      <c r="B4" s="27">
        <v>0.79016959812650978</v>
      </c>
    </row>
    <row r="5" spans="1:13" x14ac:dyDescent="0.2">
      <c r="A5" s="26" t="s">
        <v>32</v>
      </c>
      <c r="B5" s="27">
        <v>0.62436799380341002</v>
      </c>
    </row>
    <row r="6" spans="1:13" x14ac:dyDescent="0.2">
      <c r="A6" s="26" t="s">
        <v>33</v>
      </c>
      <c r="B6" s="27">
        <v>0.57649332634698192</v>
      </c>
    </row>
    <row r="7" spans="1:13" x14ac:dyDescent="0.2">
      <c r="A7" s="26" t="s">
        <v>34</v>
      </c>
      <c r="B7" s="27">
        <v>4.0829046629284589</v>
      </c>
    </row>
    <row r="8" spans="1:13" ht="13.5" thickBot="1" x14ac:dyDescent="0.25">
      <c r="A8" s="28" t="s">
        <v>35</v>
      </c>
      <c r="B8" s="28">
        <v>116</v>
      </c>
    </row>
    <row r="10" spans="1:13" ht="13.5" thickBot="1" x14ac:dyDescent="0.25">
      <c r="A10" s="24" t="s">
        <v>36</v>
      </c>
    </row>
    <row r="11" spans="1:13" x14ac:dyDescent="0.2">
      <c r="A11" s="29"/>
      <c r="B11" s="29" t="s">
        <v>40</v>
      </c>
      <c r="C11" s="29" t="s">
        <v>41</v>
      </c>
      <c r="D11" s="29" t="s">
        <v>42</v>
      </c>
      <c r="E11" s="29" t="s">
        <v>16</v>
      </c>
      <c r="F11" s="29" t="s">
        <v>43</v>
      </c>
    </row>
    <row r="12" spans="1:13" x14ac:dyDescent="0.2">
      <c r="A12" s="26" t="s">
        <v>37</v>
      </c>
      <c r="B12" s="26">
        <v>13</v>
      </c>
      <c r="C12" s="27">
        <v>2826.2898088188531</v>
      </c>
      <c r="D12" s="27">
        <v>217.40690837068101</v>
      </c>
      <c r="E12" s="27">
        <v>13.041719702213323</v>
      </c>
      <c r="F12" s="26">
        <v>1.9723080917675938E-16</v>
      </c>
    </row>
    <row r="13" spans="1:13" x14ac:dyDescent="0.2">
      <c r="A13" s="26" t="s">
        <v>38</v>
      </c>
      <c r="B13" s="26">
        <v>102</v>
      </c>
      <c r="C13" s="27">
        <v>1700.3512696294213</v>
      </c>
      <c r="D13" s="27">
        <v>16.670110486562955</v>
      </c>
      <c r="E13" s="27"/>
      <c r="F13" s="26"/>
    </row>
    <row r="14" spans="1:13" ht="13.5" thickBot="1" x14ac:dyDescent="0.25">
      <c r="A14" s="28" t="s">
        <v>21</v>
      </c>
      <c r="B14" s="28">
        <v>115</v>
      </c>
      <c r="C14" s="31">
        <v>4526.6410784482741</v>
      </c>
      <c r="D14" s="31"/>
      <c r="E14" s="31"/>
      <c r="F14" s="28"/>
      <c r="M14" s="36"/>
    </row>
    <row r="15" spans="1:13" ht="13.5" thickBot="1" x14ac:dyDescent="0.25"/>
    <row r="16" spans="1:13" x14ac:dyDescent="0.2">
      <c r="A16" s="29"/>
      <c r="B16" s="29" t="s">
        <v>44</v>
      </c>
      <c r="C16" s="29" t="s">
        <v>34</v>
      </c>
      <c r="D16" s="29" t="s">
        <v>45</v>
      </c>
      <c r="E16" s="29" t="s">
        <v>46</v>
      </c>
      <c r="F16" s="29" t="s">
        <v>47</v>
      </c>
      <c r="G16" s="29" t="s">
        <v>48</v>
      </c>
      <c r="H16" s="29" t="s">
        <v>123</v>
      </c>
      <c r="I16" s="29" t="s">
        <v>124</v>
      </c>
    </row>
    <row r="17" spans="1:10" x14ac:dyDescent="0.2">
      <c r="A17" s="26" t="s">
        <v>39</v>
      </c>
      <c r="B17" s="27">
        <v>-658.17699826933404</v>
      </c>
      <c r="C17" s="27">
        <v>327.82942167686718</v>
      </c>
      <c r="D17" s="27">
        <v>-2.0076812962751149</v>
      </c>
      <c r="E17" s="37">
        <v>4.7321774348479735E-2</v>
      </c>
      <c r="F17" s="27">
        <v>-1308.4251017828115</v>
      </c>
      <c r="G17" s="27">
        <v>-7.9288947558566178</v>
      </c>
      <c r="H17" s="27">
        <v>-1308.4251017828115</v>
      </c>
      <c r="I17" s="27">
        <v>-7.9288947558566178</v>
      </c>
      <c r="J17" s="24">
        <f>IF(E17&lt;0.05,1,0)</f>
        <v>1</v>
      </c>
    </row>
    <row r="18" spans="1:10" x14ac:dyDescent="0.2">
      <c r="A18" s="26" t="s">
        <v>127</v>
      </c>
      <c r="B18" s="27">
        <v>1.7739297709719131E-4</v>
      </c>
      <c r="C18" s="27">
        <v>2.8672411003124657E-4</v>
      </c>
      <c r="D18" s="27">
        <v>0.61868873558578452</v>
      </c>
      <c r="E18" s="37">
        <v>0.53750067095337861</v>
      </c>
      <c r="F18" s="27">
        <v>-3.9132293566544805E-4</v>
      </c>
      <c r="G18" s="27">
        <v>7.4610888985983067E-4</v>
      </c>
      <c r="H18" s="27">
        <v>-3.9132293566544805E-4</v>
      </c>
      <c r="I18" s="27">
        <v>7.4610888985983067E-4</v>
      </c>
      <c r="J18" s="24">
        <f t="shared" ref="J18:J30" si="0">IF(E18&lt;0.05,1,0)</f>
        <v>0</v>
      </c>
    </row>
    <row r="19" spans="1:10" x14ac:dyDescent="0.2">
      <c r="A19" s="26" t="s">
        <v>128</v>
      </c>
      <c r="B19" s="27">
        <v>3.2977462037317066E-4</v>
      </c>
      <c r="C19" s="27">
        <v>1.6333569722158553E-4</v>
      </c>
      <c r="D19" s="27">
        <v>2.0189990674591463</v>
      </c>
      <c r="E19" s="42">
        <v>4.6111158894413612E-2</v>
      </c>
      <c r="F19" s="27">
        <v>5.7990393800933871E-6</v>
      </c>
      <c r="G19" s="27">
        <v>6.5375020136624793E-4</v>
      </c>
      <c r="H19" s="27">
        <v>5.7990393800933871E-6</v>
      </c>
      <c r="I19" s="27">
        <v>6.5375020136624793E-4</v>
      </c>
      <c r="J19" s="24">
        <f t="shared" si="0"/>
        <v>1</v>
      </c>
    </row>
    <row r="20" spans="1:10" x14ac:dyDescent="0.2">
      <c r="A20" s="26" t="s">
        <v>129</v>
      </c>
      <c r="B20" s="27">
        <v>0.80190216950630377</v>
      </c>
      <c r="C20" s="27">
        <v>7.6945501187523996E-2</v>
      </c>
      <c r="D20" s="27">
        <v>10.42169012002387</v>
      </c>
      <c r="E20" s="43">
        <v>9.4961894655030896E-18</v>
      </c>
      <c r="F20" s="27">
        <v>0.64928113273310539</v>
      </c>
      <c r="G20" s="27">
        <v>0.95452320627950216</v>
      </c>
      <c r="H20" s="27">
        <v>0.64928113273310539</v>
      </c>
      <c r="I20" s="27">
        <v>0.95452320627950216</v>
      </c>
      <c r="J20" s="24">
        <f t="shared" si="0"/>
        <v>1</v>
      </c>
    </row>
    <row r="21" spans="1:10" x14ac:dyDescent="0.2">
      <c r="A21" s="26" t="s">
        <v>130</v>
      </c>
      <c r="B21" s="27">
        <v>1.7216578885419105</v>
      </c>
      <c r="C21" s="27">
        <v>1.110447987086062</v>
      </c>
      <c r="D21" s="27">
        <v>1.550417406815902</v>
      </c>
      <c r="E21" s="37">
        <v>0.12413867365966212</v>
      </c>
      <c r="F21" s="27">
        <v>-0.4809104287239887</v>
      </c>
      <c r="G21" s="27">
        <v>3.9242262058078099</v>
      </c>
      <c r="H21" s="27">
        <v>-0.4809104287239887</v>
      </c>
      <c r="I21" s="27">
        <v>3.9242262058078099</v>
      </c>
      <c r="J21" s="24">
        <f t="shared" si="0"/>
        <v>0</v>
      </c>
    </row>
    <row r="22" spans="1:10" x14ac:dyDescent="0.2">
      <c r="A22" s="26" t="s">
        <v>131</v>
      </c>
      <c r="B22" s="27">
        <v>2.6143490037321495</v>
      </c>
      <c r="C22" s="27">
        <v>2.6962059695342555</v>
      </c>
      <c r="D22" s="27">
        <v>0.96963994341417248</v>
      </c>
      <c r="E22" s="37">
        <v>0.33451966001585043</v>
      </c>
      <c r="F22" s="27">
        <v>-2.7335627529479822</v>
      </c>
      <c r="G22" s="27">
        <v>7.9622607604122813</v>
      </c>
      <c r="H22" s="27">
        <v>-2.7335627529479822</v>
      </c>
      <c r="I22" s="27">
        <v>7.9622607604122813</v>
      </c>
      <c r="J22" s="24">
        <f t="shared" si="0"/>
        <v>0</v>
      </c>
    </row>
    <row r="23" spans="1:10" x14ac:dyDescent="0.2">
      <c r="A23" s="26" t="s">
        <v>132</v>
      </c>
      <c r="B23" s="27">
        <v>-78.442055374117231</v>
      </c>
      <c r="C23" s="27">
        <v>52.471850166069018</v>
      </c>
      <c r="D23" s="27">
        <v>-1.4949359537705396</v>
      </c>
      <c r="E23" s="37">
        <v>0.13801860948443775</v>
      </c>
      <c r="F23" s="27">
        <v>-182.51972138653707</v>
      </c>
      <c r="G23" s="27">
        <v>25.635610638302595</v>
      </c>
      <c r="H23" s="27">
        <v>-182.51972138653707</v>
      </c>
      <c r="I23" s="27">
        <v>25.635610638302595</v>
      </c>
      <c r="J23" s="24">
        <f t="shared" si="0"/>
        <v>0</v>
      </c>
    </row>
    <row r="24" spans="1:10" x14ac:dyDescent="0.2">
      <c r="A24" s="26" t="s">
        <v>133</v>
      </c>
      <c r="B24" s="27">
        <v>0.33926800736126733</v>
      </c>
      <c r="C24" s="27">
        <v>0.42610944813437918</v>
      </c>
      <c r="D24" s="27">
        <v>0.79619921324597043</v>
      </c>
      <c r="E24" s="37">
        <v>0.42776544883826229</v>
      </c>
      <c r="F24" s="27">
        <v>-0.50591806264211958</v>
      </c>
      <c r="G24" s="27">
        <v>1.1844540773646544</v>
      </c>
      <c r="H24" s="27">
        <v>-0.50591806264211958</v>
      </c>
      <c r="I24" s="27">
        <v>1.1844540773646544</v>
      </c>
      <c r="J24" s="24">
        <f t="shared" si="0"/>
        <v>0</v>
      </c>
    </row>
    <row r="25" spans="1:10" x14ac:dyDescent="0.2">
      <c r="A25" s="26" t="s">
        <v>134</v>
      </c>
      <c r="B25" s="27">
        <v>6.7599466382380749E-2</v>
      </c>
      <c r="C25" s="27">
        <v>3.8920233700109295E-2</v>
      </c>
      <c r="D25" s="27">
        <v>1.7368720574303982</v>
      </c>
      <c r="E25" s="37">
        <v>8.5428634333135883E-2</v>
      </c>
      <c r="F25" s="27">
        <v>-9.598632623945294E-3</v>
      </c>
      <c r="G25" s="27">
        <v>0.14479756538870681</v>
      </c>
      <c r="H25" s="27">
        <v>-9.598632623945294E-3</v>
      </c>
      <c r="I25" s="27">
        <v>0.14479756538870681</v>
      </c>
      <c r="J25" s="24">
        <f t="shared" si="0"/>
        <v>0</v>
      </c>
    </row>
    <row r="26" spans="1:10" x14ac:dyDescent="0.2">
      <c r="A26" s="26" t="s">
        <v>135</v>
      </c>
      <c r="B26" s="27">
        <v>0.6856169794153395</v>
      </c>
      <c r="C26" s="27">
        <v>0.37857416853128956</v>
      </c>
      <c r="D26" s="27">
        <v>1.8110506114964169</v>
      </c>
      <c r="E26" s="37">
        <v>7.3076411777040676E-2</v>
      </c>
      <c r="F26" s="27">
        <v>-6.5283088880858431E-2</v>
      </c>
      <c r="G26" s="27">
        <v>1.4365170477115374</v>
      </c>
      <c r="H26" s="27">
        <v>-6.5283088880858431E-2</v>
      </c>
      <c r="I26" s="27">
        <v>1.4365170477115374</v>
      </c>
      <c r="J26" s="24">
        <f t="shared" si="0"/>
        <v>0</v>
      </c>
    </row>
    <row r="27" spans="1:10" x14ac:dyDescent="0.2">
      <c r="A27" s="26" t="s">
        <v>136</v>
      </c>
      <c r="B27" s="27">
        <v>-0.61111666815564591</v>
      </c>
      <c r="C27" s="27">
        <v>1.0956384116568434</v>
      </c>
      <c r="D27" s="27">
        <v>-0.55777221905857122</v>
      </c>
      <c r="E27" s="37">
        <v>0.57822206644635454</v>
      </c>
      <c r="F27" s="27">
        <v>-2.7843102627763607</v>
      </c>
      <c r="G27" s="27">
        <v>1.5620769264650689</v>
      </c>
      <c r="H27" s="27">
        <v>-2.7843102627763607</v>
      </c>
      <c r="I27" s="27">
        <v>1.5620769264650689</v>
      </c>
      <c r="J27" s="24">
        <f t="shared" si="0"/>
        <v>0</v>
      </c>
    </row>
    <row r="28" spans="1:10" x14ac:dyDescent="0.2">
      <c r="A28" s="26" t="s">
        <v>137</v>
      </c>
      <c r="B28" s="27">
        <v>1.693148498520328</v>
      </c>
      <c r="C28" s="27">
        <v>2.6991607777334381</v>
      </c>
      <c r="D28" s="27">
        <v>0.62728701175856327</v>
      </c>
      <c r="E28" s="37">
        <v>0.53187280687469085</v>
      </c>
      <c r="F28" s="27">
        <v>-3.6606241062128451</v>
      </c>
      <c r="G28" s="27">
        <v>7.0469211032535011</v>
      </c>
      <c r="H28" s="27">
        <v>-3.6606241062128451</v>
      </c>
      <c r="I28" s="27">
        <v>7.0469211032535011</v>
      </c>
      <c r="J28" s="24">
        <f t="shared" si="0"/>
        <v>0</v>
      </c>
    </row>
    <row r="29" spans="1:10" x14ac:dyDescent="0.2">
      <c r="A29" s="26" t="s">
        <v>138</v>
      </c>
      <c r="B29" s="27">
        <v>5.8542617703747633</v>
      </c>
      <c r="C29" s="27">
        <v>8.898186363378775</v>
      </c>
      <c r="D29" s="27">
        <v>0.65791629117462225</v>
      </c>
      <c r="E29" s="37">
        <v>0.51207403943034846</v>
      </c>
      <c r="F29" s="27">
        <v>-11.795248691195923</v>
      </c>
      <c r="G29" s="27">
        <v>23.503772231945447</v>
      </c>
      <c r="H29" s="27">
        <v>-11.795248691195923</v>
      </c>
      <c r="I29" s="27">
        <v>23.503772231945447</v>
      </c>
      <c r="J29" s="24">
        <f t="shared" si="0"/>
        <v>0</v>
      </c>
    </row>
    <row r="30" spans="1:10" ht="13.5" thickBot="1" x14ac:dyDescent="0.25">
      <c r="A30" s="28" t="s">
        <v>139</v>
      </c>
      <c r="B30" s="31">
        <v>-0.26362861270659038</v>
      </c>
      <c r="C30" s="31">
        <v>0.22249208674157603</v>
      </c>
      <c r="D30" s="31">
        <v>-1.1848898384093738</v>
      </c>
      <c r="E30" s="38">
        <v>0.23881441843162404</v>
      </c>
      <c r="F30" s="31">
        <v>-0.70494061182626777</v>
      </c>
      <c r="G30" s="31">
        <v>0.17768338641308695</v>
      </c>
      <c r="H30" s="31">
        <v>-0.70494061182626777</v>
      </c>
      <c r="I30" s="31">
        <v>0.17768338641308695</v>
      </c>
      <c r="J30" s="24">
        <f t="shared" si="0"/>
        <v>0</v>
      </c>
    </row>
    <row r="34" spans="1:6" x14ac:dyDescent="0.2">
      <c r="A34" s="24" t="s">
        <v>51</v>
      </c>
      <c r="E34" s="35" t="s">
        <v>126</v>
      </c>
    </row>
    <row r="35" spans="1:6" ht="13.5" thickBot="1" x14ac:dyDescent="0.25">
      <c r="E35" s="24" t="s">
        <v>141</v>
      </c>
    </row>
    <row r="36" spans="1:6" x14ac:dyDescent="0.2">
      <c r="A36" s="29" t="s">
        <v>52</v>
      </c>
      <c r="B36" s="29" t="s">
        <v>125</v>
      </c>
      <c r="C36" s="29" t="s">
        <v>38</v>
      </c>
    </row>
    <row r="37" spans="1:6" ht="13.5" thickBot="1" x14ac:dyDescent="0.25">
      <c r="A37" s="26">
        <v>1</v>
      </c>
      <c r="B37" s="26">
        <v>17.393158591051446</v>
      </c>
      <c r="C37" s="26">
        <v>-1.7231585910514458</v>
      </c>
    </row>
    <row r="38" spans="1:6" x14ac:dyDescent="0.2">
      <c r="A38" s="26">
        <v>2</v>
      </c>
      <c r="B38" s="26">
        <v>14.991884811212881</v>
      </c>
      <c r="C38" s="26">
        <v>0.67811518878711929</v>
      </c>
      <c r="E38" s="29"/>
      <c r="F38" s="29" t="s">
        <v>44</v>
      </c>
    </row>
    <row r="39" spans="1:6" x14ac:dyDescent="0.2">
      <c r="A39" s="26">
        <v>3</v>
      </c>
      <c r="B39" s="26">
        <v>8.4573160059657795</v>
      </c>
      <c r="C39" s="26">
        <v>-7.2173160059657793</v>
      </c>
      <c r="E39" s="26" t="s">
        <v>140</v>
      </c>
      <c r="F39" s="27">
        <v>658.17699826933404</v>
      </c>
    </row>
    <row r="40" spans="1:6" x14ac:dyDescent="0.2">
      <c r="A40" s="26">
        <v>4</v>
      </c>
      <c r="B40" s="26">
        <v>7.4561155720615169</v>
      </c>
      <c r="C40" s="26">
        <v>-6.2161155720615167</v>
      </c>
      <c r="E40" s="26" t="s">
        <v>132</v>
      </c>
      <c r="F40" s="27">
        <v>78.442055374117203</v>
      </c>
    </row>
    <row r="41" spans="1:6" x14ac:dyDescent="0.2">
      <c r="A41" s="26">
        <v>5</v>
      </c>
      <c r="B41" s="26">
        <v>21.704025637432462</v>
      </c>
      <c r="C41" s="26">
        <v>-7.1840256374324625</v>
      </c>
      <c r="E41" s="26" t="s">
        <v>138</v>
      </c>
      <c r="F41" s="27">
        <v>5.8542617703747633</v>
      </c>
    </row>
    <row r="42" spans="1:6" x14ac:dyDescent="0.2">
      <c r="A42" s="26">
        <v>6</v>
      </c>
      <c r="B42" s="26">
        <v>7.1443413041964821</v>
      </c>
      <c r="C42" s="26">
        <v>6.5056586958035183</v>
      </c>
      <c r="E42" s="26" t="s">
        <v>131</v>
      </c>
      <c r="F42" s="27">
        <v>2.6143490037321495</v>
      </c>
    </row>
    <row r="43" spans="1:6" x14ac:dyDescent="0.2">
      <c r="A43" s="26">
        <v>7</v>
      </c>
      <c r="B43" s="26">
        <v>26.500071190855916</v>
      </c>
      <c r="C43" s="26">
        <v>1.8999288091440825</v>
      </c>
      <c r="E43" s="26" t="s">
        <v>130</v>
      </c>
      <c r="F43" s="27">
        <v>1.7216578885419105</v>
      </c>
    </row>
    <row r="44" spans="1:6" x14ac:dyDescent="0.2">
      <c r="A44" s="26">
        <v>8</v>
      </c>
      <c r="B44" s="26">
        <v>28.390271898618213</v>
      </c>
      <c r="C44" s="26">
        <v>9.7281013817855921E-3</v>
      </c>
      <c r="E44" s="26" t="s">
        <v>137</v>
      </c>
      <c r="F44" s="27">
        <v>1.693148498520328</v>
      </c>
    </row>
    <row r="45" spans="1:6" x14ac:dyDescent="0.2">
      <c r="A45" s="26">
        <v>9</v>
      </c>
      <c r="B45" s="26">
        <v>21.860677673333143</v>
      </c>
      <c r="C45" s="26">
        <v>6.5393223266668556</v>
      </c>
      <c r="E45" s="26" t="s">
        <v>129</v>
      </c>
      <c r="F45" s="27">
        <v>0.80190216950630377</v>
      </c>
    </row>
    <row r="46" spans="1:6" x14ac:dyDescent="0.2">
      <c r="A46" s="26">
        <v>10</v>
      </c>
      <c r="B46" s="26">
        <v>18.103864451804618</v>
      </c>
      <c r="C46" s="26">
        <v>-1.9138644518046171</v>
      </c>
      <c r="E46" s="26" t="s">
        <v>135</v>
      </c>
      <c r="F46" s="27">
        <v>0.6856169794153395</v>
      </c>
    </row>
    <row r="47" spans="1:6" x14ac:dyDescent="0.2">
      <c r="A47" s="26">
        <v>11</v>
      </c>
      <c r="B47" s="26">
        <v>22.828916852875309</v>
      </c>
      <c r="C47" s="26">
        <v>0.55108314712468953</v>
      </c>
      <c r="E47" s="26" t="s">
        <v>136</v>
      </c>
      <c r="F47" s="27">
        <v>0.61111666815564603</v>
      </c>
    </row>
    <row r="48" spans="1:6" x14ac:dyDescent="0.2">
      <c r="A48" s="26">
        <v>12</v>
      </c>
      <c r="B48" s="26">
        <v>23.705135247678484</v>
      </c>
      <c r="C48" s="26">
        <v>1.8848647523215156</v>
      </c>
      <c r="E48" s="26" t="s">
        <v>133</v>
      </c>
      <c r="F48" s="27">
        <v>0.33926800736126733</v>
      </c>
    </row>
    <row r="49" spans="1:6" x14ac:dyDescent="0.2">
      <c r="A49" s="26">
        <v>13</v>
      </c>
      <c r="B49" s="26">
        <v>20.427205164083151</v>
      </c>
      <c r="C49" s="26">
        <v>-2.0572051640831504</v>
      </c>
      <c r="E49" s="26" t="s">
        <v>139</v>
      </c>
      <c r="F49" s="27">
        <v>0.26362861270658999</v>
      </c>
    </row>
    <row r="50" spans="1:6" x14ac:dyDescent="0.2">
      <c r="A50" s="26">
        <v>14</v>
      </c>
      <c r="B50" s="26">
        <v>24.714124332929277</v>
      </c>
      <c r="C50" s="26">
        <v>0.54587566707072455</v>
      </c>
      <c r="E50" s="26" t="s">
        <v>134</v>
      </c>
      <c r="F50" s="27">
        <v>6.7599466382380749E-2</v>
      </c>
    </row>
    <row r="51" spans="1:6" x14ac:dyDescent="0.2">
      <c r="A51" s="26">
        <v>15</v>
      </c>
      <c r="B51" s="26">
        <v>29.983632871699861</v>
      </c>
      <c r="C51" s="26">
        <v>1.9263671283001393</v>
      </c>
      <c r="E51" s="26" t="s">
        <v>128</v>
      </c>
      <c r="F51" s="27">
        <v>3.2977462037317066E-4</v>
      </c>
    </row>
    <row r="52" spans="1:6" ht="13.5" thickBot="1" x14ac:dyDescent="0.25">
      <c r="A52" s="26">
        <v>16</v>
      </c>
      <c r="B52" s="26">
        <v>27.196847927383896</v>
      </c>
      <c r="C52" s="26">
        <v>-0.77684792738389419</v>
      </c>
      <c r="E52" s="28" t="s">
        <v>127</v>
      </c>
      <c r="F52" s="31">
        <v>1.7739297709719131E-4</v>
      </c>
    </row>
    <row r="53" spans="1:6" x14ac:dyDescent="0.2">
      <c r="A53" s="26">
        <v>17</v>
      </c>
      <c r="B53" s="26">
        <v>14.345621598063602</v>
      </c>
      <c r="C53" s="26">
        <v>5.3443784019363996</v>
      </c>
    </row>
    <row r="54" spans="1:6" x14ac:dyDescent="0.2">
      <c r="A54" s="26">
        <v>18</v>
      </c>
      <c r="B54" s="26">
        <v>14.283150569241975</v>
      </c>
      <c r="C54" s="26">
        <v>5.4068494307580259</v>
      </c>
    </row>
    <row r="55" spans="1:6" x14ac:dyDescent="0.2">
      <c r="A55" s="26">
        <v>19</v>
      </c>
      <c r="B55" s="26">
        <v>24.296219292642576</v>
      </c>
      <c r="C55" s="26">
        <v>3.013780707357423</v>
      </c>
    </row>
    <row r="56" spans="1:6" x14ac:dyDescent="0.2">
      <c r="A56" s="26">
        <v>20</v>
      </c>
      <c r="B56" s="26">
        <v>15.592012131976404</v>
      </c>
      <c r="C56" s="26">
        <v>4.0979878680235977</v>
      </c>
    </row>
    <row r="57" spans="1:6" x14ac:dyDescent="0.2">
      <c r="A57" s="26">
        <v>21</v>
      </c>
      <c r="B57" s="26">
        <v>16.600621669752151</v>
      </c>
      <c r="C57" s="26">
        <v>6.9893783302478489</v>
      </c>
    </row>
    <row r="58" spans="1:6" x14ac:dyDescent="0.2">
      <c r="A58" s="26">
        <v>22</v>
      </c>
      <c r="B58" s="26">
        <v>23.019198997415195</v>
      </c>
      <c r="C58" s="26">
        <v>-3.9391989974151969</v>
      </c>
    </row>
    <row r="59" spans="1:6" x14ac:dyDescent="0.2">
      <c r="A59" s="26">
        <v>23</v>
      </c>
      <c r="B59" s="26">
        <v>20.739912957671589</v>
      </c>
      <c r="C59" s="26">
        <v>-1.6599129576715903</v>
      </c>
    </row>
    <row r="60" spans="1:6" x14ac:dyDescent="0.2">
      <c r="A60" s="26">
        <v>24</v>
      </c>
      <c r="B60" s="26">
        <v>25.898853449120253</v>
      </c>
      <c r="C60" s="26">
        <v>-0.63885344912025133</v>
      </c>
    </row>
    <row r="61" spans="1:6" x14ac:dyDescent="0.2">
      <c r="A61" s="26">
        <v>25</v>
      </c>
      <c r="B61" s="26">
        <v>27.424033062502847</v>
      </c>
      <c r="C61" s="26">
        <v>1.575966937497153</v>
      </c>
    </row>
    <row r="62" spans="1:6" x14ac:dyDescent="0.2">
      <c r="A62" s="26">
        <v>26</v>
      </c>
      <c r="B62" s="26">
        <v>21.67478074813117</v>
      </c>
      <c r="C62" s="26">
        <v>4.8352192518688319</v>
      </c>
    </row>
    <row r="63" spans="1:6" x14ac:dyDescent="0.2">
      <c r="A63" s="26">
        <v>27</v>
      </c>
      <c r="B63" s="26">
        <v>20.768212770509901</v>
      </c>
      <c r="C63" s="26">
        <v>3.8817872294900972</v>
      </c>
    </row>
    <row r="64" spans="1:6" x14ac:dyDescent="0.2">
      <c r="A64" s="26">
        <v>28</v>
      </c>
      <c r="B64" s="26">
        <v>20.065516045263291</v>
      </c>
      <c r="C64" s="26">
        <v>-0.98551604526329228</v>
      </c>
    </row>
    <row r="65" spans="1:3" x14ac:dyDescent="0.2">
      <c r="A65" s="26">
        <v>29</v>
      </c>
      <c r="B65" s="26">
        <v>21.343797985792506</v>
      </c>
      <c r="C65" s="26">
        <v>5.1662020142074958</v>
      </c>
    </row>
    <row r="66" spans="1:3" x14ac:dyDescent="0.2">
      <c r="A66" s="26">
        <v>30</v>
      </c>
      <c r="B66" s="26">
        <v>21.082470095523934</v>
      </c>
      <c r="C66" s="26">
        <v>5.4275299044760672</v>
      </c>
    </row>
    <row r="67" spans="1:3" x14ac:dyDescent="0.2">
      <c r="A67" s="26">
        <v>31</v>
      </c>
      <c r="B67" s="26">
        <v>22.71242587018487</v>
      </c>
      <c r="C67" s="26">
        <v>-3.6324258701848713</v>
      </c>
    </row>
    <row r="68" spans="1:3" x14ac:dyDescent="0.2">
      <c r="A68" s="26">
        <v>32</v>
      </c>
      <c r="B68" s="26">
        <v>17.536925416217134</v>
      </c>
      <c r="C68" s="26">
        <v>5.3030745837828661</v>
      </c>
    </row>
    <row r="69" spans="1:3" x14ac:dyDescent="0.2">
      <c r="A69" s="26">
        <v>33</v>
      </c>
      <c r="B69" s="26">
        <v>22.096110188427033</v>
      </c>
      <c r="C69" s="26">
        <v>-2.9461101884270349</v>
      </c>
    </row>
    <row r="70" spans="1:3" x14ac:dyDescent="0.2">
      <c r="A70" s="26">
        <v>34</v>
      </c>
      <c r="B70" s="26">
        <v>21.549162658322381</v>
      </c>
      <c r="C70" s="26">
        <v>0.65083734167761875</v>
      </c>
    </row>
    <row r="71" spans="1:3" x14ac:dyDescent="0.2">
      <c r="A71" s="26">
        <v>35</v>
      </c>
      <c r="B71" s="26">
        <v>18.126020585875217</v>
      </c>
      <c r="C71" s="26">
        <v>4.7139794141247826</v>
      </c>
    </row>
    <row r="72" spans="1:3" x14ac:dyDescent="0.2">
      <c r="A72" s="26">
        <v>36</v>
      </c>
      <c r="B72" s="26">
        <v>13.265226509584311</v>
      </c>
      <c r="C72" s="26">
        <v>-9.2452265095843114</v>
      </c>
    </row>
    <row r="73" spans="1:3" x14ac:dyDescent="0.2">
      <c r="A73" s="26">
        <v>37</v>
      </c>
      <c r="B73" s="26">
        <v>14.566322826600796</v>
      </c>
      <c r="C73" s="26">
        <v>-10.546322826600797</v>
      </c>
    </row>
    <row r="74" spans="1:3" x14ac:dyDescent="0.2">
      <c r="A74" s="26">
        <v>38</v>
      </c>
      <c r="B74" s="26">
        <v>11.165826899678656</v>
      </c>
      <c r="C74" s="26">
        <v>-6.7958268996786559</v>
      </c>
    </row>
    <row r="75" spans="1:3" x14ac:dyDescent="0.2">
      <c r="A75" s="26">
        <v>39</v>
      </c>
      <c r="B75" s="26">
        <v>12.918205110449737</v>
      </c>
      <c r="C75" s="26">
        <v>-8.8982051104497373</v>
      </c>
    </row>
    <row r="76" spans="1:3" x14ac:dyDescent="0.2">
      <c r="A76" s="26">
        <v>40</v>
      </c>
      <c r="B76" s="26">
        <v>23.551206619679192</v>
      </c>
      <c r="C76" s="26">
        <v>-2.4512066196791906</v>
      </c>
    </row>
    <row r="77" spans="1:3" x14ac:dyDescent="0.2">
      <c r="A77" s="26">
        <v>41</v>
      </c>
      <c r="B77" s="26">
        <v>22.087141050873409</v>
      </c>
      <c r="C77" s="26">
        <v>-0.98714105087340798</v>
      </c>
    </row>
    <row r="78" spans="1:3" x14ac:dyDescent="0.2">
      <c r="A78" s="26">
        <v>42</v>
      </c>
      <c r="B78" s="26">
        <v>24.159471560191456</v>
      </c>
      <c r="C78" s="26">
        <v>2.4405284398085456</v>
      </c>
    </row>
    <row r="79" spans="1:3" x14ac:dyDescent="0.2">
      <c r="A79" s="26">
        <v>43</v>
      </c>
      <c r="B79" s="26">
        <v>20.339282880341919</v>
      </c>
      <c r="C79" s="26">
        <v>-1.1892828803419206</v>
      </c>
    </row>
    <row r="80" spans="1:3" x14ac:dyDescent="0.2">
      <c r="A80" s="26">
        <v>44</v>
      </c>
      <c r="B80" s="26">
        <v>22.106802685660554</v>
      </c>
      <c r="C80" s="26">
        <v>-1.8868026856605553</v>
      </c>
    </row>
    <row r="81" spans="1:3" x14ac:dyDescent="0.2">
      <c r="A81" s="26">
        <v>45</v>
      </c>
      <c r="B81" s="26">
        <v>21.420274421646241</v>
      </c>
      <c r="C81" s="26">
        <v>-0.3202744216462392</v>
      </c>
    </row>
    <row r="82" spans="1:3" x14ac:dyDescent="0.2">
      <c r="A82" s="26">
        <v>46</v>
      </c>
      <c r="B82" s="26">
        <v>23.061077858830132</v>
      </c>
      <c r="C82" s="26">
        <v>-2.3410778588301326</v>
      </c>
    </row>
    <row r="83" spans="1:3" x14ac:dyDescent="0.2">
      <c r="A83" s="26">
        <v>47</v>
      </c>
      <c r="B83" s="26">
        <v>23.179106952254404</v>
      </c>
      <c r="C83" s="26">
        <v>0.17089304774559722</v>
      </c>
    </row>
    <row r="84" spans="1:3" x14ac:dyDescent="0.2">
      <c r="A84" s="26">
        <v>48</v>
      </c>
      <c r="B84" s="26">
        <v>14.649463590990951</v>
      </c>
      <c r="C84" s="26">
        <v>5.6005364090090488</v>
      </c>
    </row>
    <row r="85" spans="1:3" x14ac:dyDescent="0.2">
      <c r="A85" s="26">
        <v>49</v>
      </c>
      <c r="B85" s="26">
        <v>19.396940643355521</v>
      </c>
      <c r="C85" s="26">
        <v>0.85305935664447929</v>
      </c>
    </row>
    <row r="86" spans="1:3" x14ac:dyDescent="0.2">
      <c r="A86" s="26">
        <v>50</v>
      </c>
      <c r="B86" s="26">
        <v>25.688133005004893</v>
      </c>
      <c r="C86" s="26">
        <v>-2.3381330050048916</v>
      </c>
    </row>
    <row r="87" spans="1:3" x14ac:dyDescent="0.2">
      <c r="A87" s="26">
        <v>51</v>
      </c>
      <c r="B87" s="26">
        <v>24.803193524168641</v>
      </c>
      <c r="C87" s="26">
        <v>1.7968064758313602</v>
      </c>
    </row>
    <row r="88" spans="1:3" x14ac:dyDescent="0.2">
      <c r="A88" s="26">
        <v>52</v>
      </c>
      <c r="B88" s="26">
        <v>21.064284188915881</v>
      </c>
      <c r="C88" s="26">
        <v>-0.34428418891588208</v>
      </c>
    </row>
    <row r="89" spans="1:3" x14ac:dyDescent="0.2">
      <c r="A89" s="26">
        <v>53</v>
      </c>
      <c r="B89" s="26">
        <v>18.460719350118424</v>
      </c>
      <c r="C89" s="26">
        <v>2.6392806498815773</v>
      </c>
    </row>
    <row r="90" spans="1:3" x14ac:dyDescent="0.2">
      <c r="A90" s="26">
        <v>54</v>
      </c>
      <c r="B90" s="26">
        <v>20.906741592399364</v>
      </c>
      <c r="C90" s="26">
        <v>-0.68674159239936472</v>
      </c>
    </row>
    <row r="91" spans="1:3" x14ac:dyDescent="0.2">
      <c r="A91" s="26">
        <v>55</v>
      </c>
      <c r="B91" s="26">
        <v>20.293794092805918</v>
      </c>
      <c r="C91" s="26">
        <v>-7.3794092805918865E-2</v>
      </c>
    </row>
    <row r="92" spans="1:3" x14ac:dyDescent="0.2">
      <c r="A92" s="26">
        <v>56</v>
      </c>
      <c r="B92" s="26">
        <v>19.983091562866278</v>
      </c>
      <c r="C92" s="26">
        <v>0.23690843713372089</v>
      </c>
    </row>
    <row r="93" spans="1:3" x14ac:dyDescent="0.2">
      <c r="A93" s="26">
        <v>57</v>
      </c>
      <c r="B93" s="26">
        <v>21.822914169862518</v>
      </c>
      <c r="C93" s="26">
        <v>0.37708583013748154</v>
      </c>
    </row>
    <row r="94" spans="1:3" x14ac:dyDescent="0.2">
      <c r="A94" s="26">
        <v>58</v>
      </c>
      <c r="B94" s="26">
        <v>21.127495488756903</v>
      </c>
      <c r="C94" s="26">
        <v>1.0725045112430962</v>
      </c>
    </row>
    <row r="95" spans="1:3" x14ac:dyDescent="0.2">
      <c r="A95" s="26">
        <v>59</v>
      </c>
      <c r="B95" s="26">
        <v>26.064331217317935</v>
      </c>
      <c r="C95" s="26">
        <v>0.53566878268206608</v>
      </c>
    </row>
    <row r="96" spans="1:3" x14ac:dyDescent="0.2">
      <c r="A96" s="26">
        <v>60</v>
      </c>
      <c r="B96" s="26">
        <v>19.552256826429069</v>
      </c>
      <c r="C96" s="26">
        <v>1.0377431735709308</v>
      </c>
    </row>
    <row r="97" spans="1:3" x14ac:dyDescent="0.2">
      <c r="A97" s="26">
        <v>61</v>
      </c>
      <c r="B97" s="26">
        <v>22.916085616874899</v>
      </c>
      <c r="C97" s="26">
        <v>-4.406085616874897</v>
      </c>
    </row>
    <row r="98" spans="1:3" x14ac:dyDescent="0.2">
      <c r="A98" s="26">
        <v>62</v>
      </c>
      <c r="B98" s="26">
        <v>20.781318353245194</v>
      </c>
      <c r="C98" s="26">
        <v>-2.0613183532451949</v>
      </c>
    </row>
    <row r="99" spans="1:3" x14ac:dyDescent="0.2">
      <c r="A99" s="26">
        <v>63</v>
      </c>
      <c r="B99" s="26">
        <v>16.224229326632255</v>
      </c>
      <c r="C99" s="26">
        <v>2.2457706733677441</v>
      </c>
    </row>
    <row r="100" spans="1:3" x14ac:dyDescent="0.2">
      <c r="A100" s="26">
        <v>64</v>
      </c>
      <c r="B100" s="26">
        <v>20.000227793176414</v>
      </c>
      <c r="C100" s="26">
        <v>3.3497722068235873</v>
      </c>
    </row>
    <row r="101" spans="1:3" x14ac:dyDescent="0.2">
      <c r="A101" s="26">
        <v>65</v>
      </c>
      <c r="B101" s="26">
        <v>26.856254734558728</v>
      </c>
      <c r="C101" s="26">
        <v>0.45374526544127036</v>
      </c>
    </row>
    <row r="102" spans="1:3" x14ac:dyDescent="0.2">
      <c r="A102" s="26">
        <v>66</v>
      </c>
      <c r="B102" s="26">
        <v>18.675156462711112</v>
      </c>
      <c r="C102" s="26">
        <v>1.5748435372888885</v>
      </c>
    </row>
    <row r="103" spans="1:3" x14ac:dyDescent="0.2">
      <c r="A103" s="26">
        <v>67</v>
      </c>
      <c r="B103" s="26">
        <v>10.726525624134442</v>
      </c>
      <c r="C103" s="26">
        <v>-9.4865256241344422</v>
      </c>
    </row>
    <row r="104" spans="1:3" x14ac:dyDescent="0.2">
      <c r="A104" s="26">
        <v>68</v>
      </c>
      <c r="B104" s="26">
        <v>12.644167515780961</v>
      </c>
      <c r="C104" s="26">
        <v>-8.2741675157809595</v>
      </c>
    </row>
    <row r="105" spans="1:3" x14ac:dyDescent="0.2">
      <c r="A105" s="26">
        <v>69</v>
      </c>
      <c r="B105" s="26">
        <v>14.689157444029211</v>
      </c>
      <c r="C105" s="26">
        <v>5.0008425559707899</v>
      </c>
    </row>
    <row r="106" spans="1:3" x14ac:dyDescent="0.2">
      <c r="A106" s="26">
        <v>70</v>
      </c>
      <c r="B106" s="26">
        <v>17.708136501116989</v>
      </c>
      <c r="C106" s="26">
        <v>-0.72813650111698891</v>
      </c>
    </row>
    <row r="107" spans="1:3" x14ac:dyDescent="0.2">
      <c r="A107" s="26">
        <v>71</v>
      </c>
      <c r="B107" s="26">
        <v>23.770286154866902</v>
      </c>
      <c r="C107" s="26">
        <v>0.29971384513309829</v>
      </c>
    </row>
    <row r="108" spans="1:3" x14ac:dyDescent="0.2">
      <c r="A108" s="26">
        <v>72</v>
      </c>
      <c r="B108" s="26">
        <v>30.06483267226827</v>
      </c>
      <c r="C108" s="26">
        <v>1.5251673277317295</v>
      </c>
    </row>
    <row r="109" spans="1:3" x14ac:dyDescent="0.2">
      <c r="A109" s="26">
        <v>73</v>
      </c>
      <c r="B109" s="26">
        <v>19.301093789107068</v>
      </c>
      <c r="C109" s="26">
        <v>4.7689062108929328</v>
      </c>
    </row>
    <row r="110" spans="1:3" x14ac:dyDescent="0.2">
      <c r="A110" s="26">
        <v>74</v>
      </c>
      <c r="B110" s="26">
        <v>19.775516442752377</v>
      </c>
      <c r="C110" s="26">
        <v>-5.2555164427523771</v>
      </c>
    </row>
    <row r="111" spans="1:3" x14ac:dyDescent="0.2">
      <c r="A111" s="26">
        <v>75</v>
      </c>
      <c r="B111" s="26">
        <v>18.178176025904374</v>
      </c>
      <c r="C111" s="26">
        <v>-3.6581760259043747</v>
      </c>
    </row>
    <row r="112" spans="1:3" x14ac:dyDescent="0.2">
      <c r="A112" s="26">
        <v>76</v>
      </c>
      <c r="B112" s="26">
        <v>19.837780853148786</v>
      </c>
      <c r="C112" s="26">
        <v>-0.64778085314878453</v>
      </c>
    </row>
    <row r="113" spans="1:3" x14ac:dyDescent="0.2">
      <c r="A113" s="26">
        <v>77</v>
      </c>
      <c r="B113" s="26">
        <v>20.506585842928153</v>
      </c>
      <c r="C113" s="26">
        <v>-3.2665858429281549</v>
      </c>
    </row>
    <row r="114" spans="1:3" x14ac:dyDescent="0.2">
      <c r="A114" s="26">
        <v>78</v>
      </c>
      <c r="B114" s="26">
        <v>17.627006729882716</v>
      </c>
      <c r="C114" s="26">
        <v>-3.1070067298827162</v>
      </c>
    </row>
    <row r="115" spans="1:3" x14ac:dyDescent="0.2">
      <c r="A115" s="26">
        <v>79</v>
      </c>
      <c r="B115" s="26">
        <v>17.857974765825155</v>
      </c>
      <c r="C115" s="26">
        <v>-1.5279747658251566</v>
      </c>
    </row>
    <row r="116" spans="1:3" x14ac:dyDescent="0.2">
      <c r="A116" s="26">
        <v>80</v>
      </c>
      <c r="B116" s="26">
        <v>9.648603586155275</v>
      </c>
      <c r="C116" s="26">
        <v>1.3913964138447241</v>
      </c>
    </row>
    <row r="117" spans="1:3" x14ac:dyDescent="0.2">
      <c r="A117" s="26">
        <v>81</v>
      </c>
      <c r="B117" s="26">
        <v>8.1597410833956054</v>
      </c>
      <c r="C117" s="26">
        <v>8.6402589166043953</v>
      </c>
    </row>
    <row r="118" spans="1:3" x14ac:dyDescent="0.2">
      <c r="A118" s="26">
        <v>82</v>
      </c>
      <c r="B118" s="26">
        <v>15.790408593057181</v>
      </c>
      <c r="C118" s="26">
        <v>4.0195914069428174</v>
      </c>
    </row>
    <row r="119" spans="1:3" x14ac:dyDescent="0.2">
      <c r="A119" s="26">
        <v>83</v>
      </c>
      <c r="B119" s="26">
        <v>23.638875026463207</v>
      </c>
      <c r="C119" s="26">
        <v>-0.25887502646320826</v>
      </c>
    </row>
    <row r="120" spans="1:3" x14ac:dyDescent="0.2">
      <c r="A120" s="26">
        <v>84</v>
      </c>
      <c r="B120" s="26">
        <v>14.869694739516676</v>
      </c>
      <c r="C120" s="26">
        <v>4.9403052604833224</v>
      </c>
    </row>
    <row r="121" spans="1:3" x14ac:dyDescent="0.2">
      <c r="A121" s="26">
        <v>85</v>
      </c>
      <c r="B121" s="26">
        <v>22.337929289785393</v>
      </c>
      <c r="C121" s="26">
        <v>-2.7079292897853939</v>
      </c>
    </row>
    <row r="122" spans="1:3" x14ac:dyDescent="0.2">
      <c r="A122" s="26">
        <v>86</v>
      </c>
      <c r="B122" s="26">
        <v>17.062668530436607</v>
      </c>
      <c r="C122" s="26">
        <v>1.4073314695633918</v>
      </c>
    </row>
    <row r="123" spans="1:3" x14ac:dyDescent="0.2">
      <c r="A123" s="26">
        <v>87</v>
      </c>
      <c r="B123" s="26">
        <v>18.338173457803965</v>
      </c>
      <c r="C123" s="26">
        <v>1.2918265421960342</v>
      </c>
    </row>
    <row r="124" spans="1:3" x14ac:dyDescent="0.2">
      <c r="A124" s="26">
        <v>88</v>
      </c>
      <c r="B124" s="26">
        <v>16.503087393905567</v>
      </c>
      <c r="C124" s="26">
        <v>1.9669126060944322</v>
      </c>
    </row>
    <row r="125" spans="1:3" x14ac:dyDescent="0.2">
      <c r="A125" s="26">
        <v>89</v>
      </c>
      <c r="B125" s="26">
        <v>18.479624129102785</v>
      </c>
      <c r="C125" s="26">
        <v>0.24037587089721413</v>
      </c>
    </row>
    <row r="126" spans="1:3" x14ac:dyDescent="0.2">
      <c r="A126" s="26">
        <v>90</v>
      </c>
      <c r="B126" s="26">
        <v>20.334206814613307</v>
      </c>
      <c r="C126" s="26">
        <v>-1.6142068146133077</v>
      </c>
    </row>
    <row r="127" spans="1:3" x14ac:dyDescent="0.2">
      <c r="A127" s="26">
        <v>91</v>
      </c>
      <c r="B127" s="26">
        <v>20.139787814359376</v>
      </c>
      <c r="C127" s="26">
        <v>-1.6297878143593749</v>
      </c>
    </row>
    <row r="128" spans="1:3" x14ac:dyDescent="0.2">
      <c r="A128" s="26">
        <v>92</v>
      </c>
      <c r="B128" s="26">
        <v>8.9592033177671304</v>
      </c>
      <c r="C128" s="26">
        <v>-7.7192033177671302</v>
      </c>
    </row>
    <row r="129" spans="1:3" x14ac:dyDescent="0.2">
      <c r="A129" s="26">
        <v>93</v>
      </c>
      <c r="B129" s="26">
        <v>18.897435315135908</v>
      </c>
      <c r="C129" s="26">
        <v>-0.38743531513590668</v>
      </c>
    </row>
    <row r="130" spans="1:3" x14ac:dyDescent="0.2">
      <c r="A130" s="26">
        <v>94</v>
      </c>
      <c r="B130" s="26">
        <v>21.112623831678452</v>
      </c>
      <c r="C130" s="26">
        <v>-0.52262383167845172</v>
      </c>
    </row>
    <row r="131" spans="1:3" x14ac:dyDescent="0.2">
      <c r="A131" s="26">
        <v>95</v>
      </c>
      <c r="B131" s="26">
        <v>17.695290208346862</v>
      </c>
      <c r="C131" s="26">
        <v>2.8947097916531384</v>
      </c>
    </row>
    <row r="132" spans="1:3" x14ac:dyDescent="0.2">
      <c r="A132" s="26">
        <v>96</v>
      </c>
      <c r="B132" s="26">
        <v>17.878752129347106</v>
      </c>
      <c r="C132" s="26">
        <v>-1.6887521293471046</v>
      </c>
    </row>
    <row r="133" spans="1:3" x14ac:dyDescent="0.2">
      <c r="A133" s="26">
        <v>97</v>
      </c>
      <c r="B133" s="26">
        <v>20.682370078211186</v>
      </c>
      <c r="C133" s="26">
        <v>-2.1623700782111861</v>
      </c>
    </row>
    <row r="134" spans="1:3" x14ac:dyDescent="0.2">
      <c r="A134" s="26">
        <v>98</v>
      </c>
      <c r="B134" s="26">
        <v>19.614433321297241</v>
      </c>
      <c r="C134" s="26">
        <v>-1.0944333212972417</v>
      </c>
    </row>
    <row r="135" spans="1:3" x14ac:dyDescent="0.2">
      <c r="A135" s="26">
        <v>99</v>
      </c>
      <c r="B135" s="26">
        <v>19.635540965838263</v>
      </c>
      <c r="C135" s="26">
        <v>-1.6355409658382634</v>
      </c>
    </row>
    <row r="136" spans="1:3" x14ac:dyDescent="0.2">
      <c r="A136" s="26">
        <v>100</v>
      </c>
      <c r="B136" s="26">
        <v>15.869351427550459</v>
      </c>
      <c r="C136" s="26">
        <v>2.130648572449541</v>
      </c>
    </row>
    <row r="137" spans="1:3" x14ac:dyDescent="0.2">
      <c r="A137" s="26">
        <v>101</v>
      </c>
      <c r="B137" s="26">
        <v>20.177689544578975</v>
      </c>
      <c r="C137" s="26">
        <v>-2.1776895445789748</v>
      </c>
    </row>
    <row r="138" spans="1:3" x14ac:dyDescent="0.2">
      <c r="A138" s="26">
        <v>102</v>
      </c>
      <c r="B138" s="26">
        <v>8.7899850991901634</v>
      </c>
      <c r="C138" s="26">
        <v>4.860014900809837</v>
      </c>
    </row>
    <row r="139" spans="1:3" x14ac:dyDescent="0.2">
      <c r="A139" s="26">
        <v>103</v>
      </c>
      <c r="B139" s="26">
        <v>23.826765429366414</v>
      </c>
      <c r="C139" s="26">
        <v>0.82323457063358418</v>
      </c>
    </row>
    <row r="140" spans="1:3" x14ac:dyDescent="0.2">
      <c r="A140" s="26">
        <v>104</v>
      </c>
      <c r="B140" s="26">
        <v>20.734294174170032</v>
      </c>
      <c r="C140" s="26">
        <v>-4.4042941741700332</v>
      </c>
    </row>
    <row r="141" spans="1:3" x14ac:dyDescent="0.2">
      <c r="A141" s="26">
        <v>105</v>
      </c>
      <c r="B141" s="26">
        <v>7.3655758366354362</v>
      </c>
      <c r="C141" s="26">
        <v>6.2844241633645641</v>
      </c>
    </row>
    <row r="142" spans="1:3" x14ac:dyDescent="0.2">
      <c r="A142" s="26">
        <v>106</v>
      </c>
      <c r="B142" s="26">
        <v>23.630299122224862</v>
      </c>
      <c r="C142" s="26">
        <v>2.1397008777751374</v>
      </c>
    </row>
    <row r="143" spans="1:3" x14ac:dyDescent="0.2">
      <c r="A143" s="26">
        <v>107</v>
      </c>
      <c r="B143" s="26">
        <v>5.8992165697595347</v>
      </c>
      <c r="C143" s="26">
        <v>7.7507834302404657</v>
      </c>
    </row>
    <row r="144" spans="1:3" x14ac:dyDescent="0.2">
      <c r="A144" s="26">
        <v>108</v>
      </c>
      <c r="B144" s="26">
        <v>24.205225946136327</v>
      </c>
      <c r="C144" s="26">
        <v>-0.82522594613632805</v>
      </c>
    </row>
    <row r="145" spans="1:3" x14ac:dyDescent="0.2">
      <c r="A145" s="26">
        <v>109</v>
      </c>
      <c r="B145" s="26">
        <v>18.502103005557956</v>
      </c>
      <c r="C145" s="26">
        <v>-2.1721030055579575</v>
      </c>
    </row>
    <row r="146" spans="1:3" x14ac:dyDescent="0.2">
      <c r="A146" s="26">
        <v>110</v>
      </c>
      <c r="B146" s="26">
        <v>23.321621434791965</v>
      </c>
      <c r="C146" s="26">
        <v>2.448378565208035</v>
      </c>
    </row>
    <row r="147" spans="1:3" x14ac:dyDescent="0.2">
      <c r="A147" s="26">
        <v>111</v>
      </c>
      <c r="B147" s="26">
        <v>18.430950511173016</v>
      </c>
      <c r="C147" s="26">
        <v>-1.6909505111730176</v>
      </c>
    </row>
    <row r="148" spans="1:3" x14ac:dyDescent="0.2">
      <c r="A148" s="26">
        <v>112</v>
      </c>
      <c r="B148" s="26">
        <v>21.804716865603655</v>
      </c>
      <c r="C148" s="26">
        <v>-2.2147168656036555</v>
      </c>
    </row>
    <row r="149" spans="1:3" x14ac:dyDescent="0.2">
      <c r="A149" s="26">
        <v>113</v>
      </c>
      <c r="B149" s="26">
        <v>21.909055699664858</v>
      </c>
      <c r="C149" s="26">
        <v>-2.3190556996648581</v>
      </c>
    </row>
    <row r="150" spans="1:3" x14ac:dyDescent="0.2">
      <c r="A150" s="26">
        <v>114</v>
      </c>
      <c r="B150" s="26">
        <v>22.269686067360499</v>
      </c>
      <c r="C150" s="26">
        <v>2.9903139326395021</v>
      </c>
    </row>
    <row r="151" spans="1:3" x14ac:dyDescent="0.2">
      <c r="A151" s="26">
        <v>115</v>
      </c>
      <c r="B151" s="26">
        <v>19.974723367010288</v>
      </c>
      <c r="C151" s="26">
        <v>1.6452766329897131</v>
      </c>
    </row>
    <row r="152" spans="1:3" ht="13.5" thickBot="1" x14ac:dyDescent="0.25">
      <c r="A152" s="28">
        <v>116</v>
      </c>
      <c r="B152" s="28">
        <v>21.233837369415898</v>
      </c>
      <c r="C152" s="28">
        <v>-2.1538373694158999</v>
      </c>
    </row>
  </sheetData>
  <sortState xmlns:xlrd2="http://schemas.microsoft.com/office/spreadsheetml/2017/richdata2" ref="E39:F52">
    <sortCondition descending="1" ref="F39:F5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8"/>
  <sheetViews>
    <sheetView showGridLines="0" workbookViewId="0">
      <selection activeCell="D24" sqref="D24"/>
    </sheetView>
  </sheetViews>
  <sheetFormatPr baseColWidth="10" defaultRowHeight="12.75" x14ac:dyDescent="0.2"/>
  <cols>
    <col min="1" max="1" width="11.42578125" style="24"/>
    <col min="2" max="2" width="29" style="24" bestFit="1" customWidth="1"/>
    <col min="3" max="3" width="12.7109375" style="24" bestFit="1" customWidth="1"/>
    <col min="4" max="4" width="11.5703125" style="24" customWidth="1"/>
    <col min="5" max="7" width="12.7109375" style="24" bestFit="1" customWidth="1"/>
    <col min="8" max="9" width="12" style="24" bestFit="1" customWidth="1"/>
    <col min="10" max="16384" width="11.42578125" style="24"/>
  </cols>
  <sheetData>
    <row r="1" spans="1:9" x14ac:dyDescent="0.2">
      <c r="B1" s="24" t="s">
        <v>1</v>
      </c>
    </row>
    <row r="3" spans="1:9" ht="13.5" thickBot="1" x14ac:dyDescent="0.25">
      <c r="B3" s="70" t="s">
        <v>2</v>
      </c>
      <c r="C3" s="70"/>
      <c r="E3" s="70"/>
      <c r="F3" s="70"/>
    </row>
    <row r="4" spans="1:9" ht="13.5" thickTop="1" x14ac:dyDescent="0.2">
      <c r="B4" s="24" t="s">
        <v>3</v>
      </c>
      <c r="C4" s="24">
        <f>SQRT(C5)</f>
        <v>0.79016959812650978</v>
      </c>
      <c r="E4" s="24" t="s">
        <v>8</v>
      </c>
      <c r="F4" s="24">
        <f>C8*LN(D13/C8)+2*(C12+1)</f>
        <v>-86.585192602656761</v>
      </c>
    </row>
    <row r="5" spans="1:9" x14ac:dyDescent="0.2">
      <c r="B5" s="24" t="s">
        <v>4</v>
      </c>
      <c r="C5" s="24">
        <f>D12/D14</f>
        <v>0.6243679938034099</v>
      </c>
      <c r="E5" s="24" t="s">
        <v>9</v>
      </c>
      <c r="F5" s="24">
        <f>F4+2*(C12+2)*(C12+3)/(C8-C12-3)</f>
        <v>-81.785192602656764</v>
      </c>
    </row>
    <row r="6" spans="1:9" x14ac:dyDescent="0.2">
      <c r="B6" s="24" t="s">
        <v>5</v>
      </c>
      <c r="C6" s="24">
        <f>1-(1-C5)*(C8-1)/(C8-C12-1)</f>
        <v>0.5764933263469818</v>
      </c>
      <c r="E6" s="71" t="s">
        <v>10</v>
      </c>
      <c r="F6" s="71">
        <f>C8*LN(D13/C8)+(C12+1)*LN(C8)</f>
        <v>-48.034929927167653</v>
      </c>
    </row>
    <row r="7" spans="1:9" x14ac:dyDescent="0.2">
      <c r="B7" s="24" t="s">
        <v>6</v>
      </c>
      <c r="C7" s="24">
        <f>SQRT(E13)</f>
        <v>0.65077390363552379</v>
      </c>
    </row>
    <row r="8" spans="1:9" x14ac:dyDescent="0.2">
      <c r="B8" s="71" t="s">
        <v>7</v>
      </c>
      <c r="C8" s="71">
        <f>COUNT('Data Set Azucar'!Q2:Q117)</f>
        <v>116</v>
      </c>
    </row>
    <row r="10" spans="1:9" ht="13.5" thickBot="1" x14ac:dyDescent="0.25">
      <c r="B10" s="24" t="s">
        <v>11</v>
      </c>
      <c r="F10" s="72" t="s">
        <v>12</v>
      </c>
      <c r="G10" s="72">
        <v>0.05</v>
      </c>
    </row>
    <row r="11" spans="1:9" ht="13.5" thickTop="1" x14ac:dyDescent="0.2">
      <c r="B11" s="73"/>
      <c r="C11" s="73" t="s">
        <v>13</v>
      </c>
      <c r="D11" s="73" t="s">
        <v>14</v>
      </c>
      <c r="E11" s="73" t="s">
        <v>15</v>
      </c>
      <c r="F11" s="73" t="s">
        <v>16</v>
      </c>
      <c r="G11" s="73" t="s">
        <v>17</v>
      </c>
      <c r="H11" s="73" t="s">
        <v>18</v>
      </c>
    </row>
    <row r="12" spans="1:9" x14ac:dyDescent="0.2">
      <c r="B12" s="24" t="s">
        <v>19</v>
      </c>
      <c r="C12" s="24">
        <f>COUNT('Data Set Azucar'!R2:AD2)</f>
        <v>13</v>
      </c>
      <c r="D12" s="24">
        <f>DEVSQ(MMULT([1]!DESIGN('Data Set Azucar'!R2:AD117),C17:C30))</f>
        <v>71.802319287392109</v>
      </c>
      <c r="E12" s="24">
        <f>D12/C12</f>
        <v>5.5232553297993929</v>
      </c>
      <c r="F12" s="24">
        <f>E12/E13</f>
        <v>13.041719702213324</v>
      </c>
      <c r="G12" s="24">
        <f>_xlfn.F.DIST.RT(F12,C12,C13)</f>
        <v>1.9723080917675938E-16</v>
      </c>
      <c r="H12" s="72" t="str">
        <f>IF(G12&lt;G10,"yes","no")</f>
        <v>yes</v>
      </c>
    </row>
    <row r="13" spans="1:9" x14ac:dyDescent="0.2">
      <c r="B13" s="24" t="s">
        <v>20</v>
      </c>
      <c r="C13" s="24">
        <f>C14-C12</f>
        <v>102</v>
      </c>
      <c r="D13" s="24">
        <f>D14-D12</f>
        <v>43.197680712607834</v>
      </c>
      <c r="E13" s="24">
        <f>D13/C13</f>
        <v>0.42350667365301797</v>
      </c>
    </row>
    <row r="14" spans="1:9" x14ac:dyDescent="0.2">
      <c r="B14" s="71" t="s">
        <v>21</v>
      </c>
      <c r="C14" s="71">
        <f>C8-1</f>
        <v>115</v>
      </c>
      <c r="D14" s="71">
        <f>DEVSQ('Data Set Azucar'!Q2:Q117)</f>
        <v>114.99999999999994</v>
      </c>
      <c r="E14" s="71"/>
      <c r="F14" s="71"/>
      <c r="G14" s="71"/>
      <c r="H14" s="71"/>
    </row>
    <row r="15" spans="1:9" ht="13.5" thickBot="1" x14ac:dyDescent="0.25"/>
    <row r="16" spans="1:9" ht="13.5" thickTop="1" x14ac:dyDescent="0.2">
      <c r="A16" s="29"/>
      <c r="B16" s="73"/>
      <c r="C16" s="73" t="s">
        <v>22</v>
      </c>
      <c r="D16" s="73" t="s">
        <v>23</v>
      </c>
      <c r="E16" s="73" t="s">
        <v>24</v>
      </c>
      <c r="F16" s="73" t="s">
        <v>17</v>
      </c>
      <c r="G16" s="73" t="s">
        <v>25</v>
      </c>
      <c r="H16" s="73" t="s">
        <v>26</v>
      </c>
      <c r="I16" s="73" t="s">
        <v>27</v>
      </c>
    </row>
    <row r="17" spans="1:9" x14ac:dyDescent="0.2">
      <c r="A17" s="74" t="s">
        <v>184</v>
      </c>
      <c r="B17" s="24" t="s">
        <v>28</v>
      </c>
      <c r="C17" s="75">
        <f t="array" ref="C17:D30">[1]!RegCoeff('Data Set Azucar'!R2:AD117,'Data Set Azucar'!Q2:Q117)</f>
        <v>6.0631448373556998E-14</v>
      </c>
      <c r="D17" s="24">
        <v>6.0422840056199356E-2</v>
      </c>
      <c r="E17" s="24">
        <f>C17/D17</f>
        <v>1.003452474547102E-12</v>
      </c>
      <c r="F17" s="24">
        <f>_xlfn.T.DIST.2T(ABS(E17),$C$13)</f>
        <v>1</v>
      </c>
      <c r="G17" s="24">
        <f>C17-_xlfn.T.INV.2T(G$10,$C$13)*D17</f>
        <v>-0.11984841676031412</v>
      </c>
      <c r="H17" s="24">
        <f>C17+_xlfn.T.INV.2T(G$10,$C$13)*D17</f>
        <v>0.11984841676043538</v>
      </c>
    </row>
    <row r="18" spans="1:9" ht="15" x14ac:dyDescent="0.25">
      <c r="A18" s="74" t="s">
        <v>185</v>
      </c>
      <c r="B18" s="24" t="str">
        <f t="array" ref="B18:B30">TRANSPOSE('Data Set Azucar'!R1:AD1)</f>
        <v>Z_x</v>
      </c>
      <c r="C18" s="75">
        <v>4.8501208333339173E-2</v>
      </c>
      <c r="D18" s="24">
        <v>7.8393553241950339E-2</v>
      </c>
      <c r="E18" s="24">
        <f>C18/D18</f>
        <v>0.61868873558578497</v>
      </c>
      <c r="F18" s="24">
        <f>_xlfn.T.DIST.2T(ABS(E18),$C$13)</f>
        <v>0.53750067095337828</v>
      </c>
      <c r="G18" s="24">
        <f>C18-_xlfn.T.INV.2T(G$10,$C$13)*D18</f>
        <v>-0.1069920328239661</v>
      </c>
      <c r="H18" s="24">
        <f>C18+_xlfn.T.INV.2T(G$10,$C$13)*D18</f>
        <v>0.20399444949064446</v>
      </c>
      <c r="I18" s="24">
        <f>[1]!VIF('Data Set Azucar'!R2:AD117,1)</f>
        <v>1.6687769067303146</v>
      </c>
    </row>
    <row r="19" spans="1:9" ht="15" x14ac:dyDescent="0.25">
      <c r="A19" s="74" t="s">
        <v>186</v>
      </c>
      <c r="B19" s="24" t="str">
        <v>Z_y</v>
      </c>
      <c r="C19" s="75">
        <v>0.15123645418975068</v>
      </c>
      <c r="D19" s="24">
        <v>7.490664885748452E-2</v>
      </c>
      <c r="E19" s="24">
        <f>C19/D19</f>
        <v>2.0189990674591423</v>
      </c>
      <c r="F19" s="24">
        <f>_xlfn.T.DIST.2T(ABS(E19),$C$13)</f>
        <v>4.6111158894413966E-2</v>
      </c>
      <c r="G19" s="24">
        <f>C19-_xlfn.T.INV.2T(G$10,$C$13)*D19</f>
        <v>2.6594713460954822E-3</v>
      </c>
      <c r="H19" s="24">
        <f>C19+_xlfn.T.INV.2T(G$10,$C$13)*D19</f>
        <v>0.29981343703340591</v>
      </c>
      <c r="I19" s="24">
        <f>[1]!VIF('Data Set Azucar'!R2:AD117,2)</f>
        <v>1.5236258011848884</v>
      </c>
    </row>
    <row r="20" spans="1:9" ht="15" x14ac:dyDescent="0.25">
      <c r="A20" s="74" t="s">
        <v>187</v>
      </c>
      <c r="B20" s="24" t="str">
        <v>Z_TM_2008</v>
      </c>
      <c r="C20" s="75">
        <v>0.70557893994127518</v>
      </c>
      <c r="D20" s="24">
        <v>6.7702928394080791E-2</v>
      </c>
      <c r="E20" s="24">
        <f>C20/D20</f>
        <v>10.421690120023868</v>
      </c>
      <c r="F20" s="24">
        <f>_xlfn.T.DIST.2T(ABS(E20),$C$13)</f>
        <v>9.4961894655032236E-18</v>
      </c>
      <c r="G20" s="24">
        <f>C20-_xlfn.T.INV.2T(G$10,$C$13)*D20</f>
        <v>0.57129050248079372</v>
      </c>
      <c r="H20" s="24">
        <f>C20+_xlfn.T.INV.2T(G$10,$C$13)*D20</f>
        <v>0.83986737740175665</v>
      </c>
      <c r="I20" s="24">
        <f>[1]!VIF('Data Set Azucar'!R2:AD117,3)</f>
        <v>1.2446650355321103</v>
      </c>
    </row>
    <row r="21" spans="1:9" ht="15" x14ac:dyDescent="0.25">
      <c r="A21" s="74" t="s">
        <v>188</v>
      </c>
      <c r="B21" s="24" t="str">
        <v>Z_PH</v>
      </c>
      <c r="C21" s="75">
        <v>0.10879359133322966</v>
      </c>
      <c r="D21" s="24">
        <v>7.0170517213593145E-2</v>
      </c>
      <c r="E21" s="24">
        <f>C21/D21</f>
        <v>1.5504174068159016</v>
      </c>
      <c r="F21" s="24">
        <f>_xlfn.T.DIST.2T(ABS(E21),$C$13)</f>
        <v>0.12413867365966212</v>
      </c>
      <c r="G21" s="24">
        <f>C21-_xlfn.T.INV.2T(G$10,$C$13)*D21</f>
        <v>-3.0389296850837383E-2</v>
      </c>
      <c r="H21" s="24">
        <f>C21+_xlfn.T.INV.2T(G$10,$C$13)*D21</f>
        <v>0.24797647951729671</v>
      </c>
      <c r="I21" s="24">
        <f>[1]!VIF('Data Set Azucar'!R2:AD117,4)</f>
        <v>1.3370478108607022</v>
      </c>
    </row>
    <row r="22" spans="1:9" ht="15" x14ac:dyDescent="0.25">
      <c r="A22" s="74" t="s">
        <v>189</v>
      </c>
      <c r="B22" s="24" t="str">
        <v>Z_MO</v>
      </c>
      <c r="C22" s="75">
        <v>0.25081838714464455</v>
      </c>
      <c r="D22" s="24">
        <v>0.25867167379831246</v>
      </c>
      <c r="E22" s="24">
        <f>C22/D22</f>
        <v>0.96963994341417081</v>
      </c>
      <c r="F22" s="24">
        <f>_xlfn.T.DIST.2T(ABS(E22),$C$13)</f>
        <v>0.33451966001585132</v>
      </c>
      <c r="G22" s="24">
        <f>C22-_xlfn.T.INV.2T(G$10,$C$13)*D22</f>
        <v>-0.26225565135883244</v>
      </c>
      <c r="H22" s="24">
        <f>C22+_xlfn.T.INV.2T(G$10,$C$13)*D22</f>
        <v>0.76389242564812154</v>
      </c>
      <c r="I22" s="24">
        <f>[1]!VIF('Data Set Azucar'!R2:AD117,5)</f>
        <v>18.169180047563408</v>
      </c>
    </row>
    <row r="23" spans="1:9" ht="15" x14ac:dyDescent="0.25">
      <c r="A23" s="74" t="s">
        <v>190</v>
      </c>
      <c r="B23" s="24" t="str">
        <v>Z_Ntotal</v>
      </c>
      <c r="C23" s="75">
        <v>-0.32115100446953476</v>
      </c>
      <c r="D23" s="24">
        <v>0.21482592860217556</v>
      </c>
      <c r="E23" s="24">
        <f>C23/D23</f>
        <v>-1.4949359537705378</v>
      </c>
      <c r="F23" s="24">
        <f>_xlfn.T.DIST.2T(ABS(E23),$C$13)</f>
        <v>0.13801860948443775</v>
      </c>
      <c r="G23" s="24">
        <f>C23-_xlfn.T.INV.2T(G$10,$C$13)*D23</f>
        <v>-0.74725721526831801</v>
      </c>
      <c r="H23" s="24">
        <f>C23+_xlfn.T.INV.2T(G$10,$C$13)*D23</f>
        <v>0.10495520632924848</v>
      </c>
      <c r="I23" s="24">
        <f>[1]!VIF('Data Set Azucar'!R2:AD117,6)</f>
        <v>12.531728504292467</v>
      </c>
    </row>
    <row r="24" spans="1:9" ht="15" x14ac:dyDescent="0.25">
      <c r="A24" s="74" t="s">
        <v>191</v>
      </c>
      <c r="B24" s="24" t="str">
        <v>Z_C_N</v>
      </c>
      <c r="C24" s="75">
        <v>9.2471059513126841E-2</v>
      </c>
      <c r="D24" s="24">
        <v>0.11614060648984759</v>
      </c>
      <c r="E24" s="24">
        <f>C24/D24</f>
        <v>0.79619921324597343</v>
      </c>
      <c r="F24" s="24">
        <f>_xlfn.T.DIST.2T(ABS(E24),$C$13)</f>
        <v>0.42776544883826051</v>
      </c>
      <c r="G24" s="24">
        <f>C24-_xlfn.T.INV.2T(G$10,$C$13)*D24</f>
        <v>-0.13789328278610322</v>
      </c>
      <c r="H24" s="24">
        <f>C24+_xlfn.T.INV.2T(G$10,$C$13)*D24</f>
        <v>0.32283540181235693</v>
      </c>
      <c r="I24" s="24">
        <f>[1]!VIF('Data Set Azucar'!R2:AD117,7)</f>
        <v>3.6627372157807638</v>
      </c>
    </row>
    <row r="25" spans="1:9" ht="15" x14ac:dyDescent="0.25">
      <c r="A25" s="74" t="s">
        <v>192</v>
      </c>
      <c r="B25" s="24" t="str">
        <v>Z_P__DISP</v>
      </c>
      <c r="C25" s="75">
        <v>0.14263355632338812</v>
      </c>
      <c r="D25" s="24">
        <v>8.2120934419548541E-2</v>
      </c>
      <c r="E25" s="24">
        <f>C25/D25</f>
        <v>1.7368720574303986</v>
      </c>
      <c r="F25" s="24">
        <f>_xlfn.T.DIST.2T(ABS(E25),$C$13)</f>
        <v>8.5428634333135883E-2</v>
      </c>
      <c r="G25" s="24">
        <f>C25-_xlfn.T.INV.2T(G$10,$C$13)*D25</f>
        <v>-2.0252927726539721E-2</v>
      </c>
      <c r="H25" s="24">
        <f>C25+_xlfn.T.INV.2T(G$10,$C$13)*D25</f>
        <v>0.30552004037331593</v>
      </c>
      <c r="I25" s="24">
        <f>[1]!VIF('Data Set Azucar'!R2:AD117,8)</f>
        <v>1.8312403399774599</v>
      </c>
    </row>
    <row r="26" spans="1:9" ht="15" x14ac:dyDescent="0.25">
      <c r="A26" s="74" t="s">
        <v>193</v>
      </c>
      <c r="B26" s="24" t="str">
        <v>Z_CA__DISP</v>
      </c>
      <c r="C26" s="75">
        <v>0.19836589683183239</v>
      </c>
      <c r="D26" s="24">
        <v>0.10953084114415149</v>
      </c>
      <c r="E26" s="24">
        <f>C26/D26</f>
        <v>1.8110506114964164</v>
      </c>
      <c r="F26" s="24">
        <f>_xlfn.T.DIST.2T(ABS(E26),$C$13)</f>
        <v>7.3076411777040676E-2</v>
      </c>
      <c r="G26" s="24">
        <f>C26-_xlfn.T.INV.2T(G$10,$C$13)*D26</f>
        <v>-1.8888007243996224E-2</v>
      </c>
      <c r="H26" s="24">
        <f>C26+_xlfn.T.INV.2T(G$10,$C$13)*D26</f>
        <v>0.41561980090766104</v>
      </c>
      <c r="I26" s="24">
        <f>[1]!VIF('Data Set Azucar'!R2:AD117,9)</f>
        <v>3.25769504810938</v>
      </c>
    </row>
    <row r="27" spans="1:9" ht="15" x14ac:dyDescent="0.25">
      <c r="A27" s="74" t="s">
        <v>194</v>
      </c>
      <c r="B27" s="24" t="str">
        <v>Z_MG_DISP</v>
      </c>
      <c r="C27" s="75">
        <v>-6.5239409299166953E-2</v>
      </c>
      <c r="D27" s="24">
        <v>0.11696425004687483</v>
      </c>
      <c r="E27" s="24">
        <f>C27/D27</f>
        <v>-0.55777221905857111</v>
      </c>
      <c r="F27" s="24">
        <f>_xlfn.T.DIST.2T(ABS(E27),$C$13)</f>
        <v>0.57822206644635454</v>
      </c>
      <c r="G27" s="24">
        <f>C27-_xlfn.T.INV.2T(G$10,$C$13)*D27</f>
        <v>-0.29723744468850644</v>
      </c>
      <c r="H27" s="24">
        <f>C27+_xlfn.T.INV.2T(G$10,$C$13)*D27</f>
        <v>0.1667586260901725</v>
      </c>
      <c r="I27" s="24">
        <f>[1]!VIF('Data Set Azucar'!R2:AD117,10)</f>
        <v>3.7148720754922566</v>
      </c>
    </row>
    <row r="28" spans="1:9" ht="15" x14ac:dyDescent="0.25">
      <c r="A28" s="74" t="s">
        <v>195</v>
      </c>
      <c r="B28" s="24" t="str">
        <v>Z_K_DISP</v>
      </c>
      <c r="C28" s="75">
        <v>4.3528284019648165E-2</v>
      </c>
      <c r="D28" s="24">
        <v>6.9391336347964808E-2</v>
      </c>
      <c r="E28" s="24">
        <f>C28/D28</f>
        <v>0.6272870117585625</v>
      </c>
      <c r="F28" s="24">
        <f>_xlfn.T.DIST.2T(ABS(E28),$C$13)</f>
        <v>0.53187280687469141</v>
      </c>
      <c r="G28" s="24">
        <f>C28-_xlfn.T.INV.2T(G$10,$C$13)*D28</f>
        <v>-9.4109102611882128E-2</v>
      </c>
      <c r="H28" s="24">
        <f>C28+_xlfn.T.INV.2T(G$10,$C$13)*D28</f>
        <v>0.18116567065117847</v>
      </c>
      <c r="I28" s="24">
        <f>[1]!VIF('Data Set Azucar'!R2:AD117,11)</f>
        <v>1.3075192290161319</v>
      </c>
    </row>
    <row r="29" spans="1:9" ht="15" x14ac:dyDescent="0.25">
      <c r="A29" s="74" t="s">
        <v>196</v>
      </c>
      <c r="B29" s="24" t="str">
        <v>Z_NA_DISP</v>
      </c>
      <c r="C29" s="75">
        <v>4.7634527048099479E-2</v>
      </c>
      <c r="D29" s="24">
        <v>7.2402109032829176E-2</v>
      </c>
      <c r="E29" s="24">
        <f>C29/D29</f>
        <v>0.65791629117462069</v>
      </c>
      <c r="F29" s="24">
        <f>_xlfn.T.DIST.2T(ABS(E29),$C$13)</f>
        <v>0.51207403943034935</v>
      </c>
      <c r="G29" s="24">
        <f>C29-_xlfn.T.INV.2T(G$10,$C$13)*D29</f>
        <v>-9.597471292846993E-2</v>
      </c>
      <c r="H29" s="24">
        <f>C29+_xlfn.T.INV.2T(G$10,$C$13)*D29</f>
        <v>0.19124376702466889</v>
      </c>
      <c r="I29" s="24">
        <f>[1]!VIF('Data Set Azucar'!R2:AD117,12)</f>
        <v>1.4234427876338764</v>
      </c>
    </row>
    <row r="30" spans="1:9" ht="15" x14ac:dyDescent="0.25">
      <c r="A30" s="74" t="s">
        <v>197</v>
      </c>
      <c r="B30" s="71" t="str">
        <v>Z_CIC</v>
      </c>
      <c r="C30" s="76">
        <v>-0.10414494045819303</v>
      </c>
      <c r="D30" s="71">
        <v>8.7894196643630601E-2</v>
      </c>
      <c r="E30" s="71">
        <f>C30/D30</f>
        <v>-1.184889838409372</v>
      </c>
      <c r="F30" s="71">
        <f>_xlfn.T.DIST.2T(ABS(E30),$C$13)</f>
        <v>0.23881441843162599</v>
      </c>
      <c r="G30" s="71">
        <f>C30-_xlfn.T.INV.2T(G$10,$C$13)*D30</f>
        <v>-0.27848266275602784</v>
      </c>
      <c r="H30" s="71">
        <f>C30+_xlfn.T.INV.2T(G$10,$C$13)*D30</f>
        <v>7.0192781839641755E-2</v>
      </c>
      <c r="I30" s="71">
        <f>[1]!VIF('Data Set Azucar'!R2:AD117,13)</f>
        <v>2.097770549290733</v>
      </c>
    </row>
    <row r="33" spans="2:4" ht="13.5" thickBot="1" x14ac:dyDescent="0.25"/>
    <row r="34" spans="2:4" x14ac:dyDescent="0.2">
      <c r="B34" s="29"/>
      <c r="C34" s="29"/>
      <c r="D34" s="29" t="s">
        <v>22</v>
      </c>
    </row>
    <row r="35" spans="2:4" x14ac:dyDescent="0.2">
      <c r="B35" s="77" t="s">
        <v>57</v>
      </c>
      <c r="C35" s="24" t="s">
        <v>145</v>
      </c>
      <c r="D35" s="75">
        <v>0.70557893994127518</v>
      </c>
    </row>
    <row r="36" spans="2:4" x14ac:dyDescent="0.2">
      <c r="B36" s="77" t="s">
        <v>158</v>
      </c>
      <c r="C36" s="24" t="s">
        <v>148</v>
      </c>
      <c r="D36" s="75">
        <v>0.32115100446953498</v>
      </c>
    </row>
    <row r="37" spans="2:4" x14ac:dyDescent="0.2">
      <c r="B37" s="77" t="s">
        <v>157</v>
      </c>
      <c r="C37" s="24" t="s">
        <v>147</v>
      </c>
      <c r="D37" s="75">
        <v>0.25081838714464455</v>
      </c>
    </row>
    <row r="38" spans="2:4" x14ac:dyDescent="0.2">
      <c r="B38" s="77" t="s">
        <v>160</v>
      </c>
      <c r="C38" s="24" t="s">
        <v>151</v>
      </c>
      <c r="D38" s="75">
        <v>0.19836589683183239</v>
      </c>
    </row>
    <row r="39" spans="2:4" x14ac:dyDescent="0.2">
      <c r="B39" s="77" t="s">
        <v>56</v>
      </c>
      <c r="C39" s="24" t="s">
        <v>144</v>
      </c>
      <c r="D39" s="75">
        <v>0.15123645418975068</v>
      </c>
    </row>
    <row r="40" spans="2:4" ht="15" x14ac:dyDescent="0.25">
      <c r="B40" s="74" t="s">
        <v>192</v>
      </c>
      <c r="C40" s="24" t="s">
        <v>150</v>
      </c>
      <c r="D40" s="75">
        <v>0.14263355632338812</v>
      </c>
    </row>
    <row r="41" spans="2:4" x14ac:dyDescent="0.2">
      <c r="B41" s="77" t="s">
        <v>156</v>
      </c>
      <c r="C41" s="24" t="s">
        <v>146</v>
      </c>
      <c r="D41" s="75">
        <v>0.10879359133322966</v>
      </c>
    </row>
    <row r="42" spans="2:4" x14ac:dyDescent="0.2">
      <c r="B42" s="77" t="s">
        <v>162</v>
      </c>
      <c r="C42" s="24" t="s">
        <v>155</v>
      </c>
      <c r="D42" s="75">
        <v>0.104144940458193</v>
      </c>
    </row>
    <row r="43" spans="2:4" x14ac:dyDescent="0.2">
      <c r="B43" s="77" t="s">
        <v>159</v>
      </c>
      <c r="C43" s="24" t="s">
        <v>149</v>
      </c>
      <c r="D43" s="75">
        <v>9.2471059513126841E-2</v>
      </c>
    </row>
    <row r="44" spans="2:4" x14ac:dyDescent="0.2">
      <c r="B44" s="77" t="s">
        <v>161</v>
      </c>
      <c r="C44" s="24" t="s">
        <v>152</v>
      </c>
      <c r="D44" s="75">
        <v>6.5239409299166995E-2</v>
      </c>
    </row>
    <row r="45" spans="2:4" x14ac:dyDescent="0.2">
      <c r="B45" s="77" t="s">
        <v>55</v>
      </c>
      <c r="C45" s="24" t="s">
        <v>143</v>
      </c>
      <c r="D45" s="75">
        <v>4.8501208333339173E-2</v>
      </c>
    </row>
    <row r="46" spans="2:4" ht="15" x14ac:dyDescent="0.25">
      <c r="B46" s="74" t="s">
        <v>198</v>
      </c>
      <c r="C46" s="24" t="s">
        <v>154</v>
      </c>
      <c r="D46" s="75">
        <v>4.7634527048099479E-2</v>
      </c>
    </row>
    <row r="47" spans="2:4" x14ac:dyDescent="0.2">
      <c r="B47" s="78" t="s">
        <v>199</v>
      </c>
      <c r="C47" s="24" t="s">
        <v>153</v>
      </c>
      <c r="D47" s="75">
        <v>4.3528284019648165E-2</v>
      </c>
    </row>
    <row r="48" spans="2:4" x14ac:dyDescent="0.2">
      <c r="B48" s="74" t="s">
        <v>184</v>
      </c>
      <c r="C48" s="24" t="s">
        <v>28</v>
      </c>
      <c r="D48" s="75">
        <v>6.0631448373556998E-14</v>
      </c>
    </row>
  </sheetData>
  <sortState xmlns:xlrd2="http://schemas.microsoft.com/office/spreadsheetml/2017/richdata2" ref="B35:D48">
    <sortCondition descending="1" ref="D35:D4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2"/>
  <sheetViews>
    <sheetView showGridLines="0" workbookViewId="0">
      <selection activeCell="C28" sqref="C28"/>
    </sheetView>
  </sheetViews>
  <sheetFormatPr baseColWidth="10" defaultRowHeight="12.75" x14ac:dyDescent="0.2"/>
  <cols>
    <col min="1" max="1" width="29" style="24" bestFit="1" customWidth="1"/>
    <col min="2" max="2" width="17.42578125" style="24" bestFit="1" customWidth="1"/>
    <col min="3" max="3" width="19" style="24" bestFit="1" customWidth="1"/>
    <col min="4" max="4" width="25.42578125" style="24" bestFit="1" customWidth="1"/>
    <col min="5" max="5" width="16.28515625" style="24" bestFit="1" customWidth="1"/>
    <col min="6" max="6" width="12.28515625" style="24" customWidth="1"/>
    <col min="7" max="7" width="12.85546875" style="24" bestFit="1" customWidth="1"/>
    <col min="8" max="8" width="13.5703125" style="24" bestFit="1" customWidth="1"/>
    <col min="9" max="9" width="14.42578125" style="24" bestFit="1" customWidth="1"/>
    <col min="10" max="16384" width="11.42578125" style="24"/>
  </cols>
  <sheetData>
    <row r="1" spans="1:9" x14ac:dyDescent="0.2">
      <c r="A1" s="24" t="s">
        <v>29</v>
      </c>
    </row>
    <row r="2" spans="1:9" ht="13.5" thickBot="1" x14ac:dyDescent="0.25"/>
    <row r="3" spans="1:9" x14ac:dyDescent="0.2">
      <c r="A3" s="25" t="s">
        <v>30</v>
      </c>
      <c r="B3" s="25"/>
    </row>
    <row r="4" spans="1:9" x14ac:dyDescent="0.2">
      <c r="A4" s="26" t="s">
        <v>31</v>
      </c>
      <c r="B4" s="27">
        <v>0.63531082021778951</v>
      </c>
    </row>
    <row r="5" spans="1:9" x14ac:dyDescent="0.2">
      <c r="A5" s="26" t="s">
        <v>32</v>
      </c>
      <c r="B5" s="27">
        <v>0.4036198382858005</v>
      </c>
    </row>
    <row r="6" spans="1:9" x14ac:dyDescent="0.2">
      <c r="A6" s="26" t="s">
        <v>33</v>
      </c>
      <c r="B6" s="27">
        <v>0.32761060198889269</v>
      </c>
    </row>
    <row r="7" spans="1:9" x14ac:dyDescent="0.2">
      <c r="A7" s="26" t="s">
        <v>34</v>
      </c>
      <c r="B7" s="27">
        <v>0.51398345481713115</v>
      </c>
    </row>
    <row r="8" spans="1:9" ht="13.5" thickBot="1" x14ac:dyDescent="0.25">
      <c r="A8" s="28" t="s">
        <v>35</v>
      </c>
      <c r="B8" s="28">
        <v>116</v>
      </c>
    </row>
    <row r="10" spans="1:9" ht="13.5" thickBot="1" x14ac:dyDescent="0.25">
      <c r="A10" s="24" t="s">
        <v>36</v>
      </c>
    </row>
    <row r="11" spans="1:9" x14ac:dyDescent="0.2">
      <c r="A11" s="29"/>
      <c r="B11" s="29" t="s">
        <v>40</v>
      </c>
      <c r="C11" s="29" t="s">
        <v>41</v>
      </c>
      <c r="D11" s="29" t="s">
        <v>42</v>
      </c>
      <c r="E11" s="29" t="s">
        <v>16</v>
      </c>
      <c r="F11" s="29" t="s">
        <v>43</v>
      </c>
    </row>
    <row r="12" spans="1:9" x14ac:dyDescent="0.2">
      <c r="A12" s="26" t="s">
        <v>37</v>
      </c>
      <c r="B12" s="26">
        <v>13</v>
      </c>
      <c r="C12" s="27">
        <v>18.236763490889174</v>
      </c>
      <c r="D12" s="27">
        <v>1.4028279608376288</v>
      </c>
      <c r="E12" s="27">
        <v>5.3101420031268045</v>
      </c>
      <c r="F12" s="26">
        <v>3.4247446571128143E-7</v>
      </c>
    </row>
    <row r="13" spans="1:9" x14ac:dyDescent="0.2">
      <c r="A13" s="26" t="s">
        <v>38</v>
      </c>
      <c r="B13" s="26">
        <v>102</v>
      </c>
      <c r="C13" s="27">
        <v>26.9462571662269</v>
      </c>
      <c r="D13" s="27">
        <v>0.26417899182575394</v>
      </c>
      <c r="E13" s="27"/>
      <c r="F13" s="26"/>
    </row>
    <row r="14" spans="1:9" ht="13.5" thickBot="1" x14ac:dyDescent="0.25">
      <c r="A14" s="28" t="s">
        <v>21</v>
      </c>
      <c r="B14" s="28">
        <v>115</v>
      </c>
      <c r="C14" s="31">
        <v>45.183020657116074</v>
      </c>
      <c r="D14" s="31"/>
      <c r="E14" s="31"/>
      <c r="F14" s="28"/>
    </row>
    <row r="15" spans="1:9" ht="13.5" thickBot="1" x14ac:dyDescent="0.25"/>
    <row r="16" spans="1:9" x14ac:dyDescent="0.2">
      <c r="A16" s="29"/>
      <c r="B16" s="29" t="s">
        <v>44</v>
      </c>
      <c r="C16" s="29" t="s">
        <v>34</v>
      </c>
      <c r="D16" s="29" t="s">
        <v>45</v>
      </c>
      <c r="E16" s="29" t="s">
        <v>46</v>
      </c>
      <c r="F16" s="29" t="s">
        <v>47</v>
      </c>
      <c r="G16" s="29" t="s">
        <v>48</v>
      </c>
      <c r="H16" s="29" t="s">
        <v>123</v>
      </c>
      <c r="I16" s="29" t="s">
        <v>124</v>
      </c>
    </row>
    <row r="17" spans="1:9" x14ac:dyDescent="0.2">
      <c r="A17" s="26" t="s">
        <v>39</v>
      </c>
      <c r="B17" s="27">
        <v>-1897.4410774557527</v>
      </c>
      <c r="C17" s="27">
        <v>614.48952879028354</v>
      </c>
      <c r="D17" s="27">
        <v>-3.0878330525682922</v>
      </c>
      <c r="E17" s="27">
        <v>2.5972442174572287E-3</v>
      </c>
      <c r="F17" s="27">
        <v>-3116.278144247819</v>
      </c>
      <c r="G17" s="27">
        <v>-678.60401066368627</v>
      </c>
      <c r="H17" s="27">
        <v>-3116.278144247819</v>
      </c>
      <c r="I17" s="27">
        <v>-678.60401066368627</v>
      </c>
    </row>
    <row r="18" spans="1:9" x14ac:dyDescent="0.2">
      <c r="A18" s="26" t="s">
        <v>163</v>
      </c>
      <c r="B18" s="27">
        <v>12.51225222362053</v>
      </c>
      <c r="C18" s="27">
        <v>15.646941050406991</v>
      </c>
      <c r="D18" s="27">
        <v>0.79966123623218199</v>
      </c>
      <c r="E18" s="27">
        <v>0.42576545835698243</v>
      </c>
      <c r="F18" s="27">
        <v>-18.523381160874642</v>
      </c>
      <c r="G18" s="27">
        <v>43.547885608115699</v>
      </c>
      <c r="H18" s="27">
        <v>-18.523381160874642</v>
      </c>
      <c r="I18" s="27">
        <v>43.547885608115699</v>
      </c>
    </row>
    <row r="19" spans="1:9" x14ac:dyDescent="0.2">
      <c r="A19" s="26" t="s">
        <v>164</v>
      </c>
      <c r="B19" s="27">
        <v>120.31180708832929</v>
      </c>
      <c r="C19" s="27">
        <v>37.942900099870116</v>
      </c>
      <c r="D19" s="27">
        <v>3.1708648198122615</v>
      </c>
      <c r="E19" s="42">
        <v>2.0075145669346452E-3</v>
      </c>
      <c r="F19" s="27">
        <v>45.052244644111852</v>
      </c>
      <c r="G19" s="27">
        <v>195.57136953254673</v>
      </c>
      <c r="H19" s="27">
        <v>45.052244644111852</v>
      </c>
      <c r="I19" s="27">
        <v>195.57136953254673</v>
      </c>
    </row>
    <row r="20" spans="1:9" x14ac:dyDescent="0.2">
      <c r="A20" s="26" t="s">
        <v>165</v>
      </c>
      <c r="B20" s="27">
        <v>0.40104579163860277</v>
      </c>
      <c r="C20" s="27">
        <v>0.10343581982820597</v>
      </c>
      <c r="D20" s="27">
        <v>3.87724283816467</v>
      </c>
      <c r="E20" s="42">
        <v>1.871886932930348E-4</v>
      </c>
      <c r="F20" s="27">
        <v>0.19588133344379177</v>
      </c>
      <c r="G20" s="27">
        <v>0.60621024983341376</v>
      </c>
      <c r="H20" s="27">
        <v>0.19588133344379177</v>
      </c>
      <c r="I20" s="27">
        <v>0.60621024983341376</v>
      </c>
    </row>
    <row r="21" spans="1:9" x14ac:dyDescent="0.2">
      <c r="A21" s="26" t="s">
        <v>166</v>
      </c>
      <c r="B21" s="27">
        <v>2.3629350677421561</v>
      </c>
      <c r="C21" s="27">
        <v>0.81065762844266054</v>
      </c>
      <c r="D21" s="27">
        <v>2.9148372689486033</v>
      </c>
      <c r="E21" s="42">
        <v>4.3748669580483809E-3</v>
      </c>
      <c r="F21" s="27">
        <v>0.75499950540830918</v>
      </c>
      <c r="G21" s="27">
        <v>3.970870630076003</v>
      </c>
      <c r="H21" s="27">
        <v>0.75499950540830918</v>
      </c>
      <c r="I21" s="27">
        <v>3.970870630076003</v>
      </c>
    </row>
    <row r="22" spans="1:9" x14ac:dyDescent="0.2">
      <c r="A22" s="26" t="s">
        <v>167</v>
      </c>
      <c r="B22" s="27">
        <v>0.45899576720099688</v>
      </c>
      <c r="C22" s="27">
        <v>0.8076136375594869</v>
      </c>
      <c r="D22" s="27">
        <v>0.56833583022202039</v>
      </c>
      <c r="E22" s="27">
        <v>0.57105605659848502</v>
      </c>
      <c r="F22" s="27">
        <v>-1.1429020536489665</v>
      </c>
      <c r="G22" s="27">
        <v>2.0608935880509605</v>
      </c>
      <c r="H22" s="27">
        <v>-1.1429020536489665</v>
      </c>
      <c r="I22" s="27">
        <v>2.0608935880509605</v>
      </c>
    </row>
    <row r="23" spans="1:9" x14ac:dyDescent="0.2">
      <c r="A23" s="26" t="s">
        <v>168</v>
      </c>
      <c r="B23" s="27">
        <v>-0.74556994898329021</v>
      </c>
      <c r="C23" s="27">
        <v>0.77052683991866555</v>
      </c>
      <c r="D23" s="27">
        <v>-0.96761061439727436</v>
      </c>
      <c r="E23" s="27">
        <v>0.33552760308777096</v>
      </c>
      <c r="F23" s="27">
        <v>-2.2739062825574035</v>
      </c>
      <c r="G23" s="27">
        <v>0.78276638459082293</v>
      </c>
      <c r="H23" s="27">
        <v>-2.2739062825574035</v>
      </c>
      <c r="I23" s="27">
        <v>0.78276638459082293</v>
      </c>
    </row>
    <row r="24" spans="1:9" x14ac:dyDescent="0.2">
      <c r="A24" s="26" t="s">
        <v>169</v>
      </c>
      <c r="B24" s="27">
        <v>0.96795884277617883</v>
      </c>
      <c r="C24" s="27">
        <v>0.62803724600857336</v>
      </c>
      <c r="D24" s="27">
        <v>1.5412443273515106</v>
      </c>
      <c r="E24" s="27">
        <v>0.12635409177785065</v>
      </c>
      <c r="F24" s="27">
        <v>-0.27775005688271615</v>
      </c>
      <c r="G24" s="27">
        <v>2.2136677424350739</v>
      </c>
      <c r="H24" s="27">
        <v>-0.27775005688271615</v>
      </c>
      <c r="I24" s="27">
        <v>2.2136677424350739</v>
      </c>
    </row>
    <row r="25" spans="1:9" x14ac:dyDescent="0.2">
      <c r="A25" s="26" t="s">
        <v>170</v>
      </c>
      <c r="B25" s="27">
        <v>2.3077035755570217E-2</v>
      </c>
      <c r="C25" s="27">
        <v>7.1666145361629588E-2</v>
      </c>
      <c r="D25" s="27">
        <v>0.32200749236787857</v>
      </c>
      <c r="E25" s="27">
        <v>0.74810603043765667</v>
      </c>
      <c r="F25" s="27">
        <v>-0.11907242376870028</v>
      </c>
      <c r="G25" s="27">
        <v>0.16522649527984071</v>
      </c>
      <c r="H25" s="27">
        <v>-0.11907242376870028</v>
      </c>
      <c r="I25" s="27">
        <v>0.16522649527984071</v>
      </c>
    </row>
    <row r="26" spans="1:9" x14ac:dyDescent="0.2">
      <c r="A26" s="26" t="s">
        <v>171</v>
      </c>
      <c r="B26" s="27">
        <v>0.55828234165818935</v>
      </c>
      <c r="C26" s="27">
        <v>0.20160446572267035</v>
      </c>
      <c r="D26" s="27">
        <v>2.7691963055330806</v>
      </c>
      <c r="E26" s="42">
        <v>6.6767582714488917E-3</v>
      </c>
      <c r="F26" s="27">
        <v>0.15840083979216985</v>
      </c>
      <c r="G26" s="27">
        <v>0.9581638435242088</v>
      </c>
      <c r="H26" s="27">
        <v>0.15840083979216985</v>
      </c>
      <c r="I26" s="27">
        <v>0.9581638435242088</v>
      </c>
    </row>
    <row r="27" spans="1:9" x14ac:dyDescent="0.2">
      <c r="A27" s="26" t="s">
        <v>172</v>
      </c>
      <c r="B27" s="27">
        <v>-0.61956510771601403</v>
      </c>
      <c r="C27" s="27">
        <v>0.22186601233814437</v>
      </c>
      <c r="D27" s="27">
        <v>-2.792519238015327</v>
      </c>
      <c r="E27" s="42">
        <v>6.2460099338610617E-3</v>
      </c>
      <c r="F27" s="27">
        <v>-1.0596352912249771</v>
      </c>
      <c r="G27" s="27">
        <v>-0.17949492420705099</v>
      </c>
      <c r="H27" s="27">
        <v>-1.0596352912249771</v>
      </c>
      <c r="I27" s="27">
        <v>-0.17949492420705099</v>
      </c>
    </row>
    <row r="28" spans="1:9" x14ac:dyDescent="0.2">
      <c r="A28" s="26" t="s">
        <v>173</v>
      </c>
      <c r="B28" s="27">
        <v>7.1614991620062532E-2</v>
      </c>
      <c r="C28" s="27">
        <v>0.11942162753730366</v>
      </c>
      <c r="D28" s="27">
        <v>0.59968192610414894</v>
      </c>
      <c r="E28" s="27">
        <v>0.55004806671064621</v>
      </c>
      <c r="F28" s="27">
        <v>-0.16525724037004169</v>
      </c>
      <c r="G28" s="27">
        <v>0.30848722361016673</v>
      </c>
      <c r="H28" s="27">
        <v>-0.16525724037004169</v>
      </c>
      <c r="I28" s="27">
        <v>0.30848722361016673</v>
      </c>
    </row>
    <row r="29" spans="1:9" x14ac:dyDescent="0.2">
      <c r="A29" s="26" t="s">
        <v>174</v>
      </c>
      <c r="B29" s="27">
        <v>0.16095149647287399</v>
      </c>
      <c r="C29" s="27">
        <v>0.21179764704220333</v>
      </c>
      <c r="D29" s="27">
        <v>0.75993052198923816</v>
      </c>
      <c r="E29" s="27">
        <v>0.44904901203012437</v>
      </c>
      <c r="F29" s="27">
        <v>-0.25914813221011096</v>
      </c>
      <c r="G29" s="27">
        <v>0.58105112515585899</v>
      </c>
      <c r="H29" s="27">
        <v>-0.25914813221011096</v>
      </c>
      <c r="I29" s="27">
        <v>0.58105112515585899</v>
      </c>
    </row>
    <row r="30" spans="1:9" ht="13.5" thickBot="1" x14ac:dyDescent="0.25">
      <c r="A30" s="28" t="s">
        <v>175</v>
      </c>
      <c r="B30" s="31">
        <v>-0.23883867783069798</v>
      </c>
      <c r="C30" s="31">
        <v>0.28561108706619143</v>
      </c>
      <c r="D30" s="31">
        <v>-0.83623741740581037</v>
      </c>
      <c r="E30" s="31">
        <v>0.40497612247650483</v>
      </c>
      <c r="F30" s="31">
        <v>-0.80534691481947895</v>
      </c>
      <c r="G30" s="31">
        <v>0.32766955915808293</v>
      </c>
      <c r="H30" s="31">
        <v>-0.80534691481947895</v>
      </c>
      <c r="I30" s="31">
        <v>0.32766955915808293</v>
      </c>
    </row>
    <row r="32" spans="1:9" ht="13.5" thickBot="1" x14ac:dyDescent="0.25"/>
    <row r="33" spans="1:6" x14ac:dyDescent="0.2">
      <c r="E33" s="29"/>
      <c r="F33" s="29" t="s">
        <v>44</v>
      </c>
    </row>
    <row r="34" spans="1:6" x14ac:dyDescent="0.2">
      <c r="A34" s="24" t="s">
        <v>51</v>
      </c>
      <c r="E34" s="24" t="s">
        <v>39</v>
      </c>
      <c r="F34" s="75">
        <v>1897.44107745575</v>
      </c>
    </row>
    <row r="35" spans="1:6" ht="13.5" thickBot="1" x14ac:dyDescent="0.25">
      <c r="E35" s="26" t="s">
        <v>164</v>
      </c>
      <c r="F35" s="75">
        <v>120.31180708832929</v>
      </c>
    </row>
    <row r="36" spans="1:6" x14ac:dyDescent="0.2">
      <c r="A36" s="29" t="s">
        <v>52</v>
      </c>
      <c r="B36" s="29" t="s">
        <v>125</v>
      </c>
      <c r="C36" s="29" t="s">
        <v>38</v>
      </c>
      <c r="E36" s="26" t="s">
        <v>163</v>
      </c>
      <c r="F36" s="75">
        <v>12.51225222362053</v>
      </c>
    </row>
    <row r="37" spans="1:6" x14ac:dyDescent="0.2">
      <c r="A37" s="26">
        <v>1</v>
      </c>
      <c r="B37" s="26">
        <v>2.7588308821765182</v>
      </c>
      <c r="C37" s="26">
        <v>-7.0828258085886553E-3</v>
      </c>
      <c r="E37" s="26" t="s">
        <v>166</v>
      </c>
      <c r="F37" s="75">
        <v>2.3629350677421561</v>
      </c>
    </row>
    <row r="38" spans="1:6" x14ac:dyDescent="0.2">
      <c r="A38" s="26">
        <v>2</v>
      </c>
      <c r="B38" s="26">
        <v>2.6037310336613873</v>
      </c>
      <c r="C38" s="26">
        <v>0.14801702270654227</v>
      </c>
      <c r="E38" s="26" t="s">
        <v>169</v>
      </c>
      <c r="F38" s="75">
        <v>0.96795884277617883</v>
      </c>
    </row>
    <row r="39" spans="1:6" x14ac:dyDescent="0.2">
      <c r="A39" s="26">
        <v>3</v>
      </c>
      <c r="B39" s="26">
        <v>1.415314630285837</v>
      </c>
      <c r="C39" s="26">
        <v>-1.2002032506688916</v>
      </c>
      <c r="E39" s="26" t="s">
        <v>168</v>
      </c>
      <c r="F39" s="75">
        <v>0.74556994898328999</v>
      </c>
    </row>
    <row r="40" spans="1:6" x14ac:dyDescent="0.2">
      <c r="A40" s="26">
        <v>4</v>
      </c>
      <c r="B40" s="26">
        <v>1.7695670994965604</v>
      </c>
      <c r="C40" s="26">
        <v>-1.5544557198796149</v>
      </c>
      <c r="E40" s="26" t="s">
        <v>172</v>
      </c>
      <c r="F40" s="75">
        <v>0.61956510771601403</v>
      </c>
    </row>
    <row r="41" spans="1:6" x14ac:dyDescent="0.2">
      <c r="A41" s="26">
        <v>5</v>
      </c>
      <c r="B41" s="26">
        <v>3.2846942499425542</v>
      </c>
      <c r="C41" s="26">
        <v>-0.60916724054590432</v>
      </c>
      <c r="E41" s="26" t="s">
        <v>171</v>
      </c>
      <c r="F41" s="75">
        <v>0.55828234165818935</v>
      </c>
    </row>
    <row r="42" spans="1:6" x14ac:dyDescent="0.2">
      <c r="A42" s="26">
        <v>6</v>
      </c>
      <c r="B42" s="26">
        <v>2.0317650360687836</v>
      </c>
      <c r="C42" s="26">
        <v>0.58197448556218534</v>
      </c>
      <c r="E42" s="26" t="s">
        <v>167</v>
      </c>
      <c r="F42" s="75">
        <v>0.45899576720099688</v>
      </c>
    </row>
    <row r="43" spans="1:6" x14ac:dyDescent="0.2">
      <c r="A43" s="26">
        <v>7</v>
      </c>
      <c r="B43" s="26">
        <v>3.028883848277125</v>
      </c>
      <c r="C43" s="26">
        <v>0.31750529689003537</v>
      </c>
      <c r="E43" s="26" t="s">
        <v>165</v>
      </c>
      <c r="F43" s="75">
        <v>0.40104579163860277</v>
      </c>
    </row>
    <row r="44" spans="1:6" x14ac:dyDescent="0.2">
      <c r="A44" s="26">
        <v>8</v>
      </c>
      <c r="B44" s="26">
        <v>3.1083605496911826</v>
      </c>
      <c r="C44" s="26">
        <v>0.23802859547597777</v>
      </c>
      <c r="E44" s="26" t="s">
        <v>175</v>
      </c>
      <c r="F44" s="75">
        <v>0.23883867783069801</v>
      </c>
    </row>
    <row r="45" spans="1:6" x14ac:dyDescent="0.2">
      <c r="A45" s="26">
        <v>9</v>
      </c>
      <c r="B45" s="26">
        <v>2.371002524170351</v>
      </c>
      <c r="C45" s="26">
        <v>0.97538662099680939</v>
      </c>
      <c r="E45" s="26" t="s">
        <v>174</v>
      </c>
      <c r="F45" s="75">
        <v>0.16095149647287399</v>
      </c>
    </row>
    <row r="46" spans="1:6" x14ac:dyDescent="0.2">
      <c r="A46" s="26">
        <v>10</v>
      </c>
      <c r="B46" s="26">
        <v>2.6638745756132729</v>
      </c>
      <c r="C46" s="26">
        <v>0.12051919207627115</v>
      </c>
      <c r="E46" s="26" t="s">
        <v>173</v>
      </c>
      <c r="F46" s="75">
        <v>7.1614991620062532E-2</v>
      </c>
    </row>
    <row r="47" spans="1:6" x14ac:dyDescent="0.2">
      <c r="A47" s="26">
        <v>11</v>
      </c>
      <c r="B47" s="26">
        <v>3.1172734808758493</v>
      </c>
      <c r="C47" s="26">
        <v>3.4607475168073165E-2</v>
      </c>
      <c r="E47" s="26" t="s">
        <v>170</v>
      </c>
      <c r="F47" s="75">
        <v>2.3077035755570217E-2</v>
      </c>
    </row>
    <row r="48" spans="1:6" x14ac:dyDescent="0.2">
      <c r="A48" s="26">
        <v>12</v>
      </c>
      <c r="B48" s="26">
        <v>3.4302699117680908</v>
      </c>
      <c r="C48" s="26">
        <v>-0.18806826159639334</v>
      </c>
    </row>
    <row r="49" spans="1:3" x14ac:dyDescent="0.2">
      <c r="A49" s="26">
        <v>13</v>
      </c>
      <c r="B49" s="26">
        <v>3.363234919542931</v>
      </c>
      <c r="C49" s="26">
        <v>-0.45251602031589666</v>
      </c>
    </row>
    <row r="50" spans="1:3" x14ac:dyDescent="0.2">
      <c r="A50" s="26">
        <v>14</v>
      </c>
      <c r="B50" s="26">
        <v>3.0141550191709059</v>
      </c>
      <c r="C50" s="26">
        <v>0.21506709775143928</v>
      </c>
    </row>
    <row r="51" spans="1:3" x14ac:dyDescent="0.2">
      <c r="A51" s="26">
        <v>15</v>
      </c>
      <c r="B51" s="26">
        <v>3.647696463713725</v>
      </c>
      <c r="C51" s="26">
        <v>-0.18477702342357283</v>
      </c>
    </row>
    <row r="52" spans="1:3" x14ac:dyDescent="0.2">
      <c r="A52" s="26">
        <v>16</v>
      </c>
      <c r="B52" s="26">
        <v>2.7191268423767707</v>
      </c>
      <c r="C52" s="26">
        <v>0.55499445671740855</v>
      </c>
    </row>
    <row r="53" spans="1:3" x14ac:dyDescent="0.2">
      <c r="A53" s="26">
        <v>17</v>
      </c>
      <c r="B53" s="26">
        <v>2.4985835019756744</v>
      </c>
      <c r="C53" s="26">
        <v>0.48152739067535988</v>
      </c>
    </row>
    <row r="54" spans="1:3" x14ac:dyDescent="0.2">
      <c r="A54" s="26">
        <v>18</v>
      </c>
      <c r="B54" s="26">
        <v>2.5000498230938093</v>
      </c>
      <c r="C54" s="26">
        <v>0.48006106955722494</v>
      </c>
    </row>
    <row r="55" spans="1:3" x14ac:dyDescent="0.2">
      <c r="A55" s="26">
        <v>19</v>
      </c>
      <c r="B55" s="26">
        <v>2.8914761366089925</v>
      </c>
      <c r="C55" s="26">
        <v>0.415776798876621</v>
      </c>
    </row>
    <row r="56" spans="1:3" x14ac:dyDescent="0.2">
      <c r="A56" s="26">
        <v>20</v>
      </c>
      <c r="B56" s="26">
        <v>2.8500057970800285</v>
      </c>
      <c r="C56" s="26">
        <v>0.13010509557100569</v>
      </c>
    </row>
    <row r="57" spans="1:3" x14ac:dyDescent="0.2">
      <c r="A57" s="26">
        <v>21</v>
      </c>
      <c r="B57" s="26">
        <v>2.6236898561248831</v>
      </c>
      <c r="C57" s="26">
        <v>0.53713303729470052</v>
      </c>
    </row>
    <row r="58" spans="1:3" x14ac:dyDescent="0.2">
      <c r="A58" s="26">
        <v>22</v>
      </c>
      <c r="B58" s="26">
        <v>3.3684369134825829</v>
      </c>
      <c r="C58" s="26">
        <v>-0.41979624746244237</v>
      </c>
    </row>
    <row r="59" spans="1:3" x14ac:dyDescent="0.2">
      <c r="A59" s="26">
        <v>23</v>
      </c>
      <c r="B59" s="26">
        <v>3.044231394398389</v>
      </c>
      <c r="C59" s="26">
        <v>-9.5590728378248446E-2</v>
      </c>
    </row>
    <row r="60" spans="1:3" x14ac:dyDescent="0.2">
      <c r="A60" s="26">
        <v>24</v>
      </c>
      <c r="B60" s="26">
        <v>3.2134821006150265</v>
      </c>
      <c r="C60" s="26">
        <v>1.5740016307318694E-2</v>
      </c>
    </row>
    <row r="61" spans="1:3" x14ac:dyDescent="0.2">
      <c r="A61" s="26">
        <v>25</v>
      </c>
      <c r="B61" s="26">
        <v>3.2405301556345267</v>
      </c>
      <c r="C61" s="26">
        <v>0.12676567435194741</v>
      </c>
    </row>
    <row r="62" spans="1:3" x14ac:dyDescent="0.2">
      <c r="A62" s="26">
        <v>26</v>
      </c>
      <c r="B62" s="26">
        <v>2.8480510007256021</v>
      </c>
      <c r="C62" s="26">
        <v>0.42947101957533196</v>
      </c>
    </row>
    <row r="63" spans="1:3" x14ac:dyDescent="0.2">
      <c r="A63" s="26">
        <v>27</v>
      </c>
      <c r="B63" s="26">
        <v>2.8586864583796339</v>
      </c>
      <c r="C63" s="26">
        <v>0.34609044210906514</v>
      </c>
    </row>
    <row r="64" spans="1:3" x14ac:dyDescent="0.2">
      <c r="A64" s="26">
        <v>28</v>
      </c>
      <c r="B64" s="26">
        <v>3.2467033877983598</v>
      </c>
      <c r="C64" s="26">
        <v>-0.29806272177821924</v>
      </c>
    </row>
    <row r="65" spans="1:3" x14ac:dyDescent="0.2">
      <c r="A65" s="26">
        <v>29</v>
      </c>
      <c r="B65" s="26">
        <v>2.9308136844702295</v>
      </c>
      <c r="C65" s="26">
        <v>0.34670833583070459</v>
      </c>
    </row>
    <row r="66" spans="1:3" x14ac:dyDescent="0.2">
      <c r="A66" s="26">
        <v>30</v>
      </c>
      <c r="B66" s="26">
        <v>2.8791287360237714</v>
      </c>
      <c r="C66" s="26">
        <v>0.3983932842771627</v>
      </c>
    </row>
    <row r="67" spans="1:3" x14ac:dyDescent="0.2">
      <c r="A67" s="26">
        <v>31</v>
      </c>
      <c r="B67" s="26">
        <v>3.3062502511410461</v>
      </c>
      <c r="C67" s="26">
        <v>-0.35760958512090557</v>
      </c>
    </row>
    <row r="68" spans="1:3" x14ac:dyDescent="0.2">
      <c r="A68" s="26">
        <v>32</v>
      </c>
      <c r="B68" s="26">
        <v>2.4783888619852177</v>
      </c>
      <c r="C68" s="26">
        <v>0.65012452280259181</v>
      </c>
    </row>
    <row r="69" spans="1:3" x14ac:dyDescent="0.2">
      <c r="A69" s="26">
        <v>33</v>
      </c>
      <c r="B69" s="26">
        <v>3.0141874000466355</v>
      </c>
      <c r="C69" s="26">
        <v>-6.188468441998074E-2</v>
      </c>
    </row>
    <row r="70" spans="1:3" x14ac:dyDescent="0.2">
      <c r="A70" s="26">
        <v>34</v>
      </c>
      <c r="B70" s="26">
        <v>3.0220858761687546</v>
      </c>
      <c r="C70" s="26">
        <v>7.8006412709479278E-2</v>
      </c>
    </row>
    <row r="71" spans="1:3" x14ac:dyDescent="0.2">
      <c r="A71" s="26">
        <v>35</v>
      </c>
      <c r="B71" s="26">
        <v>2.7655411366121507</v>
      </c>
      <c r="C71" s="26">
        <v>0.36297224817565876</v>
      </c>
    </row>
    <row r="72" spans="1:3" x14ac:dyDescent="0.2">
      <c r="A72" s="26">
        <v>36</v>
      </c>
      <c r="B72" s="26">
        <v>2.4188008334405104</v>
      </c>
      <c r="C72" s="26">
        <v>-1.0275189308095809</v>
      </c>
    </row>
    <row r="73" spans="1:3" x14ac:dyDescent="0.2">
      <c r="A73" s="26">
        <v>37</v>
      </c>
      <c r="B73" s="26">
        <v>2.5176917870576245</v>
      </c>
      <c r="C73" s="26">
        <v>-1.126409884426695</v>
      </c>
    </row>
    <row r="74" spans="1:3" x14ac:dyDescent="0.2">
      <c r="A74" s="26">
        <v>38</v>
      </c>
      <c r="B74" s="26">
        <v>2.4304484739832093</v>
      </c>
      <c r="C74" s="26">
        <v>-0.95568546487571049</v>
      </c>
    </row>
    <row r="75" spans="1:3" x14ac:dyDescent="0.2">
      <c r="A75" s="26">
        <v>39</v>
      </c>
      <c r="B75" s="26">
        <v>2.2581785078667025</v>
      </c>
      <c r="C75" s="26">
        <v>-0.86689660523577294</v>
      </c>
    </row>
    <row r="76" spans="1:3" x14ac:dyDescent="0.2">
      <c r="A76" s="26">
        <v>40</v>
      </c>
      <c r="B76" s="26">
        <v>3.1342457095852474</v>
      </c>
      <c r="C76" s="26">
        <v>-8.497266910322665E-2</v>
      </c>
    </row>
    <row r="77" spans="1:3" x14ac:dyDescent="0.2">
      <c r="A77" s="26">
        <v>41</v>
      </c>
      <c r="B77" s="26">
        <v>3.0407304415777183</v>
      </c>
      <c r="C77" s="26">
        <v>8.5425989043024231E-3</v>
      </c>
    </row>
    <row r="78" spans="1:3" x14ac:dyDescent="0.2">
      <c r="A78" s="26">
        <v>42</v>
      </c>
      <c r="B78" s="26">
        <v>2.8738782122860469</v>
      </c>
      <c r="C78" s="26">
        <v>0.40703300350160676</v>
      </c>
    </row>
    <row r="79" spans="1:3" x14ac:dyDescent="0.2">
      <c r="A79" s="26">
        <v>43</v>
      </c>
      <c r="B79" s="26">
        <v>2.5699784352281441</v>
      </c>
      <c r="C79" s="26">
        <v>0.38232428039851074</v>
      </c>
    </row>
    <row r="80" spans="1:3" x14ac:dyDescent="0.2">
      <c r="A80" s="26">
        <v>44</v>
      </c>
      <c r="B80" s="26">
        <v>3.1833755580486622</v>
      </c>
      <c r="C80" s="26">
        <v>-0.17670334445633706</v>
      </c>
    </row>
    <row r="81" spans="1:3" x14ac:dyDescent="0.2">
      <c r="A81" s="26">
        <v>45</v>
      </c>
      <c r="B81" s="26">
        <v>2.9570342241117742</v>
      </c>
      <c r="C81" s="26">
        <v>9.2238816370246557E-2</v>
      </c>
    </row>
    <row r="82" spans="1:3" x14ac:dyDescent="0.2">
      <c r="A82" s="26">
        <v>46</v>
      </c>
      <c r="B82" s="26">
        <v>3.0413732514876965</v>
      </c>
      <c r="C82" s="26">
        <v>-1.0273834096414358E-2</v>
      </c>
    </row>
    <row r="83" spans="1:3" x14ac:dyDescent="0.2">
      <c r="A83" s="26">
        <v>47</v>
      </c>
      <c r="B83" s="26">
        <v>2.624522896395157</v>
      </c>
      <c r="C83" s="26">
        <v>0.52607408771974917</v>
      </c>
    </row>
    <row r="84" spans="1:3" x14ac:dyDescent="0.2">
      <c r="A84" s="26">
        <v>48</v>
      </c>
      <c r="B84" s="26">
        <v>2.1947769449444259</v>
      </c>
      <c r="C84" s="26">
        <v>0.81337784860812246</v>
      </c>
    </row>
    <row r="85" spans="1:3" x14ac:dyDescent="0.2">
      <c r="A85" s="26">
        <v>49</v>
      </c>
      <c r="B85" s="26">
        <v>2.9803668838560413</v>
      </c>
      <c r="C85" s="26">
        <v>2.7787909696507018E-2</v>
      </c>
    </row>
    <row r="86" spans="1:3" x14ac:dyDescent="0.2">
      <c r="A86" s="26">
        <v>50</v>
      </c>
      <c r="B86" s="26">
        <v>3.3647043912845556</v>
      </c>
      <c r="C86" s="26">
        <v>-0.21410740716964938</v>
      </c>
    </row>
    <row r="87" spans="1:3" x14ac:dyDescent="0.2">
      <c r="A87" s="26">
        <v>51</v>
      </c>
      <c r="B87" s="26">
        <v>2.939546067066245</v>
      </c>
      <c r="C87" s="26">
        <v>0.34136514872140866</v>
      </c>
    </row>
    <row r="88" spans="1:3" x14ac:dyDescent="0.2">
      <c r="A88" s="26">
        <v>52</v>
      </c>
      <c r="B88" s="26">
        <v>3.0802249389894572</v>
      </c>
      <c r="C88" s="26">
        <v>-4.9125521598174959E-2</v>
      </c>
    </row>
    <row r="89" spans="1:3" x14ac:dyDescent="0.2">
      <c r="A89" s="26">
        <v>53</v>
      </c>
      <c r="B89" s="26">
        <v>2.4784446230460806</v>
      </c>
      <c r="C89" s="26">
        <v>0.57082841743594015</v>
      </c>
    </row>
    <row r="90" spans="1:3" x14ac:dyDescent="0.2">
      <c r="A90" s="26">
        <v>54</v>
      </c>
      <c r="B90" s="26">
        <v>3.124516637109386</v>
      </c>
      <c r="C90" s="26">
        <v>-0.11784442351706081</v>
      </c>
    </row>
    <row r="91" spans="1:3" x14ac:dyDescent="0.2">
      <c r="A91" s="26">
        <v>55</v>
      </c>
      <c r="B91" s="26">
        <v>2.7347225870879863</v>
      </c>
      <c r="C91" s="26">
        <v>0.27194962650433885</v>
      </c>
    </row>
    <row r="92" spans="1:3" x14ac:dyDescent="0.2">
      <c r="A92" s="26">
        <v>56</v>
      </c>
      <c r="B92" s="26">
        <v>2.7606550333586877</v>
      </c>
      <c r="C92" s="26">
        <v>0.2460171802336375</v>
      </c>
    </row>
    <row r="93" spans="1:3" x14ac:dyDescent="0.2">
      <c r="A93" s="26">
        <v>57</v>
      </c>
      <c r="B93" s="26">
        <v>2.9124664604911201</v>
      </c>
      <c r="C93" s="26">
        <v>0.18762582838711372</v>
      </c>
    </row>
    <row r="94" spans="1:3" x14ac:dyDescent="0.2">
      <c r="A94" s="26">
        <v>58</v>
      </c>
      <c r="B94" s="26">
        <v>2.986707339001526</v>
      </c>
      <c r="C94" s="26">
        <v>0.11338494987670789</v>
      </c>
    </row>
    <row r="95" spans="1:3" x14ac:dyDescent="0.2">
      <c r="A95" s="26">
        <v>59</v>
      </c>
      <c r="B95" s="26">
        <v>3.1303831656425478</v>
      </c>
      <c r="C95" s="26">
        <v>0.15052805014510584</v>
      </c>
    </row>
    <row r="96" spans="1:3" x14ac:dyDescent="0.2">
      <c r="A96" s="26">
        <v>60</v>
      </c>
      <c r="B96" s="26">
        <v>2.9359392225368994</v>
      </c>
      <c r="C96" s="26">
        <v>8.8866298502798813E-2</v>
      </c>
    </row>
    <row r="97" spans="1:3" x14ac:dyDescent="0.2">
      <c r="A97" s="26">
        <v>61</v>
      </c>
      <c r="B97" s="26">
        <v>3.5467586806966378</v>
      </c>
      <c r="C97" s="26">
        <v>-0.62844755411123154</v>
      </c>
    </row>
    <row r="98" spans="1:3" x14ac:dyDescent="0.2">
      <c r="A98" s="26">
        <v>62</v>
      </c>
      <c r="B98" s="26">
        <v>3.4522093694283686</v>
      </c>
      <c r="C98" s="26">
        <v>-0.52261689837892256</v>
      </c>
    </row>
    <row r="99" spans="1:3" x14ac:dyDescent="0.2">
      <c r="A99" s="26">
        <v>63</v>
      </c>
      <c r="B99" s="26">
        <v>2.9048654442922159</v>
      </c>
      <c r="C99" s="26">
        <v>1.128234991893251E-2</v>
      </c>
    </row>
    <row r="100" spans="1:3" x14ac:dyDescent="0.2">
      <c r="A100" s="26">
        <v>64</v>
      </c>
      <c r="B100" s="26">
        <v>2.4829234973382355</v>
      </c>
      <c r="C100" s="26">
        <v>0.66767348677667071</v>
      </c>
    </row>
    <row r="101" spans="1:3" x14ac:dyDescent="0.2">
      <c r="A101" s="26">
        <v>65</v>
      </c>
      <c r="B101" s="26">
        <v>3.1508193514368079</v>
      </c>
      <c r="C101" s="26">
        <v>0.15643358404880559</v>
      </c>
    </row>
    <row r="102" spans="1:3" x14ac:dyDescent="0.2">
      <c r="A102" s="26">
        <v>66</v>
      </c>
      <c r="B102" s="26">
        <v>2.8404062019850622</v>
      </c>
      <c r="C102" s="26">
        <v>0.16774859156748612</v>
      </c>
    </row>
    <row r="103" spans="1:3" x14ac:dyDescent="0.2">
      <c r="A103" s="26">
        <v>67</v>
      </c>
      <c r="B103" s="26">
        <v>1.9518477617940129</v>
      </c>
      <c r="C103" s="26">
        <v>-1.7367363821770674</v>
      </c>
    </row>
    <row r="104" spans="1:3" x14ac:dyDescent="0.2">
      <c r="A104" s="26">
        <v>68</v>
      </c>
      <c r="B104" s="26">
        <v>2.5525112827052125</v>
      </c>
      <c r="C104" s="26">
        <v>-1.0777482735977137</v>
      </c>
    </row>
    <row r="105" spans="1:3" x14ac:dyDescent="0.2">
      <c r="A105" s="26">
        <v>69</v>
      </c>
      <c r="B105" s="26">
        <v>2.7049435103165904</v>
      </c>
      <c r="C105" s="26">
        <v>0.27516738233444382</v>
      </c>
    </row>
    <row r="106" spans="1:3" x14ac:dyDescent="0.2">
      <c r="A106" s="26">
        <v>70</v>
      </c>
      <c r="B106" s="26">
        <v>2.5074258299777168</v>
      </c>
      <c r="C106" s="26">
        <v>0.32461035090548451</v>
      </c>
    </row>
    <row r="107" spans="1:3" x14ac:dyDescent="0.2">
      <c r="A107" s="26">
        <v>71</v>
      </c>
      <c r="B107" s="26">
        <v>3.1393419469147741</v>
      </c>
      <c r="C107" s="26">
        <v>4.162430488020652E-2</v>
      </c>
    </row>
    <row r="108" spans="1:3" x14ac:dyDescent="0.2">
      <c r="A108" s="26">
        <v>72</v>
      </c>
      <c r="B108" s="26">
        <v>3.3336303697812424</v>
      </c>
      <c r="C108" s="26">
        <v>0.11921024503275124</v>
      </c>
    </row>
    <row r="109" spans="1:3" x14ac:dyDescent="0.2">
      <c r="A109" s="26">
        <v>73</v>
      </c>
      <c r="B109" s="26">
        <v>2.7440136216334645</v>
      </c>
      <c r="C109" s="26">
        <v>0.43695263016151609</v>
      </c>
    </row>
    <row r="110" spans="1:3" x14ac:dyDescent="0.2">
      <c r="A110" s="26">
        <v>74</v>
      </c>
      <c r="B110" s="26">
        <v>3.277937239797343</v>
      </c>
      <c r="C110" s="26">
        <v>-0.60241023040069308</v>
      </c>
    </row>
    <row r="111" spans="1:3" x14ac:dyDescent="0.2">
      <c r="A111" s="26">
        <v>75</v>
      </c>
      <c r="B111" s="26">
        <v>2.8703274032798269</v>
      </c>
      <c r="C111" s="26">
        <v>-0.19480039388317705</v>
      </c>
    </row>
    <row r="112" spans="1:3" x14ac:dyDescent="0.2">
      <c r="A112" s="26">
        <v>76</v>
      </c>
      <c r="B112" s="26">
        <v>2.943146405008175</v>
      </c>
      <c r="C112" s="26">
        <v>1.1242905011433546E-2</v>
      </c>
    </row>
    <row r="113" spans="1:3" x14ac:dyDescent="0.2">
      <c r="A113" s="26">
        <v>77</v>
      </c>
      <c r="B113" s="26">
        <v>3.049763180998152</v>
      </c>
      <c r="C113" s="26">
        <v>-0.20253091576260518</v>
      </c>
    </row>
    <row r="114" spans="1:3" x14ac:dyDescent="0.2">
      <c r="A114" s="26">
        <v>78</v>
      </c>
      <c r="B114" s="26">
        <v>2.9657140349624793</v>
      </c>
      <c r="C114" s="26">
        <v>-0.29018702556582943</v>
      </c>
    </row>
    <row r="115" spans="1:3" x14ac:dyDescent="0.2">
      <c r="A115" s="26">
        <v>79</v>
      </c>
      <c r="B115" s="26">
        <v>2.7314906496078648</v>
      </c>
      <c r="C115" s="26">
        <v>6.1513257374508967E-2</v>
      </c>
    </row>
    <row r="116" spans="1:3" x14ac:dyDescent="0.2">
      <c r="A116" s="26">
        <v>80</v>
      </c>
      <c r="B116" s="26">
        <v>2.6345853218896202</v>
      </c>
      <c r="C116" s="26">
        <v>-0.23306028104067122</v>
      </c>
    </row>
    <row r="117" spans="1:3" x14ac:dyDescent="0.2">
      <c r="A117" s="26">
        <v>81</v>
      </c>
      <c r="B117" s="26">
        <v>2.229153853361288</v>
      </c>
      <c r="C117" s="26">
        <v>0.59222503304792529</v>
      </c>
    </row>
    <row r="118" spans="1:3" x14ac:dyDescent="0.2">
      <c r="A118" s="26">
        <v>82</v>
      </c>
      <c r="B118" s="26">
        <v>2.8009152313867798</v>
      </c>
      <c r="C118" s="26">
        <v>0.18527162932367958</v>
      </c>
    </row>
    <row r="119" spans="1:3" x14ac:dyDescent="0.2">
      <c r="A119" s="26">
        <v>83</v>
      </c>
      <c r="B119" s="26">
        <v>3.1766546486617964</v>
      </c>
      <c r="C119" s="26">
        <v>-2.4773692617873877E-2</v>
      </c>
    </row>
    <row r="120" spans="1:3" x14ac:dyDescent="0.2">
      <c r="A120" s="26">
        <v>84</v>
      </c>
      <c r="B120" s="26">
        <v>2.4925070260831723</v>
      </c>
      <c r="C120" s="26">
        <v>0.49367983462728704</v>
      </c>
    </row>
    <row r="121" spans="1:3" x14ac:dyDescent="0.2">
      <c r="A121" s="26">
        <v>85</v>
      </c>
      <c r="B121" s="26">
        <v>3.2600241661342597</v>
      </c>
      <c r="C121" s="26">
        <v>-0.28296515784589005</v>
      </c>
    </row>
    <row r="122" spans="1:3" x14ac:dyDescent="0.2">
      <c r="A122" s="26">
        <v>86</v>
      </c>
      <c r="B122" s="26">
        <v>2.8931475987934281</v>
      </c>
      <c r="C122" s="26">
        <v>2.3000195417720359E-2</v>
      </c>
    </row>
    <row r="123" spans="1:3" x14ac:dyDescent="0.2">
      <c r="A123" s="26">
        <v>87</v>
      </c>
      <c r="B123" s="26">
        <v>2.8304065641216569</v>
      </c>
      <c r="C123" s="26">
        <v>0.14665244416671275</v>
      </c>
    </row>
    <row r="124" spans="1:3" x14ac:dyDescent="0.2">
      <c r="A124" s="26">
        <v>88</v>
      </c>
      <c r="B124" s="26">
        <v>2.970337496755159</v>
      </c>
      <c r="C124" s="26">
        <v>-5.4189702544010565E-2</v>
      </c>
    </row>
    <row r="125" spans="1:3" x14ac:dyDescent="0.2">
      <c r="A125" s="26">
        <v>89</v>
      </c>
      <c r="B125" s="26">
        <v>2.9231581187150315</v>
      </c>
      <c r="C125" s="26">
        <v>6.4343523344145837E-3</v>
      </c>
    </row>
    <row r="126" spans="1:3" x14ac:dyDescent="0.2">
      <c r="A126" s="26">
        <v>90</v>
      </c>
      <c r="B126" s="26">
        <v>3.2454840327828949</v>
      </c>
      <c r="C126" s="26">
        <v>-0.31589156173344879</v>
      </c>
    </row>
    <row r="127" spans="1:3" x14ac:dyDescent="0.2">
      <c r="A127" s="26">
        <v>91</v>
      </c>
      <c r="B127" s="26">
        <v>3.022748295474512</v>
      </c>
      <c r="C127" s="26">
        <v>-0.1044371688891057</v>
      </c>
    </row>
    <row r="128" spans="1:3" x14ac:dyDescent="0.2">
      <c r="A128" s="26">
        <v>92</v>
      </c>
      <c r="B128" s="26">
        <v>1.803677353878097</v>
      </c>
      <c r="C128" s="26">
        <v>-1.5885659742611515</v>
      </c>
    </row>
    <row r="129" spans="1:3" x14ac:dyDescent="0.2">
      <c r="A129" s="26">
        <v>93</v>
      </c>
      <c r="B129" s="26">
        <v>2.6955352947675242</v>
      </c>
      <c r="C129" s="26">
        <v>0.22277583181788208</v>
      </c>
    </row>
    <row r="130" spans="1:3" x14ac:dyDescent="0.2">
      <c r="A130" s="26">
        <v>94</v>
      </c>
      <c r="B130" s="26">
        <v>3.0907548594531487</v>
      </c>
      <c r="C130" s="26">
        <v>-6.5949338413450409E-2</v>
      </c>
    </row>
    <row r="131" spans="1:3" x14ac:dyDescent="0.2">
      <c r="A131" s="26">
        <v>95</v>
      </c>
      <c r="B131" s="26">
        <v>2.5781481746014965</v>
      </c>
      <c r="C131" s="26">
        <v>0.44665734643820176</v>
      </c>
    </row>
    <row r="132" spans="1:3" x14ac:dyDescent="0.2">
      <c r="A132" s="26">
        <v>96</v>
      </c>
      <c r="B132" s="26">
        <v>2.7505159659405876</v>
      </c>
      <c r="C132" s="26">
        <v>3.3877801748956493E-2</v>
      </c>
    </row>
    <row r="133" spans="1:3" x14ac:dyDescent="0.2">
      <c r="A133" s="26">
        <v>97</v>
      </c>
      <c r="B133" s="26">
        <v>3.0337358027656824</v>
      </c>
      <c r="C133" s="26">
        <v>-0.11488457354764936</v>
      </c>
    </row>
    <row r="134" spans="1:3" x14ac:dyDescent="0.2">
      <c r="A134" s="26">
        <v>98</v>
      </c>
      <c r="B134" s="26">
        <v>2.8000222812982911</v>
      </c>
      <c r="C134" s="26">
        <v>0.11882894791974197</v>
      </c>
    </row>
    <row r="135" spans="1:3" x14ac:dyDescent="0.2">
      <c r="A135" s="26">
        <v>99</v>
      </c>
      <c r="B135" s="26">
        <v>2.9286102872445987</v>
      </c>
      <c r="C135" s="26">
        <v>-3.8238529348434191E-2</v>
      </c>
    </row>
    <row r="136" spans="1:3" x14ac:dyDescent="0.2">
      <c r="A136" s="26">
        <v>100</v>
      </c>
      <c r="B136" s="26">
        <v>2.7390652084973506</v>
      </c>
      <c r="C136" s="26">
        <v>0.15130654939881394</v>
      </c>
    </row>
    <row r="137" spans="1:3" x14ac:dyDescent="0.2">
      <c r="A137" s="26">
        <v>101</v>
      </c>
      <c r="B137" s="26">
        <v>3.303397531143351</v>
      </c>
      <c r="C137" s="26">
        <v>-0.41302577324718648</v>
      </c>
    </row>
    <row r="138" spans="1:3" x14ac:dyDescent="0.2">
      <c r="A138" s="26">
        <v>102</v>
      </c>
      <c r="B138" s="26">
        <v>2.1034283730590615</v>
      </c>
      <c r="C138" s="26">
        <v>0.5103111485719074</v>
      </c>
    </row>
    <row r="139" spans="1:3" x14ac:dyDescent="0.2">
      <c r="A139" s="26">
        <v>103</v>
      </c>
      <c r="B139" s="26">
        <v>3.4024124477808435</v>
      </c>
      <c r="C139" s="26">
        <v>-0.1976355472921445</v>
      </c>
    </row>
    <row r="140" spans="1:3" x14ac:dyDescent="0.2">
      <c r="A140" s="26">
        <v>104</v>
      </c>
      <c r="B140" s="26">
        <v>3.1341258845678537</v>
      </c>
      <c r="C140" s="26">
        <v>-0.34112197758547991</v>
      </c>
    </row>
    <row r="141" spans="1:3" x14ac:dyDescent="0.2">
      <c r="A141" s="26">
        <v>105</v>
      </c>
      <c r="B141" s="26">
        <v>1.9306991376838225</v>
      </c>
      <c r="C141" s="26">
        <v>0.68304038394714639</v>
      </c>
    </row>
    <row r="142" spans="1:3" x14ac:dyDescent="0.2">
      <c r="A142" s="26">
        <v>106</v>
      </c>
      <c r="B142" s="26">
        <v>2.9717777800579728</v>
      </c>
      <c r="C142" s="26">
        <v>0.27743324460630081</v>
      </c>
    </row>
    <row r="143" spans="1:3" x14ac:dyDescent="0.2">
      <c r="A143" s="26">
        <v>107</v>
      </c>
      <c r="B143" s="26">
        <v>1.972800646581085</v>
      </c>
      <c r="C143" s="26">
        <v>0.64093887504988389</v>
      </c>
    </row>
    <row r="144" spans="1:3" x14ac:dyDescent="0.2">
      <c r="A144" s="26">
        <v>108</v>
      </c>
      <c r="B144" s="26">
        <v>3.3449476823766222</v>
      </c>
      <c r="C144" s="26">
        <v>-0.19306672633269972</v>
      </c>
    </row>
    <row r="145" spans="1:3" x14ac:dyDescent="0.2">
      <c r="A145" s="26">
        <v>109</v>
      </c>
      <c r="B145" s="26">
        <v>2.6136231914630099</v>
      </c>
      <c r="C145" s="26">
        <v>0.17938071551936385</v>
      </c>
    </row>
    <row r="146" spans="1:3" x14ac:dyDescent="0.2">
      <c r="A146" s="26">
        <v>110</v>
      </c>
      <c r="B146" s="26">
        <v>2.8277675164675431</v>
      </c>
      <c r="C146" s="26">
        <v>0.42144350819673049</v>
      </c>
    </row>
    <row r="147" spans="1:3" x14ac:dyDescent="0.2">
      <c r="A147" s="26">
        <v>111</v>
      </c>
      <c r="B147" s="26">
        <v>2.8594375158024192</v>
      </c>
      <c r="C147" s="26">
        <v>-4.1636450741090236E-2</v>
      </c>
    </row>
    <row r="148" spans="1:3" x14ac:dyDescent="0.2">
      <c r="A148" s="26">
        <v>112</v>
      </c>
      <c r="B148" s="26">
        <v>3.2316090341582964</v>
      </c>
      <c r="C148" s="26">
        <v>-0.25658980220184713</v>
      </c>
    </row>
    <row r="149" spans="1:3" x14ac:dyDescent="0.2">
      <c r="A149" s="26">
        <v>113</v>
      </c>
      <c r="B149" s="26">
        <v>3.2631129137258208</v>
      </c>
      <c r="C149" s="26">
        <v>-0.28809368176937156</v>
      </c>
    </row>
    <row r="150" spans="1:3" x14ac:dyDescent="0.2">
      <c r="A150" s="26">
        <v>114</v>
      </c>
      <c r="B150" s="26">
        <v>2.8450284184009393</v>
      </c>
      <c r="C150" s="26">
        <v>0.38419369852140584</v>
      </c>
    </row>
    <row r="151" spans="1:3" x14ac:dyDescent="0.2">
      <c r="A151" s="26">
        <v>115</v>
      </c>
      <c r="B151" s="26">
        <v>3.086228158732701</v>
      </c>
      <c r="C151" s="26">
        <v>-1.2609346521638809E-2</v>
      </c>
    </row>
    <row r="152" spans="1:3" ht="13.5" thickBot="1" x14ac:dyDescent="0.25">
      <c r="A152" s="28">
        <v>116</v>
      </c>
      <c r="B152" s="28">
        <v>3.0715055767216848</v>
      </c>
      <c r="C152" s="28">
        <v>-0.12286491070154426</v>
      </c>
    </row>
  </sheetData>
  <sortState xmlns:xlrd2="http://schemas.microsoft.com/office/spreadsheetml/2017/richdata2" ref="E34:F47">
    <sortCondition descending="1" ref="F34:F4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W16"/>
  <sheetViews>
    <sheetView showGridLines="0" tabSelected="1" topLeftCell="M1" zoomScaleNormal="100" workbookViewId="0">
      <selection activeCell="U19" sqref="U19"/>
    </sheetView>
  </sheetViews>
  <sheetFormatPr baseColWidth="10" defaultRowHeight="15" x14ac:dyDescent="0.25"/>
  <cols>
    <col min="2" max="2" width="12.7109375" bestFit="1" customWidth="1"/>
    <col min="3" max="3" width="9.5703125" bestFit="1" customWidth="1"/>
    <col min="4" max="4" width="11.140625" bestFit="1" customWidth="1"/>
    <col min="5" max="5" width="12" bestFit="1" customWidth="1"/>
    <col min="6" max="6" width="7.7109375" bestFit="1" customWidth="1"/>
    <col min="7" max="7" width="12.42578125" bestFit="1" customWidth="1"/>
    <col min="8" max="8" width="6.5703125" customWidth="1"/>
    <col min="10" max="10" width="10" bestFit="1" customWidth="1"/>
    <col min="11" max="11" width="11" bestFit="1" customWidth="1"/>
    <col min="12" max="12" width="12.7109375" bestFit="1" customWidth="1"/>
    <col min="15" max="15" width="14.140625" bestFit="1" customWidth="1"/>
    <col min="17" max="17" width="5.85546875" customWidth="1"/>
    <col min="18" max="18" width="14.7109375" bestFit="1" customWidth="1"/>
    <col min="20" max="20" width="12.7109375" bestFit="1" customWidth="1"/>
    <col min="23" max="23" width="14.140625" bestFit="1" customWidth="1"/>
  </cols>
  <sheetData>
    <row r="2" spans="1:23" x14ac:dyDescent="0.25">
      <c r="A2" s="41" t="s">
        <v>180</v>
      </c>
      <c r="B2" s="44"/>
      <c r="C2" s="55" t="s">
        <v>183</v>
      </c>
      <c r="D2" s="55" t="s">
        <v>176</v>
      </c>
      <c r="E2" s="55" t="s">
        <v>177</v>
      </c>
      <c r="F2" s="55" t="s">
        <v>178</v>
      </c>
      <c r="G2" s="55" t="s">
        <v>179</v>
      </c>
      <c r="I2" s="41" t="s">
        <v>181</v>
      </c>
      <c r="J2" s="44"/>
      <c r="K2" s="40" t="s">
        <v>183</v>
      </c>
      <c r="L2" s="40" t="s">
        <v>176</v>
      </c>
      <c r="M2" s="40" t="s">
        <v>177</v>
      </c>
      <c r="N2" s="40" t="s">
        <v>178</v>
      </c>
      <c r="O2" s="40" t="s">
        <v>179</v>
      </c>
      <c r="Q2" s="41" t="s">
        <v>182</v>
      </c>
      <c r="R2" s="44"/>
      <c r="S2" s="40" t="s">
        <v>183</v>
      </c>
      <c r="T2" s="40" t="s">
        <v>176</v>
      </c>
      <c r="U2" s="40" t="s">
        <v>177</v>
      </c>
      <c r="V2" s="40" t="s">
        <v>178</v>
      </c>
      <c r="W2" s="40" t="s">
        <v>179</v>
      </c>
    </row>
    <row r="3" spans="1:23" x14ac:dyDescent="0.25">
      <c r="B3" s="52" t="s">
        <v>132</v>
      </c>
      <c r="C3" s="56">
        <f>-'P1.1'!B23</f>
        <v>78.442055374117231</v>
      </c>
      <c r="D3" s="56">
        <f>+'P1.1'!E23</f>
        <v>0.13801860948443775</v>
      </c>
      <c r="E3" s="57">
        <f>+SQRT('P1.1'!D13)</f>
        <v>4.0829046629284589</v>
      </c>
      <c r="F3" s="58">
        <f>+'P1.1'!B5</f>
        <v>0.62436799380341002</v>
      </c>
      <c r="G3" s="59">
        <f>+'P1.1'!F12</f>
        <v>1.9723080917675938E-16</v>
      </c>
      <c r="J3" s="54" t="s">
        <v>145</v>
      </c>
      <c r="K3" s="53">
        <f>+'P2.1'!D35</f>
        <v>0.70557893994127518</v>
      </c>
      <c r="L3" s="45">
        <f>+'P2.1'!F20</f>
        <v>9.4961894655032236E-18</v>
      </c>
      <c r="M3" s="46">
        <f>+'P2.1'!C7</f>
        <v>0.65077390363552379</v>
      </c>
      <c r="N3" s="47">
        <f>+'P2.1'!C5</f>
        <v>0.6243679938034099</v>
      </c>
      <c r="O3" s="48">
        <f>+'P2.1'!G12</f>
        <v>1.9723080917675938E-16</v>
      </c>
      <c r="R3" s="52" t="s">
        <v>164</v>
      </c>
      <c r="S3" s="45">
        <f>+'P3.1'!B19</f>
        <v>120.31180708832929</v>
      </c>
      <c r="T3" s="45">
        <f>+'P3.1'!E19</f>
        <v>2.0075145669346452E-3</v>
      </c>
      <c r="U3" s="46">
        <f>+SQRT('P3.1'!D13)</f>
        <v>0.51398345481713115</v>
      </c>
      <c r="V3" s="47">
        <f>+'P3.1'!B5</f>
        <v>0.4036198382858005</v>
      </c>
      <c r="W3" s="48">
        <f>+'P3.1'!F12</f>
        <v>3.4247446571128143E-7</v>
      </c>
    </row>
    <row r="4" spans="1:23" x14ac:dyDescent="0.25">
      <c r="B4" s="52" t="s">
        <v>138</v>
      </c>
      <c r="C4" s="56">
        <f>+'P1.1'!B29</f>
        <v>5.8542617703747633</v>
      </c>
      <c r="D4" s="56">
        <f>+'P1.1'!E29</f>
        <v>0.51207403943034846</v>
      </c>
      <c r="E4" s="60"/>
      <c r="F4" s="60"/>
      <c r="G4" s="60"/>
      <c r="J4" s="54" t="s">
        <v>148</v>
      </c>
      <c r="K4" s="53">
        <f>+'P2.1'!D36</f>
        <v>0.32115100446953498</v>
      </c>
      <c r="L4" s="45">
        <f>+'P2.1'!F23</f>
        <v>0.13801860948443775</v>
      </c>
      <c r="M4" s="44"/>
      <c r="N4" s="44"/>
      <c r="O4" s="44"/>
      <c r="R4" s="52" t="s">
        <v>163</v>
      </c>
      <c r="S4" s="45">
        <f>+'P3.1'!B18</f>
        <v>12.51225222362053</v>
      </c>
      <c r="T4" s="45">
        <f>+'P3.1'!E18</f>
        <v>0.42576545835698243</v>
      </c>
      <c r="U4" s="44"/>
      <c r="V4" s="44"/>
      <c r="W4" s="44"/>
    </row>
    <row r="5" spans="1:23" x14ac:dyDescent="0.25">
      <c r="B5" s="52" t="s">
        <v>131</v>
      </c>
      <c r="C5" s="56">
        <f>+'P1.1'!B22</f>
        <v>2.6143490037321495</v>
      </c>
      <c r="D5" s="56">
        <f>+'P1.1'!E22</f>
        <v>0.33451966001585043</v>
      </c>
      <c r="E5" s="60"/>
      <c r="F5" s="60"/>
      <c r="G5" s="60"/>
      <c r="H5" s="51"/>
      <c r="J5" s="54" t="s">
        <v>147</v>
      </c>
      <c r="K5" s="53">
        <f>+'P2.1'!D37</f>
        <v>0.25081838714464455</v>
      </c>
      <c r="L5" s="45">
        <f>+'P2.1'!F22</f>
        <v>0.33451966001585132</v>
      </c>
      <c r="M5" s="44"/>
      <c r="N5" s="44"/>
      <c r="O5" s="50"/>
      <c r="R5" s="52" t="s">
        <v>166</v>
      </c>
      <c r="S5" s="45">
        <f>+'P3.1'!B21</f>
        <v>2.3629350677421561</v>
      </c>
      <c r="T5" s="45">
        <f>+'P3.1'!E21</f>
        <v>4.3748669580483809E-3</v>
      </c>
      <c r="U5" s="44"/>
      <c r="V5" s="44"/>
      <c r="W5" s="49"/>
    </row>
    <row r="6" spans="1:23" x14ac:dyDescent="0.25">
      <c r="B6" s="52" t="s">
        <v>130</v>
      </c>
      <c r="C6" s="56">
        <f>+'P1.1'!B21</f>
        <v>1.7216578885419105</v>
      </c>
      <c r="D6" s="56">
        <f>+'P1.1'!E21</f>
        <v>0.12413867365966212</v>
      </c>
      <c r="E6" s="60"/>
      <c r="F6" s="60"/>
      <c r="G6" s="60"/>
      <c r="J6" s="54" t="s">
        <v>151</v>
      </c>
      <c r="K6" s="53">
        <f>+'P2.1'!D38</f>
        <v>0.19836589683183239</v>
      </c>
      <c r="L6" s="45">
        <f>+'P2.1'!F26</f>
        <v>7.3076411777040676E-2</v>
      </c>
      <c r="M6" s="44"/>
      <c r="N6" s="44"/>
      <c r="O6" s="44"/>
      <c r="R6" s="52" t="s">
        <v>169</v>
      </c>
      <c r="S6" s="45">
        <f>+'P3.1'!B24</f>
        <v>0.96795884277617883</v>
      </c>
      <c r="T6" s="45">
        <f>+'P3.1'!E24</f>
        <v>0.12635409177785065</v>
      </c>
      <c r="U6" s="44"/>
      <c r="V6" s="44"/>
      <c r="W6" s="44"/>
    </row>
    <row r="7" spans="1:23" x14ac:dyDescent="0.25">
      <c r="B7" s="52" t="s">
        <v>137</v>
      </c>
      <c r="C7" s="56">
        <f>+'P1.1'!B28</f>
        <v>1.693148498520328</v>
      </c>
      <c r="D7" s="56">
        <f>+'P1.1'!E28</f>
        <v>0.53187280687469085</v>
      </c>
      <c r="E7" s="60"/>
      <c r="F7" s="60"/>
      <c r="G7" s="60"/>
      <c r="J7" s="54" t="s">
        <v>144</v>
      </c>
      <c r="K7" s="53">
        <f>+'P2.1'!D39</f>
        <v>0.15123645418975068</v>
      </c>
      <c r="L7" s="45">
        <f>+'P2.1'!F19</f>
        <v>4.6111158894413966E-2</v>
      </c>
      <c r="M7" s="44"/>
      <c r="N7" s="44"/>
      <c r="O7" s="44"/>
      <c r="R7" s="52" t="s">
        <v>168</v>
      </c>
      <c r="S7" s="45">
        <f>-'P3.1'!B23</f>
        <v>0.74556994898329021</v>
      </c>
      <c r="T7" s="45">
        <f>+'P3.1'!E23</f>
        <v>0.33552760308777096</v>
      </c>
      <c r="U7" s="44"/>
      <c r="V7" s="44"/>
      <c r="W7" s="44"/>
    </row>
    <row r="8" spans="1:23" x14ac:dyDescent="0.25">
      <c r="B8" s="52" t="s">
        <v>129</v>
      </c>
      <c r="C8" s="56">
        <f>+'P1.1'!B20</f>
        <v>0.80190216950630377</v>
      </c>
      <c r="D8" s="56">
        <f>+'P1.1'!E20</f>
        <v>9.4961894655030896E-18</v>
      </c>
      <c r="E8" s="60"/>
      <c r="F8" s="60"/>
      <c r="G8" s="60"/>
      <c r="J8" s="54" t="s">
        <v>150</v>
      </c>
      <c r="K8" s="53">
        <f>+'P2.1'!D40</f>
        <v>0.14263355632338812</v>
      </c>
      <c r="L8" s="45">
        <f>+'P2.1'!F25</f>
        <v>8.5428634333135883E-2</v>
      </c>
      <c r="M8" s="44"/>
      <c r="N8" s="44"/>
      <c r="O8" s="44"/>
      <c r="R8" s="52" t="s">
        <v>172</v>
      </c>
      <c r="S8" s="45">
        <f>-'P3.1'!B27</f>
        <v>0.61956510771601403</v>
      </c>
      <c r="T8" s="45">
        <f>+'P3.1'!E27</f>
        <v>6.2460099338610617E-3</v>
      </c>
      <c r="U8" s="44"/>
      <c r="V8" s="44"/>
      <c r="W8" s="44"/>
    </row>
    <row r="9" spans="1:23" x14ac:dyDescent="0.25">
      <c r="B9" s="52" t="s">
        <v>135</v>
      </c>
      <c r="C9" s="56">
        <f>+'P1.1'!B26</f>
        <v>0.6856169794153395</v>
      </c>
      <c r="D9" s="56">
        <f>+'P1.1'!E26</f>
        <v>7.3076411777040676E-2</v>
      </c>
      <c r="E9" s="60"/>
      <c r="F9" s="60"/>
      <c r="G9" s="60"/>
      <c r="J9" s="54" t="s">
        <v>146</v>
      </c>
      <c r="K9" s="53">
        <f>+'P2.1'!D41</f>
        <v>0.10879359133322966</v>
      </c>
      <c r="L9" s="45">
        <f>+'P2.1'!F21</f>
        <v>0.12413867365966212</v>
      </c>
      <c r="M9" s="44"/>
      <c r="N9" s="44"/>
      <c r="O9" s="44"/>
      <c r="R9" s="52" t="s">
        <v>171</v>
      </c>
      <c r="S9" s="45">
        <f>+'P3.1'!B26</f>
        <v>0.55828234165818935</v>
      </c>
      <c r="T9" s="45">
        <f>+'P3.1'!E26</f>
        <v>6.6767582714488917E-3</v>
      </c>
      <c r="U9" s="44"/>
      <c r="V9" s="44"/>
      <c r="W9" s="44"/>
    </row>
    <row r="10" spans="1:23" x14ac:dyDescent="0.25">
      <c r="B10" s="52" t="s">
        <v>136</v>
      </c>
      <c r="C10" s="56">
        <f>-'P1.1'!B27</f>
        <v>0.61111666815564591</v>
      </c>
      <c r="D10" s="56">
        <f>+'P1.1'!E27</f>
        <v>0.57822206644635454</v>
      </c>
      <c r="E10" s="60"/>
      <c r="F10" s="60"/>
      <c r="G10" s="60"/>
      <c r="J10" s="54" t="s">
        <v>155</v>
      </c>
      <c r="K10" s="53">
        <f>+'P2.1'!D42</f>
        <v>0.104144940458193</v>
      </c>
      <c r="L10" s="45">
        <f>+'P2.1'!F30</f>
        <v>0.23881441843162599</v>
      </c>
      <c r="M10" s="44"/>
      <c r="N10" s="44"/>
      <c r="O10" s="44"/>
      <c r="R10" s="52" t="s">
        <v>167</v>
      </c>
      <c r="S10" s="45">
        <f>+'P3.1'!B22</f>
        <v>0.45899576720099688</v>
      </c>
      <c r="T10" s="45">
        <f>+'P3.1'!E22</f>
        <v>0.57105605659848502</v>
      </c>
      <c r="U10" s="44"/>
      <c r="V10" s="44"/>
      <c r="W10" s="44"/>
    </row>
    <row r="11" spans="1:23" x14ac:dyDescent="0.25">
      <c r="B11" s="52" t="s">
        <v>133</v>
      </c>
      <c r="C11" s="56">
        <f>+'P1.1'!B24</f>
        <v>0.33926800736126733</v>
      </c>
      <c r="D11" s="56">
        <f>+'P1.1'!E24</f>
        <v>0.42776544883826229</v>
      </c>
      <c r="E11" s="60"/>
      <c r="F11" s="60"/>
      <c r="G11" s="60"/>
      <c r="J11" s="54" t="s">
        <v>149</v>
      </c>
      <c r="K11" s="53">
        <f>+'P2.1'!D43</f>
        <v>9.2471059513126841E-2</v>
      </c>
      <c r="L11" s="45">
        <f>+'P2.1'!F24</f>
        <v>0.42776544883826051</v>
      </c>
      <c r="M11" s="44"/>
      <c r="N11" s="44"/>
      <c r="O11" s="44"/>
      <c r="R11" s="52" t="s">
        <v>165</v>
      </c>
      <c r="S11" s="45">
        <f>+'P3.1'!B20</f>
        <v>0.40104579163860277</v>
      </c>
      <c r="T11" s="45">
        <f>+'P3.1'!E20</f>
        <v>1.871886932930348E-4</v>
      </c>
      <c r="U11" s="44"/>
      <c r="V11" s="44"/>
      <c r="W11" s="44"/>
    </row>
    <row r="12" spans="1:23" x14ac:dyDescent="0.25">
      <c r="B12" s="52" t="s">
        <v>139</v>
      </c>
      <c r="C12" s="56">
        <f>-'P1.1'!B30</f>
        <v>0.26362861270659038</v>
      </c>
      <c r="D12" s="56">
        <f>+'P1.1'!E30</f>
        <v>0.23881441843162404</v>
      </c>
      <c r="E12" s="60"/>
      <c r="F12" s="60"/>
      <c r="G12" s="60"/>
      <c r="J12" s="54" t="s">
        <v>152</v>
      </c>
      <c r="K12" s="53">
        <f>+'P2.1'!D44</f>
        <v>6.5239409299166995E-2</v>
      </c>
      <c r="L12" s="45">
        <f>+'P2.1'!F27</f>
        <v>0.57822206644635454</v>
      </c>
      <c r="M12" s="44"/>
      <c r="N12" s="44"/>
      <c r="O12" s="44"/>
      <c r="R12" s="52" t="s">
        <v>175</v>
      </c>
      <c r="S12" s="45">
        <f>-'P3.1'!B30</f>
        <v>0.23883867783069798</v>
      </c>
      <c r="T12" s="45">
        <f>+'P3.1'!E30</f>
        <v>0.40497612247650483</v>
      </c>
      <c r="U12" s="44"/>
      <c r="V12" s="44"/>
      <c r="W12" s="44"/>
    </row>
    <row r="13" spans="1:23" x14ac:dyDescent="0.25">
      <c r="B13" s="52" t="s">
        <v>134</v>
      </c>
      <c r="C13" s="56">
        <f>+'P1.1'!B25</f>
        <v>6.7599466382380749E-2</v>
      </c>
      <c r="D13" s="56">
        <f>+'P1.1'!E25</f>
        <v>8.5428634333135883E-2</v>
      </c>
      <c r="E13" s="60"/>
      <c r="F13" s="60"/>
      <c r="G13" s="60"/>
      <c r="J13" s="54" t="s">
        <v>143</v>
      </c>
      <c r="K13" s="53">
        <f>+'P2.1'!D45</f>
        <v>4.8501208333339173E-2</v>
      </c>
      <c r="L13" s="45">
        <f>+'P2.1'!F18</f>
        <v>0.53750067095337828</v>
      </c>
      <c r="M13" s="44"/>
      <c r="N13" s="44"/>
      <c r="O13" s="44"/>
      <c r="R13" s="52" t="s">
        <v>174</v>
      </c>
      <c r="S13" s="45">
        <f>+'P3.1'!B29</f>
        <v>0.16095149647287399</v>
      </c>
      <c r="T13" s="45">
        <f>+'P3.1'!E29</f>
        <v>0.44904901203012437</v>
      </c>
      <c r="U13" s="44"/>
      <c r="V13" s="44"/>
      <c r="W13" s="44"/>
    </row>
    <row r="14" spans="1:23" x14ac:dyDescent="0.25">
      <c r="B14" s="52" t="s">
        <v>128</v>
      </c>
      <c r="C14" s="56">
        <f>+'P1.1'!B19</f>
        <v>3.2977462037317066E-4</v>
      </c>
      <c r="D14" s="56">
        <f>+'P1.1'!E19</f>
        <v>4.6111158894413612E-2</v>
      </c>
      <c r="E14" s="60"/>
      <c r="F14" s="60"/>
      <c r="G14" s="60"/>
      <c r="J14" s="54" t="s">
        <v>154</v>
      </c>
      <c r="K14" s="53">
        <f>+'P2.1'!D46</f>
        <v>4.7634527048099479E-2</v>
      </c>
      <c r="L14" s="45">
        <f>+'P2.1'!F29</f>
        <v>0.51207403943034935</v>
      </c>
      <c r="M14" s="44"/>
      <c r="N14" s="44"/>
      <c r="O14" s="44"/>
      <c r="R14" s="52" t="s">
        <v>173</v>
      </c>
      <c r="S14" s="45">
        <f>+'P3.1'!B28</f>
        <v>7.1614991620062532E-2</v>
      </c>
      <c r="T14" s="45">
        <f>+'P3.1'!E28</f>
        <v>0.55004806671064621</v>
      </c>
      <c r="U14" s="44"/>
      <c r="V14" s="44"/>
      <c r="W14" s="44"/>
    </row>
    <row r="15" spans="1:23" x14ac:dyDescent="0.25">
      <c r="B15" s="52" t="s">
        <v>127</v>
      </c>
      <c r="C15" s="56">
        <f>+'P1.1'!B18</f>
        <v>1.7739297709719131E-4</v>
      </c>
      <c r="D15" s="56">
        <f>+'P1.1'!E18</f>
        <v>0.53750067095337861</v>
      </c>
      <c r="E15" s="60"/>
      <c r="F15" s="60"/>
      <c r="G15" s="60"/>
      <c r="J15" s="54" t="s">
        <v>153</v>
      </c>
      <c r="K15" s="53">
        <f>+'P2.1'!D47</f>
        <v>4.3528284019648165E-2</v>
      </c>
      <c r="L15" s="45">
        <f>+'P2.1'!F28</f>
        <v>0.53187280687469141</v>
      </c>
      <c r="M15" s="44"/>
      <c r="N15" s="44"/>
      <c r="O15" s="44"/>
      <c r="R15" s="52" t="s">
        <v>170</v>
      </c>
      <c r="S15" s="45">
        <f>+'P3.1'!B25</f>
        <v>2.3077035755570217E-2</v>
      </c>
      <c r="T15" s="45">
        <f>+'P3.1'!E25</f>
        <v>0.74810603043765667</v>
      </c>
      <c r="U15" s="44"/>
      <c r="V15" s="44"/>
      <c r="W15" s="44"/>
    </row>
    <row r="16" spans="1:23" x14ac:dyDescent="0.25">
      <c r="J16" s="44" t="s">
        <v>28</v>
      </c>
      <c r="K16" s="44"/>
      <c r="L16" s="44"/>
      <c r="M16" s="44"/>
      <c r="N16" s="44"/>
      <c r="O16" s="44"/>
    </row>
  </sheetData>
  <sortState xmlns:xlrd2="http://schemas.microsoft.com/office/spreadsheetml/2017/richdata2" ref="R3:T15">
    <sortCondition descending="1" ref="S3:S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 Set Precios de Casas</vt:lpstr>
      <vt:lpstr>P1</vt:lpstr>
      <vt:lpstr>P2</vt:lpstr>
      <vt:lpstr>P3</vt:lpstr>
      <vt:lpstr>P4</vt:lpstr>
      <vt:lpstr>P5</vt:lpstr>
      <vt:lpstr>P6</vt:lpstr>
      <vt:lpstr>Data Set Azucar</vt:lpstr>
      <vt:lpstr>P1.1</vt:lpstr>
      <vt:lpstr>P2.1</vt:lpstr>
      <vt:lpstr>P3.1</vt:lpstr>
      <vt:lpstr>P4.1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Ortega</dc:creator>
  <cp:lastModifiedBy>Luis</cp:lastModifiedBy>
  <dcterms:created xsi:type="dcterms:W3CDTF">2020-01-14T23:37:30Z</dcterms:created>
  <dcterms:modified xsi:type="dcterms:W3CDTF">2021-06-25T01:09:55Z</dcterms:modified>
</cp:coreProperties>
</file>