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\Desktop\Universidad\Econometria\"/>
    </mc:Choice>
  </mc:AlternateContent>
  <xr:revisionPtr revIDLastSave="0" documentId="13_ncr:1_{5461ECBE-8180-4C00-9302-979CB7F0A42B}" xr6:coauthVersionLast="47" xr6:coauthVersionMax="47" xr10:uidLastSave="{00000000-0000-0000-0000-000000000000}"/>
  <bookViews>
    <workbookView xWindow="-120" yWindow="480" windowWidth="29040" windowHeight="15840" tabRatio="802" firstSheet="17" activeTab="20" xr2:uid="{00000000-000D-0000-FFFF-FFFF00000000}"/>
  </bookViews>
  <sheets>
    <sheet name="precios de casas" sheetId="1" r:id="rId1"/>
    <sheet name="modelo nivel" sheetId="4" r:id="rId2"/>
    <sheet name="Breusch-Pagan Nivel" sheetId="5" r:id="rId3"/>
    <sheet name="EE Robusto Nivel" sheetId="8" r:id="rId4"/>
    <sheet name="modelo log" sheetId="6" r:id="rId5"/>
    <sheet name="Breusch-Pagan Log" sheetId="7" r:id="rId6"/>
    <sheet name="EE Robusto Log" sheetId="9" r:id="rId7"/>
    <sheet name="MCO Nivel" sheetId="11" r:id="rId8"/>
    <sheet name="MCO Log" sheetId="12" r:id="rId9"/>
    <sheet name="Datos" sheetId="15" r:id="rId10"/>
    <sheet name="UFt = USDt" sheetId="16" r:id="rId11"/>
    <sheet name="UFt = USDt Durbin" sheetId="17" r:id="rId12"/>
    <sheet name="UFst = USDst" sheetId="18" r:id="rId13"/>
    <sheet name="UFst = USDst Durbin" sheetId="19" r:id="rId14"/>
    <sheet name="UFt = USDt + t" sheetId="20" r:id="rId15"/>
    <sheet name="UFt = USDt + t Durbin" sheetId="21" r:id="rId16"/>
    <sheet name="Hoja21" sheetId="14" state="hidden" r:id="rId17"/>
    <sheet name="IMACEC" sheetId="22" r:id="rId18"/>
    <sheet name="Tendencia y estacionalidad" sheetId="24" r:id="rId19"/>
    <sheet name="Set Separado" sheetId="30" r:id="rId20"/>
    <sheet name="Pronostico" sheetId="29" r:id="rId21"/>
  </sheets>
  <externalReferences>
    <externalReference r:id="rId22"/>
    <externalReference r:id="rId23"/>
  </externalReferences>
  <definedNames>
    <definedName name="_xlnm._FilterDatabase" localSheetId="18" hidden="1">'Tendencia y estacionalidad'!$A$1:$N$257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9" i="29" l="1"/>
  <c r="Z40" i="29"/>
  <c r="Y40" i="29" s="1"/>
  <c r="W40" i="29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O259" i="30"/>
  <c r="N259" i="30"/>
  <c r="M259" i="30"/>
  <c r="L259" i="30"/>
  <c r="K259" i="30"/>
  <c r="J259" i="30"/>
  <c r="I259" i="30"/>
  <c r="H259" i="30"/>
  <c r="G259" i="30"/>
  <c r="F259" i="30"/>
  <c r="E259" i="30"/>
  <c r="O258" i="30"/>
  <c r="N258" i="30"/>
  <c r="M258" i="30"/>
  <c r="L258" i="30"/>
  <c r="K258" i="30"/>
  <c r="J258" i="30"/>
  <c r="I258" i="30"/>
  <c r="H258" i="30"/>
  <c r="G258" i="30"/>
  <c r="F258" i="30"/>
  <c r="E258" i="30"/>
  <c r="O257" i="30"/>
  <c r="N257" i="30"/>
  <c r="M257" i="30"/>
  <c r="L257" i="30"/>
  <c r="K257" i="30"/>
  <c r="J257" i="30"/>
  <c r="I257" i="30"/>
  <c r="H257" i="30"/>
  <c r="G257" i="30"/>
  <c r="F257" i="30"/>
  <c r="E257" i="30"/>
  <c r="O256" i="30"/>
  <c r="N256" i="30"/>
  <c r="M256" i="30"/>
  <c r="L256" i="30"/>
  <c r="K256" i="30"/>
  <c r="J256" i="30"/>
  <c r="I256" i="30"/>
  <c r="H256" i="30"/>
  <c r="G256" i="30"/>
  <c r="F256" i="30"/>
  <c r="E256" i="30"/>
  <c r="O255" i="30"/>
  <c r="N255" i="30"/>
  <c r="M255" i="30"/>
  <c r="L255" i="30"/>
  <c r="K255" i="30"/>
  <c r="J255" i="30"/>
  <c r="I255" i="30"/>
  <c r="H255" i="30"/>
  <c r="G255" i="30"/>
  <c r="F255" i="30"/>
  <c r="E255" i="30"/>
  <c r="O254" i="30"/>
  <c r="N254" i="30"/>
  <c r="M254" i="30"/>
  <c r="L254" i="30"/>
  <c r="K254" i="30"/>
  <c r="J254" i="30"/>
  <c r="I254" i="30"/>
  <c r="H254" i="30"/>
  <c r="G254" i="30"/>
  <c r="F254" i="30"/>
  <c r="E254" i="30"/>
  <c r="O253" i="30"/>
  <c r="N253" i="30"/>
  <c r="M253" i="30"/>
  <c r="L253" i="30"/>
  <c r="K253" i="30"/>
  <c r="J253" i="30"/>
  <c r="I253" i="30"/>
  <c r="H253" i="30"/>
  <c r="G253" i="30"/>
  <c r="F253" i="30"/>
  <c r="E253" i="30"/>
  <c r="O252" i="30"/>
  <c r="N252" i="30"/>
  <c r="M252" i="30"/>
  <c r="L252" i="30"/>
  <c r="K252" i="30"/>
  <c r="J252" i="30"/>
  <c r="I252" i="30"/>
  <c r="H252" i="30"/>
  <c r="G252" i="30"/>
  <c r="F252" i="30"/>
  <c r="E252" i="30"/>
  <c r="O251" i="30"/>
  <c r="N251" i="30"/>
  <c r="M251" i="30"/>
  <c r="L251" i="30"/>
  <c r="K251" i="30"/>
  <c r="J251" i="30"/>
  <c r="I251" i="30"/>
  <c r="H251" i="30"/>
  <c r="G251" i="30"/>
  <c r="F251" i="30"/>
  <c r="E251" i="30"/>
  <c r="O250" i="30"/>
  <c r="N250" i="30"/>
  <c r="M250" i="30"/>
  <c r="L250" i="30"/>
  <c r="K250" i="30"/>
  <c r="J250" i="30"/>
  <c r="I250" i="30"/>
  <c r="H250" i="30"/>
  <c r="G250" i="30"/>
  <c r="F250" i="30"/>
  <c r="E250" i="30"/>
  <c r="O249" i="30"/>
  <c r="N249" i="30"/>
  <c r="M249" i="30"/>
  <c r="L249" i="30"/>
  <c r="K249" i="30"/>
  <c r="J249" i="30"/>
  <c r="I249" i="30"/>
  <c r="H249" i="30"/>
  <c r="G249" i="30"/>
  <c r="F249" i="30"/>
  <c r="E249" i="30"/>
  <c r="O248" i="30"/>
  <c r="N248" i="30"/>
  <c r="M248" i="30"/>
  <c r="L248" i="30"/>
  <c r="K248" i="30"/>
  <c r="J248" i="30"/>
  <c r="I248" i="30"/>
  <c r="H248" i="30"/>
  <c r="G248" i="30"/>
  <c r="F248" i="30"/>
  <c r="E248" i="30"/>
  <c r="O247" i="30"/>
  <c r="N247" i="30"/>
  <c r="M247" i="30"/>
  <c r="L247" i="30"/>
  <c r="K247" i="30"/>
  <c r="J247" i="30"/>
  <c r="I247" i="30"/>
  <c r="H247" i="30"/>
  <c r="G247" i="30"/>
  <c r="F247" i="30"/>
  <c r="E247" i="30"/>
  <c r="O246" i="30"/>
  <c r="N246" i="30"/>
  <c r="M246" i="30"/>
  <c r="L246" i="30"/>
  <c r="K246" i="30"/>
  <c r="J246" i="30"/>
  <c r="I246" i="30"/>
  <c r="H246" i="30"/>
  <c r="G246" i="30"/>
  <c r="F246" i="30"/>
  <c r="E246" i="30"/>
  <c r="O245" i="30"/>
  <c r="N245" i="30"/>
  <c r="M245" i="30"/>
  <c r="L245" i="30"/>
  <c r="K245" i="30"/>
  <c r="J245" i="30"/>
  <c r="I245" i="30"/>
  <c r="H245" i="30"/>
  <c r="G245" i="30"/>
  <c r="F245" i="30"/>
  <c r="E245" i="30"/>
  <c r="O244" i="30"/>
  <c r="N244" i="30"/>
  <c r="M244" i="30"/>
  <c r="L244" i="30"/>
  <c r="K244" i="30"/>
  <c r="J244" i="30"/>
  <c r="I244" i="30"/>
  <c r="H244" i="30"/>
  <c r="G244" i="30"/>
  <c r="F244" i="30"/>
  <c r="E244" i="30"/>
  <c r="O243" i="30"/>
  <c r="N243" i="30"/>
  <c r="M243" i="30"/>
  <c r="L243" i="30"/>
  <c r="K243" i="30"/>
  <c r="J243" i="30"/>
  <c r="I243" i="30"/>
  <c r="H243" i="30"/>
  <c r="G243" i="30"/>
  <c r="F243" i="30"/>
  <c r="E243" i="30"/>
  <c r="O242" i="30"/>
  <c r="N242" i="30"/>
  <c r="M242" i="30"/>
  <c r="L242" i="30"/>
  <c r="K242" i="30"/>
  <c r="J242" i="30"/>
  <c r="I242" i="30"/>
  <c r="H242" i="30"/>
  <c r="G242" i="30"/>
  <c r="F242" i="30"/>
  <c r="E242" i="30"/>
  <c r="O241" i="30"/>
  <c r="N241" i="30"/>
  <c r="M241" i="30"/>
  <c r="L241" i="30"/>
  <c r="K241" i="30"/>
  <c r="J241" i="30"/>
  <c r="I241" i="30"/>
  <c r="H241" i="30"/>
  <c r="G241" i="30"/>
  <c r="F241" i="30"/>
  <c r="E241" i="30"/>
  <c r="O240" i="30"/>
  <c r="N240" i="30"/>
  <c r="M240" i="30"/>
  <c r="L240" i="30"/>
  <c r="K240" i="30"/>
  <c r="J240" i="30"/>
  <c r="I240" i="30"/>
  <c r="H240" i="30"/>
  <c r="G240" i="30"/>
  <c r="F240" i="30"/>
  <c r="E240" i="30"/>
  <c r="O239" i="30"/>
  <c r="N239" i="30"/>
  <c r="M239" i="30"/>
  <c r="L239" i="30"/>
  <c r="K239" i="30"/>
  <c r="J239" i="30"/>
  <c r="I239" i="30"/>
  <c r="H239" i="30"/>
  <c r="G239" i="30"/>
  <c r="F239" i="30"/>
  <c r="E239" i="30"/>
  <c r="O238" i="30"/>
  <c r="N238" i="30"/>
  <c r="M238" i="30"/>
  <c r="L238" i="30"/>
  <c r="K238" i="30"/>
  <c r="J238" i="30"/>
  <c r="I238" i="30"/>
  <c r="H238" i="30"/>
  <c r="G238" i="30"/>
  <c r="F238" i="30"/>
  <c r="E238" i="30"/>
  <c r="O237" i="30"/>
  <c r="N237" i="30"/>
  <c r="M237" i="30"/>
  <c r="L237" i="30"/>
  <c r="K237" i="30"/>
  <c r="J237" i="30"/>
  <c r="I237" i="30"/>
  <c r="H237" i="30"/>
  <c r="G237" i="30"/>
  <c r="F237" i="30"/>
  <c r="E237" i="30"/>
  <c r="O236" i="30"/>
  <c r="N236" i="30"/>
  <c r="M236" i="30"/>
  <c r="L236" i="30"/>
  <c r="K236" i="30"/>
  <c r="J236" i="30"/>
  <c r="I236" i="30"/>
  <c r="H236" i="30"/>
  <c r="G236" i="30"/>
  <c r="F236" i="30"/>
  <c r="E236" i="30"/>
  <c r="O235" i="30"/>
  <c r="N235" i="30"/>
  <c r="M235" i="30"/>
  <c r="L235" i="30"/>
  <c r="K235" i="30"/>
  <c r="J235" i="30"/>
  <c r="I235" i="30"/>
  <c r="H235" i="30"/>
  <c r="G235" i="30"/>
  <c r="F235" i="30"/>
  <c r="E235" i="30"/>
  <c r="O234" i="30"/>
  <c r="N234" i="30"/>
  <c r="M234" i="30"/>
  <c r="L234" i="30"/>
  <c r="K234" i="30"/>
  <c r="J234" i="30"/>
  <c r="I234" i="30"/>
  <c r="H234" i="30"/>
  <c r="G234" i="30"/>
  <c r="F234" i="30"/>
  <c r="E234" i="30"/>
  <c r="O233" i="30"/>
  <c r="N233" i="30"/>
  <c r="M233" i="30"/>
  <c r="L233" i="30"/>
  <c r="K233" i="30"/>
  <c r="J233" i="30"/>
  <c r="I233" i="30"/>
  <c r="H233" i="30"/>
  <c r="G233" i="30"/>
  <c r="F233" i="30"/>
  <c r="E233" i="30"/>
  <c r="O232" i="30"/>
  <c r="N232" i="30"/>
  <c r="M232" i="30"/>
  <c r="L232" i="30"/>
  <c r="K232" i="30"/>
  <c r="J232" i="30"/>
  <c r="I232" i="30"/>
  <c r="H232" i="30"/>
  <c r="G232" i="30"/>
  <c r="F232" i="30"/>
  <c r="E232" i="30"/>
  <c r="O231" i="30"/>
  <c r="N231" i="30"/>
  <c r="M231" i="30"/>
  <c r="L231" i="30"/>
  <c r="K231" i="30"/>
  <c r="J231" i="30"/>
  <c r="I231" i="30"/>
  <c r="H231" i="30"/>
  <c r="G231" i="30"/>
  <c r="F231" i="30"/>
  <c r="E231" i="30"/>
  <c r="O230" i="30"/>
  <c r="N230" i="30"/>
  <c r="M230" i="30"/>
  <c r="L230" i="30"/>
  <c r="K230" i="30"/>
  <c r="J230" i="30"/>
  <c r="I230" i="30"/>
  <c r="H230" i="30"/>
  <c r="G230" i="30"/>
  <c r="F230" i="30"/>
  <c r="E230" i="30"/>
  <c r="O229" i="30"/>
  <c r="N229" i="30"/>
  <c r="M229" i="30"/>
  <c r="L229" i="30"/>
  <c r="K229" i="30"/>
  <c r="J229" i="30"/>
  <c r="I229" i="30"/>
  <c r="H229" i="30"/>
  <c r="G229" i="30"/>
  <c r="F229" i="30"/>
  <c r="E229" i="30"/>
  <c r="O228" i="30"/>
  <c r="N228" i="30"/>
  <c r="M228" i="30"/>
  <c r="L228" i="30"/>
  <c r="K228" i="30"/>
  <c r="J228" i="30"/>
  <c r="I228" i="30"/>
  <c r="H228" i="30"/>
  <c r="G228" i="30"/>
  <c r="F228" i="30"/>
  <c r="E228" i="30"/>
  <c r="O227" i="30"/>
  <c r="N227" i="30"/>
  <c r="M227" i="30"/>
  <c r="L227" i="30"/>
  <c r="K227" i="30"/>
  <c r="J227" i="30"/>
  <c r="I227" i="30"/>
  <c r="H227" i="30"/>
  <c r="G227" i="30"/>
  <c r="F227" i="30"/>
  <c r="E227" i="30"/>
  <c r="O226" i="30"/>
  <c r="N226" i="30"/>
  <c r="M226" i="30"/>
  <c r="L226" i="30"/>
  <c r="K226" i="30"/>
  <c r="J226" i="30"/>
  <c r="I226" i="30"/>
  <c r="H226" i="30"/>
  <c r="G226" i="30"/>
  <c r="F226" i="30"/>
  <c r="E226" i="30"/>
  <c r="O225" i="30"/>
  <c r="N225" i="30"/>
  <c r="M225" i="30"/>
  <c r="L225" i="30"/>
  <c r="K225" i="30"/>
  <c r="J225" i="30"/>
  <c r="I225" i="30"/>
  <c r="H225" i="30"/>
  <c r="G225" i="30"/>
  <c r="F225" i="30"/>
  <c r="E225" i="30"/>
  <c r="O224" i="30"/>
  <c r="N224" i="30"/>
  <c r="M224" i="30"/>
  <c r="L224" i="30"/>
  <c r="K224" i="30"/>
  <c r="J224" i="30"/>
  <c r="I224" i="30"/>
  <c r="H224" i="30"/>
  <c r="G224" i="30"/>
  <c r="F224" i="30"/>
  <c r="E224" i="30"/>
  <c r="O223" i="30"/>
  <c r="N223" i="30"/>
  <c r="M223" i="30"/>
  <c r="L223" i="30"/>
  <c r="K223" i="30"/>
  <c r="J223" i="30"/>
  <c r="I223" i="30"/>
  <c r="H223" i="30"/>
  <c r="G223" i="30"/>
  <c r="F223" i="30"/>
  <c r="E223" i="30"/>
  <c r="O222" i="30"/>
  <c r="N222" i="30"/>
  <c r="M222" i="30"/>
  <c r="L222" i="30"/>
  <c r="K222" i="30"/>
  <c r="J222" i="30"/>
  <c r="I222" i="30"/>
  <c r="H222" i="30"/>
  <c r="G222" i="30"/>
  <c r="F222" i="30"/>
  <c r="E222" i="30"/>
  <c r="O221" i="30"/>
  <c r="N221" i="30"/>
  <c r="M221" i="30"/>
  <c r="L221" i="30"/>
  <c r="K221" i="30"/>
  <c r="J221" i="30"/>
  <c r="I221" i="30"/>
  <c r="H221" i="30"/>
  <c r="G221" i="30"/>
  <c r="F221" i="30"/>
  <c r="E221" i="30"/>
  <c r="O220" i="30"/>
  <c r="N220" i="30"/>
  <c r="M220" i="30"/>
  <c r="L220" i="30"/>
  <c r="K220" i="30"/>
  <c r="J220" i="30"/>
  <c r="I220" i="30"/>
  <c r="H220" i="30"/>
  <c r="G220" i="30"/>
  <c r="F220" i="30"/>
  <c r="E220" i="30"/>
  <c r="O219" i="30"/>
  <c r="N219" i="30"/>
  <c r="M219" i="30"/>
  <c r="L219" i="30"/>
  <c r="K219" i="30"/>
  <c r="J219" i="30"/>
  <c r="I219" i="30"/>
  <c r="H219" i="30"/>
  <c r="G219" i="30"/>
  <c r="F219" i="30"/>
  <c r="E219" i="30"/>
  <c r="O218" i="30"/>
  <c r="N218" i="30"/>
  <c r="M218" i="30"/>
  <c r="L218" i="30"/>
  <c r="K218" i="30"/>
  <c r="J218" i="30"/>
  <c r="I218" i="30"/>
  <c r="H218" i="30"/>
  <c r="G218" i="30"/>
  <c r="F218" i="30"/>
  <c r="E218" i="30"/>
  <c r="O217" i="30"/>
  <c r="N217" i="30"/>
  <c r="M217" i="30"/>
  <c r="L217" i="30"/>
  <c r="K217" i="30"/>
  <c r="J217" i="30"/>
  <c r="I217" i="30"/>
  <c r="H217" i="30"/>
  <c r="G217" i="30"/>
  <c r="F217" i="30"/>
  <c r="E217" i="30"/>
  <c r="O216" i="30"/>
  <c r="N216" i="30"/>
  <c r="M216" i="30"/>
  <c r="L216" i="30"/>
  <c r="K216" i="30"/>
  <c r="J216" i="30"/>
  <c r="I216" i="30"/>
  <c r="H216" i="30"/>
  <c r="G216" i="30"/>
  <c r="F216" i="30"/>
  <c r="E216" i="30"/>
  <c r="O215" i="30"/>
  <c r="N215" i="30"/>
  <c r="M215" i="30"/>
  <c r="L215" i="30"/>
  <c r="K215" i="30"/>
  <c r="J215" i="30"/>
  <c r="I215" i="30"/>
  <c r="H215" i="30"/>
  <c r="G215" i="30"/>
  <c r="F215" i="30"/>
  <c r="E215" i="30"/>
  <c r="O214" i="30"/>
  <c r="N214" i="30"/>
  <c r="M214" i="30"/>
  <c r="L214" i="30"/>
  <c r="K214" i="30"/>
  <c r="J214" i="30"/>
  <c r="I214" i="30"/>
  <c r="H214" i="30"/>
  <c r="G214" i="30"/>
  <c r="F214" i="30"/>
  <c r="E214" i="30"/>
  <c r="O213" i="30"/>
  <c r="N213" i="30"/>
  <c r="M213" i="30"/>
  <c r="L213" i="30"/>
  <c r="K213" i="30"/>
  <c r="J213" i="30"/>
  <c r="I213" i="30"/>
  <c r="H213" i="30"/>
  <c r="G213" i="30"/>
  <c r="F213" i="30"/>
  <c r="E213" i="30"/>
  <c r="O212" i="30"/>
  <c r="N212" i="30"/>
  <c r="M212" i="30"/>
  <c r="L212" i="30"/>
  <c r="K212" i="30"/>
  <c r="J212" i="30"/>
  <c r="I212" i="30"/>
  <c r="H212" i="30"/>
  <c r="G212" i="30"/>
  <c r="F212" i="30"/>
  <c r="E212" i="30"/>
  <c r="O211" i="30"/>
  <c r="N211" i="30"/>
  <c r="M211" i="30"/>
  <c r="L211" i="30"/>
  <c r="K211" i="30"/>
  <c r="J211" i="30"/>
  <c r="I211" i="30"/>
  <c r="H211" i="30"/>
  <c r="G211" i="30"/>
  <c r="F211" i="30"/>
  <c r="E211" i="30"/>
  <c r="O210" i="30"/>
  <c r="N210" i="30"/>
  <c r="M210" i="30"/>
  <c r="L210" i="30"/>
  <c r="K210" i="30"/>
  <c r="J210" i="30"/>
  <c r="I210" i="30"/>
  <c r="H210" i="30"/>
  <c r="G210" i="30"/>
  <c r="F210" i="30"/>
  <c r="E210" i="30"/>
  <c r="O209" i="30"/>
  <c r="N209" i="30"/>
  <c r="M209" i="30"/>
  <c r="L209" i="30"/>
  <c r="K209" i="30"/>
  <c r="J209" i="30"/>
  <c r="I209" i="30"/>
  <c r="H209" i="30"/>
  <c r="G209" i="30"/>
  <c r="F209" i="30"/>
  <c r="E209" i="30"/>
  <c r="O206" i="30"/>
  <c r="N206" i="30"/>
  <c r="M206" i="30"/>
  <c r="L206" i="30"/>
  <c r="K206" i="30"/>
  <c r="J206" i="30"/>
  <c r="I206" i="30"/>
  <c r="H206" i="30"/>
  <c r="G206" i="30"/>
  <c r="F206" i="30"/>
  <c r="E206" i="30"/>
  <c r="O205" i="30"/>
  <c r="N205" i="30"/>
  <c r="M205" i="30"/>
  <c r="L205" i="30"/>
  <c r="K205" i="30"/>
  <c r="J205" i="30"/>
  <c r="I205" i="30"/>
  <c r="H205" i="30"/>
  <c r="G205" i="30"/>
  <c r="F205" i="30"/>
  <c r="E205" i="30"/>
  <c r="O204" i="30"/>
  <c r="N204" i="30"/>
  <c r="M204" i="30"/>
  <c r="L204" i="30"/>
  <c r="K204" i="30"/>
  <c r="J204" i="30"/>
  <c r="I204" i="30"/>
  <c r="H204" i="30"/>
  <c r="G204" i="30"/>
  <c r="F204" i="30"/>
  <c r="E204" i="30"/>
  <c r="O203" i="30"/>
  <c r="N203" i="30"/>
  <c r="M203" i="30"/>
  <c r="L203" i="30"/>
  <c r="K203" i="30"/>
  <c r="J203" i="30"/>
  <c r="I203" i="30"/>
  <c r="H203" i="30"/>
  <c r="G203" i="30"/>
  <c r="F203" i="30"/>
  <c r="E203" i="30"/>
  <c r="O202" i="30"/>
  <c r="N202" i="30"/>
  <c r="M202" i="30"/>
  <c r="L202" i="30"/>
  <c r="K202" i="30"/>
  <c r="J202" i="30"/>
  <c r="I202" i="30"/>
  <c r="H202" i="30"/>
  <c r="G202" i="30"/>
  <c r="F202" i="30"/>
  <c r="E202" i="30"/>
  <c r="O201" i="30"/>
  <c r="N201" i="30"/>
  <c r="M201" i="30"/>
  <c r="L201" i="30"/>
  <c r="K201" i="30"/>
  <c r="J201" i="30"/>
  <c r="I201" i="30"/>
  <c r="H201" i="30"/>
  <c r="G201" i="30"/>
  <c r="F201" i="30"/>
  <c r="E201" i="30"/>
  <c r="O200" i="30"/>
  <c r="N200" i="30"/>
  <c r="M200" i="30"/>
  <c r="L200" i="30"/>
  <c r="K200" i="30"/>
  <c r="J200" i="30"/>
  <c r="I200" i="30"/>
  <c r="H200" i="30"/>
  <c r="G200" i="30"/>
  <c r="F200" i="30"/>
  <c r="E200" i="30"/>
  <c r="O199" i="30"/>
  <c r="N199" i="30"/>
  <c r="M199" i="30"/>
  <c r="L199" i="30"/>
  <c r="K199" i="30"/>
  <c r="J199" i="30"/>
  <c r="I199" i="30"/>
  <c r="H199" i="30"/>
  <c r="G199" i="30"/>
  <c r="F199" i="30"/>
  <c r="E199" i="30"/>
  <c r="O198" i="30"/>
  <c r="N198" i="30"/>
  <c r="M198" i="30"/>
  <c r="L198" i="30"/>
  <c r="K198" i="30"/>
  <c r="J198" i="30"/>
  <c r="I198" i="30"/>
  <c r="H198" i="30"/>
  <c r="G198" i="30"/>
  <c r="F198" i="30"/>
  <c r="E198" i="30"/>
  <c r="O197" i="30"/>
  <c r="N197" i="30"/>
  <c r="M197" i="30"/>
  <c r="L197" i="30"/>
  <c r="K197" i="30"/>
  <c r="J197" i="30"/>
  <c r="I197" i="30"/>
  <c r="H197" i="30"/>
  <c r="G197" i="30"/>
  <c r="F197" i="30"/>
  <c r="E197" i="30"/>
  <c r="O196" i="30"/>
  <c r="N196" i="30"/>
  <c r="M196" i="30"/>
  <c r="L196" i="30"/>
  <c r="K196" i="30"/>
  <c r="J196" i="30"/>
  <c r="I196" i="30"/>
  <c r="H196" i="30"/>
  <c r="G196" i="30"/>
  <c r="F196" i="30"/>
  <c r="E196" i="30"/>
  <c r="O195" i="30"/>
  <c r="N195" i="30"/>
  <c r="M195" i="30"/>
  <c r="L195" i="30"/>
  <c r="K195" i="30"/>
  <c r="J195" i="30"/>
  <c r="I195" i="30"/>
  <c r="H195" i="30"/>
  <c r="G195" i="30"/>
  <c r="F195" i="30"/>
  <c r="E195" i="30"/>
  <c r="O194" i="30"/>
  <c r="N194" i="30"/>
  <c r="M194" i="30"/>
  <c r="L194" i="30"/>
  <c r="K194" i="30"/>
  <c r="J194" i="30"/>
  <c r="I194" i="30"/>
  <c r="H194" i="30"/>
  <c r="G194" i="30"/>
  <c r="F194" i="30"/>
  <c r="E194" i="30"/>
  <c r="O193" i="30"/>
  <c r="N193" i="30"/>
  <c r="M193" i="30"/>
  <c r="L193" i="30"/>
  <c r="K193" i="30"/>
  <c r="J193" i="30"/>
  <c r="I193" i="30"/>
  <c r="H193" i="30"/>
  <c r="G193" i="30"/>
  <c r="F193" i="30"/>
  <c r="E193" i="30"/>
  <c r="O192" i="30"/>
  <c r="N192" i="30"/>
  <c r="M192" i="30"/>
  <c r="L192" i="30"/>
  <c r="K192" i="30"/>
  <c r="J192" i="30"/>
  <c r="I192" i="30"/>
  <c r="H192" i="30"/>
  <c r="G192" i="30"/>
  <c r="F192" i="30"/>
  <c r="E192" i="30"/>
  <c r="O191" i="30"/>
  <c r="N191" i="30"/>
  <c r="M191" i="30"/>
  <c r="L191" i="30"/>
  <c r="K191" i="30"/>
  <c r="J191" i="30"/>
  <c r="I191" i="30"/>
  <c r="H191" i="30"/>
  <c r="G191" i="30"/>
  <c r="F191" i="30"/>
  <c r="E191" i="30"/>
  <c r="O190" i="30"/>
  <c r="N190" i="30"/>
  <c r="M190" i="30"/>
  <c r="L190" i="30"/>
  <c r="K190" i="30"/>
  <c r="J190" i="30"/>
  <c r="I190" i="30"/>
  <c r="H190" i="30"/>
  <c r="G190" i="30"/>
  <c r="F190" i="30"/>
  <c r="E190" i="30"/>
  <c r="O189" i="30"/>
  <c r="N189" i="30"/>
  <c r="M189" i="30"/>
  <c r="L189" i="30"/>
  <c r="K189" i="30"/>
  <c r="J189" i="30"/>
  <c r="I189" i="30"/>
  <c r="H189" i="30"/>
  <c r="G189" i="30"/>
  <c r="F189" i="30"/>
  <c r="E189" i="30"/>
  <c r="O188" i="30"/>
  <c r="N188" i="30"/>
  <c r="M188" i="30"/>
  <c r="L188" i="30"/>
  <c r="K188" i="30"/>
  <c r="J188" i="30"/>
  <c r="I188" i="30"/>
  <c r="H188" i="30"/>
  <c r="G188" i="30"/>
  <c r="F188" i="30"/>
  <c r="E188" i="30"/>
  <c r="O187" i="30"/>
  <c r="N187" i="30"/>
  <c r="M187" i="30"/>
  <c r="L187" i="30"/>
  <c r="K187" i="30"/>
  <c r="J187" i="30"/>
  <c r="I187" i="30"/>
  <c r="H187" i="30"/>
  <c r="G187" i="30"/>
  <c r="F187" i="30"/>
  <c r="E187" i="30"/>
  <c r="O186" i="30"/>
  <c r="N186" i="30"/>
  <c r="M186" i="30"/>
  <c r="L186" i="30"/>
  <c r="K186" i="30"/>
  <c r="J186" i="30"/>
  <c r="I186" i="30"/>
  <c r="H186" i="30"/>
  <c r="G186" i="30"/>
  <c r="F186" i="30"/>
  <c r="E186" i="30"/>
  <c r="O185" i="30"/>
  <c r="N185" i="30"/>
  <c r="M185" i="30"/>
  <c r="L185" i="30"/>
  <c r="K185" i="30"/>
  <c r="J185" i="30"/>
  <c r="I185" i="30"/>
  <c r="H185" i="30"/>
  <c r="G185" i="30"/>
  <c r="F185" i="30"/>
  <c r="E185" i="30"/>
  <c r="O184" i="30"/>
  <c r="N184" i="30"/>
  <c r="M184" i="30"/>
  <c r="L184" i="30"/>
  <c r="K184" i="30"/>
  <c r="J184" i="30"/>
  <c r="I184" i="30"/>
  <c r="H184" i="30"/>
  <c r="G184" i="30"/>
  <c r="F184" i="30"/>
  <c r="E184" i="30"/>
  <c r="O183" i="30"/>
  <c r="N183" i="30"/>
  <c r="M183" i="30"/>
  <c r="L183" i="30"/>
  <c r="K183" i="30"/>
  <c r="J183" i="30"/>
  <c r="I183" i="30"/>
  <c r="H183" i="30"/>
  <c r="G183" i="30"/>
  <c r="F183" i="30"/>
  <c r="E183" i="30"/>
  <c r="O182" i="30"/>
  <c r="N182" i="30"/>
  <c r="M182" i="30"/>
  <c r="L182" i="30"/>
  <c r="K182" i="30"/>
  <c r="J182" i="30"/>
  <c r="I182" i="30"/>
  <c r="H182" i="30"/>
  <c r="G182" i="30"/>
  <c r="F182" i="30"/>
  <c r="E182" i="30"/>
  <c r="O181" i="30"/>
  <c r="N181" i="30"/>
  <c r="M181" i="30"/>
  <c r="L181" i="30"/>
  <c r="K181" i="30"/>
  <c r="J181" i="30"/>
  <c r="I181" i="30"/>
  <c r="H181" i="30"/>
  <c r="G181" i="30"/>
  <c r="F181" i="30"/>
  <c r="E181" i="30"/>
  <c r="O180" i="30"/>
  <c r="N180" i="30"/>
  <c r="M180" i="30"/>
  <c r="L180" i="30"/>
  <c r="K180" i="30"/>
  <c r="J180" i="30"/>
  <c r="I180" i="30"/>
  <c r="H180" i="30"/>
  <c r="G180" i="30"/>
  <c r="F180" i="30"/>
  <c r="E180" i="30"/>
  <c r="O179" i="30"/>
  <c r="N179" i="30"/>
  <c r="M179" i="30"/>
  <c r="L179" i="30"/>
  <c r="K179" i="30"/>
  <c r="J179" i="30"/>
  <c r="I179" i="30"/>
  <c r="H179" i="30"/>
  <c r="G179" i="30"/>
  <c r="F179" i="30"/>
  <c r="E179" i="30"/>
  <c r="O178" i="30"/>
  <c r="N178" i="30"/>
  <c r="M178" i="30"/>
  <c r="L178" i="30"/>
  <c r="K178" i="30"/>
  <c r="J178" i="30"/>
  <c r="I178" i="30"/>
  <c r="H178" i="30"/>
  <c r="G178" i="30"/>
  <c r="F178" i="30"/>
  <c r="E178" i="30"/>
  <c r="O177" i="30"/>
  <c r="N177" i="30"/>
  <c r="M177" i="30"/>
  <c r="L177" i="30"/>
  <c r="K177" i="30"/>
  <c r="J177" i="30"/>
  <c r="I177" i="30"/>
  <c r="H177" i="30"/>
  <c r="G177" i="30"/>
  <c r="F177" i="30"/>
  <c r="E177" i="30"/>
  <c r="O176" i="30"/>
  <c r="N176" i="30"/>
  <c r="M176" i="30"/>
  <c r="L176" i="30"/>
  <c r="K176" i="30"/>
  <c r="J176" i="30"/>
  <c r="I176" i="30"/>
  <c r="H176" i="30"/>
  <c r="G176" i="30"/>
  <c r="F176" i="30"/>
  <c r="E176" i="30"/>
  <c r="O175" i="30"/>
  <c r="N175" i="30"/>
  <c r="M175" i="30"/>
  <c r="L175" i="30"/>
  <c r="K175" i="30"/>
  <c r="J175" i="30"/>
  <c r="I175" i="30"/>
  <c r="H175" i="30"/>
  <c r="G175" i="30"/>
  <c r="F175" i="30"/>
  <c r="E175" i="30"/>
  <c r="O174" i="30"/>
  <c r="N174" i="30"/>
  <c r="M174" i="30"/>
  <c r="L174" i="30"/>
  <c r="K174" i="30"/>
  <c r="J174" i="30"/>
  <c r="I174" i="30"/>
  <c r="H174" i="30"/>
  <c r="G174" i="30"/>
  <c r="F174" i="30"/>
  <c r="E174" i="30"/>
  <c r="O173" i="30"/>
  <c r="N173" i="30"/>
  <c r="M173" i="30"/>
  <c r="L173" i="30"/>
  <c r="K173" i="30"/>
  <c r="J173" i="30"/>
  <c r="I173" i="30"/>
  <c r="H173" i="30"/>
  <c r="G173" i="30"/>
  <c r="F173" i="30"/>
  <c r="E173" i="30"/>
  <c r="O172" i="30"/>
  <c r="N172" i="30"/>
  <c r="M172" i="30"/>
  <c r="L172" i="30"/>
  <c r="K172" i="30"/>
  <c r="J172" i="30"/>
  <c r="I172" i="30"/>
  <c r="H172" i="30"/>
  <c r="G172" i="30"/>
  <c r="F172" i="30"/>
  <c r="E172" i="30"/>
  <c r="O171" i="30"/>
  <c r="N171" i="30"/>
  <c r="M171" i="30"/>
  <c r="L171" i="30"/>
  <c r="K171" i="30"/>
  <c r="J171" i="30"/>
  <c r="I171" i="30"/>
  <c r="H171" i="30"/>
  <c r="G171" i="30"/>
  <c r="F171" i="30"/>
  <c r="E171" i="30"/>
  <c r="O170" i="30"/>
  <c r="N170" i="30"/>
  <c r="M170" i="30"/>
  <c r="L170" i="30"/>
  <c r="K170" i="30"/>
  <c r="J170" i="30"/>
  <c r="I170" i="30"/>
  <c r="H170" i="30"/>
  <c r="G170" i="30"/>
  <c r="F170" i="30"/>
  <c r="E170" i="30"/>
  <c r="O169" i="30"/>
  <c r="N169" i="30"/>
  <c r="M169" i="30"/>
  <c r="L169" i="30"/>
  <c r="K169" i="30"/>
  <c r="J169" i="30"/>
  <c r="I169" i="30"/>
  <c r="H169" i="30"/>
  <c r="G169" i="30"/>
  <c r="F169" i="30"/>
  <c r="E169" i="30"/>
  <c r="O168" i="30"/>
  <c r="N168" i="30"/>
  <c r="M168" i="30"/>
  <c r="L168" i="30"/>
  <c r="K168" i="30"/>
  <c r="J168" i="30"/>
  <c r="I168" i="30"/>
  <c r="H168" i="30"/>
  <c r="G168" i="30"/>
  <c r="F168" i="30"/>
  <c r="E168" i="30"/>
  <c r="O167" i="30"/>
  <c r="N167" i="30"/>
  <c r="M167" i="30"/>
  <c r="L167" i="30"/>
  <c r="K167" i="30"/>
  <c r="J167" i="30"/>
  <c r="I167" i="30"/>
  <c r="H167" i="30"/>
  <c r="G167" i="30"/>
  <c r="F167" i="30"/>
  <c r="E167" i="30"/>
  <c r="O166" i="30"/>
  <c r="N166" i="30"/>
  <c r="M166" i="30"/>
  <c r="L166" i="30"/>
  <c r="K166" i="30"/>
  <c r="J166" i="30"/>
  <c r="I166" i="30"/>
  <c r="H166" i="30"/>
  <c r="G166" i="30"/>
  <c r="F166" i="30"/>
  <c r="E166" i="30"/>
  <c r="O165" i="30"/>
  <c r="N165" i="30"/>
  <c r="M165" i="30"/>
  <c r="L165" i="30"/>
  <c r="K165" i="30"/>
  <c r="J165" i="30"/>
  <c r="I165" i="30"/>
  <c r="H165" i="30"/>
  <c r="G165" i="30"/>
  <c r="F165" i="30"/>
  <c r="E165" i="30"/>
  <c r="O164" i="30"/>
  <c r="N164" i="30"/>
  <c r="M164" i="30"/>
  <c r="L164" i="30"/>
  <c r="K164" i="30"/>
  <c r="J164" i="30"/>
  <c r="I164" i="30"/>
  <c r="H164" i="30"/>
  <c r="G164" i="30"/>
  <c r="F164" i="30"/>
  <c r="E164" i="30"/>
  <c r="O163" i="30"/>
  <c r="N163" i="30"/>
  <c r="M163" i="30"/>
  <c r="L163" i="30"/>
  <c r="K163" i="30"/>
  <c r="J163" i="30"/>
  <c r="I163" i="30"/>
  <c r="H163" i="30"/>
  <c r="G163" i="30"/>
  <c r="F163" i="30"/>
  <c r="E163" i="30"/>
  <c r="O162" i="30"/>
  <c r="N162" i="30"/>
  <c r="M162" i="30"/>
  <c r="L162" i="30"/>
  <c r="K162" i="30"/>
  <c r="J162" i="30"/>
  <c r="I162" i="30"/>
  <c r="H162" i="30"/>
  <c r="G162" i="30"/>
  <c r="F162" i="30"/>
  <c r="E162" i="30"/>
  <c r="O161" i="30"/>
  <c r="N161" i="30"/>
  <c r="M161" i="30"/>
  <c r="L161" i="30"/>
  <c r="K161" i="30"/>
  <c r="J161" i="30"/>
  <c r="I161" i="30"/>
  <c r="H161" i="30"/>
  <c r="G161" i="30"/>
  <c r="F161" i="30"/>
  <c r="E161" i="30"/>
  <c r="O160" i="30"/>
  <c r="N160" i="30"/>
  <c r="M160" i="30"/>
  <c r="L160" i="30"/>
  <c r="K160" i="30"/>
  <c r="J160" i="30"/>
  <c r="I160" i="30"/>
  <c r="H160" i="30"/>
  <c r="G160" i="30"/>
  <c r="F160" i="30"/>
  <c r="E160" i="30"/>
  <c r="O159" i="30"/>
  <c r="N159" i="30"/>
  <c r="M159" i="30"/>
  <c r="L159" i="30"/>
  <c r="K159" i="30"/>
  <c r="J159" i="30"/>
  <c r="I159" i="30"/>
  <c r="H159" i="30"/>
  <c r="G159" i="30"/>
  <c r="F159" i="30"/>
  <c r="E159" i="30"/>
  <c r="O158" i="30"/>
  <c r="N158" i="30"/>
  <c r="M158" i="30"/>
  <c r="L158" i="30"/>
  <c r="K158" i="30"/>
  <c r="J158" i="30"/>
  <c r="I158" i="30"/>
  <c r="H158" i="30"/>
  <c r="G158" i="30"/>
  <c r="F158" i="30"/>
  <c r="E158" i="30"/>
  <c r="O157" i="30"/>
  <c r="N157" i="30"/>
  <c r="M157" i="30"/>
  <c r="L157" i="30"/>
  <c r="K157" i="30"/>
  <c r="J157" i="30"/>
  <c r="I157" i="30"/>
  <c r="H157" i="30"/>
  <c r="G157" i="30"/>
  <c r="F157" i="30"/>
  <c r="E157" i="30"/>
  <c r="O156" i="30"/>
  <c r="N156" i="30"/>
  <c r="M156" i="30"/>
  <c r="L156" i="30"/>
  <c r="K156" i="30"/>
  <c r="J156" i="30"/>
  <c r="I156" i="30"/>
  <c r="H156" i="30"/>
  <c r="G156" i="30"/>
  <c r="F156" i="30"/>
  <c r="E156" i="30"/>
  <c r="O155" i="30"/>
  <c r="N155" i="30"/>
  <c r="M155" i="30"/>
  <c r="L155" i="30"/>
  <c r="K155" i="30"/>
  <c r="J155" i="30"/>
  <c r="I155" i="30"/>
  <c r="H155" i="30"/>
  <c r="G155" i="30"/>
  <c r="F155" i="30"/>
  <c r="E155" i="30"/>
  <c r="O154" i="30"/>
  <c r="N154" i="30"/>
  <c r="M154" i="30"/>
  <c r="L154" i="30"/>
  <c r="K154" i="30"/>
  <c r="J154" i="30"/>
  <c r="I154" i="30"/>
  <c r="H154" i="30"/>
  <c r="G154" i="30"/>
  <c r="F154" i="30"/>
  <c r="E154" i="30"/>
  <c r="O153" i="30"/>
  <c r="N153" i="30"/>
  <c r="M153" i="30"/>
  <c r="L153" i="30"/>
  <c r="K153" i="30"/>
  <c r="J153" i="30"/>
  <c r="I153" i="30"/>
  <c r="H153" i="30"/>
  <c r="G153" i="30"/>
  <c r="F153" i="30"/>
  <c r="E153" i="30"/>
  <c r="O152" i="30"/>
  <c r="N152" i="30"/>
  <c r="M152" i="30"/>
  <c r="L152" i="30"/>
  <c r="K152" i="30"/>
  <c r="J152" i="30"/>
  <c r="I152" i="30"/>
  <c r="H152" i="30"/>
  <c r="G152" i="30"/>
  <c r="F152" i="30"/>
  <c r="E152" i="30"/>
  <c r="O151" i="30"/>
  <c r="N151" i="30"/>
  <c r="M151" i="30"/>
  <c r="L151" i="30"/>
  <c r="K151" i="30"/>
  <c r="J151" i="30"/>
  <c r="I151" i="30"/>
  <c r="H151" i="30"/>
  <c r="G151" i="30"/>
  <c r="F151" i="30"/>
  <c r="E151" i="30"/>
  <c r="O150" i="30"/>
  <c r="N150" i="30"/>
  <c r="M150" i="30"/>
  <c r="L150" i="30"/>
  <c r="K150" i="30"/>
  <c r="J150" i="30"/>
  <c r="I150" i="30"/>
  <c r="H150" i="30"/>
  <c r="G150" i="30"/>
  <c r="F150" i="30"/>
  <c r="E150" i="30"/>
  <c r="O149" i="30"/>
  <c r="N149" i="30"/>
  <c r="M149" i="30"/>
  <c r="L149" i="30"/>
  <c r="K149" i="30"/>
  <c r="J149" i="30"/>
  <c r="I149" i="30"/>
  <c r="H149" i="30"/>
  <c r="G149" i="30"/>
  <c r="F149" i="30"/>
  <c r="E149" i="30"/>
  <c r="O148" i="30"/>
  <c r="N148" i="30"/>
  <c r="M148" i="30"/>
  <c r="L148" i="30"/>
  <c r="K148" i="30"/>
  <c r="J148" i="30"/>
  <c r="I148" i="30"/>
  <c r="H148" i="30"/>
  <c r="G148" i="30"/>
  <c r="F148" i="30"/>
  <c r="E148" i="30"/>
  <c r="O147" i="30"/>
  <c r="N147" i="30"/>
  <c r="M147" i="30"/>
  <c r="L147" i="30"/>
  <c r="K147" i="30"/>
  <c r="J147" i="30"/>
  <c r="I147" i="30"/>
  <c r="H147" i="30"/>
  <c r="G147" i="30"/>
  <c r="F147" i="30"/>
  <c r="E147" i="30"/>
  <c r="O146" i="30"/>
  <c r="N146" i="30"/>
  <c r="M146" i="30"/>
  <c r="L146" i="30"/>
  <c r="K146" i="30"/>
  <c r="J146" i="30"/>
  <c r="I146" i="30"/>
  <c r="H146" i="30"/>
  <c r="G146" i="30"/>
  <c r="F146" i="30"/>
  <c r="E146" i="30"/>
  <c r="O145" i="30"/>
  <c r="N145" i="30"/>
  <c r="M145" i="30"/>
  <c r="L145" i="30"/>
  <c r="K145" i="30"/>
  <c r="J145" i="30"/>
  <c r="I145" i="30"/>
  <c r="H145" i="30"/>
  <c r="G145" i="30"/>
  <c r="F145" i="30"/>
  <c r="E145" i="30"/>
  <c r="O144" i="30"/>
  <c r="N144" i="30"/>
  <c r="M144" i="30"/>
  <c r="L144" i="30"/>
  <c r="K144" i="30"/>
  <c r="J144" i="30"/>
  <c r="I144" i="30"/>
  <c r="H144" i="30"/>
  <c r="G144" i="30"/>
  <c r="F144" i="30"/>
  <c r="E144" i="30"/>
  <c r="O143" i="30"/>
  <c r="N143" i="30"/>
  <c r="M143" i="30"/>
  <c r="L143" i="30"/>
  <c r="K143" i="30"/>
  <c r="J143" i="30"/>
  <c r="I143" i="30"/>
  <c r="H143" i="30"/>
  <c r="G143" i="30"/>
  <c r="F143" i="30"/>
  <c r="E143" i="30"/>
  <c r="O142" i="30"/>
  <c r="N142" i="30"/>
  <c r="M142" i="30"/>
  <c r="L142" i="30"/>
  <c r="K142" i="30"/>
  <c r="J142" i="30"/>
  <c r="I142" i="30"/>
  <c r="H142" i="30"/>
  <c r="G142" i="30"/>
  <c r="F142" i="30"/>
  <c r="E142" i="30"/>
  <c r="O141" i="30"/>
  <c r="N141" i="30"/>
  <c r="M141" i="30"/>
  <c r="L141" i="30"/>
  <c r="K141" i="30"/>
  <c r="J141" i="30"/>
  <c r="I141" i="30"/>
  <c r="H141" i="30"/>
  <c r="G141" i="30"/>
  <c r="F141" i="30"/>
  <c r="E141" i="30"/>
  <c r="O140" i="30"/>
  <c r="N140" i="30"/>
  <c r="M140" i="30"/>
  <c r="L140" i="30"/>
  <c r="K140" i="30"/>
  <c r="J140" i="30"/>
  <c r="I140" i="30"/>
  <c r="H140" i="30"/>
  <c r="G140" i="30"/>
  <c r="F140" i="30"/>
  <c r="E140" i="30"/>
  <c r="O139" i="30"/>
  <c r="N139" i="30"/>
  <c r="M139" i="30"/>
  <c r="L139" i="30"/>
  <c r="K139" i="30"/>
  <c r="J139" i="30"/>
  <c r="I139" i="30"/>
  <c r="H139" i="30"/>
  <c r="G139" i="30"/>
  <c r="F139" i="30"/>
  <c r="E139" i="30"/>
  <c r="O138" i="30"/>
  <c r="N138" i="30"/>
  <c r="M138" i="30"/>
  <c r="L138" i="30"/>
  <c r="K138" i="30"/>
  <c r="J138" i="30"/>
  <c r="I138" i="30"/>
  <c r="H138" i="30"/>
  <c r="G138" i="30"/>
  <c r="F138" i="30"/>
  <c r="E138" i="30"/>
  <c r="O137" i="30"/>
  <c r="N137" i="30"/>
  <c r="M137" i="30"/>
  <c r="L137" i="30"/>
  <c r="K137" i="30"/>
  <c r="J137" i="30"/>
  <c r="I137" i="30"/>
  <c r="H137" i="30"/>
  <c r="G137" i="30"/>
  <c r="F137" i="30"/>
  <c r="E137" i="30"/>
  <c r="O136" i="30"/>
  <c r="N136" i="30"/>
  <c r="M136" i="30"/>
  <c r="L136" i="30"/>
  <c r="K136" i="30"/>
  <c r="J136" i="30"/>
  <c r="I136" i="30"/>
  <c r="H136" i="30"/>
  <c r="G136" i="30"/>
  <c r="F136" i="30"/>
  <c r="E136" i="30"/>
  <c r="O135" i="30"/>
  <c r="N135" i="30"/>
  <c r="M135" i="30"/>
  <c r="L135" i="30"/>
  <c r="K135" i="30"/>
  <c r="J135" i="30"/>
  <c r="I135" i="30"/>
  <c r="H135" i="30"/>
  <c r="G135" i="30"/>
  <c r="F135" i="30"/>
  <c r="E135" i="30"/>
  <c r="O134" i="30"/>
  <c r="N134" i="30"/>
  <c r="M134" i="30"/>
  <c r="L134" i="30"/>
  <c r="K134" i="30"/>
  <c r="J134" i="30"/>
  <c r="I134" i="30"/>
  <c r="H134" i="30"/>
  <c r="G134" i="30"/>
  <c r="F134" i="30"/>
  <c r="E134" i="30"/>
  <c r="O133" i="30"/>
  <c r="N133" i="30"/>
  <c r="M133" i="30"/>
  <c r="L133" i="30"/>
  <c r="K133" i="30"/>
  <c r="J133" i="30"/>
  <c r="I133" i="30"/>
  <c r="H133" i="30"/>
  <c r="G133" i="30"/>
  <c r="F133" i="30"/>
  <c r="E133" i="30"/>
  <c r="O132" i="30"/>
  <c r="N132" i="30"/>
  <c r="M132" i="30"/>
  <c r="L132" i="30"/>
  <c r="K132" i="30"/>
  <c r="J132" i="30"/>
  <c r="I132" i="30"/>
  <c r="H132" i="30"/>
  <c r="G132" i="30"/>
  <c r="F132" i="30"/>
  <c r="E132" i="30"/>
  <c r="O131" i="30"/>
  <c r="N131" i="30"/>
  <c r="M131" i="30"/>
  <c r="L131" i="30"/>
  <c r="K131" i="30"/>
  <c r="J131" i="30"/>
  <c r="I131" i="30"/>
  <c r="H131" i="30"/>
  <c r="G131" i="30"/>
  <c r="F131" i="30"/>
  <c r="E131" i="30"/>
  <c r="O130" i="30"/>
  <c r="N130" i="30"/>
  <c r="M130" i="30"/>
  <c r="L130" i="30"/>
  <c r="K130" i="30"/>
  <c r="J130" i="30"/>
  <c r="I130" i="30"/>
  <c r="H130" i="30"/>
  <c r="G130" i="30"/>
  <c r="F130" i="30"/>
  <c r="E130" i="30"/>
  <c r="O129" i="30"/>
  <c r="N129" i="30"/>
  <c r="M129" i="30"/>
  <c r="L129" i="30"/>
  <c r="K129" i="30"/>
  <c r="J129" i="30"/>
  <c r="I129" i="30"/>
  <c r="H129" i="30"/>
  <c r="G129" i="30"/>
  <c r="F129" i="30"/>
  <c r="E129" i="30"/>
  <c r="O128" i="30"/>
  <c r="N128" i="30"/>
  <c r="M128" i="30"/>
  <c r="L128" i="30"/>
  <c r="K128" i="30"/>
  <c r="J128" i="30"/>
  <c r="I128" i="30"/>
  <c r="H128" i="30"/>
  <c r="G128" i="30"/>
  <c r="F128" i="30"/>
  <c r="E128" i="30"/>
  <c r="O127" i="30"/>
  <c r="N127" i="30"/>
  <c r="M127" i="30"/>
  <c r="L127" i="30"/>
  <c r="K127" i="30"/>
  <c r="J127" i="30"/>
  <c r="I127" i="30"/>
  <c r="H127" i="30"/>
  <c r="G127" i="30"/>
  <c r="F127" i="30"/>
  <c r="E127" i="30"/>
  <c r="O126" i="30"/>
  <c r="N126" i="30"/>
  <c r="M126" i="30"/>
  <c r="L126" i="30"/>
  <c r="K126" i="30"/>
  <c r="J126" i="30"/>
  <c r="I126" i="30"/>
  <c r="H126" i="30"/>
  <c r="G126" i="30"/>
  <c r="F126" i="30"/>
  <c r="E126" i="30"/>
  <c r="O125" i="30"/>
  <c r="N125" i="30"/>
  <c r="M125" i="30"/>
  <c r="L125" i="30"/>
  <c r="K125" i="30"/>
  <c r="J125" i="30"/>
  <c r="I125" i="30"/>
  <c r="H125" i="30"/>
  <c r="G125" i="30"/>
  <c r="F125" i="30"/>
  <c r="E125" i="30"/>
  <c r="O124" i="30"/>
  <c r="N124" i="30"/>
  <c r="M124" i="30"/>
  <c r="L124" i="30"/>
  <c r="K124" i="30"/>
  <c r="J124" i="30"/>
  <c r="I124" i="30"/>
  <c r="H124" i="30"/>
  <c r="G124" i="30"/>
  <c r="F124" i="30"/>
  <c r="E124" i="30"/>
  <c r="O123" i="30"/>
  <c r="N123" i="30"/>
  <c r="M123" i="30"/>
  <c r="L123" i="30"/>
  <c r="K123" i="30"/>
  <c r="J123" i="30"/>
  <c r="I123" i="30"/>
  <c r="H123" i="30"/>
  <c r="G123" i="30"/>
  <c r="F123" i="30"/>
  <c r="E123" i="30"/>
  <c r="O122" i="30"/>
  <c r="N122" i="30"/>
  <c r="M122" i="30"/>
  <c r="L122" i="30"/>
  <c r="K122" i="30"/>
  <c r="J122" i="30"/>
  <c r="I122" i="30"/>
  <c r="H122" i="30"/>
  <c r="G122" i="30"/>
  <c r="F122" i="30"/>
  <c r="E122" i="30"/>
  <c r="O121" i="30"/>
  <c r="N121" i="30"/>
  <c r="M121" i="30"/>
  <c r="L121" i="30"/>
  <c r="K121" i="30"/>
  <c r="J121" i="30"/>
  <c r="I121" i="30"/>
  <c r="H121" i="30"/>
  <c r="G121" i="30"/>
  <c r="F121" i="30"/>
  <c r="E121" i="30"/>
  <c r="O120" i="30"/>
  <c r="N120" i="30"/>
  <c r="M120" i="30"/>
  <c r="L120" i="30"/>
  <c r="K120" i="30"/>
  <c r="J120" i="30"/>
  <c r="I120" i="30"/>
  <c r="H120" i="30"/>
  <c r="G120" i="30"/>
  <c r="F120" i="30"/>
  <c r="E120" i="30"/>
  <c r="O119" i="30"/>
  <c r="N119" i="30"/>
  <c r="M119" i="30"/>
  <c r="L119" i="30"/>
  <c r="K119" i="30"/>
  <c r="J119" i="30"/>
  <c r="I119" i="30"/>
  <c r="H119" i="30"/>
  <c r="G119" i="30"/>
  <c r="F119" i="30"/>
  <c r="E119" i="30"/>
  <c r="O118" i="30"/>
  <c r="N118" i="30"/>
  <c r="M118" i="30"/>
  <c r="L118" i="30"/>
  <c r="K118" i="30"/>
  <c r="J118" i="30"/>
  <c r="I118" i="30"/>
  <c r="H118" i="30"/>
  <c r="G118" i="30"/>
  <c r="F118" i="30"/>
  <c r="E118" i="30"/>
  <c r="O117" i="30"/>
  <c r="N117" i="30"/>
  <c r="M117" i="30"/>
  <c r="L117" i="30"/>
  <c r="K117" i="30"/>
  <c r="J117" i="30"/>
  <c r="I117" i="30"/>
  <c r="H117" i="30"/>
  <c r="G117" i="30"/>
  <c r="F117" i="30"/>
  <c r="E117" i="30"/>
  <c r="O116" i="30"/>
  <c r="N116" i="30"/>
  <c r="M116" i="30"/>
  <c r="L116" i="30"/>
  <c r="K116" i="30"/>
  <c r="J116" i="30"/>
  <c r="I116" i="30"/>
  <c r="H116" i="30"/>
  <c r="G116" i="30"/>
  <c r="F116" i="30"/>
  <c r="E116" i="30"/>
  <c r="O115" i="30"/>
  <c r="N115" i="30"/>
  <c r="M115" i="30"/>
  <c r="L115" i="30"/>
  <c r="K115" i="30"/>
  <c r="J115" i="30"/>
  <c r="I115" i="30"/>
  <c r="H115" i="30"/>
  <c r="G115" i="30"/>
  <c r="F115" i="30"/>
  <c r="E115" i="30"/>
  <c r="O114" i="30"/>
  <c r="N114" i="30"/>
  <c r="M114" i="30"/>
  <c r="L114" i="30"/>
  <c r="K114" i="30"/>
  <c r="J114" i="30"/>
  <c r="I114" i="30"/>
  <c r="H114" i="30"/>
  <c r="G114" i="30"/>
  <c r="F114" i="30"/>
  <c r="E114" i="30"/>
  <c r="O113" i="30"/>
  <c r="N113" i="30"/>
  <c r="M113" i="30"/>
  <c r="L113" i="30"/>
  <c r="K113" i="30"/>
  <c r="J113" i="30"/>
  <c r="I113" i="30"/>
  <c r="H113" i="30"/>
  <c r="G113" i="30"/>
  <c r="F113" i="30"/>
  <c r="E113" i="30"/>
  <c r="O112" i="30"/>
  <c r="N112" i="30"/>
  <c r="M112" i="30"/>
  <c r="L112" i="30"/>
  <c r="K112" i="30"/>
  <c r="J112" i="30"/>
  <c r="I112" i="30"/>
  <c r="H112" i="30"/>
  <c r="G112" i="30"/>
  <c r="F112" i="30"/>
  <c r="E112" i="30"/>
  <c r="O111" i="30"/>
  <c r="N111" i="30"/>
  <c r="M111" i="30"/>
  <c r="L111" i="30"/>
  <c r="K111" i="30"/>
  <c r="J111" i="30"/>
  <c r="I111" i="30"/>
  <c r="H111" i="30"/>
  <c r="G111" i="30"/>
  <c r="F111" i="30"/>
  <c r="E111" i="30"/>
  <c r="O110" i="30"/>
  <c r="N110" i="30"/>
  <c r="M110" i="30"/>
  <c r="L110" i="30"/>
  <c r="K110" i="30"/>
  <c r="J110" i="30"/>
  <c r="I110" i="30"/>
  <c r="H110" i="30"/>
  <c r="G110" i="30"/>
  <c r="F110" i="30"/>
  <c r="E110" i="30"/>
  <c r="O109" i="30"/>
  <c r="N109" i="30"/>
  <c r="M109" i="30"/>
  <c r="L109" i="30"/>
  <c r="K109" i="30"/>
  <c r="J109" i="30"/>
  <c r="I109" i="30"/>
  <c r="H109" i="30"/>
  <c r="G109" i="30"/>
  <c r="F109" i="30"/>
  <c r="E109" i="30"/>
  <c r="O108" i="30"/>
  <c r="N108" i="30"/>
  <c r="M108" i="30"/>
  <c r="L108" i="30"/>
  <c r="K108" i="30"/>
  <c r="J108" i="30"/>
  <c r="I108" i="30"/>
  <c r="H108" i="30"/>
  <c r="G108" i="30"/>
  <c r="F108" i="30"/>
  <c r="E108" i="30"/>
  <c r="O107" i="30"/>
  <c r="N107" i="30"/>
  <c r="M107" i="30"/>
  <c r="L107" i="30"/>
  <c r="K107" i="30"/>
  <c r="J107" i="30"/>
  <c r="I107" i="30"/>
  <c r="H107" i="30"/>
  <c r="G107" i="30"/>
  <c r="F107" i="30"/>
  <c r="E107" i="30"/>
  <c r="O106" i="30"/>
  <c r="N106" i="30"/>
  <c r="M106" i="30"/>
  <c r="L106" i="30"/>
  <c r="K106" i="30"/>
  <c r="J106" i="30"/>
  <c r="I106" i="30"/>
  <c r="H106" i="30"/>
  <c r="G106" i="30"/>
  <c r="F106" i="30"/>
  <c r="E106" i="30"/>
  <c r="O105" i="30"/>
  <c r="N105" i="30"/>
  <c r="M105" i="30"/>
  <c r="L105" i="30"/>
  <c r="K105" i="30"/>
  <c r="J105" i="30"/>
  <c r="I105" i="30"/>
  <c r="H105" i="30"/>
  <c r="G105" i="30"/>
  <c r="F105" i="30"/>
  <c r="E105" i="30"/>
  <c r="O104" i="30"/>
  <c r="N104" i="30"/>
  <c r="M104" i="30"/>
  <c r="L104" i="30"/>
  <c r="K104" i="30"/>
  <c r="J104" i="30"/>
  <c r="I104" i="30"/>
  <c r="H104" i="30"/>
  <c r="G104" i="30"/>
  <c r="F104" i="30"/>
  <c r="E104" i="30"/>
  <c r="O103" i="30"/>
  <c r="N103" i="30"/>
  <c r="M103" i="30"/>
  <c r="L103" i="30"/>
  <c r="K103" i="30"/>
  <c r="J103" i="30"/>
  <c r="I103" i="30"/>
  <c r="H103" i="30"/>
  <c r="G103" i="30"/>
  <c r="F103" i="30"/>
  <c r="E103" i="30"/>
  <c r="O102" i="30"/>
  <c r="N102" i="30"/>
  <c r="M102" i="30"/>
  <c r="L102" i="30"/>
  <c r="K102" i="30"/>
  <c r="J102" i="30"/>
  <c r="I102" i="30"/>
  <c r="H102" i="30"/>
  <c r="G102" i="30"/>
  <c r="F102" i="30"/>
  <c r="E102" i="30"/>
  <c r="O101" i="30"/>
  <c r="N101" i="30"/>
  <c r="M101" i="30"/>
  <c r="L101" i="30"/>
  <c r="K101" i="30"/>
  <c r="J101" i="30"/>
  <c r="I101" i="30"/>
  <c r="H101" i="30"/>
  <c r="G101" i="30"/>
  <c r="F101" i="30"/>
  <c r="E101" i="30"/>
  <c r="O100" i="30"/>
  <c r="N100" i="30"/>
  <c r="M100" i="30"/>
  <c r="L100" i="30"/>
  <c r="K100" i="30"/>
  <c r="J100" i="30"/>
  <c r="I100" i="30"/>
  <c r="H100" i="30"/>
  <c r="G100" i="30"/>
  <c r="F100" i="30"/>
  <c r="E100" i="30"/>
  <c r="O99" i="30"/>
  <c r="N99" i="30"/>
  <c r="M99" i="30"/>
  <c r="L99" i="30"/>
  <c r="K99" i="30"/>
  <c r="J99" i="30"/>
  <c r="I99" i="30"/>
  <c r="H99" i="30"/>
  <c r="G99" i="30"/>
  <c r="F99" i="30"/>
  <c r="E99" i="30"/>
  <c r="O98" i="30"/>
  <c r="N98" i="30"/>
  <c r="M98" i="30"/>
  <c r="L98" i="30"/>
  <c r="K98" i="30"/>
  <c r="J98" i="30"/>
  <c r="I98" i="30"/>
  <c r="H98" i="30"/>
  <c r="G98" i="30"/>
  <c r="F98" i="30"/>
  <c r="E98" i="30"/>
  <c r="O97" i="30"/>
  <c r="N97" i="30"/>
  <c r="M97" i="30"/>
  <c r="L97" i="30"/>
  <c r="K97" i="30"/>
  <c r="J97" i="30"/>
  <c r="I97" i="30"/>
  <c r="H97" i="30"/>
  <c r="G97" i="30"/>
  <c r="F97" i="30"/>
  <c r="E97" i="30"/>
  <c r="O96" i="30"/>
  <c r="N96" i="30"/>
  <c r="M96" i="30"/>
  <c r="L96" i="30"/>
  <c r="K96" i="30"/>
  <c r="J96" i="30"/>
  <c r="I96" i="30"/>
  <c r="H96" i="30"/>
  <c r="G96" i="30"/>
  <c r="F96" i="30"/>
  <c r="E96" i="30"/>
  <c r="O95" i="30"/>
  <c r="N95" i="30"/>
  <c r="M95" i="30"/>
  <c r="L95" i="30"/>
  <c r="K95" i="30"/>
  <c r="J95" i="30"/>
  <c r="I95" i="30"/>
  <c r="H95" i="30"/>
  <c r="G95" i="30"/>
  <c r="F95" i="30"/>
  <c r="E95" i="30"/>
  <c r="O94" i="30"/>
  <c r="N94" i="30"/>
  <c r="M94" i="30"/>
  <c r="L94" i="30"/>
  <c r="K94" i="30"/>
  <c r="J94" i="30"/>
  <c r="I94" i="30"/>
  <c r="H94" i="30"/>
  <c r="G94" i="30"/>
  <c r="F94" i="30"/>
  <c r="E94" i="30"/>
  <c r="O93" i="30"/>
  <c r="N93" i="30"/>
  <c r="M93" i="30"/>
  <c r="L93" i="30"/>
  <c r="K93" i="30"/>
  <c r="J93" i="30"/>
  <c r="I93" i="30"/>
  <c r="H93" i="30"/>
  <c r="G93" i="30"/>
  <c r="F93" i="30"/>
  <c r="E93" i="30"/>
  <c r="O92" i="30"/>
  <c r="N92" i="30"/>
  <c r="M92" i="30"/>
  <c r="L92" i="30"/>
  <c r="K92" i="30"/>
  <c r="J92" i="30"/>
  <c r="I92" i="30"/>
  <c r="H92" i="30"/>
  <c r="G92" i="30"/>
  <c r="F92" i="30"/>
  <c r="E92" i="30"/>
  <c r="O91" i="30"/>
  <c r="N91" i="30"/>
  <c r="M91" i="30"/>
  <c r="L91" i="30"/>
  <c r="K91" i="30"/>
  <c r="J91" i="30"/>
  <c r="I91" i="30"/>
  <c r="H91" i="30"/>
  <c r="G91" i="30"/>
  <c r="F91" i="30"/>
  <c r="E91" i="30"/>
  <c r="O90" i="30"/>
  <c r="N90" i="30"/>
  <c r="M90" i="30"/>
  <c r="L90" i="30"/>
  <c r="K90" i="30"/>
  <c r="J90" i="30"/>
  <c r="I90" i="30"/>
  <c r="H90" i="30"/>
  <c r="G90" i="30"/>
  <c r="F90" i="30"/>
  <c r="E90" i="30"/>
  <c r="O89" i="30"/>
  <c r="N89" i="30"/>
  <c r="M89" i="30"/>
  <c r="L89" i="30"/>
  <c r="K89" i="30"/>
  <c r="J89" i="30"/>
  <c r="I89" i="30"/>
  <c r="H89" i="30"/>
  <c r="G89" i="30"/>
  <c r="F89" i="30"/>
  <c r="E89" i="30"/>
  <c r="O88" i="30"/>
  <c r="N88" i="30"/>
  <c r="M88" i="30"/>
  <c r="L88" i="30"/>
  <c r="K88" i="30"/>
  <c r="J88" i="30"/>
  <c r="I88" i="30"/>
  <c r="H88" i="30"/>
  <c r="G88" i="30"/>
  <c r="F88" i="30"/>
  <c r="E88" i="30"/>
  <c r="O87" i="30"/>
  <c r="N87" i="30"/>
  <c r="M87" i="30"/>
  <c r="L87" i="30"/>
  <c r="K87" i="30"/>
  <c r="J87" i="30"/>
  <c r="I87" i="30"/>
  <c r="H87" i="30"/>
  <c r="G87" i="30"/>
  <c r="F87" i="30"/>
  <c r="E87" i="30"/>
  <c r="O86" i="30"/>
  <c r="N86" i="30"/>
  <c r="M86" i="30"/>
  <c r="L86" i="30"/>
  <c r="K86" i="30"/>
  <c r="J86" i="30"/>
  <c r="I86" i="30"/>
  <c r="H86" i="30"/>
  <c r="G86" i="30"/>
  <c r="F86" i="30"/>
  <c r="E86" i="30"/>
  <c r="O85" i="30"/>
  <c r="N85" i="30"/>
  <c r="M85" i="30"/>
  <c r="L85" i="30"/>
  <c r="K85" i="30"/>
  <c r="J85" i="30"/>
  <c r="I85" i="30"/>
  <c r="H85" i="30"/>
  <c r="G85" i="30"/>
  <c r="F85" i="30"/>
  <c r="E85" i="30"/>
  <c r="O84" i="30"/>
  <c r="N84" i="30"/>
  <c r="M84" i="30"/>
  <c r="L84" i="30"/>
  <c r="K84" i="30"/>
  <c r="J84" i="30"/>
  <c r="I84" i="30"/>
  <c r="H84" i="30"/>
  <c r="G84" i="30"/>
  <c r="F84" i="30"/>
  <c r="E84" i="30"/>
  <c r="O83" i="30"/>
  <c r="N83" i="30"/>
  <c r="M83" i="30"/>
  <c r="L83" i="30"/>
  <c r="K83" i="30"/>
  <c r="J83" i="30"/>
  <c r="I83" i="30"/>
  <c r="H83" i="30"/>
  <c r="G83" i="30"/>
  <c r="F83" i="30"/>
  <c r="E83" i="30"/>
  <c r="O82" i="30"/>
  <c r="N82" i="30"/>
  <c r="M82" i="30"/>
  <c r="L82" i="30"/>
  <c r="K82" i="30"/>
  <c r="J82" i="30"/>
  <c r="I82" i="30"/>
  <c r="H82" i="30"/>
  <c r="G82" i="30"/>
  <c r="F82" i="30"/>
  <c r="E82" i="30"/>
  <c r="O81" i="30"/>
  <c r="N81" i="30"/>
  <c r="M81" i="30"/>
  <c r="L81" i="30"/>
  <c r="K81" i="30"/>
  <c r="J81" i="30"/>
  <c r="I81" i="30"/>
  <c r="H81" i="30"/>
  <c r="G81" i="30"/>
  <c r="F81" i="30"/>
  <c r="E81" i="30"/>
  <c r="O80" i="30"/>
  <c r="N80" i="30"/>
  <c r="M80" i="30"/>
  <c r="L80" i="30"/>
  <c r="K80" i="30"/>
  <c r="J80" i="30"/>
  <c r="I80" i="30"/>
  <c r="H80" i="30"/>
  <c r="G80" i="30"/>
  <c r="F80" i="30"/>
  <c r="E80" i="30"/>
  <c r="O79" i="30"/>
  <c r="N79" i="30"/>
  <c r="M79" i="30"/>
  <c r="L79" i="30"/>
  <c r="K79" i="30"/>
  <c r="J79" i="30"/>
  <c r="I79" i="30"/>
  <c r="H79" i="30"/>
  <c r="G79" i="30"/>
  <c r="F79" i="30"/>
  <c r="E79" i="30"/>
  <c r="O78" i="30"/>
  <c r="N78" i="30"/>
  <c r="M78" i="30"/>
  <c r="L78" i="30"/>
  <c r="K78" i="30"/>
  <c r="J78" i="30"/>
  <c r="I78" i="30"/>
  <c r="H78" i="30"/>
  <c r="G78" i="30"/>
  <c r="F78" i="30"/>
  <c r="E78" i="30"/>
  <c r="O77" i="30"/>
  <c r="N77" i="30"/>
  <c r="M77" i="30"/>
  <c r="L77" i="30"/>
  <c r="K77" i="30"/>
  <c r="J77" i="30"/>
  <c r="I77" i="30"/>
  <c r="H77" i="30"/>
  <c r="G77" i="30"/>
  <c r="F77" i="30"/>
  <c r="E77" i="30"/>
  <c r="O76" i="30"/>
  <c r="N76" i="30"/>
  <c r="M76" i="30"/>
  <c r="L76" i="30"/>
  <c r="K76" i="30"/>
  <c r="J76" i="30"/>
  <c r="I76" i="30"/>
  <c r="H76" i="30"/>
  <c r="G76" i="30"/>
  <c r="F76" i="30"/>
  <c r="E76" i="30"/>
  <c r="O75" i="30"/>
  <c r="N75" i="30"/>
  <c r="M75" i="30"/>
  <c r="L75" i="30"/>
  <c r="K75" i="30"/>
  <c r="J75" i="30"/>
  <c r="I75" i="30"/>
  <c r="H75" i="30"/>
  <c r="G75" i="30"/>
  <c r="F75" i="30"/>
  <c r="E75" i="30"/>
  <c r="O74" i="30"/>
  <c r="N74" i="30"/>
  <c r="M74" i="30"/>
  <c r="L74" i="30"/>
  <c r="K74" i="30"/>
  <c r="J74" i="30"/>
  <c r="I74" i="30"/>
  <c r="H74" i="30"/>
  <c r="G74" i="30"/>
  <c r="F74" i="30"/>
  <c r="E74" i="30"/>
  <c r="O73" i="30"/>
  <c r="N73" i="30"/>
  <c r="M73" i="30"/>
  <c r="L73" i="30"/>
  <c r="K73" i="30"/>
  <c r="J73" i="30"/>
  <c r="I73" i="30"/>
  <c r="H73" i="30"/>
  <c r="G73" i="30"/>
  <c r="F73" i="30"/>
  <c r="E73" i="30"/>
  <c r="O72" i="30"/>
  <c r="N72" i="30"/>
  <c r="M72" i="30"/>
  <c r="L72" i="30"/>
  <c r="K72" i="30"/>
  <c r="J72" i="30"/>
  <c r="I72" i="30"/>
  <c r="H72" i="30"/>
  <c r="G72" i="30"/>
  <c r="F72" i="30"/>
  <c r="E72" i="30"/>
  <c r="O71" i="30"/>
  <c r="N71" i="30"/>
  <c r="M71" i="30"/>
  <c r="L71" i="30"/>
  <c r="K71" i="30"/>
  <c r="J71" i="30"/>
  <c r="I71" i="30"/>
  <c r="H71" i="30"/>
  <c r="G71" i="30"/>
  <c r="F71" i="30"/>
  <c r="E71" i="30"/>
  <c r="O70" i="30"/>
  <c r="N70" i="30"/>
  <c r="M70" i="30"/>
  <c r="L70" i="30"/>
  <c r="K70" i="30"/>
  <c r="J70" i="30"/>
  <c r="I70" i="30"/>
  <c r="H70" i="30"/>
  <c r="G70" i="30"/>
  <c r="F70" i="30"/>
  <c r="E70" i="30"/>
  <c r="O69" i="30"/>
  <c r="N69" i="30"/>
  <c r="M69" i="30"/>
  <c r="L69" i="30"/>
  <c r="K69" i="30"/>
  <c r="J69" i="30"/>
  <c r="I69" i="30"/>
  <c r="H69" i="30"/>
  <c r="G69" i="30"/>
  <c r="F69" i="30"/>
  <c r="E69" i="30"/>
  <c r="O68" i="30"/>
  <c r="N68" i="30"/>
  <c r="M68" i="30"/>
  <c r="L68" i="30"/>
  <c r="K68" i="30"/>
  <c r="J68" i="30"/>
  <c r="I68" i="30"/>
  <c r="H68" i="30"/>
  <c r="G68" i="30"/>
  <c r="F68" i="30"/>
  <c r="E68" i="30"/>
  <c r="O67" i="30"/>
  <c r="N67" i="30"/>
  <c r="M67" i="30"/>
  <c r="L67" i="30"/>
  <c r="K67" i="30"/>
  <c r="J67" i="30"/>
  <c r="I67" i="30"/>
  <c r="H67" i="30"/>
  <c r="G67" i="30"/>
  <c r="F67" i="30"/>
  <c r="E67" i="30"/>
  <c r="O66" i="30"/>
  <c r="N66" i="30"/>
  <c r="M66" i="30"/>
  <c r="L66" i="30"/>
  <c r="K66" i="30"/>
  <c r="J66" i="30"/>
  <c r="I66" i="30"/>
  <c r="H66" i="30"/>
  <c r="G66" i="30"/>
  <c r="F66" i="30"/>
  <c r="E66" i="30"/>
  <c r="O65" i="30"/>
  <c r="N65" i="30"/>
  <c r="M65" i="30"/>
  <c r="L65" i="30"/>
  <c r="K65" i="30"/>
  <c r="J65" i="30"/>
  <c r="I65" i="30"/>
  <c r="H65" i="30"/>
  <c r="G65" i="30"/>
  <c r="F65" i="30"/>
  <c r="E65" i="30"/>
  <c r="O64" i="30"/>
  <c r="N64" i="30"/>
  <c r="M64" i="30"/>
  <c r="L64" i="30"/>
  <c r="K64" i="30"/>
  <c r="J64" i="30"/>
  <c r="I64" i="30"/>
  <c r="H64" i="30"/>
  <c r="G64" i="30"/>
  <c r="F64" i="30"/>
  <c r="E64" i="30"/>
  <c r="O63" i="30"/>
  <c r="N63" i="30"/>
  <c r="M63" i="30"/>
  <c r="L63" i="30"/>
  <c r="K63" i="30"/>
  <c r="J63" i="30"/>
  <c r="I63" i="30"/>
  <c r="H63" i="30"/>
  <c r="G63" i="30"/>
  <c r="F63" i="30"/>
  <c r="E63" i="30"/>
  <c r="O62" i="30"/>
  <c r="N62" i="30"/>
  <c r="M62" i="30"/>
  <c r="L62" i="30"/>
  <c r="K62" i="30"/>
  <c r="J62" i="30"/>
  <c r="I62" i="30"/>
  <c r="H62" i="30"/>
  <c r="G62" i="30"/>
  <c r="F62" i="30"/>
  <c r="E62" i="30"/>
  <c r="O61" i="30"/>
  <c r="N61" i="30"/>
  <c r="M61" i="30"/>
  <c r="L61" i="30"/>
  <c r="K61" i="30"/>
  <c r="J61" i="30"/>
  <c r="I61" i="30"/>
  <c r="H61" i="30"/>
  <c r="G61" i="30"/>
  <c r="F61" i="30"/>
  <c r="E61" i="30"/>
  <c r="O60" i="30"/>
  <c r="N60" i="30"/>
  <c r="M60" i="30"/>
  <c r="L60" i="30"/>
  <c r="K60" i="30"/>
  <c r="J60" i="30"/>
  <c r="I60" i="30"/>
  <c r="H60" i="30"/>
  <c r="G60" i="30"/>
  <c r="F60" i="30"/>
  <c r="E60" i="30"/>
  <c r="O59" i="30"/>
  <c r="N59" i="30"/>
  <c r="M59" i="30"/>
  <c r="L59" i="30"/>
  <c r="K59" i="30"/>
  <c r="J59" i="30"/>
  <c r="I59" i="30"/>
  <c r="H59" i="30"/>
  <c r="G59" i="30"/>
  <c r="F59" i="30"/>
  <c r="E59" i="30"/>
  <c r="O58" i="30"/>
  <c r="N58" i="30"/>
  <c r="M58" i="30"/>
  <c r="L58" i="30"/>
  <c r="K58" i="30"/>
  <c r="J58" i="30"/>
  <c r="I58" i="30"/>
  <c r="H58" i="30"/>
  <c r="G58" i="30"/>
  <c r="F58" i="30"/>
  <c r="E58" i="30"/>
  <c r="O57" i="30"/>
  <c r="N57" i="30"/>
  <c r="M57" i="30"/>
  <c r="L57" i="30"/>
  <c r="K57" i="30"/>
  <c r="J57" i="30"/>
  <c r="I57" i="30"/>
  <c r="H57" i="30"/>
  <c r="G57" i="30"/>
  <c r="F57" i="30"/>
  <c r="E57" i="30"/>
  <c r="O56" i="30"/>
  <c r="N56" i="30"/>
  <c r="M56" i="30"/>
  <c r="L56" i="30"/>
  <c r="K56" i="30"/>
  <c r="J56" i="30"/>
  <c r="I56" i="30"/>
  <c r="H56" i="30"/>
  <c r="G56" i="30"/>
  <c r="F56" i="30"/>
  <c r="E56" i="30"/>
  <c r="O55" i="30"/>
  <c r="N55" i="30"/>
  <c r="M55" i="30"/>
  <c r="L55" i="30"/>
  <c r="K55" i="30"/>
  <c r="J55" i="30"/>
  <c r="I55" i="30"/>
  <c r="H55" i="30"/>
  <c r="G55" i="30"/>
  <c r="F55" i="30"/>
  <c r="E55" i="30"/>
  <c r="O54" i="30"/>
  <c r="N54" i="30"/>
  <c r="M54" i="30"/>
  <c r="L54" i="30"/>
  <c r="K54" i="30"/>
  <c r="J54" i="30"/>
  <c r="I54" i="30"/>
  <c r="H54" i="30"/>
  <c r="G54" i="30"/>
  <c r="F54" i="30"/>
  <c r="E54" i="30"/>
  <c r="O53" i="30"/>
  <c r="N53" i="30"/>
  <c r="M53" i="30"/>
  <c r="L53" i="30"/>
  <c r="K53" i="30"/>
  <c r="J53" i="30"/>
  <c r="I53" i="30"/>
  <c r="H53" i="30"/>
  <c r="G53" i="30"/>
  <c r="F53" i="30"/>
  <c r="E53" i="30"/>
  <c r="O52" i="30"/>
  <c r="N52" i="30"/>
  <c r="M52" i="30"/>
  <c r="L52" i="30"/>
  <c r="K52" i="30"/>
  <c r="J52" i="30"/>
  <c r="I52" i="30"/>
  <c r="H52" i="30"/>
  <c r="G52" i="30"/>
  <c r="F52" i="30"/>
  <c r="E52" i="30"/>
  <c r="O51" i="30"/>
  <c r="N51" i="30"/>
  <c r="M51" i="30"/>
  <c r="L51" i="30"/>
  <c r="K51" i="30"/>
  <c r="J51" i="30"/>
  <c r="I51" i="30"/>
  <c r="H51" i="30"/>
  <c r="G51" i="30"/>
  <c r="F51" i="30"/>
  <c r="E51" i="30"/>
  <c r="O50" i="30"/>
  <c r="N50" i="30"/>
  <c r="M50" i="30"/>
  <c r="L50" i="30"/>
  <c r="K50" i="30"/>
  <c r="J50" i="30"/>
  <c r="I50" i="30"/>
  <c r="H50" i="30"/>
  <c r="G50" i="30"/>
  <c r="F50" i="30"/>
  <c r="E50" i="30"/>
  <c r="O49" i="30"/>
  <c r="N49" i="30"/>
  <c r="M49" i="30"/>
  <c r="L49" i="30"/>
  <c r="K49" i="30"/>
  <c r="J49" i="30"/>
  <c r="I49" i="30"/>
  <c r="H49" i="30"/>
  <c r="G49" i="30"/>
  <c r="F49" i="30"/>
  <c r="E49" i="30"/>
  <c r="O48" i="30"/>
  <c r="N48" i="30"/>
  <c r="M48" i="30"/>
  <c r="L48" i="30"/>
  <c r="K48" i="30"/>
  <c r="J48" i="30"/>
  <c r="I48" i="30"/>
  <c r="H48" i="30"/>
  <c r="G48" i="30"/>
  <c r="F48" i="30"/>
  <c r="E48" i="30"/>
  <c r="O47" i="30"/>
  <c r="N47" i="30"/>
  <c r="M47" i="30"/>
  <c r="L47" i="30"/>
  <c r="K47" i="30"/>
  <c r="J47" i="30"/>
  <c r="I47" i="30"/>
  <c r="H47" i="30"/>
  <c r="G47" i="30"/>
  <c r="F47" i="30"/>
  <c r="E47" i="30"/>
  <c r="O46" i="30"/>
  <c r="N46" i="30"/>
  <c r="M46" i="30"/>
  <c r="L46" i="30"/>
  <c r="K46" i="30"/>
  <c r="J46" i="30"/>
  <c r="I46" i="30"/>
  <c r="H46" i="30"/>
  <c r="G46" i="30"/>
  <c r="F46" i="30"/>
  <c r="E46" i="30"/>
  <c r="O45" i="30"/>
  <c r="N45" i="30"/>
  <c r="M45" i="30"/>
  <c r="L45" i="30"/>
  <c r="K45" i="30"/>
  <c r="J45" i="30"/>
  <c r="I45" i="30"/>
  <c r="H45" i="30"/>
  <c r="G45" i="30"/>
  <c r="F45" i="30"/>
  <c r="E45" i="30"/>
  <c r="O44" i="30"/>
  <c r="N44" i="30"/>
  <c r="M44" i="30"/>
  <c r="L44" i="30"/>
  <c r="K44" i="30"/>
  <c r="J44" i="30"/>
  <c r="I44" i="30"/>
  <c r="H44" i="30"/>
  <c r="G44" i="30"/>
  <c r="F44" i="30"/>
  <c r="E44" i="30"/>
  <c r="O43" i="30"/>
  <c r="N43" i="30"/>
  <c r="M43" i="30"/>
  <c r="L43" i="30"/>
  <c r="K43" i="30"/>
  <c r="J43" i="30"/>
  <c r="I43" i="30"/>
  <c r="H43" i="30"/>
  <c r="G43" i="30"/>
  <c r="F43" i="30"/>
  <c r="E43" i="30"/>
  <c r="O42" i="30"/>
  <c r="N42" i="30"/>
  <c r="M42" i="30"/>
  <c r="L42" i="30"/>
  <c r="K42" i="30"/>
  <c r="J42" i="30"/>
  <c r="I42" i="30"/>
  <c r="H42" i="30"/>
  <c r="G42" i="30"/>
  <c r="F42" i="30"/>
  <c r="E42" i="30"/>
  <c r="O41" i="30"/>
  <c r="N41" i="30"/>
  <c r="M41" i="30"/>
  <c r="L41" i="30"/>
  <c r="K41" i="30"/>
  <c r="J41" i="30"/>
  <c r="I41" i="30"/>
  <c r="H41" i="30"/>
  <c r="G41" i="30"/>
  <c r="F41" i="30"/>
  <c r="E41" i="30"/>
  <c r="O40" i="30"/>
  <c r="N40" i="30"/>
  <c r="M40" i="30"/>
  <c r="L40" i="30"/>
  <c r="K40" i="30"/>
  <c r="J40" i="30"/>
  <c r="I40" i="30"/>
  <c r="H40" i="30"/>
  <c r="G40" i="30"/>
  <c r="F40" i="30"/>
  <c r="E40" i="30"/>
  <c r="O39" i="30"/>
  <c r="N39" i="30"/>
  <c r="M39" i="30"/>
  <c r="L39" i="30"/>
  <c r="K39" i="30"/>
  <c r="J39" i="30"/>
  <c r="I39" i="30"/>
  <c r="H39" i="30"/>
  <c r="G39" i="30"/>
  <c r="F39" i="30"/>
  <c r="E39" i="30"/>
  <c r="O38" i="30"/>
  <c r="N38" i="30"/>
  <c r="M38" i="30"/>
  <c r="L38" i="30"/>
  <c r="K38" i="30"/>
  <c r="J38" i="30"/>
  <c r="I38" i="30"/>
  <c r="H38" i="30"/>
  <c r="G38" i="30"/>
  <c r="F38" i="30"/>
  <c r="E38" i="30"/>
  <c r="O37" i="30"/>
  <c r="N37" i="30"/>
  <c r="M37" i="30"/>
  <c r="L37" i="30"/>
  <c r="K37" i="30"/>
  <c r="J37" i="30"/>
  <c r="I37" i="30"/>
  <c r="H37" i="30"/>
  <c r="G37" i="30"/>
  <c r="F37" i="30"/>
  <c r="E37" i="30"/>
  <c r="O36" i="30"/>
  <c r="N36" i="30"/>
  <c r="M36" i="30"/>
  <c r="L36" i="30"/>
  <c r="K36" i="30"/>
  <c r="J36" i="30"/>
  <c r="I36" i="30"/>
  <c r="H36" i="30"/>
  <c r="G36" i="30"/>
  <c r="F36" i="30"/>
  <c r="E36" i="30"/>
  <c r="O35" i="30"/>
  <c r="N35" i="30"/>
  <c r="M35" i="30"/>
  <c r="L35" i="30"/>
  <c r="K35" i="30"/>
  <c r="J35" i="30"/>
  <c r="I35" i="30"/>
  <c r="H35" i="30"/>
  <c r="G35" i="30"/>
  <c r="F35" i="30"/>
  <c r="E35" i="30"/>
  <c r="O34" i="30"/>
  <c r="N34" i="30"/>
  <c r="M34" i="30"/>
  <c r="L34" i="30"/>
  <c r="K34" i="30"/>
  <c r="J34" i="30"/>
  <c r="I34" i="30"/>
  <c r="H34" i="30"/>
  <c r="G34" i="30"/>
  <c r="F34" i="30"/>
  <c r="E34" i="30"/>
  <c r="O33" i="30"/>
  <c r="N33" i="30"/>
  <c r="M33" i="30"/>
  <c r="L33" i="30"/>
  <c r="K33" i="30"/>
  <c r="J33" i="30"/>
  <c r="I33" i="30"/>
  <c r="H33" i="30"/>
  <c r="G33" i="30"/>
  <c r="F33" i="30"/>
  <c r="E33" i="30"/>
  <c r="O32" i="30"/>
  <c r="N32" i="30"/>
  <c r="M32" i="30"/>
  <c r="L32" i="30"/>
  <c r="K32" i="30"/>
  <c r="J32" i="30"/>
  <c r="I32" i="30"/>
  <c r="H32" i="30"/>
  <c r="G32" i="30"/>
  <c r="F32" i="30"/>
  <c r="E32" i="30"/>
  <c r="O31" i="30"/>
  <c r="N31" i="30"/>
  <c r="M31" i="30"/>
  <c r="L31" i="30"/>
  <c r="K31" i="30"/>
  <c r="J31" i="30"/>
  <c r="I31" i="30"/>
  <c r="H31" i="30"/>
  <c r="G31" i="30"/>
  <c r="F31" i="30"/>
  <c r="E31" i="30"/>
  <c r="O30" i="30"/>
  <c r="N30" i="30"/>
  <c r="M30" i="30"/>
  <c r="L30" i="30"/>
  <c r="K30" i="30"/>
  <c r="J30" i="30"/>
  <c r="I30" i="30"/>
  <c r="H30" i="30"/>
  <c r="G30" i="30"/>
  <c r="F30" i="30"/>
  <c r="E30" i="30"/>
  <c r="O29" i="30"/>
  <c r="N29" i="30"/>
  <c r="M29" i="30"/>
  <c r="L29" i="30"/>
  <c r="K29" i="30"/>
  <c r="J29" i="30"/>
  <c r="I29" i="30"/>
  <c r="H29" i="30"/>
  <c r="G29" i="30"/>
  <c r="F29" i="30"/>
  <c r="E29" i="30"/>
  <c r="O28" i="30"/>
  <c r="N28" i="30"/>
  <c r="M28" i="30"/>
  <c r="L28" i="30"/>
  <c r="K28" i="30"/>
  <c r="J28" i="30"/>
  <c r="I28" i="30"/>
  <c r="H28" i="30"/>
  <c r="G28" i="30"/>
  <c r="F28" i="30"/>
  <c r="E28" i="30"/>
  <c r="O27" i="30"/>
  <c r="N27" i="30"/>
  <c r="M27" i="30"/>
  <c r="L27" i="30"/>
  <c r="K27" i="30"/>
  <c r="J27" i="30"/>
  <c r="I27" i="30"/>
  <c r="H27" i="30"/>
  <c r="G27" i="30"/>
  <c r="F27" i="30"/>
  <c r="E27" i="30"/>
  <c r="O26" i="30"/>
  <c r="N26" i="30"/>
  <c r="M26" i="30"/>
  <c r="L26" i="30"/>
  <c r="K26" i="30"/>
  <c r="J26" i="30"/>
  <c r="I26" i="30"/>
  <c r="H26" i="30"/>
  <c r="G26" i="30"/>
  <c r="F26" i="30"/>
  <c r="E26" i="30"/>
  <c r="O25" i="30"/>
  <c r="N25" i="30"/>
  <c r="M25" i="30"/>
  <c r="L25" i="30"/>
  <c r="K25" i="30"/>
  <c r="J25" i="30"/>
  <c r="I25" i="30"/>
  <c r="H25" i="30"/>
  <c r="G25" i="30"/>
  <c r="F25" i="30"/>
  <c r="E25" i="30"/>
  <c r="O24" i="30"/>
  <c r="N24" i="30"/>
  <c r="M24" i="30"/>
  <c r="L24" i="30"/>
  <c r="K24" i="30"/>
  <c r="J24" i="30"/>
  <c r="I24" i="30"/>
  <c r="H24" i="30"/>
  <c r="G24" i="30"/>
  <c r="F24" i="30"/>
  <c r="E24" i="30"/>
  <c r="O23" i="30"/>
  <c r="N23" i="30"/>
  <c r="M23" i="30"/>
  <c r="L23" i="30"/>
  <c r="K23" i="30"/>
  <c r="J23" i="30"/>
  <c r="I23" i="30"/>
  <c r="H23" i="30"/>
  <c r="G23" i="30"/>
  <c r="F23" i="30"/>
  <c r="E23" i="30"/>
  <c r="O22" i="30"/>
  <c r="N22" i="30"/>
  <c r="M22" i="30"/>
  <c r="L22" i="30"/>
  <c r="K22" i="30"/>
  <c r="J22" i="30"/>
  <c r="I22" i="30"/>
  <c r="H22" i="30"/>
  <c r="G22" i="30"/>
  <c r="F22" i="30"/>
  <c r="E22" i="30"/>
  <c r="O21" i="30"/>
  <c r="N21" i="30"/>
  <c r="M21" i="30"/>
  <c r="L21" i="30"/>
  <c r="K21" i="30"/>
  <c r="J21" i="30"/>
  <c r="I21" i="30"/>
  <c r="H21" i="30"/>
  <c r="G21" i="30"/>
  <c r="F21" i="30"/>
  <c r="E21" i="30"/>
  <c r="O20" i="30"/>
  <c r="N20" i="30"/>
  <c r="M20" i="30"/>
  <c r="L20" i="30"/>
  <c r="K20" i="30"/>
  <c r="J20" i="30"/>
  <c r="I20" i="30"/>
  <c r="H20" i="30"/>
  <c r="G20" i="30"/>
  <c r="F20" i="30"/>
  <c r="E20" i="30"/>
  <c r="O19" i="30"/>
  <c r="N19" i="30"/>
  <c r="M19" i="30"/>
  <c r="L19" i="30"/>
  <c r="K19" i="30"/>
  <c r="J19" i="30"/>
  <c r="I19" i="30"/>
  <c r="H19" i="30"/>
  <c r="G19" i="30"/>
  <c r="F19" i="30"/>
  <c r="E19" i="30"/>
  <c r="O18" i="30"/>
  <c r="N18" i="30"/>
  <c r="M18" i="30"/>
  <c r="L18" i="30"/>
  <c r="K18" i="30"/>
  <c r="J18" i="30"/>
  <c r="I18" i="30"/>
  <c r="H18" i="30"/>
  <c r="G18" i="30"/>
  <c r="F18" i="30"/>
  <c r="E18" i="30"/>
  <c r="O17" i="30"/>
  <c r="N17" i="30"/>
  <c r="M17" i="30"/>
  <c r="L17" i="30"/>
  <c r="K17" i="30"/>
  <c r="J17" i="30"/>
  <c r="I17" i="30"/>
  <c r="H17" i="30"/>
  <c r="G17" i="30"/>
  <c r="F17" i="30"/>
  <c r="E17" i="30"/>
  <c r="O16" i="30"/>
  <c r="N16" i="30"/>
  <c r="M16" i="30"/>
  <c r="L16" i="30"/>
  <c r="K16" i="30"/>
  <c r="J16" i="30"/>
  <c r="I16" i="30"/>
  <c r="H16" i="30"/>
  <c r="G16" i="30"/>
  <c r="F16" i="30"/>
  <c r="E16" i="30"/>
  <c r="O15" i="30"/>
  <c r="N15" i="30"/>
  <c r="M15" i="30"/>
  <c r="L15" i="30"/>
  <c r="K15" i="30"/>
  <c r="J15" i="30"/>
  <c r="I15" i="30"/>
  <c r="H15" i="30"/>
  <c r="G15" i="30"/>
  <c r="F15" i="30"/>
  <c r="E15" i="30"/>
  <c r="O14" i="30"/>
  <c r="N14" i="30"/>
  <c r="M14" i="30"/>
  <c r="L14" i="30"/>
  <c r="K14" i="30"/>
  <c r="J14" i="30"/>
  <c r="I14" i="30"/>
  <c r="H14" i="30"/>
  <c r="G14" i="30"/>
  <c r="F14" i="30"/>
  <c r="E14" i="30"/>
  <c r="O13" i="30"/>
  <c r="N13" i="30"/>
  <c r="M13" i="30"/>
  <c r="L13" i="30"/>
  <c r="K13" i="30"/>
  <c r="J13" i="30"/>
  <c r="I13" i="30"/>
  <c r="H13" i="30"/>
  <c r="G13" i="30"/>
  <c r="F13" i="30"/>
  <c r="E13" i="30"/>
  <c r="O12" i="30"/>
  <c r="N12" i="30"/>
  <c r="M12" i="30"/>
  <c r="L12" i="30"/>
  <c r="K12" i="30"/>
  <c r="J12" i="30"/>
  <c r="I12" i="30"/>
  <c r="H12" i="30"/>
  <c r="G12" i="30"/>
  <c r="F12" i="30"/>
  <c r="E12" i="30"/>
  <c r="O11" i="30"/>
  <c r="N11" i="30"/>
  <c r="M11" i="30"/>
  <c r="L11" i="30"/>
  <c r="K11" i="30"/>
  <c r="J11" i="30"/>
  <c r="I11" i="30"/>
  <c r="H11" i="30"/>
  <c r="G11" i="30"/>
  <c r="F11" i="30"/>
  <c r="E11" i="30"/>
  <c r="O10" i="30"/>
  <c r="N10" i="30"/>
  <c r="M10" i="30"/>
  <c r="L10" i="30"/>
  <c r="K10" i="30"/>
  <c r="J10" i="30"/>
  <c r="I10" i="30"/>
  <c r="H10" i="30"/>
  <c r="G10" i="30"/>
  <c r="F10" i="30"/>
  <c r="E10" i="30"/>
  <c r="O9" i="30"/>
  <c r="N9" i="30"/>
  <c r="M9" i="30"/>
  <c r="L9" i="30"/>
  <c r="K9" i="30"/>
  <c r="J9" i="30"/>
  <c r="I9" i="30"/>
  <c r="H9" i="30"/>
  <c r="G9" i="30"/>
  <c r="F9" i="30"/>
  <c r="E9" i="30"/>
  <c r="O8" i="30"/>
  <c r="N8" i="30"/>
  <c r="M8" i="30"/>
  <c r="L8" i="30"/>
  <c r="K8" i="30"/>
  <c r="J8" i="30"/>
  <c r="I8" i="30"/>
  <c r="H8" i="30"/>
  <c r="G8" i="30"/>
  <c r="F8" i="30"/>
  <c r="E8" i="30"/>
  <c r="O7" i="30"/>
  <c r="N7" i="30"/>
  <c r="M7" i="30"/>
  <c r="L7" i="30"/>
  <c r="K7" i="30"/>
  <c r="J7" i="30"/>
  <c r="I7" i="30"/>
  <c r="H7" i="30"/>
  <c r="G7" i="30"/>
  <c r="F7" i="30"/>
  <c r="E7" i="30"/>
  <c r="O6" i="30"/>
  <c r="N6" i="30"/>
  <c r="M6" i="30"/>
  <c r="L6" i="30"/>
  <c r="K6" i="30"/>
  <c r="J6" i="30"/>
  <c r="I6" i="30"/>
  <c r="H6" i="30"/>
  <c r="G6" i="30"/>
  <c r="F6" i="30"/>
  <c r="E6" i="30"/>
  <c r="O5" i="30"/>
  <c r="N5" i="30"/>
  <c r="M5" i="30"/>
  <c r="L5" i="30"/>
  <c r="K5" i="30"/>
  <c r="J5" i="30"/>
  <c r="I5" i="30"/>
  <c r="H5" i="30"/>
  <c r="G5" i="30"/>
  <c r="F5" i="30"/>
  <c r="E5" i="30"/>
  <c r="O4" i="30"/>
  <c r="N4" i="30"/>
  <c r="M4" i="30"/>
  <c r="L4" i="30"/>
  <c r="K4" i="30"/>
  <c r="J4" i="30"/>
  <c r="I4" i="30"/>
  <c r="H4" i="30"/>
  <c r="G4" i="30"/>
  <c r="F4" i="30"/>
  <c r="E4" i="30"/>
  <c r="O3" i="30"/>
  <c r="N3" i="30"/>
  <c r="M3" i="30"/>
  <c r="L3" i="30"/>
  <c r="K3" i="30"/>
  <c r="J3" i="30"/>
  <c r="I3" i="30"/>
  <c r="H3" i="30"/>
  <c r="G3" i="30"/>
  <c r="F3" i="30"/>
  <c r="E3" i="30"/>
  <c r="O2" i="30"/>
  <c r="N2" i="30"/>
  <c r="M2" i="30"/>
  <c r="L2" i="30"/>
  <c r="K2" i="30"/>
  <c r="J2" i="30"/>
  <c r="I2" i="30"/>
  <c r="H2" i="30"/>
  <c r="G2" i="30"/>
  <c r="F2" i="30"/>
  <c r="E2" i="30"/>
  <c r="B314" i="29"/>
  <c r="F314" i="29" s="1"/>
  <c r="B313" i="29"/>
  <c r="F313" i="29" s="1"/>
  <c r="B312" i="29"/>
  <c r="F312" i="29" s="1"/>
  <c r="B311" i="29"/>
  <c r="F311" i="29" s="1"/>
  <c r="B310" i="29"/>
  <c r="F310" i="29" s="1"/>
  <c r="B309" i="29"/>
  <c r="F309" i="29" s="1"/>
  <c r="B308" i="29"/>
  <c r="F308" i="29" s="1"/>
  <c r="B307" i="29"/>
  <c r="F307" i="29" s="1"/>
  <c r="B306" i="29"/>
  <c r="F306" i="29" s="1"/>
  <c r="B305" i="29"/>
  <c r="F305" i="29" s="1"/>
  <c r="B304" i="29"/>
  <c r="F304" i="29" s="1"/>
  <c r="B303" i="29"/>
  <c r="F303" i="29" s="1"/>
  <c r="B302" i="29"/>
  <c r="F302" i="29" s="1"/>
  <c r="B301" i="29"/>
  <c r="F301" i="29" s="1"/>
  <c r="B300" i="29"/>
  <c r="F300" i="29" s="1"/>
  <c r="B299" i="29"/>
  <c r="F299" i="29" s="1"/>
  <c r="B298" i="29"/>
  <c r="F298" i="29" s="1"/>
  <c r="B297" i="29"/>
  <c r="F297" i="29" s="1"/>
  <c r="B296" i="29"/>
  <c r="F296" i="29" s="1"/>
  <c r="B295" i="29"/>
  <c r="F295" i="29" s="1"/>
  <c r="B294" i="29"/>
  <c r="F294" i="29" s="1"/>
  <c r="B293" i="29"/>
  <c r="F293" i="29" s="1"/>
  <c r="B292" i="29"/>
  <c r="F292" i="29" s="1"/>
  <c r="B291" i="29"/>
  <c r="F291" i="29" s="1"/>
  <c r="B290" i="29"/>
  <c r="F290" i="29" s="1"/>
  <c r="B289" i="29"/>
  <c r="F289" i="29" s="1"/>
  <c r="B288" i="29"/>
  <c r="F288" i="29" s="1"/>
  <c r="B287" i="29"/>
  <c r="F287" i="29" s="1"/>
  <c r="B286" i="29"/>
  <c r="F286" i="29" s="1"/>
  <c r="B285" i="29"/>
  <c r="F285" i="29" s="1"/>
  <c r="B284" i="29"/>
  <c r="F284" i="29" s="1"/>
  <c r="B283" i="29"/>
  <c r="F283" i="29" s="1"/>
  <c r="B282" i="29"/>
  <c r="F282" i="29" s="1"/>
  <c r="B281" i="29"/>
  <c r="F281" i="29" s="1"/>
  <c r="B280" i="29"/>
  <c r="F280" i="29" s="1"/>
  <c r="B279" i="29"/>
  <c r="F279" i="29" s="1"/>
  <c r="B278" i="29"/>
  <c r="F278" i="29" s="1"/>
  <c r="B277" i="29"/>
  <c r="F277" i="29" s="1"/>
  <c r="B276" i="29"/>
  <c r="F276" i="29" s="1"/>
  <c r="B275" i="29"/>
  <c r="F275" i="29" s="1"/>
  <c r="B274" i="29"/>
  <c r="F274" i="29" s="1"/>
  <c r="B273" i="29"/>
  <c r="F273" i="29" s="1"/>
  <c r="B272" i="29"/>
  <c r="F272" i="29" s="1"/>
  <c r="B271" i="29"/>
  <c r="F271" i="29" s="1"/>
  <c r="B270" i="29"/>
  <c r="F270" i="29" s="1"/>
  <c r="B269" i="29"/>
  <c r="F269" i="29" s="1"/>
  <c r="B268" i="29"/>
  <c r="F268" i="29" s="1"/>
  <c r="B267" i="29"/>
  <c r="F267" i="29" s="1"/>
  <c r="B266" i="29"/>
  <c r="F266" i="29" s="1"/>
  <c r="B265" i="29"/>
  <c r="F265" i="29" s="1"/>
  <c r="B264" i="29"/>
  <c r="F264" i="29" s="1"/>
  <c r="C259" i="29"/>
  <c r="B259" i="29"/>
  <c r="C258" i="29"/>
  <c r="B258" i="29"/>
  <c r="C257" i="29"/>
  <c r="C312" i="29" s="1"/>
  <c r="D312" i="29" s="1"/>
  <c r="B257" i="29"/>
  <c r="C256" i="29"/>
  <c r="B256" i="29"/>
  <c r="C255" i="29"/>
  <c r="B255" i="29"/>
  <c r="C254" i="29"/>
  <c r="B254" i="29"/>
  <c r="C253" i="29"/>
  <c r="B253" i="29"/>
  <c r="C252" i="29"/>
  <c r="B252" i="29"/>
  <c r="C251" i="29"/>
  <c r="C306" i="29" s="1"/>
  <c r="D306" i="29" s="1"/>
  <c r="B251" i="29"/>
  <c r="C250" i="29"/>
  <c r="B250" i="29"/>
  <c r="C249" i="29"/>
  <c r="B249" i="29"/>
  <c r="C248" i="29"/>
  <c r="B248" i="29"/>
  <c r="C247" i="29"/>
  <c r="B247" i="29"/>
  <c r="C246" i="29"/>
  <c r="B246" i="29"/>
  <c r="C245" i="29"/>
  <c r="C300" i="29" s="1"/>
  <c r="D300" i="29" s="1"/>
  <c r="B245" i="29"/>
  <c r="C244" i="29"/>
  <c r="B244" i="29"/>
  <c r="C243" i="29"/>
  <c r="B243" i="29"/>
  <c r="C242" i="29"/>
  <c r="B242" i="29"/>
  <c r="C241" i="29"/>
  <c r="B241" i="29"/>
  <c r="C240" i="29"/>
  <c r="B240" i="29"/>
  <c r="C239" i="29"/>
  <c r="C294" i="29" s="1"/>
  <c r="D294" i="29" s="1"/>
  <c r="B239" i="29"/>
  <c r="C238" i="29"/>
  <c r="B238" i="29"/>
  <c r="C237" i="29"/>
  <c r="B237" i="29"/>
  <c r="C236" i="29"/>
  <c r="B236" i="29"/>
  <c r="C235" i="29"/>
  <c r="B235" i="29"/>
  <c r="C234" i="29"/>
  <c r="B234" i="29"/>
  <c r="C233" i="29"/>
  <c r="C288" i="29" s="1"/>
  <c r="D288" i="29" s="1"/>
  <c r="B233" i="29"/>
  <c r="C232" i="29"/>
  <c r="B232" i="29"/>
  <c r="C231" i="29"/>
  <c r="B231" i="29"/>
  <c r="C230" i="29"/>
  <c r="B230" i="29"/>
  <c r="C229" i="29"/>
  <c r="B229" i="29"/>
  <c r="C228" i="29"/>
  <c r="B228" i="29"/>
  <c r="C227" i="29"/>
  <c r="C282" i="29" s="1"/>
  <c r="D282" i="29" s="1"/>
  <c r="B227" i="29"/>
  <c r="C226" i="29"/>
  <c r="B226" i="29"/>
  <c r="C225" i="29"/>
  <c r="B225" i="29"/>
  <c r="C224" i="29"/>
  <c r="B224" i="29"/>
  <c r="C223" i="29"/>
  <c r="B223" i="29"/>
  <c r="C222" i="29"/>
  <c r="B222" i="29"/>
  <c r="C221" i="29"/>
  <c r="C276" i="29" s="1"/>
  <c r="D276" i="29" s="1"/>
  <c r="B221" i="29"/>
  <c r="C220" i="29"/>
  <c r="B220" i="29"/>
  <c r="C219" i="29"/>
  <c r="B219" i="29"/>
  <c r="C218" i="29"/>
  <c r="B218" i="29"/>
  <c r="C217" i="29"/>
  <c r="B217" i="29"/>
  <c r="C216" i="29"/>
  <c r="B216" i="29"/>
  <c r="C215" i="29"/>
  <c r="C270" i="29" s="1"/>
  <c r="D270" i="29" s="1"/>
  <c r="B215" i="29"/>
  <c r="C214" i="29"/>
  <c r="B214" i="29"/>
  <c r="C213" i="29"/>
  <c r="B213" i="29"/>
  <c r="C212" i="29"/>
  <c r="B212" i="29"/>
  <c r="C211" i="29"/>
  <c r="B211" i="29"/>
  <c r="C210" i="29"/>
  <c r="B210" i="29"/>
  <c r="C209" i="29"/>
  <c r="C264" i="29" s="1"/>
  <c r="D264" i="29" s="1"/>
  <c r="B209" i="29"/>
  <c r="P206" i="29"/>
  <c r="O206" i="29"/>
  <c r="N206" i="29"/>
  <c r="M206" i="29"/>
  <c r="L206" i="29"/>
  <c r="K206" i="29"/>
  <c r="J206" i="29"/>
  <c r="I206" i="29"/>
  <c r="H206" i="29"/>
  <c r="G206" i="29"/>
  <c r="F206" i="29"/>
  <c r="P205" i="29"/>
  <c r="O205" i="29"/>
  <c r="N205" i="29"/>
  <c r="M205" i="29"/>
  <c r="L205" i="29"/>
  <c r="K205" i="29"/>
  <c r="J205" i="29"/>
  <c r="I205" i="29"/>
  <c r="H205" i="29"/>
  <c r="G205" i="29"/>
  <c r="F205" i="29"/>
  <c r="P204" i="29"/>
  <c r="O204" i="29"/>
  <c r="N204" i="29"/>
  <c r="M204" i="29"/>
  <c r="L204" i="29"/>
  <c r="K204" i="29"/>
  <c r="J204" i="29"/>
  <c r="I204" i="29"/>
  <c r="H204" i="29"/>
  <c r="G204" i="29"/>
  <c r="F204" i="29"/>
  <c r="P203" i="29"/>
  <c r="O203" i="29"/>
  <c r="N203" i="29"/>
  <c r="M203" i="29"/>
  <c r="L203" i="29"/>
  <c r="K203" i="29"/>
  <c r="J203" i="29"/>
  <c r="I203" i="29"/>
  <c r="H203" i="29"/>
  <c r="G203" i="29"/>
  <c r="F203" i="29"/>
  <c r="P202" i="29"/>
  <c r="O202" i="29"/>
  <c r="N202" i="29"/>
  <c r="M202" i="29"/>
  <c r="L202" i="29"/>
  <c r="K202" i="29"/>
  <c r="J202" i="29"/>
  <c r="I202" i="29"/>
  <c r="H202" i="29"/>
  <c r="G202" i="29"/>
  <c r="F202" i="29"/>
  <c r="P201" i="29"/>
  <c r="O201" i="29"/>
  <c r="N201" i="29"/>
  <c r="M201" i="29"/>
  <c r="L201" i="29"/>
  <c r="K201" i="29"/>
  <c r="J201" i="29"/>
  <c r="I201" i="29"/>
  <c r="H201" i="29"/>
  <c r="G201" i="29"/>
  <c r="F201" i="29"/>
  <c r="P200" i="29"/>
  <c r="O200" i="29"/>
  <c r="N200" i="29"/>
  <c r="M200" i="29"/>
  <c r="L200" i="29"/>
  <c r="K200" i="29"/>
  <c r="J200" i="29"/>
  <c r="I200" i="29"/>
  <c r="H200" i="29"/>
  <c r="G200" i="29"/>
  <c r="F200" i="29"/>
  <c r="P199" i="29"/>
  <c r="O199" i="29"/>
  <c r="N199" i="29"/>
  <c r="M199" i="29"/>
  <c r="L199" i="29"/>
  <c r="K199" i="29"/>
  <c r="J199" i="29"/>
  <c r="I199" i="29"/>
  <c r="H199" i="29"/>
  <c r="G199" i="29"/>
  <c r="F199" i="29"/>
  <c r="P198" i="29"/>
  <c r="O198" i="29"/>
  <c r="N198" i="29"/>
  <c r="M198" i="29"/>
  <c r="L198" i="29"/>
  <c r="K198" i="29"/>
  <c r="J198" i="29"/>
  <c r="I198" i="29"/>
  <c r="H198" i="29"/>
  <c r="G198" i="29"/>
  <c r="F198" i="29"/>
  <c r="P197" i="29"/>
  <c r="O197" i="29"/>
  <c r="N197" i="29"/>
  <c r="M197" i="29"/>
  <c r="L197" i="29"/>
  <c r="K197" i="29"/>
  <c r="J197" i="29"/>
  <c r="I197" i="29"/>
  <c r="H197" i="29"/>
  <c r="G197" i="29"/>
  <c r="F197" i="29"/>
  <c r="P196" i="29"/>
  <c r="O196" i="29"/>
  <c r="N196" i="29"/>
  <c r="M196" i="29"/>
  <c r="L196" i="29"/>
  <c r="K196" i="29"/>
  <c r="J196" i="29"/>
  <c r="I196" i="29"/>
  <c r="H196" i="29"/>
  <c r="G196" i="29"/>
  <c r="F196" i="29"/>
  <c r="P195" i="29"/>
  <c r="O195" i="29"/>
  <c r="N195" i="29"/>
  <c r="M195" i="29"/>
  <c r="L195" i="29"/>
  <c r="K195" i="29"/>
  <c r="J195" i="29"/>
  <c r="I195" i="29"/>
  <c r="H195" i="29"/>
  <c r="G195" i="29"/>
  <c r="F195" i="29"/>
  <c r="P194" i="29"/>
  <c r="O194" i="29"/>
  <c r="N194" i="29"/>
  <c r="M194" i="29"/>
  <c r="L194" i="29"/>
  <c r="K194" i="29"/>
  <c r="J194" i="29"/>
  <c r="I194" i="29"/>
  <c r="H194" i="29"/>
  <c r="G194" i="29"/>
  <c r="F194" i="29"/>
  <c r="P193" i="29"/>
  <c r="O193" i="29"/>
  <c r="N193" i="29"/>
  <c r="M193" i="29"/>
  <c r="L193" i="29"/>
  <c r="K193" i="29"/>
  <c r="J193" i="29"/>
  <c r="I193" i="29"/>
  <c r="H193" i="29"/>
  <c r="G193" i="29"/>
  <c r="F193" i="29"/>
  <c r="P192" i="29"/>
  <c r="O192" i="29"/>
  <c r="N192" i="29"/>
  <c r="M192" i="29"/>
  <c r="L192" i="29"/>
  <c r="K192" i="29"/>
  <c r="J192" i="29"/>
  <c r="I192" i="29"/>
  <c r="H192" i="29"/>
  <c r="G192" i="29"/>
  <c r="F192" i="29"/>
  <c r="P191" i="29"/>
  <c r="O191" i="29"/>
  <c r="N191" i="29"/>
  <c r="M191" i="29"/>
  <c r="L191" i="29"/>
  <c r="K191" i="29"/>
  <c r="J191" i="29"/>
  <c r="I191" i="29"/>
  <c r="H191" i="29"/>
  <c r="G191" i="29"/>
  <c r="F191" i="29"/>
  <c r="P190" i="29"/>
  <c r="O190" i="29"/>
  <c r="N190" i="29"/>
  <c r="M190" i="29"/>
  <c r="L190" i="29"/>
  <c r="K190" i="29"/>
  <c r="J190" i="29"/>
  <c r="I190" i="29"/>
  <c r="H190" i="29"/>
  <c r="G190" i="29"/>
  <c r="F190" i="29"/>
  <c r="P189" i="29"/>
  <c r="O189" i="29"/>
  <c r="N189" i="29"/>
  <c r="M189" i="29"/>
  <c r="L189" i="29"/>
  <c r="K189" i="29"/>
  <c r="J189" i="29"/>
  <c r="I189" i="29"/>
  <c r="H189" i="29"/>
  <c r="G189" i="29"/>
  <c r="F189" i="29"/>
  <c r="P188" i="29"/>
  <c r="O188" i="29"/>
  <c r="N188" i="29"/>
  <c r="M188" i="29"/>
  <c r="L188" i="29"/>
  <c r="K188" i="29"/>
  <c r="J188" i="29"/>
  <c r="I188" i="29"/>
  <c r="H188" i="29"/>
  <c r="G188" i="29"/>
  <c r="F188" i="29"/>
  <c r="P187" i="29"/>
  <c r="O187" i="29"/>
  <c r="N187" i="29"/>
  <c r="M187" i="29"/>
  <c r="L187" i="29"/>
  <c r="K187" i="29"/>
  <c r="J187" i="29"/>
  <c r="I187" i="29"/>
  <c r="H187" i="29"/>
  <c r="G187" i="29"/>
  <c r="F187" i="29"/>
  <c r="P186" i="29"/>
  <c r="O186" i="29"/>
  <c r="N186" i="29"/>
  <c r="M186" i="29"/>
  <c r="L186" i="29"/>
  <c r="K186" i="29"/>
  <c r="J186" i="29"/>
  <c r="I186" i="29"/>
  <c r="H186" i="29"/>
  <c r="G186" i="29"/>
  <c r="F186" i="29"/>
  <c r="P185" i="29"/>
  <c r="O185" i="29"/>
  <c r="N185" i="29"/>
  <c r="M185" i="29"/>
  <c r="L185" i="29"/>
  <c r="K185" i="29"/>
  <c r="J185" i="29"/>
  <c r="I185" i="29"/>
  <c r="H185" i="29"/>
  <c r="G185" i="29"/>
  <c r="F185" i="29"/>
  <c r="P184" i="29"/>
  <c r="O184" i="29"/>
  <c r="N184" i="29"/>
  <c r="M184" i="29"/>
  <c r="L184" i="29"/>
  <c r="K184" i="29"/>
  <c r="J184" i="29"/>
  <c r="I184" i="29"/>
  <c r="H184" i="29"/>
  <c r="G184" i="29"/>
  <c r="F184" i="29"/>
  <c r="P183" i="29"/>
  <c r="O183" i="29"/>
  <c r="N183" i="29"/>
  <c r="M183" i="29"/>
  <c r="L183" i="29"/>
  <c r="K183" i="29"/>
  <c r="J183" i="29"/>
  <c r="I183" i="29"/>
  <c r="H183" i="29"/>
  <c r="G183" i="29"/>
  <c r="F183" i="29"/>
  <c r="P182" i="29"/>
  <c r="O182" i="29"/>
  <c r="N182" i="29"/>
  <c r="M182" i="29"/>
  <c r="L182" i="29"/>
  <c r="K182" i="29"/>
  <c r="J182" i="29"/>
  <c r="I182" i="29"/>
  <c r="H182" i="29"/>
  <c r="G182" i="29"/>
  <c r="F182" i="29"/>
  <c r="P181" i="29"/>
  <c r="O181" i="29"/>
  <c r="N181" i="29"/>
  <c r="M181" i="29"/>
  <c r="L181" i="29"/>
  <c r="K181" i="29"/>
  <c r="J181" i="29"/>
  <c r="I181" i="29"/>
  <c r="H181" i="29"/>
  <c r="G181" i="29"/>
  <c r="F181" i="29"/>
  <c r="P180" i="29"/>
  <c r="O180" i="29"/>
  <c r="N180" i="29"/>
  <c r="M180" i="29"/>
  <c r="L180" i="29"/>
  <c r="K180" i="29"/>
  <c r="J180" i="29"/>
  <c r="I180" i="29"/>
  <c r="H180" i="29"/>
  <c r="G180" i="29"/>
  <c r="F180" i="29"/>
  <c r="P179" i="29"/>
  <c r="O179" i="29"/>
  <c r="N179" i="29"/>
  <c r="M179" i="29"/>
  <c r="L179" i="29"/>
  <c r="K179" i="29"/>
  <c r="J179" i="29"/>
  <c r="I179" i="29"/>
  <c r="H179" i="29"/>
  <c r="G179" i="29"/>
  <c r="F179" i="29"/>
  <c r="P178" i="29"/>
  <c r="O178" i="29"/>
  <c r="N178" i="29"/>
  <c r="M178" i="29"/>
  <c r="L178" i="29"/>
  <c r="K178" i="29"/>
  <c r="J178" i="29"/>
  <c r="I178" i="29"/>
  <c r="H178" i="29"/>
  <c r="G178" i="29"/>
  <c r="F178" i="29"/>
  <c r="P177" i="29"/>
  <c r="O177" i="29"/>
  <c r="N177" i="29"/>
  <c r="M177" i="29"/>
  <c r="L177" i="29"/>
  <c r="K177" i="29"/>
  <c r="J177" i="29"/>
  <c r="I177" i="29"/>
  <c r="H177" i="29"/>
  <c r="G177" i="29"/>
  <c r="F177" i="29"/>
  <c r="P176" i="29"/>
  <c r="O176" i="29"/>
  <c r="N176" i="29"/>
  <c r="M176" i="29"/>
  <c r="L176" i="29"/>
  <c r="K176" i="29"/>
  <c r="J176" i="29"/>
  <c r="I176" i="29"/>
  <c r="H176" i="29"/>
  <c r="G176" i="29"/>
  <c r="F176" i="29"/>
  <c r="P175" i="29"/>
  <c r="O175" i="29"/>
  <c r="N175" i="29"/>
  <c r="M175" i="29"/>
  <c r="L175" i="29"/>
  <c r="K175" i="29"/>
  <c r="J175" i="29"/>
  <c r="I175" i="29"/>
  <c r="H175" i="29"/>
  <c r="G175" i="29"/>
  <c r="F175" i="29"/>
  <c r="P174" i="29"/>
  <c r="O174" i="29"/>
  <c r="N174" i="29"/>
  <c r="M174" i="29"/>
  <c r="L174" i="29"/>
  <c r="K174" i="29"/>
  <c r="J174" i="29"/>
  <c r="I174" i="29"/>
  <c r="H174" i="29"/>
  <c r="G174" i="29"/>
  <c r="F174" i="29"/>
  <c r="P173" i="29"/>
  <c r="O173" i="29"/>
  <c r="N173" i="29"/>
  <c r="M173" i="29"/>
  <c r="L173" i="29"/>
  <c r="K173" i="29"/>
  <c r="J173" i="29"/>
  <c r="I173" i="29"/>
  <c r="H173" i="29"/>
  <c r="G173" i="29"/>
  <c r="F173" i="29"/>
  <c r="P172" i="29"/>
  <c r="O172" i="29"/>
  <c r="N172" i="29"/>
  <c r="M172" i="29"/>
  <c r="L172" i="29"/>
  <c r="K172" i="29"/>
  <c r="J172" i="29"/>
  <c r="I172" i="29"/>
  <c r="H172" i="29"/>
  <c r="G172" i="29"/>
  <c r="F172" i="29"/>
  <c r="P171" i="29"/>
  <c r="O171" i="29"/>
  <c r="N171" i="29"/>
  <c r="M171" i="29"/>
  <c r="L171" i="29"/>
  <c r="K171" i="29"/>
  <c r="J171" i="29"/>
  <c r="I171" i="29"/>
  <c r="H171" i="29"/>
  <c r="G171" i="29"/>
  <c r="F171" i="29"/>
  <c r="P170" i="29"/>
  <c r="O170" i="29"/>
  <c r="N170" i="29"/>
  <c r="M170" i="29"/>
  <c r="L170" i="29"/>
  <c r="K170" i="29"/>
  <c r="J170" i="29"/>
  <c r="I170" i="29"/>
  <c r="H170" i="29"/>
  <c r="G170" i="29"/>
  <c r="F170" i="29"/>
  <c r="P169" i="29"/>
  <c r="O169" i="29"/>
  <c r="N169" i="29"/>
  <c r="M169" i="29"/>
  <c r="L169" i="29"/>
  <c r="K169" i="29"/>
  <c r="J169" i="29"/>
  <c r="I169" i="29"/>
  <c r="H169" i="29"/>
  <c r="G169" i="29"/>
  <c r="F169" i="29"/>
  <c r="P168" i="29"/>
  <c r="O168" i="29"/>
  <c r="N168" i="29"/>
  <c r="M168" i="29"/>
  <c r="L168" i="29"/>
  <c r="K168" i="29"/>
  <c r="J168" i="29"/>
  <c r="I168" i="29"/>
  <c r="H168" i="29"/>
  <c r="G168" i="29"/>
  <c r="F168" i="29"/>
  <c r="P167" i="29"/>
  <c r="O167" i="29"/>
  <c r="N167" i="29"/>
  <c r="M167" i="29"/>
  <c r="L167" i="29"/>
  <c r="K167" i="29"/>
  <c r="J167" i="29"/>
  <c r="I167" i="29"/>
  <c r="H167" i="29"/>
  <c r="G167" i="29"/>
  <c r="F167" i="29"/>
  <c r="P166" i="29"/>
  <c r="O166" i="29"/>
  <c r="N166" i="29"/>
  <c r="M166" i="29"/>
  <c r="L166" i="29"/>
  <c r="K166" i="29"/>
  <c r="J166" i="29"/>
  <c r="I166" i="29"/>
  <c r="H166" i="29"/>
  <c r="G166" i="29"/>
  <c r="F166" i="29"/>
  <c r="P165" i="29"/>
  <c r="O165" i="29"/>
  <c r="N165" i="29"/>
  <c r="M165" i="29"/>
  <c r="L165" i="29"/>
  <c r="K165" i="29"/>
  <c r="J165" i="29"/>
  <c r="I165" i="29"/>
  <c r="H165" i="29"/>
  <c r="G165" i="29"/>
  <c r="F165" i="29"/>
  <c r="P164" i="29"/>
  <c r="O164" i="29"/>
  <c r="N164" i="29"/>
  <c r="M164" i="29"/>
  <c r="L164" i="29"/>
  <c r="K164" i="29"/>
  <c r="J164" i="29"/>
  <c r="I164" i="29"/>
  <c r="H164" i="29"/>
  <c r="G164" i="29"/>
  <c r="F164" i="29"/>
  <c r="P163" i="29"/>
  <c r="O163" i="29"/>
  <c r="N163" i="29"/>
  <c r="M163" i="29"/>
  <c r="L163" i="29"/>
  <c r="K163" i="29"/>
  <c r="J163" i="29"/>
  <c r="I163" i="29"/>
  <c r="H163" i="29"/>
  <c r="G163" i="29"/>
  <c r="F163" i="29"/>
  <c r="P162" i="29"/>
  <c r="O162" i="29"/>
  <c r="N162" i="29"/>
  <c r="M162" i="29"/>
  <c r="L162" i="29"/>
  <c r="K162" i="29"/>
  <c r="J162" i="29"/>
  <c r="I162" i="29"/>
  <c r="H162" i="29"/>
  <c r="G162" i="29"/>
  <c r="F162" i="29"/>
  <c r="P161" i="29"/>
  <c r="O161" i="29"/>
  <c r="N161" i="29"/>
  <c r="M161" i="29"/>
  <c r="L161" i="29"/>
  <c r="K161" i="29"/>
  <c r="J161" i="29"/>
  <c r="I161" i="29"/>
  <c r="H161" i="29"/>
  <c r="G161" i="29"/>
  <c r="F161" i="29"/>
  <c r="P160" i="29"/>
  <c r="O160" i="29"/>
  <c r="N160" i="29"/>
  <c r="M160" i="29"/>
  <c r="L160" i="29"/>
  <c r="K160" i="29"/>
  <c r="J160" i="29"/>
  <c r="I160" i="29"/>
  <c r="H160" i="29"/>
  <c r="G160" i="29"/>
  <c r="F160" i="29"/>
  <c r="P159" i="29"/>
  <c r="O159" i="29"/>
  <c r="N159" i="29"/>
  <c r="M159" i="29"/>
  <c r="L159" i="29"/>
  <c r="K159" i="29"/>
  <c r="J159" i="29"/>
  <c r="I159" i="29"/>
  <c r="H159" i="29"/>
  <c r="G159" i="29"/>
  <c r="F159" i="29"/>
  <c r="P158" i="29"/>
  <c r="O158" i="29"/>
  <c r="N158" i="29"/>
  <c r="M158" i="29"/>
  <c r="L158" i="29"/>
  <c r="K158" i="29"/>
  <c r="J158" i="29"/>
  <c r="I158" i="29"/>
  <c r="H158" i="29"/>
  <c r="G158" i="29"/>
  <c r="F158" i="29"/>
  <c r="P157" i="29"/>
  <c r="O157" i="29"/>
  <c r="N157" i="29"/>
  <c r="M157" i="29"/>
  <c r="L157" i="29"/>
  <c r="K157" i="29"/>
  <c r="J157" i="29"/>
  <c r="I157" i="29"/>
  <c r="H157" i="29"/>
  <c r="G157" i="29"/>
  <c r="F157" i="29"/>
  <c r="P156" i="29"/>
  <c r="O156" i="29"/>
  <c r="N156" i="29"/>
  <c r="M156" i="29"/>
  <c r="L156" i="29"/>
  <c r="K156" i="29"/>
  <c r="J156" i="29"/>
  <c r="I156" i="29"/>
  <c r="H156" i="29"/>
  <c r="G156" i="29"/>
  <c r="F156" i="29"/>
  <c r="P155" i="29"/>
  <c r="O155" i="29"/>
  <c r="N155" i="29"/>
  <c r="M155" i="29"/>
  <c r="L155" i="29"/>
  <c r="K155" i="29"/>
  <c r="J155" i="29"/>
  <c r="I155" i="29"/>
  <c r="H155" i="29"/>
  <c r="G155" i="29"/>
  <c r="F155" i="29"/>
  <c r="P154" i="29"/>
  <c r="O154" i="29"/>
  <c r="N154" i="29"/>
  <c r="M154" i="29"/>
  <c r="L154" i="29"/>
  <c r="K154" i="29"/>
  <c r="J154" i="29"/>
  <c r="I154" i="29"/>
  <c r="H154" i="29"/>
  <c r="G154" i="29"/>
  <c r="F154" i="29"/>
  <c r="P153" i="29"/>
  <c r="O153" i="29"/>
  <c r="N153" i="29"/>
  <c r="M153" i="29"/>
  <c r="L153" i="29"/>
  <c r="K153" i="29"/>
  <c r="J153" i="29"/>
  <c r="I153" i="29"/>
  <c r="H153" i="29"/>
  <c r="G153" i="29"/>
  <c r="F153" i="29"/>
  <c r="P152" i="29"/>
  <c r="O152" i="29"/>
  <c r="N152" i="29"/>
  <c r="M152" i="29"/>
  <c r="L152" i="29"/>
  <c r="K152" i="29"/>
  <c r="J152" i="29"/>
  <c r="I152" i="29"/>
  <c r="H152" i="29"/>
  <c r="G152" i="29"/>
  <c r="F152" i="29"/>
  <c r="P151" i="29"/>
  <c r="O151" i="29"/>
  <c r="N151" i="29"/>
  <c r="M151" i="29"/>
  <c r="L151" i="29"/>
  <c r="K151" i="29"/>
  <c r="J151" i="29"/>
  <c r="I151" i="29"/>
  <c r="H151" i="29"/>
  <c r="G151" i="29"/>
  <c r="F151" i="29"/>
  <c r="P150" i="29"/>
  <c r="O150" i="29"/>
  <c r="N150" i="29"/>
  <c r="M150" i="29"/>
  <c r="L150" i="29"/>
  <c r="K150" i="29"/>
  <c r="J150" i="29"/>
  <c r="I150" i="29"/>
  <c r="H150" i="29"/>
  <c r="G150" i="29"/>
  <c r="F150" i="29"/>
  <c r="P149" i="29"/>
  <c r="O149" i="29"/>
  <c r="N149" i="29"/>
  <c r="M149" i="29"/>
  <c r="L149" i="29"/>
  <c r="K149" i="29"/>
  <c r="J149" i="29"/>
  <c r="I149" i="29"/>
  <c r="H149" i="29"/>
  <c r="G149" i="29"/>
  <c r="F149" i="29"/>
  <c r="P148" i="29"/>
  <c r="O148" i="29"/>
  <c r="N148" i="29"/>
  <c r="M148" i="29"/>
  <c r="L148" i="29"/>
  <c r="K148" i="29"/>
  <c r="J148" i="29"/>
  <c r="I148" i="29"/>
  <c r="H148" i="29"/>
  <c r="G148" i="29"/>
  <c r="F148" i="29"/>
  <c r="P147" i="29"/>
  <c r="O147" i="29"/>
  <c r="N147" i="29"/>
  <c r="M147" i="29"/>
  <c r="L147" i="29"/>
  <c r="K147" i="29"/>
  <c r="J147" i="29"/>
  <c r="I147" i="29"/>
  <c r="H147" i="29"/>
  <c r="G147" i="29"/>
  <c r="F147" i="29"/>
  <c r="P146" i="29"/>
  <c r="O146" i="29"/>
  <c r="N146" i="29"/>
  <c r="M146" i="29"/>
  <c r="L146" i="29"/>
  <c r="K146" i="29"/>
  <c r="J146" i="29"/>
  <c r="I146" i="29"/>
  <c r="H146" i="29"/>
  <c r="G146" i="29"/>
  <c r="F146" i="29"/>
  <c r="P145" i="29"/>
  <c r="O145" i="29"/>
  <c r="N145" i="29"/>
  <c r="M145" i="29"/>
  <c r="L145" i="29"/>
  <c r="K145" i="29"/>
  <c r="J145" i="29"/>
  <c r="I145" i="29"/>
  <c r="H145" i="29"/>
  <c r="G145" i="29"/>
  <c r="F145" i="29"/>
  <c r="P144" i="29"/>
  <c r="O144" i="29"/>
  <c r="N144" i="29"/>
  <c r="M144" i="29"/>
  <c r="L144" i="29"/>
  <c r="K144" i="29"/>
  <c r="J144" i="29"/>
  <c r="I144" i="29"/>
  <c r="H144" i="29"/>
  <c r="G144" i="29"/>
  <c r="F144" i="29"/>
  <c r="P143" i="29"/>
  <c r="O143" i="29"/>
  <c r="N143" i="29"/>
  <c r="M143" i="29"/>
  <c r="L143" i="29"/>
  <c r="K143" i="29"/>
  <c r="J143" i="29"/>
  <c r="I143" i="29"/>
  <c r="H143" i="29"/>
  <c r="G143" i="29"/>
  <c r="F143" i="29"/>
  <c r="P142" i="29"/>
  <c r="O142" i="29"/>
  <c r="N142" i="29"/>
  <c r="M142" i="29"/>
  <c r="L142" i="29"/>
  <c r="K142" i="29"/>
  <c r="J142" i="29"/>
  <c r="I142" i="29"/>
  <c r="H142" i="29"/>
  <c r="G142" i="29"/>
  <c r="F142" i="29"/>
  <c r="P141" i="29"/>
  <c r="O141" i="29"/>
  <c r="N141" i="29"/>
  <c r="M141" i="29"/>
  <c r="L141" i="29"/>
  <c r="K141" i="29"/>
  <c r="J141" i="29"/>
  <c r="I141" i="29"/>
  <c r="H141" i="29"/>
  <c r="G141" i="29"/>
  <c r="F141" i="29"/>
  <c r="P140" i="29"/>
  <c r="O140" i="29"/>
  <c r="N140" i="29"/>
  <c r="M140" i="29"/>
  <c r="L140" i="29"/>
  <c r="K140" i="29"/>
  <c r="J140" i="29"/>
  <c r="I140" i="29"/>
  <c r="H140" i="29"/>
  <c r="G140" i="29"/>
  <c r="F140" i="29"/>
  <c r="P139" i="29"/>
  <c r="O139" i="29"/>
  <c r="N139" i="29"/>
  <c r="M139" i="29"/>
  <c r="L139" i="29"/>
  <c r="K139" i="29"/>
  <c r="J139" i="29"/>
  <c r="I139" i="29"/>
  <c r="H139" i="29"/>
  <c r="G139" i="29"/>
  <c r="F139" i="29"/>
  <c r="P138" i="29"/>
  <c r="O138" i="29"/>
  <c r="N138" i="29"/>
  <c r="M138" i="29"/>
  <c r="L138" i="29"/>
  <c r="K138" i="29"/>
  <c r="J138" i="29"/>
  <c r="I138" i="29"/>
  <c r="H138" i="29"/>
  <c r="G138" i="29"/>
  <c r="F138" i="29"/>
  <c r="P137" i="29"/>
  <c r="O137" i="29"/>
  <c r="N137" i="29"/>
  <c r="M137" i="29"/>
  <c r="L137" i="29"/>
  <c r="K137" i="29"/>
  <c r="J137" i="29"/>
  <c r="I137" i="29"/>
  <c r="H137" i="29"/>
  <c r="G137" i="29"/>
  <c r="F137" i="29"/>
  <c r="P136" i="29"/>
  <c r="O136" i="29"/>
  <c r="N136" i="29"/>
  <c r="M136" i="29"/>
  <c r="L136" i="29"/>
  <c r="K136" i="29"/>
  <c r="J136" i="29"/>
  <c r="I136" i="29"/>
  <c r="H136" i="29"/>
  <c r="G136" i="29"/>
  <c r="F136" i="29"/>
  <c r="P135" i="29"/>
  <c r="O135" i="29"/>
  <c r="N135" i="29"/>
  <c r="M135" i="29"/>
  <c r="L135" i="29"/>
  <c r="K135" i="29"/>
  <c r="J135" i="29"/>
  <c r="I135" i="29"/>
  <c r="H135" i="29"/>
  <c r="G135" i="29"/>
  <c r="F135" i="29"/>
  <c r="P134" i="29"/>
  <c r="O134" i="29"/>
  <c r="N134" i="29"/>
  <c r="M134" i="29"/>
  <c r="L134" i="29"/>
  <c r="K134" i="29"/>
  <c r="J134" i="29"/>
  <c r="I134" i="29"/>
  <c r="H134" i="29"/>
  <c r="G134" i="29"/>
  <c r="F134" i="29"/>
  <c r="P133" i="29"/>
  <c r="O133" i="29"/>
  <c r="N133" i="29"/>
  <c r="M133" i="29"/>
  <c r="L133" i="29"/>
  <c r="K133" i="29"/>
  <c r="J133" i="29"/>
  <c r="I133" i="29"/>
  <c r="H133" i="29"/>
  <c r="G133" i="29"/>
  <c r="F133" i="29"/>
  <c r="P132" i="29"/>
  <c r="O132" i="29"/>
  <c r="N132" i="29"/>
  <c r="M132" i="29"/>
  <c r="L132" i="29"/>
  <c r="K132" i="29"/>
  <c r="J132" i="29"/>
  <c r="I132" i="29"/>
  <c r="H132" i="29"/>
  <c r="G132" i="29"/>
  <c r="F132" i="29"/>
  <c r="P131" i="29"/>
  <c r="O131" i="29"/>
  <c r="N131" i="29"/>
  <c r="M131" i="29"/>
  <c r="L131" i="29"/>
  <c r="K131" i="29"/>
  <c r="J131" i="29"/>
  <c r="I131" i="29"/>
  <c r="H131" i="29"/>
  <c r="G131" i="29"/>
  <c r="F131" i="29"/>
  <c r="P130" i="29"/>
  <c r="O130" i="29"/>
  <c r="N130" i="29"/>
  <c r="M130" i="29"/>
  <c r="L130" i="29"/>
  <c r="K130" i="29"/>
  <c r="J130" i="29"/>
  <c r="I130" i="29"/>
  <c r="H130" i="29"/>
  <c r="G130" i="29"/>
  <c r="F130" i="29"/>
  <c r="P129" i="29"/>
  <c r="O129" i="29"/>
  <c r="N129" i="29"/>
  <c r="M129" i="29"/>
  <c r="L129" i="29"/>
  <c r="K129" i="29"/>
  <c r="J129" i="29"/>
  <c r="I129" i="29"/>
  <c r="H129" i="29"/>
  <c r="G129" i="29"/>
  <c r="F129" i="29"/>
  <c r="P128" i="29"/>
  <c r="O128" i="29"/>
  <c r="N128" i="29"/>
  <c r="M128" i="29"/>
  <c r="L128" i="29"/>
  <c r="K128" i="29"/>
  <c r="J128" i="29"/>
  <c r="I128" i="29"/>
  <c r="H128" i="29"/>
  <c r="G128" i="29"/>
  <c r="F128" i="29"/>
  <c r="P127" i="29"/>
  <c r="O127" i="29"/>
  <c r="N127" i="29"/>
  <c r="M127" i="29"/>
  <c r="L127" i="29"/>
  <c r="K127" i="29"/>
  <c r="J127" i="29"/>
  <c r="I127" i="29"/>
  <c r="H127" i="29"/>
  <c r="G127" i="29"/>
  <c r="F127" i="29"/>
  <c r="P126" i="29"/>
  <c r="O126" i="29"/>
  <c r="N126" i="29"/>
  <c r="M126" i="29"/>
  <c r="L126" i="29"/>
  <c r="K126" i="29"/>
  <c r="J126" i="29"/>
  <c r="I126" i="29"/>
  <c r="H126" i="29"/>
  <c r="G126" i="29"/>
  <c r="F126" i="29"/>
  <c r="P125" i="29"/>
  <c r="O125" i="29"/>
  <c r="N125" i="29"/>
  <c r="M125" i="29"/>
  <c r="L125" i="29"/>
  <c r="K125" i="29"/>
  <c r="J125" i="29"/>
  <c r="I125" i="29"/>
  <c r="H125" i="29"/>
  <c r="G125" i="29"/>
  <c r="F125" i="29"/>
  <c r="P124" i="29"/>
  <c r="O124" i="29"/>
  <c r="N124" i="29"/>
  <c r="M124" i="29"/>
  <c r="L124" i="29"/>
  <c r="K124" i="29"/>
  <c r="J124" i="29"/>
  <c r="I124" i="29"/>
  <c r="H124" i="29"/>
  <c r="G124" i="29"/>
  <c r="F124" i="29"/>
  <c r="P123" i="29"/>
  <c r="O123" i="29"/>
  <c r="N123" i="29"/>
  <c r="M123" i="29"/>
  <c r="L123" i="29"/>
  <c r="K123" i="29"/>
  <c r="J123" i="29"/>
  <c r="I123" i="29"/>
  <c r="H123" i="29"/>
  <c r="G123" i="29"/>
  <c r="F123" i="29"/>
  <c r="P122" i="29"/>
  <c r="O122" i="29"/>
  <c r="N122" i="29"/>
  <c r="M122" i="29"/>
  <c r="L122" i="29"/>
  <c r="K122" i="29"/>
  <c r="J122" i="29"/>
  <c r="I122" i="29"/>
  <c r="H122" i="29"/>
  <c r="G122" i="29"/>
  <c r="F122" i="29"/>
  <c r="P121" i="29"/>
  <c r="O121" i="29"/>
  <c r="N121" i="29"/>
  <c r="M121" i="29"/>
  <c r="L121" i="29"/>
  <c r="K121" i="29"/>
  <c r="J121" i="29"/>
  <c r="I121" i="29"/>
  <c r="H121" i="29"/>
  <c r="G121" i="29"/>
  <c r="F121" i="29"/>
  <c r="P120" i="29"/>
  <c r="O120" i="29"/>
  <c r="N120" i="29"/>
  <c r="M120" i="29"/>
  <c r="L120" i="29"/>
  <c r="K120" i="29"/>
  <c r="J120" i="29"/>
  <c r="I120" i="29"/>
  <c r="H120" i="29"/>
  <c r="G120" i="29"/>
  <c r="F120" i="29"/>
  <c r="P119" i="29"/>
  <c r="O119" i="29"/>
  <c r="N119" i="29"/>
  <c r="M119" i="29"/>
  <c r="L119" i="29"/>
  <c r="K119" i="29"/>
  <c r="J119" i="29"/>
  <c r="I119" i="29"/>
  <c r="H119" i="29"/>
  <c r="G119" i="29"/>
  <c r="F119" i="29"/>
  <c r="P118" i="29"/>
  <c r="O118" i="29"/>
  <c r="N118" i="29"/>
  <c r="M118" i="29"/>
  <c r="L118" i="29"/>
  <c r="K118" i="29"/>
  <c r="J118" i="29"/>
  <c r="I118" i="29"/>
  <c r="H118" i="29"/>
  <c r="G118" i="29"/>
  <c r="F118" i="29"/>
  <c r="P117" i="29"/>
  <c r="O117" i="29"/>
  <c r="N117" i="29"/>
  <c r="M117" i="29"/>
  <c r="L117" i="29"/>
  <c r="K117" i="29"/>
  <c r="J117" i="29"/>
  <c r="I117" i="29"/>
  <c r="H117" i="29"/>
  <c r="G117" i="29"/>
  <c r="F117" i="29"/>
  <c r="P116" i="29"/>
  <c r="O116" i="29"/>
  <c r="N116" i="29"/>
  <c r="M116" i="29"/>
  <c r="L116" i="29"/>
  <c r="K116" i="29"/>
  <c r="J116" i="29"/>
  <c r="I116" i="29"/>
  <c r="H116" i="29"/>
  <c r="G116" i="29"/>
  <c r="F116" i="29"/>
  <c r="P115" i="29"/>
  <c r="O115" i="29"/>
  <c r="N115" i="29"/>
  <c r="M115" i="29"/>
  <c r="L115" i="29"/>
  <c r="K115" i="29"/>
  <c r="J115" i="29"/>
  <c r="I115" i="29"/>
  <c r="H115" i="29"/>
  <c r="G115" i="29"/>
  <c r="F115" i="29"/>
  <c r="P114" i="29"/>
  <c r="O114" i="29"/>
  <c r="N114" i="29"/>
  <c r="M114" i="29"/>
  <c r="L114" i="29"/>
  <c r="K114" i="29"/>
  <c r="J114" i="29"/>
  <c r="I114" i="29"/>
  <c r="H114" i="29"/>
  <c r="G114" i="29"/>
  <c r="F114" i="29"/>
  <c r="P113" i="29"/>
  <c r="O113" i="29"/>
  <c r="N113" i="29"/>
  <c r="M113" i="29"/>
  <c r="L113" i="29"/>
  <c r="K113" i="29"/>
  <c r="J113" i="29"/>
  <c r="I113" i="29"/>
  <c r="H113" i="29"/>
  <c r="G113" i="29"/>
  <c r="F113" i="29"/>
  <c r="P112" i="29"/>
  <c r="O112" i="29"/>
  <c r="N112" i="29"/>
  <c r="M112" i="29"/>
  <c r="L112" i="29"/>
  <c r="K112" i="29"/>
  <c r="J112" i="29"/>
  <c r="I112" i="29"/>
  <c r="H112" i="29"/>
  <c r="G112" i="29"/>
  <c r="F112" i="29"/>
  <c r="P111" i="29"/>
  <c r="O111" i="29"/>
  <c r="N111" i="29"/>
  <c r="M111" i="29"/>
  <c r="L111" i="29"/>
  <c r="K111" i="29"/>
  <c r="J111" i="29"/>
  <c r="I111" i="29"/>
  <c r="H111" i="29"/>
  <c r="G111" i="29"/>
  <c r="F111" i="29"/>
  <c r="P110" i="29"/>
  <c r="O110" i="29"/>
  <c r="N110" i="29"/>
  <c r="M110" i="29"/>
  <c r="L110" i="29"/>
  <c r="K110" i="29"/>
  <c r="J110" i="29"/>
  <c r="I110" i="29"/>
  <c r="H110" i="29"/>
  <c r="G110" i="29"/>
  <c r="F110" i="29"/>
  <c r="P109" i="29"/>
  <c r="O109" i="29"/>
  <c r="N109" i="29"/>
  <c r="M109" i="29"/>
  <c r="L109" i="29"/>
  <c r="K109" i="29"/>
  <c r="J109" i="29"/>
  <c r="I109" i="29"/>
  <c r="H109" i="29"/>
  <c r="G109" i="29"/>
  <c r="F109" i="29"/>
  <c r="P108" i="29"/>
  <c r="O108" i="29"/>
  <c r="N108" i="29"/>
  <c r="M108" i="29"/>
  <c r="L108" i="29"/>
  <c r="K108" i="29"/>
  <c r="J108" i="29"/>
  <c r="I108" i="29"/>
  <c r="H108" i="29"/>
  <c r="G108" i="29"/>
  <c r="F108" i="29"/>
  <c r="P107" i="29"/>
  <c r="O107" i="29"/>
  <c r="N107" i="29"/>
  <c r="M107" i="29"/>
  <c r="L107" i="29"/>
  <c r="K107" i="29"/>
  <c r="J107" i="29"/>
  <c r="I107" i="29"/>
  <c r="H107" i="29"/>
  <c r="G107" i="29"/>
  <c r="F107" i="29"/>
  <c r="P106" i="29"/>
  <c r="O106" i="29"/>
  <c r="N106" i="29"/>
  <c r="M106" i="29"/>
  <c r="L106" i="29"/>
  <c r="K106" i="29"/>
  <c r="J106" i="29"/>
  <c r="I106" i="29"/>
  <c r="H106" i="29"/>
  <c r="G106" i="29"/>
  <c r="F106" i="29"/>
  <c r="P105" i="29"/>
  <c r="O105" i="29"/>
  <c r="N105" i="29"/>
  <c r="M105" i="29"/>
  <c r="L105" i="29"/>
  <c r="K105" i="29"/>
  <c r="J105" i="29"/>
  <c r="I105" i="29"/>
  <c r="H105" i="29"/>
  <c r="G105" i="29"/>
  <c r="F105" i="29"/>
  <c r="P104" i="29"/>
  <c r="O104" i="29"/>
  <c r="N104" i="29"/>
  <c r="M104" i="29"/>
  <c r="L104" i="29"/>
  <c r="K104" i="29"/>
  <c r="J104" i="29"/>
  <c r="I104" i="29"/>
  <c r="H104" i="29"/>
  <c r="G104" i="29"/>
  <c r="F104" i="29"/>
  <c r="P103" i="29"/>
  <c r="O103" i="29"/>
  <c r="N103" i="29"/>
  <c r="M103" i="29"/>
  <c r="L103" i="29"/>
  <c r="K103" i="29"/>
  <c r="J103" i="29"/>
  <c r="I103" i="29"/>
  <c r="H103" i="29"/>
  <c r="G103" i="29"/>
  <c r="F103" i="29"/>
  <c r="P102" i="29"/>
  <c r="O102" i="29"/>
  <c r="N102" i="29"/>
  <c r="M102" i="29"/>
  <c r="L102" i="29"/>
  <c r="K102" i="29"/>
  <c r="J102" i="29"/>
  <c r="I102" i="29"/>
  <c r="H102" i="29"/>
  <c r="G102" i="29"/>
  <c r="F102" i="29"/>
  <c r="P101" i="29"/>
  <c r="O101" i="29"/>
  <c r="N101" i="29"/>
  <c r="M101" i="29"/>
  <c r="L101" i="29"/>
  <c r="K101" i="29"/>
  <c r="J101" i="29"/>
  <c r="I101" i="29"/>
  <c r="H101" i="29"/>
  <c r="G101" i="29"/>
  <c r="F101" i="29"/>
  <c r="P100" i="29"/>
  <c r="O100" i="29"/>
  <c r="N100" i="29"/>
  <c r="M100" i="29"/>
  <c r="L100" i="29"/>
  <c r="K100" i="29"/>
  <c r="J100" i="29"/>
  <c r="I100" i="29"/>
  <c r="H100" i="29"/>
  <c r="G100" i="29"/>
  <c r="F100" i="29"/>
  <c r="P99" i="29"/>
  <c r="O99" i="29"/>
  <c r="N99" i="29"/>
  <c r="M99" i="29"/>
  <c r="L99" i="29"/>
  <c r="K99" i="29"/>
  <c r="J99" i="29"/>
  <c r="I99" i="29"/>
  <c r="H99" i="29"/>
  <c r="G99" i="29"/>
  <c r="F99" i="29"/>
  <c r="P98" i="29"/>
  <c r="O98" i="29"/>
  <c r="N98" i="29"/>
  <c r="M98" i="29"/>
  <c r="L98" i="29"/>
  <c r="K98" i="29"/>
  <c r="J98" i="29"/>
  <c r="I98" i="29"/>
  <c r="H98" i="29"/>
  <c r="G98" i="29"/>
  <c r="F98" i="29"/>
  <c r="P97" i="29"/>
  <c r="O97" i="29"/>
  <c r="N97" i="29"/>
  <c r="M97" i="29"/>
  <c r="L97" i="29"/>
  <c r="K97" i="29"/>
  <c r="J97" i="29"/>
  <c r="I97" i="29"/>
  <c r="H97" i="29"/>
  <c r="G97" i="29"/>
  <c r="F97" i="29"/>
  <c r="P96" i="29"/>
  <c r="O96" i="29"/>
  <c r="N96" i="29"/>
  <c r="M96" i="29"/>
  <c r="L96" i="29"/>
  <c r="K96" i="29"/>
  <c r="J96" i="29"/>
  <c r="I96" i="29"/>
  <c r="H96" i="29"/>
  <c r="G96" i="29"/>
  <c r="F96" i="29"/>
  <c r="P95" i="29"/>
  <c r="O95" i="29"/>
  <c r="N95" i="29"/>
  <c r="M95" i="29"/>
  <c r="L95" i="29"/>
  <c r="K95" i="29"/>
  <c r="J95" i="29"/>
  <c r="I95" i="29"/>
  <c r="H95" i="29"/>
  <c r="G95" i="29"/>
  <c r="F95" i="29"/>
  <c r="P94" i="29"/>
  <c r="O94" i="29"/>
  <c r="N94" i="29"/>
  <c r="M94" i="29"/>
  <c r="L94" i="29"/>
  <c r="K94" i="29"/>
  <c r="J94" i="29"/>
  <c r="I94" i="29"/>
  <c r="H94" i="29"/>
  <c r="G94" i="29"/>
  <c r="F94" i="29"/>
  <c r="P93" i="29"/>
  <c r="O93" i="29"/>
  <c r="N93" i="29"/>
  <c r="M93" i="29"/>
  <c r="L93" i="29"/>
  <c r="K93" i="29"/>
  <c r="J93" i="29"/>
  <c r="I93" i="29"/>
  <c r="H93" i="29"/>
  <c r="G93" i="29"/>
  <c r="F93" i="29"/>
  <c r="P92" i="29"/>
  <c r="O92" i="29"/>
  <c r="N92" i="29"/>
  <c r="M92" i="29"/>
  <c r="L92" i="29"/>
  <c r="K92" i="29"/>
  <c r="J92" i="29"/>
  <c r="I92" i="29"/>
  <c r="H92" i="29"/>
  <c r="G92" i="29"/>
  <c r="F92" i="29"/>
  <c r="P91" i="29"/>
  <c r="O91" i="29"/>
  <c r="N91" i="29"/>
  <c r="M91" i="29"/>
  <c r="L91" i="29"/>
  <c r="K91" i="29"/>
  <c r="J91" i="29"/>
  <c r="I91" i="29"/>
  <c r="H91" i="29"/>
  <c r="G91" i="29"/>
  <c r="F91" i="29"/>
  <c r="P90" i="29"/>
  <c r="O90" i="29"/>
  <c r="N90" i="29"/>
  <c r="M90" i="29"/>
  <c r="L90" i="29"/>
  <c r="K90" i="29"/>
  <c r="J90" i="29"/>
  <c r="I90" i="29"/>
  <c r="H90" i="29"/>
  <c r="G90" i="29"/>
  <c r="F90" i="29"/>
  <c r="P89" i="29"/>
  <c r="O89" i="29"/>
  <c r="N89" i="29"/>
  <c r="M89" i="29"/>
  <c r="L89" i="29"/>
  <c r="K89" i="29"/>
  <c r="J89" i="29"/>
  <c r="I89" i="29"/>
  <c r="H89" i="29"/>
  <c r="G89" i="29"/>
  <c r="F89" i="29"/>
  <c r="P88" i="29"/>
  <c r="O88" i="29"/>
  <c r="N88" i="29"/>
  <c r="M88" i="29"/>
  <c r="L88" i="29"/>
  <c r="K88" i="29"/>
  <c r="J88" i="29"/>
  <c r="I88" i="29"/>
  <c r="H88" i="29"/>
  <c r="G88" i="29"/>
  <c r="F88" i="29"/>
  <c r="P87" i="29"/>
  <c r="O87" i="29"/>
  <c r="N87" i="29"/>
  <c r="M87" i="29"/>
  <c r="L87" i="29"/>
  <c r="K87" i="29"/>
  <c r="J87" i="29"/>
  <c r="I87" i="29"/>
  <c r="H87" i="29"/>
  <c r="G87" i="29"/>
  <c r="F87" i="29"/>
  <c r="P86" i="29"/>
  <c r="O86" i="29"/>
  <c r="N86" i="29"/>
  <c r="M86" i="29"/>
  <c r="L86" i="29"/>
  <c r="K86" i="29"/>
  <c r="J86" i="29"/>
  <c r="I86" i="29"/>
  <c r="H86" i="29"/>
  <c r="G86" i="29"/>
  <c r="F86" i="29"/>
  <c r="P85" i="29"/>
  <c r="O85" i="29"/>
  <c r="N85" i="29"/>
  <c r="M85" i="29"/>
  <c r="L85" i="29"/>
  <c r="K85" i="29"/>
  <c r="J85" i="29"/>
  <c r="I85" i="29"/>
  <c r="H85" i="29"/>
  <c r="G85" i="29"/>
  <c r="F85" i="29"/>
  <c r="P84" i="29"/>
  <c r="O84" i="29"/>
  <c r="N84" i="29"/>
  <c r="M84" i="29"/>
  <c r="L84" i="29"/>
  <c r="K84" i="29"/>
  <c r="J84" i="29"/>
  <c r="I84" i="29"/>
  <c r="H84" i="29"/>
  <c r="G84" i="29"/>
  <c r="F84" i="29"/>
  <c r="P83" i="29"/>
  <c r="O83" i="29"/>
  <c r="N83" i="29"/>
  <c r="M83" i="29"/>
  <c r="L83" i="29"/>
  <c r="K83" i="29"/>
  <c r="J83" i="29"/>
  <c r="I83" i="29"/>
  <c r="H83" i="29"/>
  <c r="G83" i="29"/>
  <c r="F83" i="29"/>
  <c r="P82" i="29"/>
  <c r="O82" i="29"/>
  <c r="N82" i="29"/>
  <c r="M82" i="29"/>
  <c r="L82" i="29"/>
  <c r="K82" i="29"/>
  <c r="J82" i="29"/>
  <c r="I82" i="29"/>
  <c r="H82" i="29"/>
  <c r="G82" i="29"/>
  <c r="F82" i="29"/>
  <c r="P81" i="29"/>
  <c r="O81" i="29"/>
  <c r="N81" i="29"/>
  <c r="M81" i="29"/>
  <c r="L81" i="29"/>
  <c r="K81" i="29"/>
  <c r="J81" i="29"/>
  <c r="I81" i="29"/>
  <c r="H81" i="29"/>
  <c r="G81" i="29"/>
  <c r="F81" i="29"/>
  <c r="P80" i="29"/>
  <c r="O80" i="29"/>
  <c r="N80" i="29"/>
  <c r="M80" i="29"/>
  <c r="L80" i="29"/>
  <c r="K80" i="29"/>
  <c r="J80" i="29"/>
  <c r="I80" i="29"/>
  <c r="H80" i="29"/>
  <c r="G80" i="29"/>
  <c r="F80" i="29"/>
  <c r="P79" i="29"/>
  <c r="O79" i="29"/>
  <c r="N79" i="29"/>
  <c r="M79" i="29"/>
  <c r="L79" i="29"/>
  <c r="K79" i="29"/>
  <c r="J79" i="29"/>
  <c r="I79" i="29"/>
  <c r="H79" i="29"/>
  <c r="G79" i="29"/>
  <c r="F79" i="29"/>
  <c r="P78" i="29"/>
  <c r="O78" i="29"/>
  <c r="N78" i="29"/>
  <c r="M78" i="29"/>
  <c r="L78" i="29"/>
  <c r="K78" i="29"/>
  <c r="J78" i="29"/>
  <c r="I78" i="29"/>
  <c r="H78" i="29"/>
  <c r="G78" i="29"/>
  <c r="F78" i="29"/>
  <c r="P77" i="29"/>
  <c r="O77" i="29"/>
  <c r="N77" i="29"/>
  <c r="M77" i="29"/>
  <c r="L77" i="29"/>
  <c r="K77" i="29"/>
  <c r="J77" i="29"/>
  <c r="I77" i="29"/>
  <c r="H77" i="29"/>
  <c r="G77" i="29"/>
  <c r="F77" i="29"/>
  <c r="P76" i="29"/>
  <c r="O76" i="29"/>
  <c r="N76" i="29"/>
  <c r="M76" i="29"/>
  <c r="L76" i="29"/>
  <c r="K76" i="29"/>
  <c r="J76" i="29"/>
  <c r="I76" i="29"/>
  <c r="H76" i="29"/>
  <c r="G76" i="29"/>
  <c r="F76" i="29"/>
  <c r="P75" i="29"/>
  <c r="O75" i="29"/>
  <c r="N75" i="29"/>
  <c r="M75" i="29"/>
  <c r="L75" i="29"/>
  <c r="K75" i="29"/>
  <c r="J75" i="29"/>
  <c r="I75" i="29"/>
  <c r="H75" i="29"/>
  <c r="G75" i="29"/>
  <c r="F75" i="29"/>
  <c r="P74" i="29"/>
  <c r="O74" i="29"/>
  <c r="N74" i="29"/>
  <c r="M74" i="29"/>
  <c r="L74" i="29"/>
  <c r="K74" i="29"/>
  <c r="J74" i="29"/>
  <c r="I74" i="29"/>
  <c r="H74" i="29"/>
  <c r="G74" i="29"/>
  <c r="F74" i="29"/>
  <c r="P73" i="29"/>
  <c r="O73" i="29"/>
  <c r="N73" i="29"/>
  <c r="M73" i="29"/>
  <c r="L73" i="29"/>
  <c r="K73" i="29"/>
  <c r="J73" i="29"/>
  <c r="I73" i="29"/>
  <c r="H73" i="29"/>
  <c r="G73" i="29"/>
  <c r="F73" i="29"/>
  <c r="P72" i="29"/>
  <c r="O72" i="29"/>
  <c r="N72" i="29"/>
  <c r="M72" i="29"/>
  <c r="L72" i="29"/>
  <c r="K72" i="29"/>
  <c r="J72" i="29"/>
  <c r="I72" i="29"/>
  <c r="H72" i="29"/>
  <c r="G72" i="29"/>
  <c r="F72" i="29"/>
  <c r="P71" i="29"/>
  <c r="O71" i="29"/>
  <c r="N71" i="29"/>
  <c r="M71" i="29"/>
  <c r="L71" i="29"/>
  <c r="K71" i="29"/>
  <c r="J71" i="29"/>
  <c r="I71" i="29"/>
  <c r="H71" i="29"/>
  <c r="G71" i="29"/>
  <c r="F71" i="29"/>
  <c r="P70" i="29"/>
  <c r="O70" i="29"/>
  <c r="N70" i="29"/>
  <c r="M70" i="29"/>
  <c r="L70" i="29"/>
  <c r="K70" i="29"/>
  <c r="J70" i="29"/>
  <c r="I70" i="29"/>
  <c r="H70" i="29"/>
  <c r="G70" i="29"/>
  <c r="F70" i="29"/>
  <c r="P69" i="29"/>
  <c r="O69" i="29"/>
  <c r="N69" i="29"/>
  <c r="M69" i="29"/>
  <c r="L69" i="29"/>
  <c r="K69" i="29"/>
  <c r="J69" i="29"/>
  <c r="I69" i="29"/>
  <c r="H69" i="29"/>
  <c r="G69" i="29"/>
  <c r="F69" i="29"/>
  <c r="P68" i="29"/>
  <c r="O68" i="29"/>
  <c r="N68" i="29"/>
  <c r="M68" i="29"/>
  <c r="L68" i="29"/>
  <c r="K68" i="29"/>
  <c r="J68" i="29"/>
  <c r="I68" i="29"/>
  <c r="H68" i="29"/>
  <c r="G68" i="29"/>
  <c r="F68" i="29"/>
  <c r="P67" i="29"/>
  <c r="O67" i="29"/>
  <c r="N67" i="29"/>
  <c r="M67" i="29"/>
  <c r="L67" i="29"/>
  <c r="K67" i="29"/>
  <c r="J67" i="29"/>
  <c r="I67" i="29"/>
  <c r="H67" i="29"/>
  <c r="G67" i="29"/>
  <c r="F67" i="29"/>
  <c r="P66" i="29"/>
  <c r="O66" i="29"/>
  <c r="N66" i="29"/>
  <c r="M66" i="29"/>
  <c r="L66" i="29"/>
  <c r="K66" i="29"/>
  <c r="J66" i="29"/>
  <c r="I66" i="29"/>
  <c r="H66" i="29"/>
  <c r="G66" i="29"/>
  <c r="F66" i="29"/>
  <c r="P65" i="29"/>
  <c r="O65" i="29"/>
  <c r="N65" i="29"/>
  <c r="M65" i="29"/>
  <c r="L65" i="29"/>
  <c r="K65" i="29"/>
  <c r="J65" i="29"/>
  <c r="I65" i="29"/>
  <c r="H65" i="29"/>
  <c r="G65" i="29"/>
  <c r="F65" i="29"/>
  <c r="P64" i="29"/>
  <c r="O64" i="29"/>
  <c r="N64" i="29"/>
  <c r="M64" i="29"/>
  <c r="L64" i="29"/>
  <c r="K64" i="29"/>
  <c r="J64" i="29"/>
  <c r="I64" i="29"/>
  <c r="H64" i="29"/>
  <c r="G64" i="29"/>
  <c r="F64" i="29"/>
  <c r="P63" i="29"/>
  <c r="O63" i="29"/>
  <c r="N63" i="29"/>
  <c r="M63" i="29"/>
  <c r="L63" i="29"/>
  <c r="K63" i="29"/>
  <c r="J63" i="29"/>
  <c r="I63" i="29"/>
  <c r="H63" i="29"/>
  <c r="G63" i="29"/>
  <c r="F63" i="29"/>
  <c r="P62" i="29"/>
  <c r="O62" i="29"/>
  <c r="N62" i="29"/>
  <c r="M62" i="29"/>
  <c r="L62" i="29"/>
  <c r="K62" i="29"/>
  <c r="J62" i="29"/>
  <c r="I62" i="29"/>
  <c r="H62" i="29"/>
  <c r="G62" i="29"/>
  <c r="F62" i="29"/>
  <c r="P61" i="29"/>
  <c r="O61" i="29"/>
  <c r="N61" i="29"/>
  <c r="M61" i="29"/>
  <c r="L61" i="29"/>
  <c r="K61" i="29"/>
  <c r="J61" i="29"/>
  <c r="I61" i="29"/>
  <c r="H61" i="29"/>
  <c r="G61" i="29"/>
  <c r="F61" i="29"/>
  <c r="P60" i="29"/>
  <c r="O60" i="29"/>
  <c r="N60" i="29"/>
  <c r="M60" i="29"/>
  <c r="L60" i="29"/>
  <c r="K60" i="29"/>
  <c r="J60" i="29"/>
  <c r="I60" i="29"/>
  <c r="H60" i="29"/>
  <c r="G60" i="29"/>
  <c r="F60" i="29"/>
  <c r="P59" i="29"/>
  <c r="O59" i="29"/>
  <c r="N59" i="29"/>
  <c r="M59" i="29"/>
  <c r="L59" i="29"/>
  <c r="K59" i="29"/>
  <c r="J59" i="29"/>
  <c r="I59" i="29"/>
  <c r="H59" i="29"/>
  <c r="G59" i="29"/>
  <c r="F59" i="29"/>
  <c r="P58" i="29"/>
  <c r="O58" i="29"/>
  <c r="N58" i="29"/>
  <c r="M58" i="29"/>
  <c r="L58" i="29"/>
  <c r="K58" i="29"/>
  <c r="J58" i="29"/>
  <c r="I58" i="29"/>
  <c r="H58" i="29"/>
  <c r="G58" i="29"/>
  <c r="F58" i="29"/>
  <c r="P57" i="29"/>
  <c r="O57" i="29"/>
  <c r="N57" i="29"/>
  <c r="M57" i="29"/>
  <c r="L57" i="29"/>
  <c r="K57" i="29"/>
  <c r="J57" i="29"/>
  <c r="I57" i="29"/>
  <c r="H57" i="29"/>
  <c r="G57" i="29"/>
  <c r="F57" i="29"/>
  <c r="P56" i="29"/>
  <c r="O56" i="29"/>
  <c r="N56" i="29"/>
  <c r="M56" i="29"/>
  <c r="L56" i="29"/>
  <c r="K56" i="29"/>
  <c r="J56" i="29"/>
  <c r="I56" i="29"/>
  <c r="H56" i="29"/>
  <c r="G56" i="29"/>
  <c r="F56" i="29"/>
  <c r="P55" i="29"/>
  <c r="O55" i="29"/>
  <c r="N55" i="29"/>
  <c r="M55" i="29"/>
  <c r="L55" i="29"/>
  <c r="K55" i="29"/>
  <c r="J55" i="29"/>
  <c r="I55" i="29"/>
  <c r="H55" i="29"/>
  <c r="G55" i="29"/>
  <c r="F55" i="29"/>
  <c r="P54" i="29"/>
  <c r="O54" i="29"/>
  <c r="N54" i="29"/>
  <c r="M54" i="29"/>
  <c r="L54" i="29"/>
  <c r="K54" i="29"/>
  <c r="J54" i="29"/>
  <c r="I54" i="29"/>
  <c r="H54" i="29"/>
  <c r="G54" i="29"/>
  <c r="F54" i="29"/>
  <c r="P53" i="29"/>
  <c r="O53" i="29"/>
  <c r="N53" i="29"/>
  <c r="M53" i="29"/>
  <c r="L53" i="29"/>
  <c r="K53" i="29"/>
  <c r="J53" i="29"/>
  <c r="I53" i="29"/>
  <c r="H53" i="29"/>
  <c r="G53" i="29"/>
  <c r="F53" i="29"/>
  <c r="P52" i="29"/>
  <c r="O52" i="29"/>
  <c r="N52" i="29"/>
  <c r="M52" i="29"/>
  <c r="L52" i="29"/>
  <c r="K52" i="29"/>
  <c r="J52" i="29"/>
  <c r="I52" i="29"/>
  <c r="H52" i="29"/>
  <c r="G52" i="29"/>
  <c r="F52" i="29"/>
  <c r="P51" i="29"/>
  <c r="O51" i="29"/>
  <c r="N51" i="29"/>
  <c r="M51" i="29"/>
  <c r="L51" i="29"/>
  <c r="K51" i="29"/>
  <c r="J51" i="29"/>
  <c r="I51" i="29"/>
  <c r="H51" i="29"/>
  <c r="G51" i="29"/>
  <c r="F51" i="29"/>
  <c r="P50" i="29"/>
  <c r="O50" i="29"/>
  <c r="N50" i="29"/>
  <c r="M50" i="29"/>
  <c r="L50" i="29"/>
  <c r="K50" i="29"/>
  <c r="J50" i="29"/>
  <c r="I50" i="29"/>
  <c r="H50" i="29"/>
  <c r="G50" i="29"/>
  <c r="F50" i="29"/>
  <c r="P49" i="29"/>
  <c r="O49" i="29"/>
  <c r="N49" i="29"/>
  <c r="M49" i="29"/>
  <c r="L49" i="29"/>
  <c r="K49" i="29"/>
  <c r="J49" i="29"/>
  <c r="I49" i="29"/>
  <c r="H49" i="29"/>
  <c r="G49" i="29"/>
  <c r="F49" i="29"/>
  <c r="P48" i="29"/>
  <c r="O48" i="29"/>
  <c r="N48" i="29"/>
  <c r="M48" i="29"/>
  <c r="L48" i="29"/>
  <c r="K48" i="29"/>
  <c r="J48" i="29"/>
  <c r="I48" i="29"/>
  <c r="H48" i="29"/>
  <c r="G48" i="29"/>
  <c r="F48" i="29"/>
  <c r="P47" i="29"/>
  <c r="O47" i="29"/>
  <c r="N47" i="29"/>
  <c r="M47" i="29"/>
  <c r="L47" i="29"/>
  <c r="K47" i="29"/>
  <c r="J47" i="29"/>
  <c r="I47" i="29"/>
  <c r="H47" i="29"/>
  <c r="G47" i="29"/>
  <c r="F47" i="29"/>
  <c r="P46" i="29"/>
  <c r="O46" i="29"/>
  <c r="N46" i="29"/>
  <c r="M46" i="29"/>
  <c r="L46" i="29"/>
  <c r="K46" i="29"/>
  <c r="J46" i="29"/>
  <c r="I46" i="29"/>
  <c r="H46" i="29"/>
  <c r="G46" i="29"/>
  <c r="F46" i="29"/>
  <c r="P45" i="29"/>
  <c r="O45" i="29"/>
  <c r="N45" i="29"/>
  <c r="M45" i="29"/>
  <c r="L45" i="29"/>
  <c r="K45" i="29"/>
  <c r="J45" i="29"/>
  <c r="I45" i="29"/>
  <c r="H45" i="29"/>
  <c r="G45" i="29"/>
  <c r="F45" i="29"/>
  <c r="P44" i="29"/>
  <c r="O44" i="29"/>
  <c r="N44" i="29"/>
  <c r="M44" i="29"/>
  <c r="L44" i="29"/>
  <c r="K44" i="29"/>
  <c r="J44" i="29"/>
  <c r="I44" i="29"/>
  <c r="H44" i="29"/>
  <c r="G44" i="29"/>
  <c r="F44" i="29"/>
  <c r="P43" i="29"/>
  <c r="O43" i="29"/>
  <c r="N43" i="29"/>
  <c r="M43" i="29"/>
  <c r="L43" i="29"/>
  <c r="K43" i="29"/>
  <c r="J43" i="29"/>
  <c r="I43" i="29"/>
  <c r="H43" i="29"/>
  <c r="G43" i="29"/>
  <c r="F43" i="29"/>
  <c r="P42" i="29"/>
  <c r="O42" i="29"/>
  <c r="N42" i="29"/>
  <c r="M42" i="29"/>
  <c r="L42" i="29"/>
  <c r="K42" i="29"/>
  <c r="J42" i="29"/>
  <c r="I42" i="29"/>
  <c r="H42" i="29"/>
  <c r="G42" i="29"/>
  <c r="F42" i="29"/>
  <c r="P41" i="29"/>
  <c r="O41" i="29"/>
  <c r="N41" i="29"/>
  <c r="M41" i="29"/>
  <c r="L41" i="29"/>
  <c r="K41" i="29"/>
  <c r="J41" i="29"/>
  <c r="I41" i="29"/>
  <c r="H41" i="29"/>
  <c r="G41" i="29"/>
  <c r="F41" i="29"/>
  <c r="P40" i="29"/>
  <c r="O40" i="29"/>
  <c r="N40" i="29"/>
  <c r="M40" i="29"/>
  <c r="L40" i="29"/>
  <c r="K40" i="29"/>
  <c r="J40" i="29"/>
  <c r="I40" i="29"/>
  <c r="H40" i="29"/>
  <c r="G40" i="29"/>
  <c r="F40" i="29"/>
  <c r="P39" i="29"/>
  <c r="O39" i="29"/>
  <c r="N39" i="29"/>
  <c r="M39" i="29"/>
  <c r="L39" i="29"/>
  <c r="K39" i="29"/>
  <c r="J39" i="29"/>
  <c r="I39" i="29"/>
  <c r="H39" i="29"/>
  <c r="G39" i="29"/>
  <c r="F39" i="29"/>
  <c r="P38" i="29"/>
  <c r="O38" i="29"/>
  <c r="N38" i="29"/>
  <c r="M38" i="29"/>
  <c r="L38" i="29"/>
  <c r="K38" i="29"/>
  <c r="J38" i="29"/>
  <c r="I38" i="29"/>
  <c r="H38" i="29"/>
  <c r="G38" i="29"/>
  <c r="F38" i="29"/>
  <c r="P37" i="29"/>
  <c r="O37" i="29"/>
  <c r="N37" i="29"/>
  <c r="M37" i="29"/>
  <c r="L37" i="29"/>
  <c r="K37" i="29"/>
  <c r="J37" i="29"/>
  <c r="I37" i="29"/>
  <c r="H37" i="29"/>
  <c r="G37" i="29"/>
  <c r="F37" i="29"/>
  <c r="P36" i="29"/>
  <c r="O36" i="29"/>
  <c r="N36" i="29"/>
  <c r="M36" i="29"/>
  <c r="L36" i="29"/>
  <c r="K36" i="29"/>
  <c r="J36" i="29"/>
  <c r="I36" i="29"/>
  <c r="H36" i="29"/>
  <c r="G36" i="29"/>
  <c r="F36" i="29"/>
  <c r="P35" i="29"/>
  <c r="O35" i="29"/>
  <c r="N35" i="29"/>
  <c r="M35" i="29"/>
  <c r="L35" i="29"/>
  <c r="K35" i="29"/>
  <c r="J35" i="29"/>
  <c r="I35" i="29"/>
  <c r="H35" i="29"/>
  <c r="G35" i="29"/>
  <c r="F35" i="29"/>
  <c r="P34" i="29"/>
  <c r="O34" i="29"/>
  <c r="N34" i="29"/>
  <c r="M34" i="29"/>
  <c r="L34" i="29"/>
  <c r="K34" i="29"/>
  <c r="J34" i="29"/>
  <c r="I34" i="29"/>
  <c r="H34" i="29"/>
  <c r="G34" i="29"/>
  <c r="F34" i="29"/>
  <c r="P33" i="29"/>
  <c r="O33" i="29"/>
  <c r="N33" i="29"/>
  <c r="M33" i="29"/>
  <c r="L33" i="29"/>
  <c r="K33" i="29"/>
  <c r="J33" i="29"/>
  <c r="I33" i="29"/>
  <c r="H33" i="29"/>
  <c r="G33" i="29"/>
  <c r="F33" i="29"/>
  <c r="P32" i="29"/>
  <c r="O32" i="29"/>
  <c r="N32" i="29"/>
  <c r="M32" i="29"/>
  <c r="L32" i="29"/>
  <c r="K32" i="29"/>
  <c r="J32" i="29"/>
  <c r="I32" i="29"/>
  <c r="H32" i="29"/>
  <c r="G32" i="29"/>
  <c r="F32" i="29"/>
  <c r="P31" i="29"/>
  <c r="O31" i="29"/>
  <c r="N31" i="29"/>
  <c r="M31" i="29"/>
  <c r="L31" i="29"/>
  <c r="K31" i="29"/>
  <c r="J31" i="29"/>
  <c r="I31" i="29"/>
  <c r="H31" i="29"/>
  <c r="G31" i="29"/>
  <c r="F31" i="29"/>
  <c r="P30" i="29"/>
  <c r="O30" i="29"/>
  <c r="N30" i="29"/>
  <c r="M30" i="29"/>
  <c r="L30" i="29"/>
  <c r="K30" i="29"/>
  <c r="J30" i="29"/>
  <c r="I30" i="29"/>
  <c r="H30" i="29"/>
  <c r="G30" i="29"/>
  <c r="F30" i="29"/>
  <c r="P29" i="29"/>
  <c r="O29" i="29"/>
  <c r="N29" i="29"/>
  <c r="M29" i="29"/>
  <c r="L29" i="29"/>
  <c r="K29" i="29"/>
  <c r="J29" i="29"/>
  <c r="I29" i="29"/>
  <c r="H29" i="29"/>
  <c r="G29" i="29"/>
  <c r="F29" i="29"/>
  <c r="P28" i="29"/>
  <c r="O28" i="29"/>
  <c r="N28" i="29"/>
  <c r="M28" i="29"/>
  <c r="L28" i="29"/>
  <c r="K28" i="29"/>
  <c r="J28" i="29"/>
  <c r="I28" i="29"/>
  <c r="H28" i="29"/>
  <c r="G28" i="29"/>
  <c r="F28" i="29"/>
  <c r="P27" i="29"/>
  <c r="O27" i="29"/>
  <c r="N27" i="29"/>
  <c r="M27" i="29"/>
  <c r="L27" i="29"/>
  <c r="K27" i="29"/>
  <c r="J27" i="29"/>
  <c r="I27" i="29"/>
  <c r="H27" i="29"/>
  <c r="G27" i="29"/>
  <c r="F27" i="29"/>
  <c r="P26" i="29"/>
  <c r="O26" i="29"/>
  <c r="N26" i="29"/>
  <c r="M26" i="29"/>
  <c r="L26" i="29"/>
  <c r="K26" i="29"/>
  <c r="J26" i="29"/>
  <c r="I26" i="29"/>
  <c r="H26" i="29"/>
  <c r="G26" i="29"/>
  <c r="F26" i="29"/>
  <c r="P25" i="29"/>
  <c r="O25" i="29"/>
  <c r="N25" i="29"/>
  <c r="M25" i="29"/>
  <c r="L25" i="29"/>
  <c r="K25" i="29"/>
  <c r="J25" i="29"/>
  <c r="I25" i="29"/>
  <c r="H25" i="29"/>
  <c r="G25" i="29"/>
  <c r="F25" i="29"/>
  <c r="P24" i="29"/>
  <c r="O24" i="29"/>
  <c r="N24" i="29"/>
  <c r="M24" i="29"/>
  <c r="L24" i="29"/>
  <c r="K24" i="29"/>
  <c r="J24" i="29"/>
  <c r="I24" i="29"/>
  <c r="H24" i="29"/>
  <c r="G24" i="29"/>
  <c r="F24" i="29"/>
  <c r="P23" i="29"/>
  <c r="O23" i="29"/>
  <c r="N23" i="29"/>
  <c r="M23" i="29"/>
  <c r="L23" i="29"/>
  <c r="K23" i="29"/>
  <c r="J23" i="29"/>
  <c r="I23" i="29"/>
  <c r="H23" i="29"/>
  <c r="G23" i="29"/>
  <c r="F23" i="29"/>
  <c r="P22" i="29"/>
  <c r="O22" i="29"/>
  <c r="N22" i="29"/>
  <c r="M22" i="29"/>
  <c r="L22" i="29"/>
  <c r="K22" i="29"/>
  <c r="J22" i="29"/>
  <c r="I22" i="29"/>
  <c r="H22" i="29"/>
  <c r="G22" i="29"/>
  <c r="F22" i="29"/>
  <c r="P21" i="29"/>
  <c r="O21" i="29"/>
  <c r="N21" i="29"/>
  <c r="M21" i="29"/>
  <c r="L21" i="29"/>
  <c r="K21" i="29"/>
  <c r="J21" i="29"/>
  <c r="I21" i="29"/>
  <c r="H21" i="29"/>
  <c r="G21" i="29"/>
  <c r="F21" i="29"/>
  <c r="P20" i="29"/>
  <c r="O20" i="29"/>
  <c r="N20" i="29"/>
  <c r="M20" i="29"/>
  <c r="L20" i="29"/>
  <c r="K20" i="29"/>
  <c r="J20" i="29"/>
  <c r="I20" i="29"/>
  <c r="H20" i="29"/>
  <c r="G20" i="29"/>
  <c r="F20" i="29"/>
  <c r="P19" i="29"/>
  <c r="O19" i="29"/>
  <c r="N19" i="29"/>
  <c r="M19" i="29"/>
  <c r="L19" i="29"/>
  <c r="K19" i="29"/>
  <c r="J19" i="29"/>
  <c r="I19" i="29"/>
  <c r="H19" i="29"/>
  <c r="G19" i="29"/>
  <c r="F19" i="29"/>
  <c r="P18" i="29"/>
  <c r="O18" i="29"/>
  <c r="N18" i="29"/>
  <c r="M18" i="29"/>
  <c r="L18" i="29"/>
  <c r="K18" i="29"/>
  <c r="J18" i="29"/>
  <c r="I18" i="29"/>
  <c r="H18" i="29"/>
  <c r="G18" i="29"/>
  <c r="F18" i="29"/>
  <c r="P17" i="29"/>
  <c r="O17" i="29"/>
  <c r="N17" i="29"/>
  <c r="M17" i="29"/>
  <c r="L17" i="29"/>
  <c r="K17" i="29"/>
  <c r="J17" i="29"/>
  <c r="I17" i="29"/>
  <c r="H17" i="29"/>
  <c r="G17" i="29"/>
  <c r="F17" i="29"/>
  <c r="P16" i="29"/>
  <c r="O16" i="29"/>
  <c r="N16" i="29"/>
  <c r="M16" i="29"/>
  <c r="L16" i="29"/>
  <c r="K16" i="29"/>
  <c r="J16" i="29"/>
  <c r="I16" i="29"/>
  <c r="H16" i="29"/>
  <c r="G16" i="29"/>
  <c r="F16" i="29"/>
  <c r="P15" i="29"/>
  <c r="O15" i="29"/>
  <c r="N15" i="29"/>
  <c r="M15" i="29"/>
  <c r="L15" i="29"/>
  <c r="K15" i="29"/>
  <c r="J15" i="29"/>
  <c r="I15" i="29"/>
  <c r="H15" i="29"/>
  <c r="G15" i="29"/>
  <c r="F15" i="29"/>
  <c r="P14" i="29"/>
  <c r="O14" i="29"/>
  <c r="N14" i="29"/>
  <c r="M14" i="29"/>
  <c r="L14" i="29"/>
  <c r="K14" i="29"/>
  <c r="J14" i="29"/>
  <c r="I14" i="29"/>
  <c r="H14" i="29"/>
  <c r="G14" i="29"/>
  <c r="F14" i="29"/>
  <c r="P13" i="29"/>
  <c r="O13" i="29"/>
  <c r="N13" i="29"/>
  <c r="M13" i="29"/>
  <c r="L13" i="29"/>
  <c r="K13" i="29"/>
  <c r="J13" i="29"/>
  <c r="I13" i="29"/>
  <c r="H13" i="29"/>
  <c r="G13" i="29"/>
  <c r="F13" i="29"/>
  <c r="P12" i="29"/>
  <c r="O12" i="29"/>
  <c r="N12" i="29"/>
  <c r="M12" i="29"/>
  <c r="L12" i="29"/>
  <c r="K12" i="29"/>
  <c r="J12" i="29"/>
  <c r="I12" i="29"/>
  <c r="H12" i="29"/>
  <c r="G12" i="29"/>
  <c r="F12" i="29"/>
  <c r="P11" i="29"/>
  <c r="O11" i="29"/>
  <c r="N11" i="29"/>
  <c r="M11" i="29"/>
  <c r="L11" i="29"/>
  <c r="K11" i="29"/>
  <c r="J11" i="29"/>
  <c r="I11" i="29"/>
  <c r="H11" i="29"/>
  <c r="G11" i="29"/>
  <c r="F11" i="29"/>
  <c r="P10" i="29"/>
  <c r="O10" i="29"/>
  <c r="N10" i="29"/>
  <c r="M10" i="29"/>
  <c r="L10" i="29"/>
  <c r="K10" i="29"/>
  <c r="J10" i="29"/>
  <c r="I10" i="29"/>
  <c r="H10" i="29"/>
  <c r="G10" i="29"/>
  <c r="F10" i="29"/>
  <c r="P9" i="29"/>
  <c r="O9" i="29"/>
  <c r="N9" i="29"/>
  <c r="M9" i="29"/>
  <c r="L9" i="29"/>
  <c r="K9" i="29"/>
  <c r="J9" i="29"/>
  <c r="I9" i="29"/>
  <c r="H9" i="29"/>
  <c r="G9" i="29"/>
  <c r="F9" i="29"/>
  <c r="P8" i="29"/>
  <c r="O8" i="29"/>
  <c r="N8" i="29"/>
  <c r="M8" i="29"/>
  <c r="L8" i="29"/>
  <c r="K8" i="29"/>
  <c r="J8" i="29"/>
  <c r="I8" i="29"/>
  <c r="H8" i="29"/>
  <c r="G8" i="29"/>
  <c r="F8" i="29"/>
  <c r="P7" i="29"/>
  <c r="O7" i="29"/>
  <c r="N7" i="29"/>
  <c r="M7" i="29"/>
  <c r="L7" i="29"/>
  <c r="K7" i="29"/>
  <c r="J7" i="29"/>
  <c r="I7" i="29"/>
  <c r="H7" i="29"/>
  <c r="G7" i="29"/>
  <c r="F7" i="29"/>
  <c r="P6" i="29"/>
  <c r="O6" i="29"/>
  <c r="N6" i="29"/>
  <c r="M6" i="29"/>
  <c r="L6" i="29"/>
  <c r="K6" i="29"/>
  <c r="J6" i="29"/>
  <c r="I6" i="29"/>
  <c r="H6" i="29"/>
  <c r="G6" i="29"/>
  <c r="F6" i="29"/>
  <c r="P5" i="29"/>
  <c r="O5" i="29"/>
  <c r="N5" i="29"/>
  <c r="M5" i="29"/>
  <c r="L5" i="29"/>
  <c r="K5" i="29"/>
  <c r="J5" i="29"/>
  <c r="I5" i="29"/>
  <c r="H5" i="29"/>
  <c r="G5" i="29"/>
  <c r="F5" i="29"/>
  <c r="P4" i="29"/>
  <c r="O4" i="29"/>
  <c r="N4" i="29"/>
  <c r="M4" i="29"/>
  <c r="L4" i="29"/>
  <c r="K4" i="29"/>
  <c r="J4" i="29"/>
  <c r="I4" i="29"/>
  <c r="H4" i="29"/>
  <c r="G4" i="29"/>
  <c r="F4" i="29"/>
  <c r="P3" i="29"/>
  <c r="O3" i="29"/>
  <c r="N3" i="29"/>
  <c r="M3" i="29"/>
  <c r="L3" i="29"/>
  <c r="K3" i="29"/>
  <c r="J3" i="29"/>
  <c r="I3" i="29"/>
  <c r="H3" i="29"/>
  <c r="G3" i="29"/>
  <c r="F3" i="29"/>
  <c r="P2" i="29"/>
  <c r="O2" i="29"/>
  <c r="N2" i="29"/>
  <c r="M2" i="29"/>
  <c r="L2" i="29"/>
  <c r="K2" i="29"/>
  <c r="J2" i="29"/>
  <c r="I2" i="29"/>
  <c r="H2" i="29"/>
  <c r="G2" i="29"/>
  <c r="F2" i="29"/>
  <c r="Z38" i="24"/>
  <c r="Y38" i="24" s="1"/>
  <c r="Z39" i="24"/>
  <c r="Y39" i="24" s="1"/>
  <c r="Z40" i="24"/>
  <c r="Y40" i="24" s="1"/>
  <c r="Z41" i="24"/>
  <c r="Y41" i="24" s="1"/>
  <c r="Z42" i="24"/>
  <c r="Y42" i="24" s="1"/>
  <c r="Z43" i="24"/>
  <c r="Y43" i="24" s="1"/>
  <c r="Z44" i="24"/>
  <c r="Y44" i="24" s="1"/>
  <c r="Z45" i="24"/>
  <c r="Y45" i="24" s="1"/>
  <c r="Z46" i="24"/>
  <c r="Y46" i="24" s="1"/>
  <c r="Z47" i="24"/>
  <c r="Y47" i="24" s="1"/>
  <c r="Z48" i="24"/>
  <c r="Y48" i="24" s="1"/>
  <c r="Z49" i="24"/>
  <c r="Y49" i="24" s="1"/>
  <c r="Z50" i="24"/>
  <c r="Y50" i="24" s="1"/>
  <c r="Z51" i="24"/>
  <c r="Y51" i="24" s="1"/>
  <c r="Z52" i="24"/>
  <c r="Y52" i="24" s="1"/>
  <c r="Z53" i="24"/>
  <c r="Y53" i="24" s="1"/>
  <c r="Z54" i="24"/>
  <c r="Y54" i="24" s="1"/>
  <c r="Z55" i="24"/>
  <c r="Y55" i="24" s="1"/>
  <c r="Z56" i="24"/>
  <c r="Y56" i="24" s="1"/>
  <c r="Z57" i="24"/>
  <c r="Y57" i="24" s="1"/>
  <c r="Z58" i="24"/>
  <c r="Y58" i="24" s="1"/>
  <c r="Z59" i="24"/>
  <c r="Y59" i="24" s="1"/>
  <c r="Z60" i="24"/>
  <c r="Y60" i="24" s="1"/>
  <c r="Z61" i="24"/>
  <c r="Y61" i="24" s="1"/>
  <c r="Z62" i="24"/>
  <c r="Y62" i="24" s="1"/>
  <c r="Z63" i="24"/>
  <c r="Y63" i="24" s="1"/>
  <c r="Z64" i="24"/>
  <c r="Y64" i="24" s="1"/>
  <c r="Z65" i="24"/>
  <c r="Y65" i="24" s="1"/>
  <c r="Y37" i="24"/>
  <c r="Z37" i="24"/>
  <c r="Y36" i="24"/>
  <c r="Z36" i="24"/>
  <c r="W37" i="24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36" i="24"/>
  <c r="X40" i="29"/>
  <c r="X52" i="29"/>
  <c r="X64" i="29"/>
  <c r="X41" i="29"/>
  <c r="X53" i="29"/>
  <c r="X65" i="29"/>
  <c r="X42" i="29"/>
  <c r="X54" i="29"/>
  <c r="X66" i="29"/>
  <c r="X68" i="29"/>
  <c r="X43" i="29"/>
  <c r="X55" i="29"/>
  <c r="X67" i="29"/>
  <c r="X61" i="29"/>
  <c r="X44" i="29"/>
  <c r="X56" i="29"/>
  <c r="X45" i="29"/>
  <c r="X57" i="29"/>
  <c r="X69" i="29"/>
  <c r="X60" i="29"/>
  <c r="X49" i="29"/>
  <c r="X46" i="29"/>
  <c r="X58" i="29"/>
  <c r="X47" i="29"/>
  <c r="X59" i="29"/>
  <c r="X48" i="29"/>
  <c r="X50" i="29"/>
  <c r="X62" i="29"/>
  <c r="X51" i="29"/>
  <c r="X63" i="29"/>
  <c r="X39" i="29"/>
  <c r="D259" i="29"/>
  <c r="D255" i="29"/>
  <c r="D251" i="29"/>
  <c r="D247" i="29"/>
  <c r="D243" i="29"/>
  <c r="D239" i="29"/>
  <c r="D235" i="29"/>
  <c r="D231" i="29"/>
  <c r="D227" i="29"/>
  <c r="D223" i="29"/>
  <c r="D219" i="29"/>
  <c r="D215" i="29"/>
  <c r="D211" i="29"/>
  <c r="D240" i="29"/>
  <c r="D216" i="29"/>
  <c r="D236" i="29"/>
  <c r="D212" i="29"/>
  <c r="D252" i="29"/>
  <c r="D220" i="29"/>
  <c r="D258" i="29"/>
  <c r="D254" i="29"/>
  <c r="D250" i="29"/>
  <c r="D246" i="29"/>
  <c r="D242" i="29"/>
  <c r="D238" i="29"/>
  <c r="D234" i="29"/>
  <c r="D230" i="29"/>
  <c r="D226" i="29"/>
  <c r="D222" i="29"/>
  <c r="D218" i="29"/>
  <c r="D214" i="29"/>
  <c r="D210" i="29"/>
  <c r="D228" i="29"/>
  <c r="D244" i="29"/>
  <c r="D248" i="29"/>
  <c r="D257" i="29"/>
  <c r="D253" i="29"/>
  <c r="D249" i="29"/>
  <c r="D245" i="29"/>
  <c r="D241" i="29"/>
  <c r="D237" i="29"/>
  <c r="D233" i="29"/>
  <c r="D229" i="29"/>
  <c r="D225" i="29"/>
  <c r="D221" i="29"/>
  <c r="D217" i="29"/>
  <c r="D213" i="29"/>
  <c r="D209" i="29"/>
  <c r="D232" i="29"/>
  <c r="D256" i="29"/>
  <c r="D224" i="29"/>
  <c r="X36" i="24"/>
  <c r="X48" i="24"/>
  <c r="X60" i="24"/>
  <c r="X53" i="24"/>
  <c r="X56" i="24"/>
  <c r="X58" i="24"/>
  <c r="X37" i="24"/>
  <c r="X49" i="24"/>
  <c r="X61" i="24"/>
  <c r="X65" i="24"/>
  <c r="X43" i="24"/>
  <c r="X46" i="24"/>
  <c r="X38" i="24"/>
  <c r="X50" i="24"/>
  <c r="X62" i="24"/>
  <c r="X63" i="24"/>
  <c r="X54" i="24"/>
  <c r="X44" i="24"/>
  <c r="X39" i="24"/>
  <c r="X51" i="24"/>
  <c r="X45" i="24"/>
  <c r="X40" i="24"/>
  <c r="X52" i="24"/>
  <c r="X64" i="24"/>
  <c r="X41" i="24"/>
  <c r="X55" i="24"/>
  <c r="X57" i="24"/>
  <c r="X47" i="24"/>
  <c r="X42" i="24"/>
  <c r="X59" i="24"/>
  <c r="X35" i="24"/>
  <c r="Z42" i="29" l="1"/>
  <c r="Y42" i="29" s="1"/>
  <c r="Z54" i="29"/>
  <c r="Y54" i="29" s="1"/>
  <c r="Z66" i="29"/>
  <c r="Y66" i="29" s="1"/>
  <c r="Z43" i="29"/>
  <c r="Y43" i="29" s="1"/>
  <c r="Z55" i="29"/>
  <c r="Y55" i="29" s="1"/>
  <c r="Z67" i="29"/>
  <c r="Y67" i="29" s="1"/>
  <c r="Z44" i="29"/>
  <c r="Y44" i="29" s="1"/>
  <c r="Z56" i="29"/>
  <c r="Y56" i="29" s="1"/>
  <c r="Z68" i="29"/>
  <c r="Y68" i="29" s="1"/>
  <c r="Z45" i="29"/>
  <c r="Y45" i="29" s="1"/>
  <c r="Z57" i="29"/>
  <c r="Y57" i="29" s="1"/>
  <c r="Z69" i="29"/>
  <c r="Y69" i="29" s="1"/>
  <c r="Z46" i="29"/>
  <c r="Y46" i="29" s="1"/>
  <c r="Z58" i="29"/>
  <c r="Y58" i="29" s="1"/>
  <c r="Z47" i="29"/>
  <c r="Y47" i="29" s="1"/>
  <c r="Z59" i="29"/>
  <c r="Y59" i="29" s="1"/>
  <c r="Z41" i="29"/>
  <c r="Y41" i="29" s="1"/>
  <c r="Z48" i="29"/>
  <c r="Y48" i="29" s="1"/>
  <c r="Z60" i="29"/>
  <c r="Y60" i="29" s="1"/>
  <c r="Z49" i="29"/>
  <c r="Y49" i="29" s="1"/>
  <c r="Z61" i="29"/>
  <c r="Y61" i="29" s="1"/>
  <c r="Z50" i="29"/>
  <c r="Y50" i="29" s="1"/>
  <c r="Z62" i="29"/>
  <c r="Y62" i="29" s="1"/>
  <c r="Z64" i="29"/>
  <c r="Y64" i="29" s="1"/>
  <c r="Z53" i="29"/>
  <c r="Y53" i="29" s="1"/>
  <c r="Z51" i="29"/>
  <c r="Y51" i="29" s="1"/>
  <c r="Z63" i="29"/>
  <c r="Y63" i="29" s="1"/>
  <c r="Z52" i="29"/>
  <c r="Y52" i="29" s="1"/>
  <c r="Z65" i="29"/>
  <c r="Y65" i="29" s="1"/>
  <c r="C272" i="29"/>
  <c r="D272" i="29" s="1"/>
  <c r="C284" i="29"/>
  <c r="D284" i="29" s="1"/>
  <c r="C296" i="29"/>
  <c r="D296" i="29" s="1"/>
  <c r="C302" i="29"/>
  <c r="D302" i="29" s="1"/>
  <c r="C314" i="29"/>
  <c r="D314" i="29" s="1"/>
  <c r="C266" i="29"/>
  <c r="D266" i="29" s="1"/>
  <c r="C278" i="29"/>
  <c r="D278" i="29" s="1"/>
  <c r="C290" i="29"/>
  <c r="D290" i="29" s="1"/>
  <c r="C308" i="29"/>
  <c r="D308" i="29" s="1"/>
  <c r="C268" i="29"/>
  <c r="D268" i="29" s="1"/>
  <c r="C274" i="29"/>
  <c r="D274" i="29" s="1"/>
  <c r="C280" i="29"/>
  <c r="D280" i="29" s="1"/>
  <c r="C286" i="29"/>
  <c r="D286" i="29" s="1"/>
  <c r="C292" i="29"/>
  <c r="D292" i="29" s="1"/>
  <c r="C298" i="29"/>
  <c r="D298" i="29" s="1"/>
  <c r="C304" i="29"/>
  <c r="D304" i="29" s="1"/>
  <c r="C310" i="29"/>
  <c r="D310" i="29" s="1"/>
  <c r="H320" i="29"/>
  <c r="G264" i="29"/>
  <c r="H264" i="29" s="1"/>
  <c r="G268" i="29"/>
  <c r="H268" i="29" s="1"/>
  <c r="G272" i="29"/>
  <c r="H272" i="29" s="1"/>
  <c r="G276" i="29"/>
  <c r="H276" i="29" s="1"/>
  <c r="G280" i="29"/>
  <c r="H280" i="29" s="1"/>
  <c r="G284" i="29"/>
  <c r="H284" i="29" s="1"/>
  <c r="G288" i="29"/>
  <c r="H288" i="29" s="1"/>
  <c r="G292" i="29"/>
  <c r="H292" i="29" s="1"/>
  <c r="G296" i="29"/>
  <c r="H296" i="29" s="1"/>
  <c r="G300" i="29"/>
  <c r="H300" i="29" s="1"/>
  <c r="G304" i="29"/>
  <c r="H304" i="29" s="1"/>
  <c r="G308" i="29"/>
  <c r="H308" i="29" s="1"/>
  <c r="G312" i="29"/>
  <c r="H312" i="29" s="1"/>
  <c r="G266" i="29"/>
  <c r="H266" i="29" s="1"/>
  <c r="G270" i="29"/>
  <c r="H270" i="29" s="1"/>
  <c r="G274" i="29"/>
  <c r="H274" i="29" s="1"/>
  <c r="G278" i="29"/>
  <c r="H278" i="29" s="1"/>
  <c r="G282" i="29"/>
  <c r="H282" i="29" s="1"/>
  <c r="G286" i="29"/>
  <c r="H286" i="29" s="1"/>
  <c r="G290" i="29"/>
  <c r="H290" i="29" s="1"/>
  <c r="G294" i="29"/>
  <c r="H294" i="29" s="1"/>
  <c r="G298" i="29"/>
  <c r="H298" i="29" s="1"/>
  <c r="G302" i="29"/>
  <c r="H302" i="29" s="1"/>
  <c r="G306" i="29"/>
  <c r="H306" i="29" s="1"/>
  <c r="G310" i="29"/>
  <c r="H310" i="29" s="1"/>
  <c r="G314" i="29"/>
  <c r="H314" i="29" s="1"/>
  <c r="G269" i="29"/>
  <c r="H269" i="29" s="1"/>
  <c r="G275" i="29"/>
  <c r="H275" i="29" s="1"/>
  <c r="G281" i="29"/>
  <c r="H281" i="29" s="1"/>
  <c r="G287" i="29"/>
  <c r="H287" i="29" s="1"/>
  <c r="G293" i="29"/>
  <c r="H293" i="29" s="1"/>
  <c r="G299" i="29"/>
  <c r="H299" i="29" s="1"/>
  <c r="G305" i="29"/>
  <c r="H305" i="29" s="1"/>
  <c r="G311" i="29"/>
  <c r="H311" i="29" s="1"/>
  <c r="G265" i="29"/>
  <c r="H265" i="29" s="1"/>
  <c r="G271" i="29"/>
  <c r="H271" i="29" s="1"/>
  <c r="G277" i="29"/>
  <c r="H277" i="29" s="1"/>
  <c r="G283" i="29"/>
  <c r="H283" i="29" s="1"/>
  <c r="G289" i="29"/>
  <c r="H289" i="29" s="1"/>
  <c r="G295" i="29"/>
  <c r="H295" i="29" s="1"/>
  <c r="G301" i="29"/>
  <c r="H301" i="29" s="1"/>
  <c r="G307" i="29"/>
  <c r="H307" i="29" s="1"/>
  <c r="G313" i="29"/>
  <c r="H313" i="29" s="1"/>
  <c r="G267" i="29"/>
  <c r="H267" i="29" s="1"/>
  <c r="G273" i="29"/>
  <c r="H273" i="29" s="1"/>
  <c r="G279" i="29"/>
  <c r="H279" i="29" s="1"/>
  <c r="G285" i="29"/>
  <c r="H285" i="29" s="1"/>
  <c r="G291" i="29"/>
  <c r="H291" i="29" s="1"/>
  <c r="G297" i="29"/>
  <c r="H297" i="29" s="1"/>
  <c r="G303" i="29"/>
  <c r="H303" i="29" s="1"/>
  <c r="G309" i="29"/>
  <c r="H309" i="29" s="1"/>
  <c r="C265" i="29"/>
  <c r="D265" i="29" s="1"/>
  <c r="C267" i="29"/>
  <c r="D267" i="29" s="1"/>
  <c r="C269" i="29"/>
  <c r="D269" i="29" s="1"/>
  <c r="C271" i="29"/>
  <c r="D271" i="29" s="1"/>
  <c r="C273" i="29"/>
  <c r="D273" i="29" s="1"/>
  <c r="C275" i="29"/>
  <c r="D275" i="29" s="1"/>
  <c r="C277" i="29"/>
  <c r="D277" i="29" s="1"/>
  <c r="C279" i="29"/>
  <c r="D279" i="29" s="1"/>
  <c r="C281" i="29"/>
  <c r="D281" i="29" s="1"/>
  <c r="C283" i="29"/>
  <c r="D283" i="29" s="1"/>
  <c r="C285" i="29"/>
  <c r="D285" i="29" s="1"/>
  <c r="C287" i="29"/>
  <c r="D287" i="29" s="1"/>
  <c r="C289" i="29"/>
  <c r="D289" i="29" s="1"/>
  <c r="C291" i="29"/>
  <c r="D291" i="29" s="1"/>
  <c r="C293" i="29"/>
  <c r="D293" i="29" s="1"/>
  <c r="C295" i="29"/>
  <c r="D295" i="29" s="1"/>
  <c r="C297" i="29"/>
  <c r="D297" i="29" s="1"/>
  <c r="C299" i="29"/>
  <c r="D299" i="29" s="1"/>
  <c r="C301" i="29"/>
  <c r="D301" i="29" s="1"/>
  <c r="C303" i="29"/>
  <c r="D303" i="29" s="1"/>
  <c r="C305" i="29"/>
  <c r="D305" i="29" s="1"/>
  <c r="C307" i="29"/>
  <c r="D307" i="29" s="1"/>
  <c r="C309" i="29"/>
  <c r="D309" i="29" s="1"/>
  <c r="C311" i="29"/>
  <c r="D311" i="29" s="1"/>
  <c r="C313" i="29"/>
  <c r="D313" i="29" s="1"/>
  <c r="D320" i="29"/>
  <c r="D315" i="29" l="1"/>
  <c r="D316" i="29" s="1"/>
  <c r="H315" i="29"/>
  <c r="H316" i="29" s="1"/>
  <c r="H319" i="29" s="1"/>
  <c r="N257" i="24" l="1"/>
  <c r="M257" i="24"/>
  <c r="L257" i="24"/>
  <c r="K257" i="24"/>
  <c r="J257" i="24"/>
  <c r="I257" i="24"/>
  <c r="H257" i="24"/>
  <c r="G257" i="24"/>
  <c r="F257" i="24"/>
  <c r="E257" i="24"/>
  <c r="D257" i="24"/>
  <c r="P257" i="24"/>
  <c r="N256" i="24"/>
  <c r="M256" i="24"/>
  <c r="L256" i="24"/>
  <c r="K256" i="24"/>
  <c r="J256" i="24"/>
  <c r="I256" i="24"/>
  <c r="H256" i="24"/>
  <c r="G256" i="24"/>
  <c r="F256" i="24"/>
  <c r="E256" i="24"/>
  <c r="D256" i="24"/>
  <c r="P256" i="24"/>
  <c r="N255" i="24"/>
  <c r="M255" i="24"/>
  <c r="L255" i="24"/>
  <c r="K255" i="24"/>
  <c r="J255" i="24"/>
  <c r="I255" i="24"/>
  <c r="H255" i="24"/>
  <c r="G255" i="24"/>
  <c r="F255" i="24"/>
  <c r="E255" i="24"/>
  <c r="D255" i="24"/>
  <c r="P255" i="24"/>
  <c r="N254" i="24"/>
  <c r="M254" i="24"/>
  <c r="L254" i="24"/>
  <c r="K254" i="24"/>
  <c r="J254" i="24"/>
  <c r="I254" i="24"/>
  <c r="H254" i="24"/>
  <c r="G254" i="24"/>
  <c r="F254" i="24"/>
  <c r="E254" i="24"/>
  <c r="D254" i="24"/>
  <c r="P254" i="24"/>
  <c r="N253" i="24"/>
  <c r="M253" i="24"/>
  <c r="L253" i="24"/>
  <c r="K253" i="24"/>
  <c r="J253" i="24"/>
  <c r="I253" i="24"/>
  <c r="H253" i="24"/>
  <c r="G253" i="24"/>
  <c r="F253" i="24"/>
  <c r="E253" i="24"/>
  <c r="D253" i="24"/>
  <c r="P253" i="24"/>
  <c r="N252" i="24"/>
  <c r="M252" i="24"/>
  <c r="L252" i="24"/>
  <c r="K252" i="24"/>
  <c r="J252" i="24"/>
  <c r="I252" i="24"/>
  <c r="H252" i="24"/>
  <c r="G252" i="24"/>
  <c r="F252" i="24"/>
  <c r="E252" i="24"/>
  <c r="D252" i="24"/>
  <c r="P252" i="24"/>
  <c r="N251" i="24"/>
  <c r="M251" i="24"/>
  <c r="L251" i="24"/>
  <c r="K251" i="24"/>
  <c r="J251" i="24"/>
  <c r="I251" i="24"/>
  <c r="H251" i="24"/>
  <c r="G251" i="24"/>
  <c r="F251" i="24"/>
  <c r="E251" i="24"/>
  <c r="D251" i="24"/>
  <c r="P251" i="24"/>
  <c r="N250" i="24"/>
  <c r="M250" i="24"/>
  <c r="L250" i="24"/>
  <c r="K250" i="24"/>
  <c r="J250" i="24"/>
  <c r="I250" i="24"/>
  <c r="H250" i="24"/>
  <c r="G250" i="24"/>
  <c r="F250" i="24"/>
  <c r="E250" i="24"/>
  <c r="D250" i="24"/>
  <c r="P250" i="24"/>
  <c r="N249" i="24"/>
  <c r="M249" i="24"/>
  <c r="L249" i="24"/>
  <c r="K249" i="24"/>
  <c r="J249" i="24"/>
  <c r="I249" i="24"/>
  <c r="H249" i="24"/>
  <c r="G249" i="24"/>
  <c r="F249" i="24"/>
  <c r="E249" i="24"/>
  <c r="D249" i="24"/>
  <c r="P249" i="24"/>
  <c r="N248" i="24"/>
  <c r="M248" i="24"/>
  <c r="L248" i="24"/>
  <c r="K248" i="24"/>
  <c r="J248" i="24"/>
  <c r="I248" i="24"/>
  <c r="H248" i="24"/>
  <c r="G248" i="24"/>
  <c r="F248" i="24"/>
  <c r="E248" i="24"/>
  <c r="D248" i="24"/>
  <c r="P248" i="24"/>
  <c r="N247" i="24"/>
  <c r="M247" i="24"/>
  <c r="L247" i="24"/>
  <c r="K247" i="24"/>
  <c r="J247" i="24"/>
  <c r="I247" i="24"/>
  <c r="H247" i="24"/>
  <c r="G247" i="24"/>
  <c r="F247" i="24"/>
  <c r="E247" i="24"/>
  <c r="D247" i="24"/>
  <c r="P247" i="24"/>
  <c r="N246" i="24"/>
  <c r="M246" i="24"/>
  <c r="L246" i="24"/>
  <c r="K246" i="24"/>
  <c r="J246" i="24"/>
  <c r="I246" i="24"/>
  <c r="H246" i="24"/>
  <c r="G246" i="24"/>
  <c r="F246" i="24"/>
  <c r="E246" i="24"/>
  <c r="D246" i="24"/>
  <c r="P246" i="24"/>
  <c r="N245" i="24"/>
  <c r="M245" i="24"/>
  <c r="L245" i="24"/>
  <c r="K245" i="24"/>
  <c r="J245" i="24"/>
  <c r="I245" i="24"/>
  <c r="H245" i="24"/>
  <c r="G245" i="24"/>
  <c r="F245" i="24"/>
  <c r="E245" i="24"/>
  <c r="D245" i="24"/>
  <c r="P245" i="24"/>
  <c r="N244" i="24"/>
  <c r="M244" i="24"/>
  <c r="L244" i="24"/>
  <c r="K244" i="24"/>
  <c r="J244" i="24"/>
  <c r="I244" i="24"/>
  <c r="H244" i="24"/>
  <c r="G244" i="24"/>
  <c r="F244" i="24"/>
  <c r="E244" i="24"/>
  <c r="D244" i="24"/>
  <c r="P244" i="24"/>
  <c r="N243" i="24"/>
  <c r="M243" i="24"/>
  <c r="L243" i="24"/>
  <c r="K243" i="24"/>
  <c r="J243" i="24"/>
  <c r="I243" i="24"/>
  <c r="H243" i="24"/>
  <c r="G243" i="24"/>
  <c r="F243" i="24"/>
  <c r="E243" i="24"/>
  <c r="D243" i="24"/>
  <c r="P243" i="24"/>
  <c r="N242" i="24"/>
  <c r="M242" i="24"/>
  <c r="L242" i="24"/>
  <c r="K242" i="24"/>
  <c r="J242" i="24"/>
  <c r="I242" i="24"/>
  <c r="H242" i="24"/>
  <c r="G242" i="24"/>
  <c r="F242" i="24"/>
  <c r="E242" i="24"/>
  <c r="D242" i="24"/>
  <c r="P242" i="24"/>
  <c r="N241" i="24"/>
  <c r="M241" i="24"/>
  <c r="L241" i="24"/>
  <c r="K241" i="24"/>
  <c r="J241" i="24"/>
  <c r="I241" i="24"/>
  <c r="H241" i="24"/>
  <c r="G241" i="24"/>
  <c r="F241" i="24"/>
  <c r="E241" i="24"/>
  <c r="D241" i="24"/>
  <c r="P241" i="24"/>
  <c r="N240" i="24"/>
  <c r="M240" i="24"/>
  <c r="L240" i="24"/>
  <c r="K240" i="24"/>
  <c r="J240" i="24"/>
  <c r="I240" i="24"/>
  <c r="H240" i="24"/>
  <c r="G240" i="24"/>
  <c r="F240" i="24"/>
  <c r="E240" i="24"/>
  <c r="D240" i="24"/>
  <c r="P240" i="24"/>
  <c r="N239" i="24"/>
  <c r="M239" i="24"/>
  <c r="L239" i="24"/>
  <c r="K239" i="24"/>
  <c r="J239" i="24"/>
  <c r="I239" i="24"/>
  <c r="H239" i="24"/>
  <c r="G239" i="24"/>
  <c r="F239" i="24"/>
  <c r="E239" i="24"/>
  <c r="D239" i="24"/>
  <c r="P239" i="24"/>
  <c r="N238" i="24"/>
  <c r="M238" i="24"/>
  <c r="L238" i="24"/>
  <c r="K238" i="24"/>
  <c r="J238" i="24"/>
  <c r="I238" i="24"/>
  <c r="H238" i="24"/>
  <c r="G238" i="24"/>
  <c r="F238" i="24"/>
  <c r="E238" i="24"/>
  <c r="D238" i="24"/>
  <c r="P238" i="24"/>
  <c r="N237" i="24"/>
  <c r="M237" i="24"/>
  <c r="L237" i="24"/>
  <c r="K237" i="24"/>
  <c r="J237" i="24"/>
  <c r="I237" i="24"/>
  <c r="H237" i="24"/>
  <c r="G237" i="24"/>
  <c r="F237" i="24"/>
  <c r="E237" i="24"/>
  <c r="D237" i="24"/>
  <c r="P237" i="24"/>
  <c r="N236" i="24"/>
  <c r="M236" i="24"/>
  <c r="L236" i="24"/>
  <c r="K236" i="24"/>
  <c r="J236" i="24"/>
  <c r="I236" i="24"/>
  <c r="H236" i="24"/>
  <c r="G236" i="24"/>
  <c r="F236" i="24"/>
  <c r="E236" i="24"/>
  <c r="D236" i="24"/>
  <c r="P236" i="24"/>
  <c r="N235" i="24"/>
  <c r="M235" i="24"/>
  <c r="L235" i="24"/>
  <c r="K235" i="24"/>
  <c r="J235" i="24"/>
  <c r="I235" i="24"/>
  <c r="H235" i="24"/>
  <c r="G235" i="24"/>
  <c r="F235" i="24"/>
  <c r="E235" i="24"/>
  <c r="D235" i="24"/>
  <c r="P235" i="24"/>
  <c r="N234" i="24"/>
  <c r="M234" i="24"/>
  <c r="L234" i="24"/>
  <c r="K234" i="24"/>
  <c r="J234" i="24"/>
  <c r="I234" i="24"/>
  <c r="H234" i="24"/>
  <c r="G234" i="24"/>
  <c r="F234" i="24"/>
  <c r="E234" i="24"/>
  <c r="D234" i="24"/>
  <c r="P234" i="24"/>
  <c r="N233" i="24"/>
  <c r="M233" i="24"/>
  <c r="L233" i="24"/>
  <c r="K233" i="24"/>
  <c r="J233" i="24"/>
  <c r="I233" i="24"/>
  <c r="H233" i="24"/>
  <c r="G233" i="24"/>
  <c r="F233" i="24"/>
  <c r="E233" i="24"/>
  <c r="D233" i="24"/>
  <c r="P233" i="24"/>
  <c r="N232" i="24"/>
  <c r="M232" i="24"/>
  <c r="L232" i="24"/>
  <c r="K232" i="24"/>
  <c r="J232" i="24"/>
  <c r="I232" i="24"/>
  <c r="H232" i="24"/>
  <c r="G232" i="24"/>
  <c r="F232" i="24"/>
  <c r="E232" i="24"/>
  <c r="D232" i="24"/>
  <c r="P232" i="24"/>
  <c r="N231" i="24"/>
  <c r="M231" i="24"/>
  <c r="L231" i="24"/>
  <c r="K231" i="24"/>
  <c r="J231" i="24"/>
  <c r="I231" i="24"/>
  <c r="H231" i="24"/>
  <c r="G231" i="24"/>
  <c r="F231" i="24"/>
  <c r="E231" i="24"/>
  <c r="D231" i="24"/>
  <c r="P231" i="24"/>
  <c r="N230" i="24"/>
  <c r="M230" i="24"/>
  <c r="L230" i="24"/>
  <c r="K230" i="24"/>
  <c r="J230" i="24"/>
  <c r="I230" i="24"/>
  <c r="H230" i="24"/>
  <c r="G230" i="24"/>
  <c r="F230" i="24"/>
  <c r="E230" i="24"/>
  <c r="D230" i="24"/>
  <c r="P230" i="24"/>
  <c r="N229" i="24"/>
  <c r="M229" i="24"/>
  <c r="L229" i="24"/>
  <c r="K229" i="24"/>
  <c r="J229" i="24"/>
  <c r="I229" i="24"/>
  <c r="H229" i="24"/>
  <c r="G229" i="24"/>
  <c r="F229" i="24"/>
  <c r="E229" i="24"/>
  <c r="D229" i="24"/>
  <c r="P229" i="24"/>
  <c r="N228" i="24"/>
  <c r="M228" i="24"/>
  <c r="L228" i="24"/>
  <c r="K228" i="24"/>
  <c r="J228" i="24"/>
  <c r="I228" i="24"/>
  <c r="H228" i="24"/>
  <c r="G228" i="24"/>
  <c r="F228" i="24"/>
  <c r="E228" i="24"/>
  <c r="D228" i="24"/>
  <c r="P228" i="24"/>
  <c r="N227" i="24"/>
  <c r="M227" i="24"/>
  <c r="L227" i="24"/>
  <c r="K227" i="24"/>
  <c r="J227" i="24"/>
  <c r="I227" i="24"/>
  <c r="H227" i="24"/>
  <c r="G227" i="24"/>
  <c r="F227" i="24"/>
  <c r="E227" i="24"/>
  <c r="D227" i="24"/>
  <c r="P227" i="24"/>
  <c r="N226" i="24"/>
  <c r="M226" i="24"/>
  <c r="L226" i="24"/>
  <c r="K226" i="24"/>
  <c r="J226" i="24"/>
  <c r="I226" i="24"/>
  <c r="H226" i="24"/>
  <c r="G226" i="24"/>
  <c r="F226" i="24"/>
  <c r="E226" i="24"/>
  <c r="D226" i="24"/>
  <c r="P226" i="24"/>
  <c r="N225" i="24"/>
  <c r="M225" i="24"/>
  <c r="L225" i="24"/>
  <c r="K225" i="24"/>
  <c r="J225" i="24"/>
  <c r="I225" i="24"/>
  <c r="H225" i="24"/>
  <c r="G225" i="24"/>
  <c r="F225" i="24"/>
  <c r="E225" i="24"/>
  <c r="D225" i="24"/>
  <c r="P225" i="24"/>
  <c r="N224" i="24"/>
  <c r="M224" i="24"/>
  <c r="L224" i="24"/>
  <c r="K224" i="24"/>
  <c r="J224" i="24"/>
  <c r="I224" i="24"/>
  <c r="H224" i="24"/>
  <c r="G224" i="24"/>
  <c r="F224" i="24"/>
  <c r="E224" i="24"/>
  <c r="D224" i="24"/>
  <c r="P224" i="24"/>
  <c r="N223" i="24"/>
  <c r="M223" i="24"/>
  <c r="L223" i="24"/>
  <c r="K223" i="24"/>
  <c r="J223" i="24"/>
  <c r="I223" i="24"/>
  <c r="H223" i="24"/>
  <c r="G223" i="24"/>
  <c r="F223" i="24"/>
  <c r="E223" i="24"/>
  <c r="D223" i="24"/>
  <c r="P223" i="24"/>
  <c r="N222" i="24"/>
  <c r="M222" i="24"/>
  <c r="L222" i="24"/>
  <c r="K222" i="24"/>
  <c r="J222" i="24"/>
  <c r="I222" i="24"/>
  <c r="H222" i="24"/>
  <c r="G222" i="24"/>
  <c r="F222" i="24"/>
  <c r="E222" i="24"/>
  <c r="D222" i="24"/>
  <c r="P222" i="24"/>
  <c r="N221" i="24"/>
  <c r="M221" i="24"/>
  <c r="L221" i="24"/>
  <c r="K221" i="24"/>
  <c r="J221" i="24"/>
  <c r="I221" i="24"/>
  <c r="H221" i="24"/>
  <c r="G221" i="24"/>
  <c r="F221" i="24"/>
  <c r="E221" i="24"/>
  <c r="D221" i="24"/>
  <c r="P221" i="24"/>
  <c r="N220" i="24"/>
  <c r="M220" i="24"/>
  <c r="L220" i="24"/>
  <c r="K220" i="24"/>
  <c r="J220" i="24"/>
  <c r="I220" i="24"/>
  <c r="H220" i="24"/>
  <c r="G220" i="24"/>
  <c r="F220" i="24"/>
  <c r="E220" i="24"/>
  <c r="D220" i="24"/>
  <c r="P220" i="24"/>
  <c r="N219" i="24"/>
  <c r="M219" i="24"/>
  <c r="L219" i="24"/>
  <c r="K219" i="24"/>
  <c r="J219" i="24"/>
  <c r="I219" i="24"/>
  <c r="H219" i="24"/>
  <c r="G219" i="24"/>
  <c r="F219" i="24"/>
  <c r="E219" i="24"/>
  <c r="D219" i="24"/>
  <c r="P219" i="24"/>
  <c r="N218" i="24"/>
  <c r="M218" i="24"/>
  <c r="L218" i="24"/>
  <c r="K218" i="24"/>
  <c r="J218" i="24"/>
  <c r="I218" i="24"/>
  <c r="H218" i="24"/>
  <c r="G218" i="24"/>
  <c r="F218" i="24"/>
  <c r="E218" i="24"/>
  <c r="D218" i="24"/>
  <c r="P218" i="24"/>
  <c r="N217" i="24"/>
  <c r="M217" i="24"/>
  <c r="L217" i="24"/>
  <c r="K217" i="24"/>
  <c r="J217" i="24"/>
  <c r="I217" i="24"/>
  <c r="H217" i="24"/>
  <c r="G217" i="24"/>
  <c r="F217" i="24"/>
  <c r="E217" i="24"/>
  <c r="D217" i="24"/>
  <c r="P217" i="24"/>
  <c r="N216" i="24"/>
  <c r="M216" i="24"/>
  <c r="L216" i="24"/>
  <c r="K216" i="24"/>
  <c r="J216" i="24"/>
  <c r="I216" i="24"/>
  <c r="H216" i="24"/>
  <c r="G216" i="24"/>
  <c r="F216" i="24"/>
  <c r="E216" i="24"/>
  <c r="D216" i="24"/>
  <c r="P216" i="24"/>
  <c r="N215" i="24"/>
  <c r="M215" i="24"/>
  <c r="L215" i="24"/>
  <c r="K215" i="24"/>
  <c r="J215" i="24"/>
  <c r="I215" i="24"/>
  <c r="H215" i="24"/>
  <c r="G215" i="24"/>
  <c r="F215" i="24"/>
  <c r="E215" i="24"/>
  <c r="D215" i="24"/>
  <c r="P215" i="24"/>
  <c r="N214" i="24"/>
  <c r="M214" i="24"/>
  <c r="L214" i="24"/>
  <c r="K214" i="24"/>
  <c r="J214" i="24"/>
  <c r="I214" i="24"/>
  <c r="H214" i="24"/>
  <c r="G214" i="24"/>
  <c r="F214" i="24"/>
  <c r="E214" i="24"/>
  <c r="D214" i="24"/>
  <c r="P214" i="24"/>
  <c r="N213" i="24"/>
  <c r="M213" i="24"/>
  <c r="L213" i="24"/>
  <c r="K213" i="24"/>
  <c r="J213" i="24"/>
  <c r="I213" i="24"/>
  <c r="H213" i="24"/>
  <c r="G213" i="24"/>
  <c r="F213" i="24"/>
  <c r="E213" i="24"/>
  <c r="D213" i="24"/>
  <c r="P213" i="24"/>
  <c r="N212" i="24"/>
  <c r="M212" i="24"/>
  <c r="L212" i="24"/>
  <c r="K212" i="24"/>
  <c r="J212" i="24"/>
  <c r="I212" i="24"/>
  <c r="H212" i="24"/>
  <c r="G212" i="24"/>
  <c r="F212" i="24"/>
  <c r="E212" i="24"/>
  <c r="D212" i="24"/>
  <c r="P212" i="24"/>
  <c r="N211" i="24"/>
  <c r="M211" i="24"/>
  <c r="L211" i="24"/>
  <c r="K211" i="24"/>
  <c r="J211" i="24"/>
  <c r="I211" i="24"/>
  <c r="H211" i="24"/>
  <c r="G211" i="24"/>
  <c r="F211" i="24"/>
  <c r="E211" i="24"/>
  <c r="D211" i="24"/>
  <c r="P211" i="24"/>
  <c r="N210" i="24"/>
  <c r="M210" i="24"/>
  <c r="L210" i="24"/>
  <c r="K210" i="24"/>
  <c r="J210" i="24"/>
  <c r="I210" i="24"/>
  <c r="H210" i="24"/>
  <c r="G210" i="24"/>
  <c r="F210" i="24"/>
  <c r="E210" i="24"/>
  <c r="D210" i="24"/>
  <c r="P210" i="24"/>
  <c r="N209" i="24"/>
  <c r="M209" i="24"/>
  <c r="L209" i="24"/>
  <c r="K209" i="24"/>
  <c r="J209" i="24"/>
  <c r="I209" i="24"/>
  <c r="H209" i="24"/>
  <c r="G209" i="24"/>
  <c r="F209" i="24"/>
  <c r="E209" i="24"/>
  <c r="D209" i="24"/>
  <c r="P209" i="24"/>
  <c r="N208" i="24"/>
  <c r="M208" i="24"/>
  <c r="L208" i="24"/>
  <c r="K208" i="24"/>
  <c r="J208" i="24"/>
  <c r="I208" i="24"/>
  <c r="H208" i="24"/>
  <c r="G208" i="24"/>
  <c r="F208" i="24"/>
  <c r="E208" i="24"/>
  <c r="D208" i="24"/>
  <c r="P208" i="24"/>
  <c r="N207" i="24"/>
  <c r="M207" i="24"/>
  <c r="L207" i="24"/>
  <c r="K207" i="24"/>
  <c r="J207" i="24"/>
  <c r="I207" i="24"/>
  <c r="H207" i="24"/>
  <c r="G207" i="24"/>
  <c r="F207" i="24"/>
  <c r="E207" i="24"/>
  <c r="D207" i="24"/>
  <c r="P207" i="24"/>
  <c r="N206" i="24"/>
  <c r="M206" i="24"/>
  <c r="L206" i="24"/>
  <c r="K206" i="24"/>
  <c r="J206" i="24"/>
  <c r="I206" i="24"/>
  <c r="H206" i="24"/>
  <c r="G206" i="24"/>
  <c r="F206" i="24"/>
  <c r="E206" i="24"/>
  <c r="D206" i="24"/>
  <c r="P206" i="24"/>
  <c r="N205" i="24"/>
  <c r="M205" i="24"/>
  <c r="L205" i="24"/>
  <c r="K205" i="24"/>
  <c r="J205" i="24"/>
  <c r="I205" i="24"/>
  <c r="H205" i="24"/>
  <c r="G205" i="24"/>
  <c r="F205" i="24"/>
  <c r="E205" i="24"/>
  <c r="D205" i="24"/>
  <c r="P205" i="24"/>
  <c r="N204" i="24"/>
  <c r="M204" i="24"/>
  <c r="L204" i="24"/>
  <c r="K204" i="24"/>
  <c r="J204" i="24"/>
  <c r="I204" i="24"/>
  <c r="H204" i="24"/>
  <c r="G204" i="24"/>
  <c r="F204" i="24"/>
  <c r="E204" i="24"/>
  <c r="D204" i="24"/>
  <c r="P204" i="24"/>
  <c r="N203" i="24"/>
  <c r="M203" i="24"/>
  <c r="L203" i="24"/>
  <c r="K203" i="24"/>
  <c r="J203" i="24"/>
  <c r="I203" i="24"/>
  <c r="H203" i="24"/>
  <c r="G203" i="24"/>
  <c r="F203" i="24"/>
  <c r="E203" i="24"/>
  <c r="D203" i="24"/>
  <c r="P203" i="24"/>
  <c r="N202" i="24"/>
  <c r="M202" i="24"/>
  <c r="L202" i="24"/>
  <c r="K202" i="24"/>
  <c r="J202" i="24"/>
  <c r="I202" i="24"/>
  <c r="H202" i="24"/>
  <c r="G202" i="24"/>
  <c r="F202" i="24"/>
  <c r="E202" i="24"/>
  <c r="D202" i="24"/>
  <c r="P202" i="24"/>
  <c r="N201" i="24"/>
  <c r="M201" i="24"/>
  <c r="L201" i="24"/>
  <c r="K201" i="24"/>
  <c r="J201" i="24"/>
  <c r="I201" i="24"/>
  <c r="H201" i="24"/>
  <c r="G201" i="24"/>
  <c r="F201" i="24"/>
  <c r="E201" i="24"/>
  <c r="D201" i="24"/>
  <c r="P201" i="24"/>
  <c r="N200" i="24"/>
  <c r="M200" i="24"/>
  <c r="L200" i="24"/>
  <c r="K200" i="24"/>
  <c r="J200" i="24"/>
  <c r="I200" i="24"/>
  <c r="H200" i="24"/>
  <c r="G200" i="24"/>
  <c r="F200" i="24"/>
  <c r="E200" i="24"/>
  <c r="D200" i="24"/>
  <c r="P200" i="24"/>
  <c r="N199" i="24"/>
  <c r="M199" i="24"/>
  <c r="L199" i="24"/>
  <c r="K199" i="24"/>
  <c r="J199" i="24"/>
  <c r="I199" i="24"/>
  <c r="H199" i="24"/>
  <c r="G199" i="24"/>
  <c r="F199" i="24"/>
  <c r="E199" i="24"/>
  <c r="D199" i="24"/>
  <c r="P199" i="24"/>
  <c r="N198" i="24"/>
  <c r="M198" i="24"/>
  <c r="L198" i="24"/>
  <c r="K198" i="24"/>
  <c r="J198" i="24"/>
  <c r="I198" i="24"/>
  <c r="H198" i="24"/>
  <c r="G198" i="24"/>
  <c r="F198" i="24"/>
  <c r="E198" i="24"/>
  <c r="D198" i="24"/>
  <c r="P198" i="24"/>
  <c r="N197" i="24"/>
  <c r="M197" i="24"/>
  <c r="L197" i="24"/>
  <c r="K197" i="24"/>
  <c r="J197" i="24"/>
  <c r="I197" i="24"/>
  <c r="H197" i="24"/>
  <c r="G197" i="24"/>
  <c r="F197" i="24"/>
  <c r="E197" i="24"/>
  <c r="D197" i="24"/>
  <c r="P197" i="24"/>
  <c r="N196" i="24"/>
  <c r="M196" i="24"/>
  <c r="L196" i="24"/>
  <c r="K196" i="24"/>
  <c r="J196" i="24"/>
  <c r="I196" i="24"/>
  <c r="H196" i="24"/>
  <c r="G196" i="24"/>
  <c r="F196" i="24"/>
  <c r="E196" i="24"/>
  <c r="D196" i="24"/>
  <c r="P196" i="24"/>
  <c r="N195" i="24"/>
  <c r="M195" i="24"/>
  <c r="L195" i="24"/>
  <c r="K195" i="24"/>
  <c r="J195" i="24"/>
  <c r="I195" i="24"/>
  <c r="H195" i="24"/>
  <c r="G195" i="24"/>
  <c r="F195" i="24"/>
  <c r="E195" i="24"/>
  <c r="D195" i="24"/>
  <c r="P195" i="24"/>
  <c r="N194" i="24"/>
  <c r="M194" i="24"/>
  <c r="L194" i="24"/>
  <c r="K194" i="24"/>
  <c r="J194" i="24"/>
  <c r="I194" i="24"/>
  <c r="H194" i="24"/>
  <c r="G194" i="24"/>
  <c r="F194" i="24"/>
  <c r="E194" i="24"/>
  <c r="D194" i="24"/>
  <c r="P194" i="24"/>
  <c r="N193" i="24"/>
  <c r="M193" i="24"/>
  <c r="L193" i="24"/>
  <c r="K193" i="24"/>
  <c r="J193" i="24"/>
  <c r="I193" i="24"/>
  <c r="H193" i="24"/>
  <c r="G193" i="24"/>
  <c r="F193" i="24"/>
  <c r="E193" i="24"/>
  <c r="D193" i="24"/>
  <c r="P193" i="24"/>
  <c r="N192" i="24"/>
  <c r="M192" i="24"/>
  <c r="L192" i="24"/>
  <c r="K192" i="24"/>
  <c r="J192" i="24"/>
  <c r="I192" i="24"/>
  <c r="H192" i="24"/>
  <c r="G192" i="24"/>
  <c r="F192" i="24"/>
  <c r="E192" i="24"/>
  <c r="D192" i="24"/>
  <c r="P192" i="24"/>
  <c r="N191" i="24"/>
  <c r="M191" i="24"/>
  <c r="L191" i="24"/>
  <c r="K191" i="24"/>
  <c r="J191" i="24"/>
  <c r="I191" i="24"/>
  <c r="H191" i="24"/>
  <c r="G191" i="24"/>
  <c r="F191" i="24"/>
  <c r="E191" i="24"/>
  <c r="D191" i="24"/>
  <c r="P191" i="24"/>
  <c r="N190" i="24"/>
  <c r="M190" i="24"/>
  <c r="L190" i="24"/>
  <c r="K190" i="24"/>
  <c r="J190" i="24"/>
  <c r="I190" i="24"/>
  <c r="H190" i="24"/>
  <c r="G190" i="24"/>
  <c r="F190" i="24"/>
  <c r="E190" i="24"/>
  <c r="D190" i="24"/>
  <c r="P190" i="24"/>
  <c r="N189" i="24"/>
  <c r="M189" i="24"/>
  <c r="L189" i="24"/>
  <c r="K189" i="24"/>
  <c r="J189" i="24"/>
  <c r="I189" i="24"/>
  <c r="H189" i="24"/>
  <c r="G189" i="24"/>
  <c r="F189" i="24"/>
  <c r="E189" i="24"/>
  <c r="D189" i="24"/>
  <c r="P189" i="24"/>
  <c r="N188" i="24"/>
  <c r="M188" i="24"/>
  <c r="L188" i="24"/>
  <c r="K188" i="24"/>
  <c r="J188" i="24"/>
  <c r="I188" i="24"/>
  <c r="H188" i="24"/>
  <c r="G188" i="24"/>
  <c r="F188" i="24"/>
  <c r="E188" i="24"/>
  <c r="D188" i="24"/>
  <c r="P188" i="24"/>
  <c r="N187" i="24"/>
  <c r="M187" i="24"/>
  <c r="L187" i="24"/>
  <c r="K187" i="24"/>
  <c r="J187" i="24"/>
  <c r="I187" i="24"/>
  <c r="H187" i="24"/>
  <c r="G187" i="24"/>
  <c r="F187" i="24"/>
  <c r="E187" i="24"/>
  <c r="D187" i="24"/>
  <c r="P187" i="24"/>
  <c r="N186" i="24"/>
  <c r="M186" i="24"/>
  <c r="L186" i="24"/>
  <c r="K186" i="24"/>
  <c r="J186" i="24"/>
  <c r="I186" i="24"/>
  <c r="H186" i="24"/>
  <c r="G186" i="24"/>
  <c r="F186" i="24"/>
  <c r="E186" i="24"/>
  <c r="D186" i="24"/>
  <c r="P186" i="24"/>
  <c r="N185" i="24"/>
  <c r="M185" i="24"/>
  <c r="L185" i="24"/>
  <c r="K185" i="24"/>
  <c r="J185" i="24"/>
  <c r="I185" i="24"/>
  <c r="H185" i="24"/>
  <c r="G185" i="24"/>
  <c r="F185" i="24"/>
  <c r="E185" i="24"/>
  <c r="D185" i="24"/>
  <c r="P185" i="24"/>
  <c r="N184" i="24"/>
  <c r="M184" i="24"/>
  <c r="L184" i="24"/>
  <c r="K184" i="24"/>
  <c r="J184" i="24"/>
  <c r="I184" i="24"/>
  <c r="H184" i="24"/>
  <c r="G184" i="24"/>
  <c r="F184" i="24"/>
  <c r="E184" i="24"/>
  <c r="D184" i="24"/>
  <c r="P184" i="24"/>
  <c r="N183" i="24"/>
  <c r="M183" i="24"/>
  <c r="L183" i="24"/>
  <c r="K183" i="24"/>
  <c r="J183" i="24"/>
  <c r="I183" i="24"/>
  <c r="H183" i="24"/>
  <c r="G183" i="24"/>
  <c r="F183" i="24"/>
  <c r="E183" i="24"/>
  <c r="D183" i="24"/>
  <c r="P183" i="24"/>
  <c r="N182" i="24"/>
  <c r="M182" i="24"/>
  <c r="L182" i="24"/>
  <c r="K182" i="24"/>
  <c r="J182" i="24"/>
  <c r="I182" i="24"/>
  <c r="H182" i="24"/>
  <c r="G182" i="24"/>
  <c r="F182" i="24"/>
  <c r="E182" i="24"/>
  <c r="D182" i="24"/>
  <c r="P182" i="24"/>
  <c r="N181" i="24"/>
  <c r="M181" i="24"/>
  <c r="L181" i="24"/>
  <c r="K181" i="24"/>
  <c r="J181" i="24"/>
  <c r="I181" i="24"/>
  <c r="H181" i="24"/>
  <c r="G181" i="24"/>
  <c r="F181" i="24"/>
  <c r="E181" i="24"/>
  <c r="D181" i="24"/>
  <c r="P181" i="24"/>
  <c r="N180" i="24"/>
  <c r="M180" i="24"/>
  <c r="L180" i="24"/>
  <c r="K180" i="24"/>
  <c r="J180" i="24"/>
  <c r="I180" i="24"/>
  <c r="H180" i="24"/>
  <c r="G180" i="24"/>
  <c r="F180" i="24"/>
  <c r="E180" i="24"/>
  <c r="D180" i="24"/>
  <c r="P180" i="24"/>
  <c r="N179" i="24"/>
  <c r="M179" i="24"/>
  <c r="L179" i="24"/>
  <c r="K179" i="24"/>
  <c r="J179" i="24"/>
  <c r="I179" i="24"/>
  <c r="H179" i="24"/>
  <c r="G179" i="24"/>
  <c r="F179" i="24"/>
  <c r="E179" i="24"/>
  <c r="D179" i="24"/>
  <c r="P179" i="24"/>
  <c r="N178" i="24"/>
  <c r="M178" i="24"/>
  <c r="L178" i="24"/>
  <c r="K178" i="24"/>
  <c r="J178" i="24"/>
  <c r="I178" i="24"/>
  <c r="H178" i="24"/>
  <c r="G178" i="24"/>
  <c r="F178" i="24"/>
  <c r="E178" i="24"/>
  <c r="D178" i="24"/>
  <c r="P178" i="24"/>
  <c r="N177" i="24"/>
  <c r="M177" i="24"/>
  <c r="L177" i="24"/>
  <c r="K177" i="24"/>
  <c r="J177" i="24"/>
  <c r="I177" i="24"/>
  <c r="H177" i="24"/>
  <c r="G177" i="24"/>
  <c r="F177" i="24"/>
  <c r="E177" i="24"/>
  <c r="D177" i="24"/>
  <c r="P177" i="24"/>
  <c r="N176" i="24"/>
  <c r="M176" i="24"/>
  <c r="L176" i="24"/>
  <c r="K176" i="24"/>
  <c r="J176" i="24"/>
  <c r="I176" i="24"/>
  <c r="H176" i="24"/>
  <c r="G176" i="24"/>
  <c r="F176" i="24"/>
  <c r="E176" i="24"/>
  <c r="D176" i="24"/>
  <c r="P176" i="24"/>
  <c r="N175" i="24"/>
  <c r="M175" i="24"/>
  <c r="L175" i="24"/>
  <c r="K175" i="24"/>
  <c r="J175" i="24"/>
  <c r="I175" i="24"/>
  <c r="H175" i="24"/>
  <c r="G175" i="24"/>
  <c r="F175" i="24"/>
  <c r="E175" i="24"/>
  <c r="D175" i="24"/>
  <c r="P175" i="24"/>
  <c r="N174" i="24"/>
  <c r="M174" i="24"/>
  <c r="L174" i="24"/>
  <c r="K174" i="24"/>
  <c r="J174" i="24"/>
  <c r="I174" i="24"/>
  <c r="H174" i="24"/>
  <c r="G174" i="24"/>
  <c r="F174" i="24"/>
  <c r="E174" i="24"/>
  <c r="D174" i="24"/>
  <c r="P174" i="24"/>
  <c r="N173" i="24"/>
  <c r="M173" i="24"/>
  <c r="L173" i="24"/>
  <c r="K173" i="24"/>
  <c r="J173" i="24"/>
  <c r="I173" i="24"/>
  <c r="H173" i="24"/>
  <c r="G173" i="24"/>
  <c r="F173" i="24"/>
  <c r="E173" i="24"/>
  <c r="D173" i="24"/>
  <c r="P173" i="24"/>
  <c r="N172" i="24"/>
  <c r="M172" i="24"/>
  <c r="L172" i="24"/>
  <c r="K172" i="24"/>
  <c r="J172" i="24"/>
  <c r="I172" i="24"/>
  <c r="H172" i="24"/>
  <c r="G172" i="24"/>
  <c r="F172" i="24"/>
  <c r="E172" i="24"/>
  <c r="D172" i="24"/>
  <c r="P172" i="24"/>
  <c r="N171" i="24"/>
  <c r="M171" i="24"/>
  <c r="L171" i="24"/>
  <c r="K171" i="24"/>
  <c r="J171" i="24"/>
  <c r="I171" i="24"/>
  <c r="H171" i="24"/>
  <c r="G171" i="24"/>
  <c r="F171" i="24"/>
  <c r="E171" i="24"/>
  <c r="D171" i="24"/>
  <c r="P171" i="24"/>
  <c r="N170" i="24"/>
  <c r="M170" i="24"/>
  <c r="L170" i="24"/>
  <c r="K170" i="24"/>
  <c r="J170" i="24"/>
  <c r="I170" i="24"/>
  <c r="H170" i="24"/>
  <c r="G170" i="24"/>
  <c r="F170" i="24"/>
  <c r="E170" i="24"/>
  <c r="D170" i="24"/>
  <c r="P170" i="24"/>
  <c r="N169" i="24"/>
  <c r="M169" i="24"/>
  <c r="L169" i="24"/>
  <c r="K169" i="24"/>
  <c r="J169" i="24"/>
  <c r="I169" i="24"/>
  <c r="H169" i="24"/>
  <c r="G169" i="24"/>
  <c r="F169" i="24"/>
  <c r="E169" i="24"/>
  <c r="D169" i="24"/>
  <c r="P169" i="24"/>
  <c r="N168" i="24"/>
  <c r="M168" i="24"/>
  <c r="L168" i="24"/>
  <c r="K168" i="24"/>
  <c r="J168" i="24"/>
  <c r="I168" i="24"/>
  <c r="H168" i="24"/>
  <c r="G168" i="24"/>
  <c r="F168" i="24"/>
  <c r="E168" i="24"/>
  <c r="D168" i="24"/>
  <c r="P168" i="24"/>
  <c r="N167" i="24"/>
  <c r="M167" i="24"/>
  <c r="L167" i="24"/>
  <c r="K167" i="24"/>
  <c r="J167" i="24"/>
  <c r="I167" i="24"/>
  <c r="H167" i="24"/>
  <c r="G167" i="24"/>
  <c r="F167" i="24"/>
  <c r="E167" i="24"/>
  <c r="D167" i="24"/>
  <c r="P167" i="24"/>
  <c r="N166" i="24"/>
  <c r="M166" i="24"/>
  <c r="L166" i="24"/>
  <c r="K166" i="24"/>
  <c r="J166" i="24"/>
  <c r="I166" i="24"/>
  <c r="H166" i="24"/>
  <c r="G166" i="24"/>
  <c r="F166" i="24"/>
  <c r="E166" i="24"/>
  <c r="D166" i="24"/>
  <c r="P166" i="24"/>
  <c r="N165" i="24"/>
  <c r="M165" i="24"/>
  <c r="L165" i="24"/>
  <c r="K165" i="24"/>
  <c r="J165" i="24"/>
  <c r="I165" i="24"/>
  <c r="H165" i="24"/>
  <c r="G165" i="24"/>
  <c r="F165" i="24"/>
  <c r="E165" i="24"/>
  <c r="D165" i="24"/>
  <c r="P165" i="24"/>
  <c r="N164" i="24"/>
  <c r="M164" i="24"/>
  <c r="L164" i="24"/>
  <c r="K164" i="24"/>
  <c r="J164" i="24"/>
  <c r="I164" i="24"/>
  <c r="H164" i="24"/>
  <c r="G164" i="24"/>
  <c r="F164" i="24"/>
  <c r="E164" i="24"/>
  <c r="D164" i="24"/>
  <c r="P164" i="24"/>
  <c r="N163" i="24"/>
  <c r="M163" i="24"/>
  <c r="L163" i="24"/>
  <c r="K163" i="24"/>
  <c r="J163" i="24"/>
  <c r="I163" i="24"/>
  <c r="H163" i="24"/>
  <c r="G163" i="24"/>
  <c r="F163" i="24"/>
  <c r="E163" i="24"/>
  <c r="D163" i="24"/>
  <c r="P163" i="24"/>
  <c r="N162" i="24"/>
  <c r="M162" i="24"/>
  <c r="L162" i="24"/>
  <c r="K162" i="24"/>
  <c r="J162" i="24"/>
  <c r="I162" i="24"/>
  <c r="H162" i="24"/>
  <c r="G162" i="24"/>
  <c r="F162" i="24"/>
  <c r="E162" i="24"/>
  <c r="D162" i="24"/>
  <c r="P162" i="24"/>
  <c r="N161" i="24"/>
  <c r="M161" i="24"/>
  <c r="L161" i="24"/>
  <c r="K161" i="24"/>
  <c r="J161" i="24"/>
  <c r="I161" i="24"/>
  <c r="H161" i="24"/>
  <c r="G161" i="24"/>
  <c r="F161" i="24"/>
  <c r="E161" i="24"/>
  <c r="D161" i="24"/>
  <c r="P161" i="24"/>
  <c r="N160" i="24"/>
  <c r="M160" i="24"/>
  <c r="L160" i="24"/>
  <c r="K160" i="24"/>
  <c r="J160" i="24"/>
  <c r="I160" i="24"/>
  <c r="H160" i="24"/>
  <c r="G160" i="24"/>
  <c r="F160" i="24"/>
  <c r="E160" i="24"/>
  <c r="D160" i="24"/>
  <c r="P160" i="24"/>
  <c r="N159" i="24"/>
  <c r="M159" i="24"/>
  <c r="L159" i="24"/>
  <c r="K159" i="24"/>
  <c r="J159" i="24"/>
  <c r="I159" i="24"/>
  <c r="H159" i="24"/>
  <c r="G159" i="24"/>
  <c r="F159" i="24"/>
  <c r="E159" i="24"/>
  <c r="D159" i="24"/>
  <c r="P159" i="24"/>
  <c r="N158" i="24"/>
  <c r="M158" i="24"/>
  <c r="L158" i="24"/>
  <c r="K158" i="24"/>
  <c r="J158" i="24"/>
  <c r="I158" i="24"/>
  <c r="H158" i="24"/>
  <c r="G158" i="24"/>
  <c r="F158" i="24"/>
  <c r="E158" i="24"/>
  <c r="D158" i="24"/>
  <c r="P158" i="24"/>
  <c r="N157" i="24"/>
  <c r="M157" i="24"/>
  <c r="L157" i="24"/>
  <c r="K157" i="24"/>
  <c r="J157" i="24"/>
  <c r="I157" i="24"/>
  <c r="H157" i="24"/>
  <c r="G157" i="24"/>
  <c r="F157" i="24"/>
  <c r="E157" i="24"/>
  <c r="D157" i="24"/>
  <c r="P157" i="24"/>
  <c r="N156" i="24"/>
  <c r="M156" i="24"/>
  <c r="L156" i="24"/>
  <c r="K156" i="24"/>
  <c r="J156" i="24"/>
  <c r="I156" i="24"/>
  <c r="H156" i="24"/>
  <c r="G156" i="24"/>
  <c r="F156" i="24"/>
  <c r="E156" i="24"/>
  <c r="D156" i="24"/>
  <c r="P156" i="24"/>
  <c r="N155" i="24"/>
  <c r="M155" i="24"/>
  <c r="L155" i="24"/>
  <c r="K155" i="24"/>
  <c r="J155" i="24"/>
  <c r="I155" i="24"/>
  <c r="H155" i="24"/>
  <c r="G155" i="24"/>
  <c r="F155" i="24"/>
  <c r="E155" i="24"/>
  <c r="D155" i="24"/>
  <c r="P155" i="24"/>
  <c r="N154" i="24"/>
  <c r="M154" i="24"/>
  <c r="L154" i="24"/>
  <c r="K154" i="24"/>
  <c r="J154" i="24"/>
  <c r="I154" i="24"/>
  <c r="H154" i="24"/>
  <c r="G154" i="24"/>
  <c r="F154" i="24"/>
  <c r="E154" i="24"/>
  <c r="D154" i="24"/>
  <c r="P154" i="24"/>
  <c r="N153" i="24"/>
  <c r="M153" i="24"/>
  <c r="L153" i="24"/>
  <c r="K153" i="24"/>
  <c r="J153" i="24"/>
  <c r="I153" i="24"/>
  <c r="H153" i="24"/>
  <c r="G153" i="24"/>
  <c r="F153" i="24"/>
  <c r="E153" i="24"/>
  <c r="D153" i="24"/>
  <c r="P153" i="24"/>
  <c r="N152" i="24"/>
  <c r="M152" i="24"/>
  <c r="L152" i="24"/>
  <c r="K152" i="24"/>
  <c r="J152" i="24"/>
  <c r="I152" i="24"/>
  <c r="H152" i="24"/>
  <c r="G152" i="24"/>
  <c r="F152" i="24"/>
  <c r="E152" i="24"/>
  <c r="D152" i="24"/>
  <c r="P152" i="24"/>
  <c r="N151" i="24"/>
  <c r="M151" i="24"/>
  <c r="L151" i="24"/>
  <c r="K151" i="24"/>
  <c r="J151" i="24"/>
  <c r="I151" i="24"/>
  <c r="H151" i="24"/>
  <c r="G151" i="24"/>
  <c r="F151" i="24"/>
  <c r="E151" i="24"/>
  <c r="D151" i="24"/>
  <c r="P151" i="24"/>
  <c r="N150" i="24"/>
  <c r="M150" i="24"/>
  <c r="L150" i="24"/>
  <c r="K150" i="24"/>
  <c r="J150" i="24"/>
  <c r="I150" i="24"/>
  <c r="H150" i="24"/>
  <c r="G150" i="24"/>
  <c r="F150" i="24"/>
  <c r="E150" i="24"/>
  <c r="D150" i="24"/>
  <c r="P150" i="24"/>
  <c r="N149" i="24"/>
  <c r="M149" i="24"/>
  <c r="L149" i="24"/>
  <c r="K149" i="24"/>
  <c r="J149" i="24"/>
  <c r="I149" i="24"/>
  <c r="H149" i="24"/>
  <c r="G149" i="24"/>
  <c r="F149" i="24"/>
  <c r="E149" i="24"/>
  <c r="D149" i="24"/>
  <c r="P149" i="24"/>
  <c r="N148" i="24"/>
  <c r="M148" i="24"/>
  <c r="L148" i="24"/>
  <c r="K148" i="24"/>
  <c r="J148" i="24"/>
  <c r="I148" i="24"/>
  <c r="H148" i="24"/>
  <c r="G148" i="24"/>
  <c r="F148" i="24"/>
  <c r="E148" i="24"/>
  <c r="D148" i="24"/>
  <c r="P148" i="24"/>
  <c r="N147" i="24"/>
  <c r="M147" i="24"/>
  <c r="L147" i="24"/>
  <c r="K147" i="24"/>
  <c r="J147" i="24"/>
  <c r="I147" i="24"/>
  <c r="H147" i="24"/>
  <c r="G147" i="24"/>
  <c r="F147" i="24"/>
  <c r="E147" i="24"/>
  <c r="D147" i="24"/>
  <c r="P147" i="24"/>
  <c r="N146" i="24"/>
  <c r="M146" i="24"/>
  <c r="L146" i="24"/>
  <c r="K146" i="24"/>
  <c r="J146" i="24"/>
  <c r="I146" i="24"/>
  <c r="H146" i="24"/>
  <c r="G146" i="24"/>
  <c r="F146" i="24"/>
  <c r="E146" i="24"/>
  <c r="D146" i="24"/>
  <c r="P146" i="24"/>
  <c r="N145" i="24"/>
  <c r="M145" i="24"/>
  <c r="L145" i="24"/>
  <c r="K145" i="24"/>
  <c r="J145" i="24"/>
  <c r="I145" i="24"/>
  <c r="H145" i="24"/>
  <c r="G145" i="24"/>
  <c r="F145" i="24"/>
  <c r="E145" i="24"/>
  <c r="D145" i="24"/>
  <c r="P145" i="24"/>
  <c r="N144" i="24"/>
  <c r="M144" i="24"/>
  <c r="L144" i="24"/>
  <c r="K144" i="24"/>
  <c r="J144" i="24"/>
  <c r="I144" i="24"/>
  <c r="H144" i="24"/>
  <c r="G144" i="24"/>
  <c r="F144" i="24"/>
  <c r="E144" i="24"/>
  <c r="D144" i="24"/>
  <c r="P144" i="24"/>
  <c r="N143" i="24"/>
  <c r="M143" i="24"/>
  <c r="L143" i="24"/>
  <c r="K143" i="24"/>
  <c r="J143" i="24"/>
  <c r="I143" i="24"/>
  <c r="H143" i="24"/>
  <c r="G143" i="24"/>
  <c r="F143" i="24"/>
  <c r="E143" i="24"/>
  <c r="D143" i="24"/>
  <c r="P143" i="24"/>
  <c r="N142" i="24"/>
  <c r="M142" i="24"/>
  <c r="L142" i="24"/>
  <c r="K142" i="24"/>
  <c r="J142" i="24"/>
  <c r="I142" i="24"/>
  <c r="H142" i="24"/>
  <c r="G142" i="24"/>
  <c r="F142" i="24"/>
  <c r="E142" i="24"/>
  <c r="D142" i="24"/>
  <c r="P142" i="24"/>
  <c r="N141" i="24"/>
  <c r="M141" i="24"/>
  <c r="L141" i="24"/>
  <c r="K141" i="24"/>
  <c r="J141" i="24"/>
  <c r="I141" i="24"/>
  <c r="H141" i="24"/>
  <c r="G141" i="24"/>
  <c r="F141" i="24"/>
  <c r="E141" i="24"/>
  <c r="D141" i="24"/>
  <c r="P141" i="24"/>
  <c r="N140" i="24"/>
  <c r="M140" i="24"/>
  <c r="L140" i="24"/>
  <c r="K140" i="24"/>
  <c r="J140" i="24"/>
  <c r="I140" i="24"/>
  <c r="H140" i="24"/>
  <c r="G140" i="24"/>
  <c r="F140" i="24"/>
  <c r="E140" i="24"/>
  <c r="D140" i="24"/>
  <c r="P140" i="24"/>
  <c r="N139" i="24"/>
  <c r="M139" i="24"/>
  <c r="L139" i="24"/>
  <c r="K139" i="24"/>
  <c r="J139" i="24"/>
  <c r="I139" i="24"/>
  <c r="H139" i="24"/>
  <c r="G139" i="24"/>
  <c r="F139" i="24"/>
  <c r="E139" i="24"/>
  <c r="D139" i="24"/>
  <c r="P139" i="24"/>
  <c r="N138" i="24"/>
  <c r="M138" i="24"/>
  <c r="L138" i="24"/>
  <c r="K138" i="24"/>
  <c r="J138" i="24"/>
  <c r="I138" i="24"/>
  <c r="H138" i="24"/>
  <c r="G138" i="24"/>
  <c r="F138" i="24"/>
  <c r="E138" i="24"/>
  <c r="D138" i="24"/>
  <c r="P138" i="24"/>
  <c r="N137" i="24"/>
  <c r="M137" i="24"/>
  <c r="L137" i="24"/>
  <c r="K137" i="24"/>
  <c r="J137" i="24"/>
  <c r="I137" i="24"/>
  <c r="H137" i="24"/>
  <c r="G137" i="24"/>
  <c r="F137" i="24"/>
  <c r="E137" i="24"/>
  <c r="D137" i="24"/>
  <c r="P137" i="24"/>
  <c r="N136" i="24"/>
  <c r="M136" i="24"/>
  <c r="L136" i="24"/>
  <c r="K136" i="24"/>
  <c r="J136" i="24"/>
  <c r="I136" i="24"/>
  <c r="H136" i="24"/>
  <c r="G136" i="24"/>
  <c r="F136" i="24"/>
  <c r="E136" i="24"/>
  <c r="D136" i="24"/>
  <c r="P136" i="24"/>
  <c r="N135" i="24"/>
  <c r="M135" i="24"/>
  <c r="L135" i="24"/>
  <c r="K135" i="24"/>
  <c r="J135" i="24"/>
  <c r="I135" i="24"/>
  <c r="H135" i="24"/>
  <c r="G135" i="24"/>
  <c r="F135" i="24"/>
  <c r="E135" i="24"/>
  <c r="D135" i="24"/>
  <c r="P135" i="24"/>
  <c r="N134" i="24"/>
  <c r="M134" i="24"/>
  <c r="L134" i="24"/>
  <c r="K134" i="24"/>
  <c r="J134" i="24"/>
  <c r="I134" i="24"/>
  <c r="H134" i="24"/>
  <c r="G134" i="24"/>
  <c r="F134" i="24"/>
  <c r="E134" i="24"/>
  <c r="D134" i="24"/>
  <c r="P134" i="24"/>
  <c r="N133" i="24"/>
  <c r="M133" i="24"/>
  <c r="L133" i="24"/>
  <c r="K133" i="24"/>
  <c r="J133" i="24"/>
  <c r="I133" i="24"/>
  <c r="H133" i="24"/>
  <c r="G133" i="24"/>
  <c r="F133" i="24"/>
  <c r="E133" i="24"/>
  <c r="D133" i="24"/>
  <c r="P133" i="24"/>
  <c r="N132" i="24"/>
  <c r="M132" i="24"/>
  <c r="L132" i="24"/>
  <c r="K132" i="24"/>
  <c r="J132" i="24"/>
  <c r="I132" i="24"/>
  <c r="H132" i="24"/>
  <c r="G132" i="24"/>
  <c r="F132" i="24"/>
  <c r="E132" i="24"/>
  <c r="D132" i="24"/>
  <c r="P132" i="24"/>
  <c r="N131" i="24"/>
  <c r="M131" i="24"/>
  <c r="L131" i="24"/>
  <c r="K131" i="24"/>
  <c r="J131" i="24"/>
  <c r="I131" i="24"/>
  <c r="H131" i="24"/>
  <c r="G131" i="24"/>
  <c r="F131" i="24"/>
  <c r="E131" i="24"/>
  <c r="D131" i="24"/>
  <c r="P131" i="24"/>
  <c r="N130" i="24"/>
  <c r="M130" i="24"/>
  <c r="L130" i="24"/>
  <c r="K130" i="24"/>
  <c r="J130" i="24"/>
  <c r="I130" i="24"/>
  <c r="H130" i="24"/>
  <c r="G130" i="24"/>
  <c r="F130" i="24"/>
  <c r="E130" i="24"/>
  <c r="D130" i="24"/>
  <c r="P130" i="24"/>
  <c r="N129" i="24"/>
  <c r="M129" i="24"/>
  <c r="L129" i="24"/>
  <c r="K129" i="24"/>
  <c r="J129" i="24"/>
  <c r="I129" i="24"/>
  <c r="H129" i="24"/>
  <c r="G129" i="24"/>
  <c r="F129" i="24"/>
  <c r="E129" i="24"/>
  <c r="D129" i="24"/>
  <c r="P129" i="24"/>
  <c r="N128" i="24"/>
  <c r="M128" i="24"/>
  <c r="L128" i="24"/>
  <c r="K128" i="24"/>
  <c r="J128" i="24"/>
  <c r="I128" i="24"/>
  <c r="H128" i="24"/>
  <c r="G128" i="24"/>
  <c r="F128" i="24"/>
  <c r="E128" i="24"/>
  <c r="D128" i="24"/>
  <c r="P128" i="24"/>
  <c r="N127" i="24"/>
  <c r="M127" i="24"/>
  <c r="L127" i="24"/>
  <c r="K127" i="24"/>
  <c r="J127" i="24"/>
  <c r="I127" i="24"/>
  <c r="H127" i="24"/>
  <c r="G127" i="24"/>
  <c r="F127" i="24"/>
  <c r="E127" i="24"/>
  <c r="D127" i="24"/>
  <c r="P127" i="24"/>
  <c r="N126" i="24"/>
  <c r="M126" i="24"/>
  <c r="L126" i="24"/>
  <c r="K126" i="24"/>
  <c r="J126" i="24"/>
  <c r="I126" i="24"/>
  <c r="H126" i="24"/>
  <c r="G126" i="24"/>
  <c r="F126" i="24"/>
  <c r="E126" i="24"/>
  <c r="D126" i="24"/>
  <c r="P126" i="24"/>
  <c r="N125" i="24"/>
  <c r="M125" i="24"/>
  <c r="L125" i="24"/>
  <c r="K125" i="24"/>
  <c r="J125" i="24"/>
  <c r="I125" i="24"/>
  <c r="H125" i="24"/>
  <c r="G125" i="24"/>
  <c r="F125" i="24"/>
  <c r="E125" i="24"/>
  <c r="D125" i="24"/>
  <c r="P125" i="24"/>
  <c r="N124" i="24"/>
  <c r="M124" i="24"/>
  <c r="L124" i="24"/>
  <c r="K124" i="24"/>
  <c r="J124" i="24"/>
  <c r="I124" i="24"/>
  <c r="H124" i="24"/>
  <c r="G124" i="24"/>
  <c r="F124" i="24"/>
  <c r="E124" i="24"/>
  <c r="D124" i="24"/>
  <c r="P124" i="24"/>
  <c r="N123" i="24"/>
  <c r="M123" i="24"/>
  <c r="L123" i="24"/>
  <c r="K123" i="24"/>
  <c r="J123" i="24"/>
  <c r="I123" i="24"/>
  <c r="H123" i="24"/>
  <c r="G123" i="24"/>
  <c r="F123" i="24"/>
  <c r="E123" i="24"/>
  <c r="D123" i="24"/>
  <c r="P123" i="24"/>
  <c r="N122" i="24"/>
  <c r="M122" i="24"/>
  <c r="L122" i="24"/>
  <c r="K122" i="24"/>
  <c r="J122" i="24"/>
  <c r="I122" i="24"/>
  <c r="H122" i="24"/>
  <c r="G122" i="24"/>
  <c r="F122" i="24"/>
  <c r="E122" i="24"/>
  <c r="D122" i="24"/>
  <c r="P122" i="24"/>
  <c r="N121" i="24"/>
  <c r="M121" i="24"/>
  <c r="L121" i="24"/>
  <c r="K121" i="24"/>
  <c r="J121" i="24"/>
  <c r="I121" i="24"/>
  <c r="H121" i="24"/>
  <c r="G121" i="24"/>
  <c r="F121" i="24"/>
  <c r="E121" i="24"/>
  <c r="D121" i="24"/>
  <c r="P121" i="24"/>
  <c r="N120" i="24"/>
  <c r="M120" i="24"/>
  <c r="L120" i="24"/>
  <c r="K120" i="24"/>
  <c r="J120" i="24"/>
  <c r="I120" i="24"/>
  <c r="H120" i="24"/>
  <c r="G120" i="24"/>
  <c r="F120" i="24"/>
  <c r="E120" i="24"/>
  <c r="D120" i="24"/>
  <c r="P120" i="24"/>
  <c r="N119" i="24"/>
  <c r="M119" i="24"/>
  <c r="L119" i="24"/>
  <c r="K119" i="24"/>
  <c r="J119" i="24"/>
  <c r="I119" i="24"/>
  <c r="H119" i="24"/>
  <c r="G119" i="24"/>
  <c r="F119" i="24"/>
  <c r="E119" i="24"/>
  <c r="D119" i="24"/>
  <c r="P119" i="24"/>
  <c r="N118" i="24"/>
  <c r="M118" i="24"/>
  <c r="L118" i="24"/>
  <c r="K118" i="24"/>
  <c r="J118" i="24"/>
  <c r="I118" i="24"/>
  <c r="H118" i="24"/>
  <c r="G118" i="24"/>
  <c r="F118" i="24"/>
  <c r="E118" i="24"/>
  <c r="D118" i="24"/>
  <c r="P118" i="24"/>
  <c r="N117" i="24"/>
  <c r="M117" i="24"/>
  <c r="L117" i="24"/>
  <c r="K117" i="24"/>
  <c r="J117" i="24"/>
  <c r="I117" i="24"/>
  <c r="H117" i="24"/>
  <c r="G117" i="24"/>
  <c r="F117" i="24"/>
  <c r="E117" i="24"/>
  <c r="D117" i="24"/>
  <c r="P117" i="24"/>
  <c r="N116" i="24"/>
  <c r="M116" i="24"/>
  <c r="L116" i="24"/>
  <c r="K116" i="24"/>
  <c r="J116" i="24"/>
  <c r="I116" i="24"/>
  <c r="H116" i="24"/>
  <c r="G116" i="24"/>
  <c r="F116" i="24"/>
  <c r="E116" i="24"/>
  <c r="D116" i="24"/>
  <c r="P116" i="24"/>
  <c r="N115" i="24"/>
  <c r="M115" i="24"/>
  <c r="L115" i="24"/>
  <c r="K115" i="24"/>
  <c r="J115" i="24"/>
  <c r="I115" i="24"/>
  <c r="H115" i="24"/>
  <c r="G115" i="24"/>
  <c r="F115" i="24"/>
  <c r="E115" i="24"/>
  <c r="D115" i="24"/>
  <c r="P115" i="24"/>
  <c r="N114" i="24"/>
  <c r="M114" i="24"/>
  <c r="L114" i="24"/>
  <c r="K114" i="24"/>
  <c r="J114" i="24"/>
  <c r="I114" i="24"/>
  <c r="H114" i="24"/>
  <c r="G114" i="24"/>
  <c r="F114" i="24"/>
  <c r="E114" i="24"/>
  <c r="D114" i="24"/>
  <c r="P114" i="24"/>
  <c r="N113" i="24"/>
  <c r="M113" i="24"/>
  <c r="L113" i="24"/>
  <c r="K113" i="24"/>
  <c r="J113" i="24"/>
  <c r="I113" i="24"/>
  <c r="H113" i="24"/>
  <c r="G113" i="24"/>
  <c r="F113" i="24"/>
  <c r="E113" i="24"/>
  <c r="D113" i="24"/>
  <c r="P113" i="24"/>
  <c r="N112" i="24"/>
  <c r="M112" i="24"/>
  <c r="L112" i="24"/>
  <c r="K112" i="24"/>
  <c r="J112" i="24"/>
  <c r="I112" i="24"/>
  <c r="H112" i="24"/>
  <c r="G112" i="24"/>
  <c r="F112" i="24"/>
  <c r="E112" i="24"/>
  <c r="D112" i="24"/>
  <c r="P112" i="24"/>
  <c r="N111" i="24"/>
  <c r="M111" i="24"/>
  <c r="L111" i="24"/>
  <c r="K111" i="24"/>
  <c r="J111" i="24"/>
  <c r="I111" i="24"/>
  <c r="H111" i="24"/>
  <c r="G111" i="24"/>
  <c r="F111" i="24"/>
  <c r="E111" i="24"/>
  <c r="D111" i="24"/>
  <c r="P111" i="24"/>
  <c r="N110" i="24"/>
  <c r="M110" i="24"/>
  <c r="L110" i="24"/>
  <c r="K110" i="24"/>
  <c r="J110" i="24"/>
  <c r="I110" i="24"/>
  <c r="H110" i="24"/>
  <c r="G110" i="24"/>
  <c r="F110" i="24"/>
  <c r="E110" i="24"/>
  <c r="D110" i="24"/>
  <c r="P110" i="24"/>
  <c r="N109" i="24"/>
  <c r="M109" i="24"/>
  <c r="L109" i="24"/>
  <c r="K109" i="24"/>
  <c r="J109" i="24"/>
  <c r="I109" i="24"/>
  <c r="H109" i="24"/>
  <c r="G109" i="24"/>
  <c r="F109" i="24"/>
  <c r="E109" i="24"/>
  <c r="D109" i="24"/>
  <c r="P109" i="24"/>
  <c r="N108" i="24"/>
  <c r="M108" i="24"/>
  <c r="L108" i="24"/>
  <c r="K108" i="24"/>
  <c r="J108" i="24"/>
  <c r="I108" i="24"/>
  <c r="H108" i="24"/>
  <c r="G108" i="24"/>
  <c r="F108" i="24"/>
  <c r="E108" i="24"/>
  <c r="D108" i="24"/>
  <c r="P108" i="24"/>
  <c r="N107" i="24"/>
  <c r="M107" i="24"/>
  <c r="L107" i="24"/>
  <c r="K107" i="24"/>
  <c r="J107" i="24"/>
  <c r="I107" i="24"/>
  <c r="H107" i="24"/>
  <c r="G107" i="24"/>
  <c r="F107" i="24"/>
  <c r="E107" i="24"/>
  <c r="D107" i="24"/>
  <c r="P107" i="24"/>
  <c r="N106" i="24"/>
  <c r="M106" i="24"/>
  <c r="L106" i="24"/>
  <c r="K106" i="24"/>
  <c r="J106" i="24"/>
  <c r="I106" i="24"/>
  <c r="H106" i="24"/>
  <c r="G106" i="24"/>
  <c r="F106" i="24"/>
  <c r="E106" i="24"/>
  <c r="D106" i="24"/>
  <c r="P106" i="24"/>
  <c r="N105" i="24"/>
  <c r="M105" i="24"/>
  <c r="L105" i="24"/>
  <c r="K105" i="24"/>
  <c r="J105" i="24"/>
  <c r="I105" i="24"/>
  <c r="H105" i="24"/>
  <c r="G105" i="24"/>
  <c r="F105" i="24"/>
  <c r="E105" i="24"/>
  <c r="D105" i="24"/>
  <c r="P105" i="24"/>
  <c r="N104" i="24"/>
  <c r="M104" i="24"/>
  <c r="L104" i="24"/>
  <c r="K104" i="24"/>
  <c r="J104" i="24"/>
  <c r="I104" i="24"/>
  <c r="H104" i="24"/>
  <c r="G104" i="24"/>
  <c r="F104" i="24"/>
  <c r="E104" i="24"/>
  <c r="D104" i="24"/>
  <c r="P104" i="24"/>
  <c r="N103" i="24"/>
  <c r="M103" i="24"/>
  <c r="L103" i="24"/>
  <c r="K103" i="24"/>
  <c r="J103" i="24"/>
  <c r="I103" i="24"/>
  <c r="H103" i="24"/>
  <c r="G103" i="24"/>
  <c r="F103" i="24"/>
  <c r="E103" i="24"/>
  <c r="D103" i="24"/>
  <c r="P103" i="24"/>
  <c r="N102" i="24"/>
  <c r="M102" i="24"/>
  <c r="L102" i="24"/>
  <c r="K102" i="24"/>
  <c r="J102" i="24"/>
  <c r="I102" i="24"/>
  <c r="H102" i="24"/>
  <c r="G102" i="24"/>
  <c r="F102" i="24"/>
  <c r="E102" i="24"/>
  <c r="D102" i="24"/>
  <c r="P102" i="24"/>
  <c r="N101" i="24"/>
  <c r="M101" i="24"/>
  <c r="L101" i="24"/>
  <c r="K101" i="24"/>
  <c r="J101" i="24"/>
  <c r="I101" i="24"/>
  <c r="H101" i="24"/>
  <c r="G101" i="24"/>
  <c r="F101" i="24"/>
  <c r="E101" i="24"/>
  <c r="D101" i="24"/>
  <c r="P101" i="24"/>
  <c r="N100" i="24"/>
  <c r="M100" i="24"/>
  <c r="L100" i="24"/>
  <c r="K100" i="24"/>
  <c r="J100" i="24"/>
  <c r="I100" i="24"/>
  <c r="H100" i="24"/>
  <c r="G100" i="24"/>
  <c r="F100" i="24"/>
  <c r="E100" i="24"/>
  <c r="D100" i="24"/>
  <c r="P100" i="24"/>
  <c r="N99" i="24"/>
  <c r="M99" i="24"/>
  <c r="L99" i="24"/>
  <c r="K99" i="24"/>
  <c r="J99" i="24"/>
  <c r="I99" i="24"/>
  <c r="H99" i="24"/>
  <c r="G99" i="24"/>
  <c r="F99" i="24"/>
  <c r="E99" i="24"/>
  <c r="D99" i="24"/>
  <c r="P99" i="24"/>
  <c r="N98" i="24"/>
  <c r="M98" i="24"/>
  <c r="L98" i="24"/>
  <c r="K98" i="24"/>
  <c r="J98" i="24"/>
  <c r="I98" i="24"/>
  <c r="H98" i="24"/>
  <c r="G98" i="24"/>
  <c r="F98" i="24"/>
  <c r="E98" i="24"/>
  <c r="D98" i="24"/>
  <c r="P98" i="24"/>
  <c r="N97" i="24"/>
  <c r="M97" i="24"/>
  <c r="L97" i="24"/>
  <c r="K97" i="24"/>
  <c r="J97" i="24"/>
  <c r="I97" i="24"/>
  <c r="H97" i="24"/>
  <c r="G97" i="24"/>
  <c r="F97" i="24"/>
  <c r="E97" i="24"/>
  <c r="D97" i="24"/>
  <c r="P97" i="24"/>
  <c r="N96" i="24"/>
  <c r="M96" i="24"/>
  <c r="L96" i="24"/>
  <c r="K96" i="24"/>
  <c r="J96" i="24"/>
  <c r="I96" i="24"/>
  <c r="H96" i="24"/>
  <c r="G96" i="24"/>
  <c r="F96" i="24"/>
  <c r="E96" i="24"/>
  <c r="D96" i="24"/>
  <c r="P96" i="24"/>
  <c r="N95" i="24"/>
  <c r="M95" i="24"/>
  <c r="L95" i="24"/>
  <c r="K95" i="24"/>
  <c r="J95" i="24"/>
  <c r="I95" i="24"/>
  <c r="H95" i="24"/>
  <c r="G95" i="24"/>
  <c r="F95" i="24"/>
  <c r="E95" i="24"/>
  <c r="D95" i="24"/>
  <c r="P95" i="24"/>
  <c r="N94" i="24"/>
  <c r="M94" i="24"/>
  <c r="L94" i="24"/>
  <c r="K94" i="24"/>
  <c r="J94" i="24"/>
  <c r="I94" i="24"/>
  <c r="H94" i="24"/>
  <c r="G94" i="24"/>
  <c r="F94" i="24"/>
  <c r="E94" i="24"/>
  <c r="D94" i="24"/>
  <c r="P94" i="24"/>
  <c r="N93" i="24"/>
  <c r="M93" i="24"/>
  <c r="L93" i="24"/>
  <c r="K93" i="24"/>
  <c r="J93" i="24"/>
  <c r="I93" i="24"/>
  <c r="H93" i="24"/>
  <c r="G93" i="24"/>
  <c r="F93" i="24"/>
  <c r="E93" i="24"/>
  <c r="D93" i="24"/>
  <c r="P93" i="24"/>
  <c r="N92" i="24"/>
  <c r="M92" i="24"/>
  <c r="L92" i="24"/>
  <c r="K92" i="24"/>
  <c r="J92" i="24"/>
  <c r="I92" i="24"/>
  <c r="H92" i="24"/>
  <c r="G92" i="24"/>
  <c r="F92" i="24"/>
  <c r="E92" i="24"/>
  <c r="D92" i="24"/>
  <c r="P92" i="24"/>
  <c r="N91" i="24"/>
  <c r="M91" i="24"/>
  <c r="L91" i="24"/>
  <c r="K91" i="24"/>
  <c r="J91" i="24"/>
  <c r="I91" i="24"/>
  <c r="H91" i="24"/>
  <c r="G91" i="24"/>
  <c r="F91" i="24"/>
  <c r="E91" i="24"/>
  <c r="D91" i="24"/>
  <c r="P91" i="24"/>
  <c r="N90" i="24"/>
  <c r="M90" i="24"/>
  <c r="L90" i="24"/>
  <c r="K90" i="24"/>
  <c r="J90" i="24"/>
  <c r="I90" i="24"/>
  <c r="H90" i="24"/>
  <c r="G90" i="24"/>
  <c r="F90" i="24"/>
  <c r="E90" i="24"/>
  <c r="D90" i="24"/>
  <c r="P90" i="24"/>
  <c r="N89" i="24"/>
  <c r="M89" i="24"/>
  <c r="L89" i="24"/>
  <c r="K89" i="24"/>
  <c r="J89" i="24"/>
  <c r="I89" i="24"/>
  <c r="H89" i="24"/>
  <c r="G89" i="24"/>
  <c r="F89" i="24"/>
  <c r="E89" i="24"/>
  <c r="D89" i="24"/>
  <c r="P89" i="24"/>
  <c r="N88" i="24"/>
  <c r="M88" i="24"/>
  <c r="L88" i="24"/>
  <c r="K88" i="24"/>
  <c r="J88" i="24"/>
  <c r="I88" i="24"/>
  <c r="H88" i="24"/>
  <c r="G88" i="24"/>
  <c r="F88" i="24"/>
  <c r="E88" i="24"/>
  <c r="D88" i="24"/>
  <c r="P88" i="24"/>
  <c r="N87" i="24"/>
  <c r="M87" i="24"/>
  <c r="L87" i="24"/>
  <c r="K87" i="24"/>
  <c r="J87" i="24"/>
  <c r="I87" i="24"/>
  <c r="H87" i="24"/>
  <c r="G87" i="24"/>
  <c r="F87" i="24"/>
  <c r="E87" i="24"/>
  <c r="D87" i="24"/>
  <c r="P87" i="24"/>
  <c r="N86" i="24"/>
  <c r="M86" i="24"/>
  <c r="L86" i="24"/>
  <c r="K86" i="24"/>
  <c r="J86" i="24"/>
  <c r="I86" i="24"/>
  <c r="H86" i="24"/>
  <c r="G86" i="24"/>
  <c r="F86" i="24"/>
  <c r="E86" i="24"/>
  <c r="D86" i="24"/>
  <c r="P86" i="24"/>
  <c r="N85" i="24"/>
  <c r="M85" i="24"/>
  <c r="L85" i="24"/>
  <c r="K85" i="24"/>
  <c r="J85" i="24"/>
  <c r="I85" i="24"/>
  <c r="H85" i="24"/>
  <c r="G85" i="24"/>
  <c r="F85" i="24"/>
  <c r="E85" i="24"/>
  <c r="D85" i="24"/>
  <c r="P85" i="24"/>
  <c r="N84" i="24"/>
  <c r="M84" i="24"/>
  <c r="L84" i="24"/>
  <c r="K84" i="24"/>
  <c r="J84" i="24"/>
  <c r="I84" i="24"/>
  <c r="H84" i="24"/>
  <c r="G84" i="24"/>
  <c r="F84" i="24"/>
  <c r="E84" i="24"/>
  <c r="D84" i="24"/>
  <c r="P84" i="24"/>
  <c r="N83" i="24"/>
  <c r="M83" i="24"/>
  <c r="L83" i="24"/>
  <c r="K83" i="24"/>
  <c r="J83" i="24"/>
  <c r="I83" i="24"/>
  <c r="H83" i="24"/>
  <c r="G83" i="24"/>
  <c r="F83" i="24"/>
  <c r="E83" i="24"/>
  <c r="D83" i="24"/>
  <c r="P83" i="24"/>
  <c r="N82" i="24"/>
  <c r="M82" i="24"/>
  <c r="L82" i="24"/>
  <c r="K82" i="24"/>
  <c r="J82" i="24"/>
  <c r="I82" i="24"/>
  <c r="H82" i="24"/>
  <c r="G82" i="24"/>
  <c r="F82" i="24"/>
  <c r="E82" i="24"/>
  <c r="D82" i="24"/>
  <c r="P82" i="24"/>
  <c r="N81" i="24"/>
  <c r="M81" i="24"/>
  <c r="L81" i="24"/>
  <c r="K81" i="24"/>
  <c r="J81" i="24"/>
  <c r="I81" i="24"/>
  <c r="H81" i="24"/>
  <c r="G81" i="24"/>
  <c r="F81" i="24"/>
  <c r="E81" i="24"/>
  <c r="D81" i="24"/>
  <c r="P81" i="24"/>
  <c r="N80" i="24"/>
  <c r="M80" i="24"/>
  <c r="L80" i="24"/>
  <c r="K80" i="24"/>
  <c r="J80" i="24"/>
  <c r="I80" i="24"/>
  <c r="H80" i="24"/>
  <c r="G80" i="24"/>
  <c r="F80" i="24"/>
  <c r="E80" i="24"/>
  <c r="D80" i="24"/>
  <c r="P80" i="24"/>
  <c r="N79" i="24"/>
  <c r="M79" i="24"/>
  <c r="L79" i="24"/>
  <c r="K79" i="24"/>
  <c r="J79" i="24"/>
  <c r="I79" i="24"/>
  <c r="H79" i="24"/>
  <c r="G79" i="24"/>
  <c r="F79" i="24"/>
  <c r="E79" i="24"/>
  <c r="D79" i="24"/>
  <c r="P79" i="24"/>
  <c r="N78" i="24"/>
  <c r="M78" i="24"/>
  <c r="L78" i="24"/>
  <c r="K78" i="24"/>
  <c r="J78" i="24"/>
  <c r="I78" i="24"/>
  <c r="H78" i="24"/>
  <c r="G78" i="24"/>
  <c r="F78" i="24"/>
  <c r="E78" i="24"/>
  <c r="D78" i="24"/>
  <c r="P78" i="24"/>
  <c r="N77" i="24"/>
  <c r="M77" i="24"/>
  <c r="L77" i="24"/>
  <c r="K77" i="24"/>
  <c r="J77" i="24"/>
  <c r="I77" i="24"/>
  <c r="H77" i="24"/>
  <c r="G77" i="24"/>
  <c r="F77" i="24"/>
  <c r="E77" i="24"/>
  <c r="D77" i="24"/>
  <c r="P77" i="24"/>
  <c r="N76" i="24"/>
  <c r="M76" i="24"/>
  <c r="L76" i="24"/>
  <c r="K76" i="24"/>
  <c r="J76" i="24"/>
  <c r="I76" i="24"/>
  <c r="H76" i="24"/>
  <c r="G76" i="24"/>
  <c r="F76" i="24"/>
  <c r="E76" i="24"/>
  <c r="D76" i="24"/>
  <c r="P76" i="24"/>
  <c r="N75" i="24"/>
  <c r="M75" i="24"/>
  <c r="L75" i="24"/>
  <c r="K75" i="24"/>
  <c r="J75" i="24"/>
  <c r="I75" i="24"/>
  <c r="H75" i="24"/>
  <c r="G75" i="24"/>
  <c r="F75" i="24"/>
  <c r="E75" i="24"/>
  <c r="D75" i="24"/>
  <c r="P75" i="24"/>
  <c r="N74" i="24"/>
  <c r="M74" i="24"/>
  <c r="L74" i="24"/>
  <c r="K74" i="24"/>
  <c r="J74" i="24"/>
  <c r="I74" i="24"/>
  <c r="H74" i="24"/>
  <c r="G74" i="24"/>
  <c r="F74" i="24"/>
  <c r="E74" i="24"/>
  <c r="D74" i="24"/>
  <c r="P74" i="24"/>
  <c r="N73" i="24"/>
  <c r="M73" i="24"/>
  <c r="L73" i="24"/>
  <c r="K73" i="24"/>
  <c r="J73" i="24"/>
  <c r="I73" i="24"/>
  <c r="H73" i="24"/>
  <c r="G73" i="24"/>
  <c r="F73" i="24"/>
  <c r="E73" i="24"/>
  <c r="D73" i="24"/>
  <c r="P73" i="24"/>
  <c r="N72" i="24"/>
  <c r="M72" i="24"/>
  <c r="L72" i="24"/>
  <c r="K72" i="24"/>
  <c r="J72" i="24"/>
  <c r="I72" i="24"/>
  <c r="H72" i="24"/>
  <c r="G72" i="24"/>
  <c r="F72" i="24"/>
  <c r="E72" i="24"/>
  <c r="D72" i="24"/>
  <c r="P72" i="24"/>
  <c r="N71" i="24"/>
  <c r="M71" i="24"/>
  <c r="L71" i="24"/>
  <c r="K71" i="24"/>
  <c r="J71" i="24"/>
  <c r="I71" i="24"/>
  <c r="H71" i="24"/>
  <c r="G71" i="24"/>
  <c r="F71" i="24"/>
  <c r="E71" i="24"/>
  <c r="D71" i="24"/>
  <c r="P71" i="24"/>
  <c r="N70" i="24"/>
  <c r="M70" i="24"/>
  <c r="L70" i="24"/>
  <c r="K70" i="24"/>
  <c r="J70" i="24"/>
  <c r="I70" i="24"/>
  <c r="H70" i="24"/>
  <c r="G70" i="24"/>
  <c r="F70" i="24"/>
  <c r="E70" i="24"/>
  <c r="D70" i="24"/>
  <c r="P70" i="24"/>
  <c r="N69" i="24"/>
  <c r="M69" i="24"/>
  <c r="L69" i="24"/>
  <c r="K69" i="24"/>
  <c r="J69" i="24"/>
  <c r="I69" i="24"/>
  <c r="H69" i="24"/>
  <c r="G69" i="24"/>
  <c r="F69" i="24"/>
  <c r="E69" i="24"/>
  <c r="D69" i="24"/>
  <c r="P69" i="24"/>
  <c r="N68" i="24"/>
  <c r="M68" i="24"/>
  <c r="L68" i="24"/>
  <c r="K68" i="24"/>
  <c r="J68" i="24"/>
  <c r="I68" i="24"/>
  <c r="H68" i="24"/>
  <c r="G68" i="24"/>
  <c r="F68" i="24"/>
  <c r="E68" i="24"/>
  <c r="D68" i="24"/>
  <c r="P68" i="24"/>
  <c r="N67" i="24"/>
  <c r="M67" i="24"/>
  <c r="L67" i="24"/>
  <c r="K67" i="24"/>
  <c r="J67" i="24"/>
  <c r="I67" i="24"/>
  <c r="H67" i="24"/>
  <c r="G67" i="24"/>
  <c r="F67" i="24"/>
  <c r="E67" i="24"/>
  <c r="D67" i="24"/>
  <c r="P67" i="24"/>
  <c r="N66" i="24"/>
  <c r="M66" i="24"/>
  <c r="L66" i="24"/>
  <c r="K66" i="24"/>
  <c r="J66" i="24"/>
  <c r="I66" i="24"/>
  <c r="H66" i="24"/>
  <c r="G66" i="24"/>
  <c r="F66" i="24"/>
  <c r="E66" i="24"/>
  <c r="D66" i="24"/>
  <c r="P66" i="24"/>
  <c r="N65" i="24"/>
  <c r="M65" i="24"/>
  <c r="L65" i="24"/>
  <c r="K65" i="24"/>
  <c r="J65" i="24"/>
  <c r="I65" i="24"/>
  <c r="H65" i="24"/>
  <c r="G65" i="24"/>
  <c r="F65" i="24"/>
  <c r="E65" i="24"/>
  <c r="D65" i="24"/>
  <c r="P65" i="24"/>
  <c r="N64" i="24"/>
  <c r="M64" i="24"/>
  <c r="L64" i="24"/>
  <c r="K64" i="24"/>
  <c r="J64" i="24"/>
  <c r="I64" i="24"/>
  <c r="H64" i="24"/>
  <c r="G64" i="24"/>
  <c r="F64" i="24"/>
  <c r="E64" i="24"/>
  <c r="D64" i="24"/>
  <c r="P64" i="24"/>
  <c r="N63" i="24"/>
  <c r="M63" i="24"/>
  <c r="L63" i="24"/>
  <c r="K63" i="24"/>
  <c r="J63" i="24"/>
  <c r="I63" i="24"/>
  <c r="H63" i="24"/>
  <c r="G63" i="24"/>
  <c r="F63" i="24"/>
  <c r="E63" i="24"/>
  <c r="D63" i="24"/>
  <c r="P63" i="24"/>
  <c r="N62" i="24"/>
  <c r="M62" i="24"/>
  <c r="L62" i="24"/>
  <c r="K62" i="24"/>
  <c r="J62" i="24"/>
  <c r="I62" i="24"/>
  <c r="H62" i="24"/>
  <c r="G62" i="24"/>
  <c r="F62" i="24"/>
  <c r="E62" i="24"/>
  <c r="D62" i="24"/>
  <c r="P62" i="24"/>
  <c r="N61" i="24"/>
  <c r="M61" i="24"/>
  <c r="L61" i="24"/>
  <c r="K61" i="24"/>
  <c r="J61" i="24"/>
  <c r="I61" i="24"/>
  <c r="H61" i="24"/>
  <c r="G61" i="24"/>
  <c r="F61" i="24"/>
  <c r="E61" i="24"/>
  <c r="D61" i="24"/>
  <c r="P61" i="24"/>
  <c r="N60" i="24"/>
  <c r="M60" i="24"/>
  <c r="L60" i="24"/>
  <c r="K60" i="24"/>
  <c r="J60" i="24"/>
  <c r="I60" i="24"/>
  <c r="H60" i="24"/>
  <c r="G60" i="24"/>
  <c r="F60" i="24"/>
  <c r="E60" i="24"/>
  <c r="D60" i="24"/>
  <c r="P60" i="24"/>
  <c r="N59" i="24"/>
  <c r="M59" i="24"/>
  <c r="L59" i="24"/>
  <c r="K59" i="24"/>
  <c r="J59" i="24"/>
  <c r="I59" i="24"/>
  <c r="H59" i="24"/>
  <c r="G59" i="24"/>
  <c r="F59" i="24"/>
  <c r="E59" i="24"/>
  <c r="D59" i="24"/>
  <c r="P59" i="24"/>
  <c r="N58" i="24"/>
  <c r="M58" i="24"/>
  <c r="L58" i="24"/>
  <c r="K58" i="24"/>
  <c r="J58" i="24"/>
  <c r="I58" i="24"/>
  <c r="H58" i="24"/>
  <c r="G58" i="24"/>
  <c r="F58" i="24"/>
  <c r="E58" i="24"/>
  <c r="D58" i="24"/>
  <c r="P58" i="24"/>
  <c r="N57" i="24"/>
  <c r="M57" i="24"/>
  <c r="L57" i="24"/>
  <c r="K57" i="24"/>
  <c r="J57" i="24"/>
  <c r="I57" i="24"/>
  <c r="H57" i="24"/>
  <c r="G57" i="24"/>
  <c r="F57" i="24"/>
  <c r="E57" i="24"/>
  <c r="D57" i="24"/>
  <c r="P57" i="24"/>
  <c r="N56" i="24"/>
  <c r="M56" i="24"/>
  <c r="L56" i="24"/>
  <c r="K56" i="24"/>
  <c r="J56" i="24"/>
  <c r="I56" i="24"/>
  <c r="H56" i="24"/>
  <c r="G56" i="24"/>
  <c r="F56" i="24"/>
  <c r="E56" i="24"/>
  <c r="D56" i="24"/>
  <c r="P56" i="24"/>
  <c r="N55" i="24"/>
  <c r="M55" i="24"/>
  <c r="L55" i="24"/>
  <c r="K55" i="24"/>
  <c r="J55" i="24"/>
  <c r="I55" i="24"/>
  <c r="H55" i="24"/>
  <c r="G55" i="24"/>
  <c r="F55" i="24"/>
  <c r="E55" i="24"/>
  <c r="D55" i="24"/>
  <c r="P55" i="24"/>
  <c r="N54" i="24"/>
  <c r="M54" i="24"/>
  <c r="L54" i="24"/>
  <c r="K54" i="24"/>
  <c r="J54" i="24"/>
  <c r="I54" i="24"/>
  <c r="H54" i="24"/>
  <c r="G54" i="24"/>
  <c r="F54" i="24"/>
  <c r="E54" i="24"/>
  <c r="D54" i="24"/>
  <c r="P54" i="24"/>
  <c r="N53" i="24"/>
  <c r="M53" i="24"/>
  <c r="L53" i="24"/>
  <c r="K53" i="24"/>
  <c r="J53" i="24"/>
  <c r="I53" i="24"/>
  <c r="H53" i="24"/>
  <c r="G53" i="24"/>
  <c r="F53" i="24"/>
  <c r="E53" i="24"/>
  <c r="D53" i="24"/>
  <c r="P53" i="24"/>
  <c r="N52" i="24"/>
  <c r="M52" i="24"/>
  <c r="L52" i="24"/>
  <c r="K52" i="24"/>
  <c r="J52" i="24"/>
  <c r="I52" i="24"/>
  <c r="H52" i="24"/>
  <c r="G52" i="24"/>
  <c r="F52" i="24"/>
  <c r="E52" i="24"/>
  <c r="D52" i="24"/>
  <c r="P52" i="24"/>
  <c r="N51" i="24"/>
  <c r="M51" i="24"/>
  <c r="L51" i="24"/>
  <c r="K51" i="24"/>
  <c r="J51" i="24"/>
  <c r="I51" i="24"/>
  <c r="H51" i="24"/>
  <c r="G51" i="24"/>
  <c r="F51" i="24"/>
  <c r="E51" i="24"/>
  <c r="D51" i="24"/>
  <c r="P51" i="24"/>
  <c r="N50" i="24"/>
  <c r="M50" i="24"/>
  <c r="L50" i="24"/>
  <c r="K50" i="24"/>
  <c r="J50" i="24"/>
  <c r="I50" i="24"/>
  <c r="H50" i="24"/>
  <c r="G50" i="24"/>
  <c r="F50" i="24"/>
  <c r="E50" i="24"/>
  <c r="D50" i="24"/>
  <c r="P50" i="24"/>
  <c r="N49" i="24"/>
  <c r="M49" i="24"/>
  <c r="L49" i="24"/>
  <c r="K49" i="24"/>
  <c r="J49" i="24"/>
  <c r="I49" i="24"/>
  <c r="H49" i="24"/>
  <c r="G49" i="24"/>
  <c r="F49" i="24"/>
  <c r="E49" i="24"/>
  <c r="D49" i="24"/>
  <c r="P49" i="24"/>
  <c r="N48" i="24"/>
  <c r="M48" i="24"/>
  <c r="L48" i="24"/>
  <c r="K48" i="24"/>
  <c r="J48" i="24"/>
  <c r="I48" i="24"/>
  <c r="H48" i="24"/>
  <c r="G48" i="24"/>
  <c r="F48" i="24"/>
  <c r="E48" i="24"/>
  <c r="D48" i="24"/>
  <c r="P48" i="24"/>
  <c r="N47" i="24"/>
  <c r="M47" i="24"/>
  <c r="L47" i="24"/>
  <c r="K47" i="24"/>
  <c r="J47" i="24"/>
  <c r="I47" i="24"/>
  <c r="H47" i="24"/>
  <c r="G47" i="24"/>
  <c r="F47" i="24"/>
  <c r="E47" i="24"/>
  <c r="D47" i="24"/>
  <c r="P47" i="24"/>
  <c r="N46" i="24"/>
  <c r="M46" i="24"/>
  <c r="L46" i="24"/>
  <c r="K46" i="24"/>
  <c r="J46" i="24"/>
  <c r="I46" i="24"/>
  <c r="H46" i="24"/>
  <c r="G46" i="24"/>
  <c r="F46" i="24"/>
  <c r="E46" i="24"/>
  <c r="D46" i="24"/>
  <c r="P46" i="24"/>
  <c r="N45" i="24"/>
  <c r="M45" i="24"/>
  <c r="L45" i="24"/>
  <c r="K45" i="24"/>
  <c r="J45" i="24"/>
  <c r="I45" i="24"/>
  <c r="H45" i="24"/>
  <c r="G45" i="24"/>
  <c r="F45" i="24"/>
  <c r="E45" i="24"/>
  <c r="D45" i="24"/>
  <c r="P45" i="24"/>
  <c r="N44" i="24"/>
  <c r="M44" i="24"/>
  <c r="L44" i="24"/>
  <c r="K44" i="24"/>
  <c r="J44" i="24"/>
  <c r="I44" i="24"/>
  <c r="H44" i="24"/>
  <c r="G44" i="24"/>
  <c r="F44" i="24"/>
  <c r="E44" i="24"/>
  <c r="D44" i="24"/>
  <c r="P44" i="24"/>
  <c r="N43" i="24"/>
  <c r="M43" i="24"/>
  <c r="L43" i="24"/>
  <c r="K43" i="24"/>
  <c r="J43" i="24"/>
  <c r="I43" i="24"/>
  <c r="H43" i="24"/>
  <c r="G43" i="24"/>
  <c r="F43" i="24"/>
  <c r="E43" i="24"/>
  <c r="D43" i="24"/>
  <c r="P43" i="24"/>
  <c r="N42" i="24"/>
  <c r="M42" i="24"/>
  <c r="L42" i="24"/>
  <c r="K42" i="24"/>
  <c r="J42" i="24"/>
  <c r="I42" i="24"/>
  <c r="H42" i="24"/>
  <c r="G42" i="24"/>
  <c r="F42" i="24"/>
  <c r="E42" i="24"/>
  <c r="D42" i="24"/>
  <c r="P42" i="24"/>
  <c r="N41" i="24"/>
  <c r="M41" i="24"/>
  <c r="L41" i="24"/>
  <c r="K41" i="24"/>
  <c r="J41" i="24"/>
  <c r="I41" i="24"/>
  <c r="H41" i="24"/>
  <c r="G41" i="24"/>
  <c r="F41" i="24"/>
  <c r="E41" i="24"/>
  <c r="D41" i="24"/>
  <c r="P41" i="24"/>
  <c r="N40" i="24"/>
  <c r="M40" i="24"/>
  <c r="L40" i="24"/>
  <c r="K40" i="24"/>
  <c r="J40" i="24"/>
  <c r="I40" i="24"/>
  <c r="H40" i="24"/>
  <c r="G40" i="24"/>
  <c r="F40" i="24"/>
  <c r="E40" i="24"/>
  <c r="D40" i="24"/>
  <c r="P40" i="24"/>
  <c r="N39" i="24"/>
  <c r="M39" i="24"/>
  <c r="L39" i="24"/>
  <c r="K39" i="24"/>
  <c r="J39" i="24"/>
  <c r="I39" i="24"/>
  <c r="H39" i="24"/>
  <c r="G39" i="24"/>
  <c r="F39" i="24"/>
  <c r="E39" i="24"/>
  <c r="D39" i="24"/>
  <c r="P39" i="24"/>
  <c r="N38" i="24"/>
  <c r="M38" i="24"/>
  <c r="L38" i="24"/>
  <c r="K38" i="24"/>
  <c r="J38" i="24"/>
  <c r="I38" i="24"/>
  <c r="H38" i="24"/>
  <c r="G38" i="24"/>
  <c r="F38" i="24"/>
  <c r="E38" i="24"/>
  <c r="D38" i="24"/>
  <c r="P38" i="24"/>
  <c r="N37" i="24"/>
  <c r="M37" i="24"/>
  <c r="L37" i="24"/>
  <c r="K37" i="24"/>
  <c r="J37" i="24"/>
  <c r="I37" i="24"/>
  <c r="H37" i="24"/>
  <c r="G37" i="24"/>
  <c r="F37" i="24"/>
  <c r="E37" i="24"/>
  <c r="D37" i="24"/>
  <c r="P37" i="24"/>
  <c r="N36" i="24"/>
  <c r="M36" i="24"/>
  <c r="L36" i="24"/>
  <c r="K36" i="24"/>
  <c r="J36" i="24"/>
  <c r="I36" i="24"/>
  <c r="H36" i="24"/>
  <c r="G36" i="24"/>
  <c r="F36" i="24"/>
  <c r="E36" i="24"/>
  <c r="D36" i="24"/>
  <c r="P36" i="24"/>
  <c r="N35" i="24"/>
  <c r="M35" i="24"/>
  <c r="L35" i="24"/>
  <c r="K35" i="24"/>
  <c r="J35" i="24"/>
  <c r="I35" i="24"/>
  <c r="H35" i="24"/>
  <c r="G35" i="24"/>
  <c r="F35" i="24"/>
  <c r="E35" i="24"/>
  <c r="D35" i="24"/>
  <c r="P35" i="24"/>
  <c r="N34" i="24"/>
  <c r="M34" i="24"/>
  <c r="L34" i="24"/>
  <c r="K34" i="24"/>
  <c r="J34" i="24"/>
  <c r="I34" i="24"/>
  <c r="H34" i="24"/>
  <c r="G34" i="24"/>
  <c r="F34" i="24"/>
  <c r="E34" i="24"/>
  <c r="D34" i="24"/>
  <c r="P34" i="24"/>
  <c r="N33" i="24"/>
  <c r="M33" i="24"/>
  <c r="L33" i="24"/>
  <c r="K33" i="24"/>
  <c r="J33" i="24"/>
  <c r="I33" i="24"/>
  <c r="H33" i="24"/>
  <c r="G33" i="24"/>
  <c r="F33" i="24"/>
  <c r="E33" i="24"/>
  <c r="D33" i="24"/>
  <c r="P33" i="24"/>
  <c r="N32" i="24"/>
  <c r="M32" i="24"/>
  <c r="L32" i="24"/>
  <c r="K32" i="24"/>
  <c r="J32" i="24"/>
  <c r="I32" i="24"/>
  <c r="H32" i="24"/>
  <c r="G32" i="24"/>
  <c r="F32" i="24"/>
  <c r="E32" i="24"/>
  <c r="D32" i="24"/>
  <c r="P32" i="24"/>
  <c r="N31" i="24"/>
  <c r="M31" i="24"/>
  <c r="L31" i="24"/>
  <c r="K31" i="24"/>
  <c r="J31" i="24"/>
  <c r="I31" i="24"/>
  <c r="H31" i="24"/>
  <c r="G31" i="24"/>
  <c r="F31" i="24"/>
  <c r="E31" i="24"/>
  <c r="D31" i="24"/>
  <c r="P31" i="24"/>
  <c r="N30" i="24"/>
  <c r="M30" i="24"/>
  <c r="L30" i="24"/>
  <c r="K30" i="24"/>
  <c r="J30" i="24"/>
  <c r="I30" i="24"/>
  <c r="H30" i="24"/>
  <c r="G30" i="24"/>
  <c r="F30" i="24"/>
  <c r="E30" i="24"/>
  <c r="D30" i="24"/>
  <c r="P30" i="24"/>
  <c r="N29" i="24"/>
  <c r="M29" i="24"/>
  <c r="L29" i="24"/>
  <c r="K29" i="24"/>
  <c r="J29" i="24"/>
  <c r="I29" i="24"/>
  <c r="H29" i="24"/>
  <c r="G29" i="24"/>
  <c r="F29" i="24"/>
  <c r="E29" i="24"/>
  <c r="D29" i="24"/>
  <c r="P29" i="24"/>
  <c r="N28" i="24"/>
  <c r="M28" i="24"/>
  <c r="L28" i="24"/>
  <c r="K28" i="24"/>
  <c r="J28" i="24"/>
  <c r="I28" i="24"/>
  <c r="H28" i="24"/>
  <c r="G28" i="24"/>
  <c r="F28" i="24"/>
  <c r="E28" i="24"/>
  <c r="D28" i="24"/>
  <c r="P28" i="24"/>
  <c r="N27" i="24"/>
  <c r="M27" i="24"/>
  <c r="L27" i="24"/>
  <c r="K27" i="24"/>
  <c r="J27" i="24"/>
  <c r="I27" i="24"/>
  <c r="H27" i="24"/>
  <c r="G27" i="24"/>
  <c r="F27" i="24"/>
  <c r="E27" i="24"/>
  <c r="D27" i="24"/>
  <c r="P27" i="24"/>
  <c r="N26" i="24"/>
  <c r="M26" i="24"/>
  <c r="L26" i="24"/>
  <c r="K26" i="24"/>
  <c r="J26" i="24"/>
  <c r="I26" i="24"/>
  <c r="H26" i="24"/>
  <c r="G26" i="24"/>
  <c r="F26" i="24"/>
  <c r="E26" i="24"/>
  <c r="D26" i="24"/>
  <c r="P26" i="24"/>
  <c r="N25" i="24"/>
  <c r="M25" i="24"/>
  <c r="L25" i="24"/>
  <c r="K25" i="24"/>
  <c r="J25" i="24"/>
  <c r="I25" i="24"/>
  <c r="H25" i="24"/>
  <c r="G25" i="24"/>
  <c r="F25" i="24"/>
  <c r="E25" i="24"/>
  <c r="D25" i="24"/>
  <c r="P25" i="24"/>
  <c r="N24" i="24"/>
  <c r="M24" i="24"/>
  <c r="L24" i="24"/>
  <c r="K24" i="24"/>
  <c r="J24" i="24"/>
  <c r="I24" i="24"/>
  <c r="H24" i="24"/>
  <c r="G24" i="24"/>
  <c r="F24" i="24"/>
  <c r="E24" i="24"/>
  <c r="D24" i="24"/>
  <c r="P24" i="24"/>
  <c r="N23" i="24"/>
  <c r="M23" i="24"/>
  <c r="L23" i="24"/>
  <c r="K23" i="24"/>
  <c r="J23" i="24"/>
  <c r="I23" i="24"/>
  <c r="H23" i="24"/>
  <c r="G23" i="24"/>
  <c r="F23" i="24"/>
  <c r="E23" i="24"/>
  <c r="D23" i="24"/>
  <c r="P23" i="24"/>
  <c r="N22" i="24"/>
  <c r="M22" i="24"/>
  <c r="L22" i="24"/>
  <c r="K22" i="24"/>
  <c r="J22" i="24"/>
  <c r="I22" i="24"/>
  <c r="H22" i="24"/>
  <c r="G22" i="24"/>
  <c r="F22" i="24"/>
  <c r="E22" i="24"/>
  <c r="D22" i="24"/>
  <c r="P22" i="24"/>
  <c r="N21" i="24"/>
  <c r="M21" i="24"/>
  <c r="L21" i="24"/>
  <c r="K21" i="24"/>
  <c r="J21" i="24"/>
  <c r="I21" i="24"/>
  <c r="H21" i="24"/>
  <c r="G21" i="24"/>
  <c r="F21" i="24"/>
  <c r="E21" i="24"/>
  <c r="D21" i="24"/>
  <c r="P21" i="24"/>
  <c r="N20" i="24"/>
  <c r="M20" i="24"/>
  <c r="L20" i="24"/>
  <c r="K20" i="24"/>
  <c r="J20" i="24"/>
  <c r="I20" i="24"/>
  <c r="H20" i="24"/>
  <c r="G20" i="24"/>
  <c r="F20" i="24"/>
  <c r="E20" i="24"/>
  <c r="D20" i="24"/>
  <c r="P20" i="24"/>
  <c r="N19" i="24"/>
  <c r="M19" i="24"/>
  <c r="L19" i="24"/>
  <c r="K19" i="24"/>
  <c r="J19" i="24"/>
  <c r="I19" i="24"/>
  <c r="H19" i="24"/>
  <c r="G19" i="24"/>
  <c r="F19" i="24"/>
  <c r="E19" i="24"/>
  <c r="D19" i="24"/>
  <c r="P19" i="24"/>
  <c r="N18" i="24"/>
  <c r="M18" i="24"/>
  <c r="L18" i="24"/>
  <c r="K18" i="24"/>
  <c r="J18" i="24"/>
  <c r="I18" i="24"/>
  <c r="H18" i="24"/>
  <c r="G18" i="24"/>
  <c r="F18" i="24"/>
  <c r="E18" i="24"/>
  <c r="D18" i="24"/>
  <c r="P18" i="24"/>
  <c r="N17" i="24"/>
  <c r="M17" i="24"/>
  <c r="L17" i="24"/>
  <c r="K17" i="24"/>
  <c r="J17" i="24"/>
  <c r="I17" i="24"/>
  <c r="H17" i="24"/>
  <c r="G17" i="24"/>
  <c r="F17" i="24"/>
  <c r="E17" i="24"/>
  <c r="D17" i="24"/>
  <c r="P17" i="24"/>
  <c r="N16" i="24"/>
  <c r="M16" i="24"/>
  <c r="L16" i="24"/>
  <c r="K16" i="24"/>
  <c r="J16" i="24"/>
  <c r="I16" i="24"/>
  <c r="H16" i="24"/>
  <c r="G16" i="24"/>
  <c r="F16" i="24"/>
  <c r="E16" i="24"/>
  <c r="D16" i="24"/>
  <c r="P16" i="24"/>
  <c r="N15" i="24"/>
  <c r="M15" i="24"/>
  <c r="L15" i="24"/>
  <c r="K15" i="24"/>
  <c r="J15" i="24"/>
  <c r="I15" i="24"/>
  <c r="H15" i="24"/>
  <c r="G15" i="24"/>
  <c r="F15" i="24"/>
  <c r="E15" i="24"/>
  <c r="D15" i="24"/>
  <c r="P15" i="24"/>
  <c r="N14" i="24"/>
  <c r="M14" i="24"/>
  <c r="L14" i="24"/>
  <c r="K14" i="24"/>
  <c r="J14" i="24"/>
  <c r="I14" i="24"/>
  <c r="H14" i="24"/>
  <c r="G14" i="24"/>
  <c r="F14" i="24"/>
  <c r="E14" i="24"/>
  <c r="D14" i="24"/>
  <c r="P14" i="24"/>
  <c r="N13" i="24"/>
  <c r="M13" i="24"/>
  <c r="L13" i="24"/>
  <c r="K13" i="24"/>
  <c r="J13" i="24"/>
  <c r="I13" i="24"/>
  <c r="H13" i="24"/>
  <c r="G13" i="24"/>
  <c r="F13" i="24"/>
  <c r="E13" i="24"/>
  <c r="D13" i="24"/>
  <c r="P13" i="24"/>
  <c r="N12" i="24"/>
  <c r="M12" i="24"/>
  <c r="L12" i="24"/>
  <c r="K12" i="24"/>
  <c r="J12" i="24"/>
  <c r="I12" i="24"/>
  <c r="H12" i="24"/>
  <c r="G12" i="24"/>
  <c r="F12" i="24"/>
  <c r="E12" i="24"/>
  <c r="D12" i="24"/>
  <c r="P12" i="24"/>
  <c r="N11" i="24"/>
  <c r="M11" i="24"/>
  <c r="L11" i="24"/>
  <c r="K11" i="24"/>
  <c r="J11" i="24"/>
  <c r="I11" i="24"/>
  <c r="H11" i="24"/>
  <c r="G11" i="24"/>
  <c r="F11" i="24"/>
  <c r="E11" i="24"/>
  <c r="D11" i="24"/>
  <c r="P11" i="24"/>
  <c r="N10" i="24"/>
  <c r="M10" i="24"/>
  <c r="L10" i="24"/>
  <c r="K10" i="24"/>
  <c r="J10" i="24"/>
  <c r="I10" i="24"/>
  <c r="H10" i="24"/>
  <c r="G10" i="24"/>
  <c r="F10" i="24"/>
  <c r="E10" i="24"/>
  <c r="D10" i="24"/>
  <c r="P10" i="24"/>
  <c r="N9" i="24"/>
  <c r="M9" i="24"/>
  <c r="L9" i="24"/>
  <c r="K9" i="24"/>
  <c r="J9" i="24"/>
  <c r="I9" i="24"/>
  <c r="H9" i="24"/>
  <c r="G9" i="24"/>
  <c r="F9" i="24"/>
  <c r="E9" i="24"/>
  <c r="D9" i="24"/>
  <c r="P9" i="24"/>
  <c r="N8" i="24"/>
  <c r="M8" i="24"/>
  <c r="L8" i="24"/>
  <c r="K8" i="24"/>
  <c r="J8" i="24"/>
  <c r="I8" i="24"/>
  <c r="H8" i="24"/>
  <c r="G8" i="24"/>
  <c r="F8" i="24"/>
  <c r="E8" i="24"/>
  <c r="D8" i="24"/>
  <c r="P8" i="24"/>
  <c r="N7" i="24"/>
  <c r="M7" i="24"/>
  <c r="L7" i="24"/>
  <c r="K7" i="24"/>
  <c r="J7" i="24"/>
  <c r="I7" i="24"/>
  <c r="H7" i="24"/>
  <c r="G7" i="24"/>
  <c r="F7" i="24"/>
  <c r="E7" i="24"/>
  <c r="D7" i="24"/>
  <c r="P7" i="24"/>
  <c r="N6" i="24"/>
  <c r="M6" i="24"/>
  <c r="L6" i="24"/>
  <c r="K6" i="24"/>
  <c r="J6" i="24"/>
  <c r="I6" i="24"/>
  <c r="H6" i="24"/>
  <c r="G6" i="24"/>
  <c r="F6" i="24"/>
  <c r="E6" i="24"/>
  <c r="D6" i="24"/>
  <c r="P6" i="24"/>
  <c r="N5" i="24"/>
  <c r="M5" i="24"/>
  <c r="L5" i="24"/>
  <c r="K5" i="24"/>
  <c r="J5" i="24"/>
  <c r="I5" i="24"/>
  <c r="H5" i="24"/>
  <c r="G5" i="24"/>
  <c r="F5" i="24"/>
  <c r="E5" i="24"/>
  <c r="D5" i="24"/>
  <c r="P5" i="24"/>
  <c r="N4" i="24"/>
  <c r="M4" i="24"/>
  <c r="L4" i="24"/>
  <c r="K4" i="24"/>
  <c r="J4" i="24"/>
  <c r="I4" i="24"/>
  <c r="H4" i="24"/>
  <c r="G4" i="24"/>
  <c r="F4" i="24"/>
  <c r="E4" i="24"/>
  <c r="D4" i="24"/>
  <c r="P4" i="24"/>
  <c r="N3" i="24"/>
  <c r="M3" i="24"/>
  <c r="L3" i="24"/>
  <c r="K3" i="24"/>
  <c r="J3" i="24"/>
  <c r="I3" i="24"/>
  <c r="H3" i="24"/>
  <c r="G3" i="24"/>
  <c r="F3" i="24"/>
  <c r="E3" i="24"/>
  <c r="D3" i="24"/>
  <c r="P3" i="24"/>
  <c r="N2" i="24"/>
  <c r="M2" i="24"/>
  <c r="L2" i="24"/>
  <c r="K2" i="24"/>
  <c r="J2" i="24"/>
  <c r="I2" i="24"/>
  <c r="H2" i="24"/>
  <c r="G2" i="24"/>
  <c r="F2" i="24"/>
  <c r="E2" i="24"/>
  <c r="D2" i="24"/>
  <c r="P2" i="24"/>
  <c r="H7" i="22"/>
  <c r="G7" i="22" s="1"/>
  <c r="E7" i="22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F31" i="22"/>
  <c r="F19" i="22"/>
  <c r="F34" i="22"/>
  <c r="F27" i="22"/>
  <c r="F23" i="22"/>
  <c r="F20" i="22"/>
  <c r="F36" i="22"/>
  <c r="F32" i="22"/>
  <c r="F13" i="22"/>
  <c r="F9" i="22"/>
  <c r="F26" i="22"/>
  <c r="F12" i="22"/>
  <c r="F21" i="22"/>
  <c r="F16" i="22"/>
  <c r="F7" i="22"/>
  <c r="F30" i="22"/>
  <c r="F35" i="22"/>
  <c r="F17" i="22"/>
  <c r="F22" i="22"/>
  <c r="F10" i="22"/>
  <c r="F11" i="22"/>
  <c r="F6" i="22"/>
  <c r="F15" i="22"/>
  <c r="F25" i="22"/>
  <c r="F14" i="22"/>
  <c r="F8" i="22"/>
  <c r="F33" i="22"/>
  <c r="F18" i="22"/>
  <c r="F24" i="22"/>
  <c r="F28" i="22"/>
  <c r="F29" i="22"/>
  <c r="H25" i="22" l="1"/>
  <c r="G25" i="22" s="1"/>
  <c r="H36" i="22"/>
  <c r="G36" i="22" s="1"/>
  <c r="H33" i="22"/>
  <c r="G33" i="22" s="1"/>
  <c r="H30" i="22"/>
  <c r="G30" i="22" s="1"/>
  <c r="H27" i="22"/>
  <c r="G27" i="22" s="1"/>
  <c r="H24" i="22"/>
  <c r="G24" i="22" s="1"/>
  <c r="H21" i="22"/>
  <c r="G21" i="22" s="1"/>
  <c r="H18" i="22"/>
  <c r="G18" i="22" s="1"/>
  <c r="H15" i="22"/>
  <c r="G15" i="22" s="1"/>
  <c r="H12" i="22"/>
  <c r="G12" i="22" s="1"/>
  <c r="H9" i="22"/>
  <c r="G9" i="22" s="1"/>
  <c r="H16" i="22"/>
  <c r="G16" i="22" s="1"/>
  <c r="H17" i="22"/>
  <c r="G17" i="22" s="1"/>
  <c r="H10" i="22"/>
  <c r="G10" i="22" s="1"/>
  <c r="H14" i="22"/>
  <c r="G14" i="22" s="1"/>
  <c r="H34" i="22"/>
  <c r="G34" i="22" s="1"/>
  <c r="H26" i="22"/>
  <c r="G26" i="22" s="1"/>
  <c r="H11" i="22"/>
  <c r="G11" i="22" s="1"/>
  <c r="H31" i="22"/>
  <c r="G31" i="22" s="1"/>
  <c r="H35" i="22"/>
  <c r="G35" i="22" s="1"/>
  <c r="H32" i="22"/>
  <c r="G32" i="22" s="1"/>
  <c r="H29" i="22"/>
  <c r="G29" i="22" s="1"/>
  <c r="H23" i="22"/>
  <c r="G23" i="22" s="1"/>
  <c r="H20" i="22"/>
  <c r="G20" i="22" s="1"/>
  <c r="H8" i="22"/>
  <c r="G8" i="22" s="1"/>
  <c r="H28" i="22"/>
  <c r="G28" i="22" s="1"/>
  <c r="H22" i="22"/>
  <c r="G22" i="22" s="1"/>
  <c r="H19" i="22"/>
  <c r="G19" i="22" s="1"/>
  <c r="H13" i="22"/>
  <c r="G13" i="22" s="1"/>
  <c r="A18" i="21" l="1" a="1"/>
  <c r="A19" i="21" s="1"/>
  <c r="C14" i="21"/>
  <c r="B12" i="21"/>
  <c r="B8" i="21"/>
  <c r="B14" i="21" s="1"/>
  <c r="B13" i="21" s="1"/>
  <c r="G3" i="20"/>
  <c r="F3" i="20"/>
  <c r="E3" i="20"/>
  <c r="A18" i="19" a="1"/>
  <c r="A18" i="19" s="1"/>
  <c r="C14" i="19"/>
  <c r="B14" i="19"/>
  <c r="B13" i="19" s="1"/>
  <c r="B12" i="19"/>
  <c r="B8" i="19"/>
  <c r="A18" i="17" a="1"/>
  <c r="A18" i="17" s="1"/>
  <c r="C14" i="17"/>
  <c r="B12" i="17"/>
  <c r="B8" i="17"/>
  <c r="B14" i="17" s="1"/>
  <c r="B13" i="17" s="1"/>
  <c r="N220" i="15"/>
  <c r="J220" i="15"/>
  <c r="N219" i="15"/>
  <c r="J219" i="15"/>
  <c r="N218" i="15"/>
  <c r="J218" i="15"/>
  <c r="N217" i="15"/>
  <c r="J217" i="15"/>
  <c r="N216" i="15"/>
  <c r="J216" i="15"/>
  <c r="N215" i="15"/>
  <c r="J215" i="15"/>
  <c r="N214" i="15"/>
  <c r="J214" i="15"/>
  <c r="N213" i="15"/>
  <c r="J213" i="15"/>
  <c r="N212" i="15"/>
  <c r="J212" i="15"/>
  <c r="N211" i="15"/>
  <c r="J211" i="15"/>
  <c r="N210" i="15"/>
  <c r="J210" i="15"/>
  <c r="N209" i="15"/>
  <c r="J209" i="15"/>
  <c r="N208" i="15"/>
  <c r="J208" i="15"/>
  <c r="N207" i="15"/>
  <c r="J207" i="15"/>
  <c r="N206" i="15"/>
  <c r="J206" i="15"/>
  <c r="N205" i="15"/>
  <c r="J205" i="15"/>
  <c r="N204" i="15"/>
  <c r="J204" i="15"/>
  <c r="N203" i="15"/>
  <c r="J203" i="15"/>
  <c r="N202" i="15"/>
  <c r="J202" i="15"/>
  <c r="N201" i="15"/>
  <c r="J201" i="15"/>
  <c r="N200" i="15"/>
  <c r="J200" i="15"/>
  <c r="N199" i="15"/>
  <c r="J199" i="15"/>
  <c r="N198" i="15"/>
  <c r="J198" i="15"/>
  <c r="N197" i="15"/>
  <c r="J197" i="15"/>
  <c r="N196" i="15"/>
  <c r="J196" i="15"/>
  <c r="N195" i="15"/>
  <c r="J195" i="15"/>
  <c r="N194" i="15"/>
  <c r="J194" i="15"/>
  <c r="N193" i="15"/>
  <c r="J193" i="15"/>
  <c r="N192" i="15"/>
  <c r="J192" i="15"/>
  <c r="N191" i="15"/>
  <c r="J191" i="15"/>
  <c r="N190" i="15"/>
  <c r="J190" i="15"/>
  <c r="N189" i="15"/>
  <c r="J189" i="15"/>
  <c r="N188" i="15"/>
  <c r="J188" i="15"/>
  <c r="N187" i="15"/>
  <c r="J187" i="15"/>
  <c r="N186" i="15"/>
  <c r="J186" i="15"/>
  <c r="N185" i="15"/>
  <c r="J185" i="15"/>
  <c r="N184" i="15"/>
  <c r="J184" i="15"/>
  <c r="N183" i="15"/>
  <c r="J183" i="15"/>
  <c r="N182" i="15"/>
  <c r="J182" i="15"/>
  <c r="N181" i="15"/>
  <c r="J181" i="15"/>
  <c r="N180" i="15"/>
  <c r="J180" i="15"/>
  <c r="N179" i="15"/>
  <c r="J179" i="15"/>
  <c r="N178" i="15"/>
  <c r="J178" i="15"/>
  <c r="T177" i="15" a="1"/>
  <c r="T178" i="15" s="1"/>
  <c r="N177" i="15"/>
  <c r="J177" i="15"/>
  <c r="N176" i="15"/>
  <c r="J176" i="15"/>
  <c r="N175" i="15"/>
  <c r="J175" i="15"/>
  <c r="N174" i="15"/>
  <c r="J174" i="15"/>
  <c r="V173" i="15"/>
  <c r="U173" i="15"/>
  <c r="U172" i="15" s="1"/>
  <c r="N173" i="15"/>
  <c r="J173" i="15"/>
  <c r="N172" i="15"/>
  <c r="J172" i="15"/>
  <c r="U171" i="15"/>
  <c r="N171" i="15"/>
  <c r="J171" i="15"/>
  <c r="N170" i="15"/>
  <c r="J170" i="15"/>
  <c r="N169" i="15"/>
  <c r="J169" i="15"/>
  <c r="N168" i="15"/>
  <c r="J168" i="15"/>
  <c r="U167" i="15"/>
  <c r="N167" i="15"/>
  <c r="J167" i="15"/>
  <c r="N166" i="15"/>
  <c r="J166" i="15"/>
  <c r="N165" i="15"/>
  <c r="J165" i="15"/>
  <c r="N164" i="15"/>
  <c r="J164" i="15"/>
  <c r="N163" i="15"/>
  <c r="J163" i="15"/>
  <c r="N162" i="15"/>
  <c r="J162" i="15"/>
  <c r="N161" i="15"/>
  <c r="J161" i="15"/>
  <c r="N160" i="15"/>
  <c r="J160" i="15"/>
  <c r="N159" i="15"/>
  <c r="J159" i="15"/>
  <c r="N158" i="15"/>
  <c r="J158" i="15"/>
  <c r="N157" i="15"/>
  <c r="J157" i="15"/>
  <c r="N156" i="15"/>
  <c r="J156" i="15"/>
  <c r="N155" i="15"/>
  <c r="J155" i="15"/>
  <c r="N154" i="15"/>
  <c r="J154" i="15"/>
  <c r="N153" i="15"/>
  <c r="J153" i="15"/>
  <c r="N152" i="15"/>
  <c r="J152" i="15"/>
  <c r="N151" i="15"/>
  <c r="J151" i="15"/>
  <c r="N150" i="15"/>
  <c r="J150" i="15"/>
  <c r="N149" i="15"/>
  <c r="J149" i="15"/>
  <c r="N148" i="15"/>
  <c r="J148" i="15"/>
  <c r="N147" i="15"/>
  <c r="J147" i="15"/>
  <c r="N146" i="15"/>
  <c r="J146" i="15"/>
  <c r="N145" i="15"/>
  <c r="J145" i="15"/>
  <c r="N144" i="15"/>
  <c r="J144" i="15"/>
  <c r="N143" i="15"/>
  <c r="J143" i="15"/>
  <c r="N142" i="15"/>
  <c r="J142" i="15"/>
  <c r="N141" i="15"/>
  <c r="J141" i="15"/>
  <c r="N140" i="15"/>
  <c r="J140" i="15"/>
  <c r="N139" i="15"/>
  <c r="J139" i="15"/>
  <c r="N138" i="15"/>
  <c r="J138" i="15"/>
  <c r="N137" i="15"/>
  <c r="J137" i="15"/>
  <c r="N136" i="15"/>
  <c r="J136" i="15"/>
  <c r="N135" i="15"/>
  <c r="J135" i="15"/>
  <c r="N134" i="15"/>
  <c r="J134" i="15"/>
  <c r="N133" i="15"/>
  <c r="J133" i="15"/>
  <c r="N132" i="15"/>
  <c r="J132" i="15"/>
  <c r="N131" i="15"/>
  <c r="J131" i="15"/>
  <c r="N130" i="15"/>
  <c r="J130" i="15"/>
  <c r="N129" i="15"/>
  <c r="J129" i="15"/>
  <c r="N128" i="15"/>
  <c r="J128" i="15"/>
  <c r="N127" i="15"/>
  <c r="J127" i="15"/>
  <c r="N126" i="15"/>
  <c r="J126" i="15"/>
  <c r="N125" i="15"/>
  <c r="J125" i="15"/>
  <c r="N124" i="15"/>
  <c r="J124" i="15"/>
  <c r="N123" i="15"/>
  <c r="J123" i="15"/>
  <c r="N122" i="15"/>
  <c r="J122" i="15"/>
  <c r="N121" i="15"/>
  <c r="J121" i="15"/>
  <c r="N120" i="15"/>
  <c r="J120" i="15"/>
  <c r="N119" i="15"/>
  <c r="J119" i="15"/>
  <c r="N118" i="15"/>
  <c r="J118" i="15"/>
  <c r="N117" i="15"/>
  <c r="J117" i="15"/>
  <c r="N116" i="15"/>
  <c r="J116" i="15"/>
  <c r="N115" i="15"/>
  <c r="J115" i="15"/>
  <c r="N114" i="15"/>
  <c r="J114" i="15"/>
  <c r="N113" i="15"/>
  <c r="J113" i="15"/>
  <c r="N112" i="15"/>
  <c r="J112" i="15"/>
  <c r="N111" i="15"/>
  <c r="J111" i="15"/>
  <c r="N110" i="15"/>
  <c r="J110" i="15"/>
  <c r="N109" i="15"/>
  <c r="J109" i="15"/>
  <c r="N108" i="15"/>
  <c r="J108" i="15"/>
  <c r="N107" i="15"/>
  <c r="J107" i="15"/>
  <c r="N106" i="15"/>
  <c r="J106" i="15"/>
  <c r="N105" i="15"/>
  <c r="J105" i="15"/>
  <c r="N104" i="15"/>
  <c r="J104" i="15"/>
  <c r="N103" i="15"/>
  <c r="J103" i="15"/>
  <c r="N102" i="15"/>
  <c r="J102" i="15"/>
  <c r="N101" i="15"/>
  <c r="J101" i="15"/>
  <c r="N100" i="15"/>
  <c r="J100" i="15"/>
  <c r="N99" i="15"/>
  <c r="J99" i="15"/>
  <c r="N98" i="15"/>
  <c r="J98" i="15"/>
  <c r="N97" i="15"/>
  <c r="J97" i="15"/>
  <c r="N96" i="15"/>
  <c r="J96" i="15"/>
  <c r="N95" i="15"/>
  <c r="J95" i="15"/>
  <c r="N94" i="15"/>
  <c r="J94" i="15"/>
  <c r="N93" i="15"/>
  <c r="J93" i="15"/>
  <c r="N92" i="15"/>
  <c r="J92" i="15"/>
  <c r="N91" i="15"/>
  <c r="J91" i="15"/>
  <c r="N90" i="15"/>
  <c r="J90" i="15"/>
  <c r="N89" i="15"/>
  <c r="J89" i="15"/>
  <c r="N88" i="15"/>
  <c r="J88" i="15"/>
  <c r="N87" i="15"/>
  <c r="J87" i="15"/>
  <c r="N86" i="15"/>
  <c r="J86" i="15"/>
  <c r="N85" i="15"/>
  <c r="J85" i="15"/>
  <c r="N84" i="15"/>
  <c r="J84" i="15"/>
  <c r="N83" i="15"/>
  <c r="J83" i="15"/>
  <c r="N82" i="15"/>
  <c r="J82" i="15"/>
  <c r="N81" i="15"/>
  <c r="J81" i="15"/>
  <c r="N80" i="15"/>
  <c r="J80" i="15"/>
  <c r="N79" i="15"/>
  <c r="J79" i="15"/>
  <c r="N78" i="15"/>
  <c r="J78" i="15"/>
  <c r="N77" i="15"/>
  <c r="J77" i="15"/>
  <c r="N76" i="15"/>
  <c r="J76" i="15"/>
  <c r="N75" i="15"/>
  <c r="J75" i="15"/>
  <c r="N74" i="15"/>
  <c r="J74" i="15"/>
  <c r="N73" i="15"/>
  <c r="J73" i="15"/>
  <c r="N72" i="15"/>
  <c r="J72" i="15"/>
  <c r="N71" i="15"/>
  <c r="J71" i="15"/>
  <c r="N70" i="15"/>
  <c r="J70" i="15"/>
  <c r="N69" i="15"/>
  <c r="J69" i="15"/>
  <c r="N68" i="15"/>
  <c r="J68" i="15"/>
  <c r="N67" i="15"/>
  <c r="J67" i="15"/>
  <c r="N66" i="15"/>
  <c r="J66" i="15"/>
  <c r="N65" i="15"/>
  <c r="J65" i="15"/>
  <c r="N64" i="15"/>
  <c r="J64" i="15"/>
  <c r="N63" i="15"/>
  <c r="J63" i="15"/>
  <c r="N62" i="15"/>
  <c r="J62" i="15"/>
  <c r="N61" i="15"/>
  <c r="J61" i="15"/>
  <c r="N60" i="15"/>
  <c r="J60" i="15"/>
  <c r="N59" i="15"/>
  <c r="J59" i="15"/>
  <c r="N58" i="15"/>
  <c r="J58" i="15"/>
  <c r="N57" i="15"/>
  <c r="J57" i="15"/>
  <c r="N56" i="15"/>
  <c r="J56" i="15"/>
  <c r="N55" i="15"/>
  <c r="J55" i="15"/>
  <c r="N54" i="15"/>
  <c r="J54" i="15"/>
  <c r="N53" i="15"/>
  <c r="J53" i="15"/>
  <c r="N52" i="15"/>
  <c r="J52" i="15"/>
  <c r="N51" i="15"/>
  <c r="J51" i="15"/>
  <c r="N50" i="15"/>
  <c r="J50" i="15"/>
  <c r="N49" i="15"/>
  <c r="J49" i="15"/>
  <c r="N48" i="15"/>
  <c r="J48" i="15"/>
  <c r="N47" i="15"/>
  <c r="J47" i="15"/>
  <c r="N46" i="15"/>
  <c r="J46" i="15"/>
  <c r="N45" i="15"/>
  <c r="J45" i="15"/>
  <c r="N44" i="15"/>
  <c r="J44" i="15"/>
  <c r="N43" i="15"/>
  <c r="J43" i="15"/>
  <c r="N42" i="15"/>
  <c r="J42" i="15"/>
  <c r="N41" i="15"/>
  <c r="J41" i="15"/>
  <c r="N40" i="15"/>
  <c r="J40" i="15"/>
  <c r="N39" i="15"/>
  <c r="J39" i="15"/>
  <c r="N38" i="15"/>
  <c r="J38" i="15"/>
  <c r="N37" i="15"/>
  <c r="J37" i="15"/>
  <c r="N36" i="15"/>
  <c r="J36" i="15"/>
  <c r="N35" i="15"/>
  <c r="J35" i="15"/>
  <c r="N34" i="15"/>
  <c r="J34" i="15"/>
  <c r="N33" i="15"/>
  <c r="J33" i="15"/>
  <c r="N32" i="15"/>
  <c r="J32" i="15"/>
  <c r="N31" i="15"/>
  <c r="J31" i="15"/>
  <c r="N30" i="15"/>
  <c r="J30" i="15"/>
  <c r="N29" i="15"/>
  <c r="J29" i="15"/>
  <c r="N28" i="15"/>
  <c r="J28" i="15"/>
  <c r="N27" i="15"/>
  <c r="J27" i="15"/>
  <c r="N26" i="15"/>
  <c r="J26" i="15"/>
  <c r="N25" i="15"/>
  <c r="J25" i="15"/>
  <c r="N24" i="15"/>
  <c r="J24" i="15"/>
  <c r="N23" i="15"/>
  <c r="J23" i="15"/>
  <c r="N22" i="15"/>
  <c r="J22" i="15"/>
  <c r="N21" i="15"/>
  <c r="J21" i="15"/>
  <c r="N20" i="15"/>
  <c r="J20" i="15"/>
  <c r="N19" i="15"/>
  <c r="J19" i="15"/>
  <c r="N18" i="15"/>
  <c r="J18" i="15"/>
  <c r="N17" i="15"/>
  <c r="J17" i="15"/>
  <c r="N16" i="15"/>
  <c r="J16" i="15"/>
  <c r="N15" i="15"/>
  <c r="J15" i="15"/>
  <c r="N14" i="15"/>
  <c r="J14" i="15"/>
  <c r="N13" i="15"/>
  <c r="J13" i="15"/>
  <c r="N12" i="15"/>
  <c r="J12" i="15"/>
  <c r="N11" i="15"/>
  <c r="J11" i="15"/>
  <c r="N10" i="15"/>
  <c r="J10" i="15"/>
  <c r="N9" i="15"/>
  <c r="J9" i="15"/>
  <c r="N8" i="15"/>
  <c r="J8" i="15"/>
  <c r="N7" i="15"/>
  <c r="J7" i="15"/>
  <c r="N6" i="15"/>
  <c r="J6" i="15"/>
  <c r="N5" i="15"/>
  <c r="J5" i="15"/>
  <c r="N4" i="15"/>
  <c r="J4" i="15"/>
  <c r="N3" i="15"/>
  <c r="J3" i="15"/>
  <c r="AA177" i="15"/>
  <c r="J5" i="17" a="1"/>
  <c r="H19" i="21"/>
  <c r="J5" i="19" a="1"/>
  <c r="B17" i="19" a="1"/>
  <c r="B17" i="17" a="1"/>
  <c r="H18" i="21"/>
  <c r="J5" i="21" a="1"/>
  <c r="AA178" i="15"/>
  <c r="H9" i="14" a="1"/>
  <c r="B17" i="21" a="1"/>
  <c r="U176" i="15" a="1"/>
  <c r="C19" i="21" l="1"/>
  <c r="H10" i="14"/>
  <c r="H11" i="14"/>
  <c r="C18" i="19"/>
  <c r="J6" i="17"/>
  <c r="U177" i="15"/>
  <c r="B18" i="17"/>
  <c r="K8" i="21"/>
  <c r="K8" i="19"/>
  <c r="I10" i="14"/>
  <c r="K6" i="17"/>
  <c r="A18" i="21"/>
  <c r="V176" i="15"/>
  <c r="T177" i="15"/>
  <c r="K7" i="17"/>
  <c r="J5" i="21"/>
  <c r="B17" i="21"/>
  <c r="K5" i="21"/>
  <c r="C17" i="21"/>
  <c r="I12" i="14"/>
  <c r="V177" i="15"/>
  <c r="Z177" i="15" s="1"/>
  <c r="K8" i="17"/>
  <c r="J5" i="19"/>
  <c r="B17" i="19"/>
  <c r="J6" i="21"/>
  <c r="B18" i="21"/>
  <c r="K5" i="19"/>
  <c r="C17" i="19"/>
  <c r="K6" i="21"/>
  <c r="C18" i="21"/>
  <c r="U178" i="15"/>
  <c r="V178" i="15"/>
  <c r="J6" i="19"/>
  <c r="B18" i="19"/>
  <c r="J7" i="21"/>
  <c r="B19" i="21"/>
  <c r="U176" i="15"/>
  <c r="J7" i="17"/>
  <c r="I11" i="14"/>
  <c r="J8" i="17"/>
  <c r="K6" i="19"/>
  <c r="K7" i="21"/>
  <c r="J7" i="19"/>
  <c r="J8" i="21"/>
  <c r="H9" i="14"/>
  <c r="J5" i="17"/>
  <c r="C18" i="17"/>
  <c r="G18" i="17" s="1"/>
  <c r="H12" i="14"/>
  <c r="B17" i="17"/>
  <c r="K7" i="19"/>
  <c r="I9" i="14"/>
  <c r="K5" i="17"/>
  <c r="C17" i="17"/>
  <c r="J8" i="19"/>
  <c r="D18" i="17" l="1"/>
  <c r="E18" i="17" s="1"/>
  <c r="F18" i="17"/>
  <c r="G17" i="19"/>
  <c r="F17" i="19"/>
  <c r="D17" i="19"/>
  <c r="E17" i="19" s="1"/>
  <c r="G18" i="19"/>
  <c r="F18" i="19"/>
  <c r="D18" i="19"/>
  <c r="E18" i="19" s="1"/>
  <c r="Y177" i="15"/>
  <c r="W178" i="15"/>
  <c r="X178" i="15" s="1"/>
  <c r="Y178" i="15"/>
  <c r="Z178" i="15"/>
  <c r="F17" i="17"/>
  <c r="D17" i="17"/>
  <c r="E17" i="17" s="1"/>
  <c r="G17" i="17"/>
  <c r="G17" i="21"/>
  <c r="F17" i="21"/>
  <c r="D17" i="21"/>
  <c r="E17" i="21" s="1"/>
  <c r="W177" i="15"/>
  <c r="X177" i="15" s="1"/>
  <c r="Z176" i="15"/>
  <c r="Y176" i="15"/>
  <c r="W176" i="15"/>
  <c r="X176" i="15" s="1"/>
  <c r="G18" i="21"/>
  <c r="F18" i="21"/>
  <c r="D18" i="21"/>
  <c r="E18" i="21" s="1"/>
  <c r="G19" i="21"/>
  <c r="F19" i="21"/>
  <c r="D19" i="21"/>
  <c r="E19" i="21" s="1"/>
  <c r="C12" i="19"/>
  <c r="C12" i="17"/>
  <c r="V171" i="15"/>
  <c r="C12" i="21"/>
  <c r="U164" i="15" l="1"/>
  <c r="W171" i="15"/>
  <c r="V172" i="15"/>
  <c r="D12" i="17"/>
  <c r="B5" i="17"/>
  <c r="C13" i="17"/>
  <c r="B5" i="21"/>
  <c r="D12" i="21"/>
  <c r="C13" i="21"/>
  <c r="B5" i="19"/>
  <c r="D12" i="19"/>
  <c r="C13" i="19"/>
  <c r="B6" i="17" l="1"/>
  <c r="B4" i="17"/>
  <c r="D13" i="21"/>
  <c r="B7" i="21" s="1"/>
  <c r="E6" i="21"/>
  <c r="E4" i="21"/>
  <c r="E5" i="21" s="1"/>
  <c r="B6" i="21"/>
  <c r="B4" i="21"/>
  <c r="D13" i="17"/>
  <c r="B7" i="17" s="1"/>
  <c r="E4" i="17"/>
  <c r="E5" i="17" s="1"/>
  <c r="E6" i="17"/>
  <c r="E6" i="19"/>
  <c r="E4" i="19"/>
  <c r="E5" i="19" s="1"/>
  <c r="D13" i="19"/>
  <c r="B7" i="19" s="1"/>
  <c r="W172" i="15"/>
  <c r="U166" i="15" s="1"/>
  <c r="X165" i="15"/>
  <c r="X163" i="15"/>
  <c r="X164" i="15" s="1"/>
  <c r="B4" i="19"/>
  <c r="B6" i="19"/>
  <c r="U165" i="15"/>
  <c r="U163" i="15"/>
  <c r="E12" i="21" l="1"/>
  <c r="F12" i="21" s="1"/>
  <c r="G12" i="21" s="1"/>
  <c r="X171" i="15"/>
  <c r="Y171" i="15" s="1"/>
  <c r="Z171" i="15" s="1"/>
  <c r="E12" i="17"/>
  <c r="F12" i="17" s="1"/>
  <c r="G12" i="17" s="1"/>
  <c r="E12" i="19"/>
  <c r="F12" i="19" s="1"/>
  <c r="G12" i="19" s="1"/>
  <c r="AE3" i="12" l="1"/>
  <c r="AE4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D3" i="12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C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B3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A3" i="12"/>
  <c r="AA4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Z3" i="12"/>
  <c r="Z4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2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54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28" i="12"/>
  <c r="AJ115" i="12"/>
  <c r="AE2" i="12"/>
  <c r="AD2" i="12"/>
  <c r="AC2" i="12"/>
  <c r="AB2" i="12"/>
  <c r="AA2" i="12"/>
  <c r="AH30" i="11" l="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29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2" i="11"/>
  <c r="AA3" i="1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2" i="11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2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2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54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28" i="11"/>
  <c r="A18" i="9" l="1" a="1"/>
  <c r="A18" i="9" s="1"/>
  <c r="C14" i="9"/>
  <c r="B14" i="9"/>
  <c r="B13" i="9"/>
  <c r="B12" i="9"/>
  <c r="B8" i="9"/>
  <c r="A18" i="8" a="1"/>
  <c r="A18" i="8" s="1"/>
  <c r="C14" i="8"/>
  <c r="B14" i="8"/>
  <c r="B13" i="8"/>
  <c r="B12" i="8"/>
  <c r="B8" i="8"/>
  <c r="H19" i="8"/>
  <c r="H20" i="8"/>
  <c r="B17" i="8" a="1"/>
  <c r="H19" i="9"/>
  <c r="H21" i="9"/>
  <c r="H20" i="9"/>
  <c r="H18" i="8"/>
  <c r="B17" i="9" a="1"/>
  <c r="H21" i="8"/>
  <c r="H18" i="9"/>
  <c r="C17" i="9" l="1"/>
  <c r="B18" i="9"/>
  <c r="C18" i="9"/>
  <c r="B19" i="9"/>
  <c r="C19" i="9"/>
  <c r="B20" i="9"/>
  <c r="C20" i="9"/>
  <c r="B21" i="9"/>
  <c r="C21" i="9"/>
  <c r="B17" i="9"/>
  <c r="A21" i="9"/>
  <c r="A20" i="9"/>
  <c r="A19" i="9"/>
  <c r="C18" i="8"/>
  <c r="B19" i="8"/>
  <c r="C19" i="8"/>
  <c r="B20" i="8"/>
  <c r="C20" i="8"/>
  <c r="B21" i="8"/>
  <c r="C21" i="8"/>
  <c r="B17" i="8"/>
  <c r="C17" i="8"/>
  <c r="B18" i="8"/>
  <c r="A21" i="8"/>
  <c r="A20" i="8"/>
  <c r="A19" i="8"/>
  <c r="L8" i="7"/>
  <c r="L9" i="7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28" i="6"/>
  <c r="G3" i="4"/>
  <c r="F3" i="4"/>
  <c r="D18" i="8" l="1"/>
  <c r="E18" i="8" s="1"/>
  <c r="G18" i="8"/>
  <c r="F18" i="8"/>
  <c r="F21" i="8"/>
  <c r="G21" i="8"/>
  <c r="D21" i="8"/>
  <c r="E21" i="8" s="1"/>
  <c r="F21" i="9"/>
  <c r="G21" i="9"/>
  <c r="D21" i="9"/>
  <c r="E21" i="9" s="1"/>
  <c r="D20" i="9"/>
  <c r="E20" i="9" s="1"/>
  <c r="F20" i="9"/>
  <c r="G20" i="9"/>
  <c r="G17" i="9"/>
  <c r="D17" i="9"/>
  <c r="E17" i="9" s="1"/>
  <c r="F17" i="9"/>
  <c r="G17" i="8"/>
  <c r="D17" i="8"/>
  <c r="E17" i="8" s="1"/>
  <c r="F17" i="8"/>
  <c r="F20" i="8"/>
  <c r="G20" i="8"/>
  <c r="D20" i="8"/>
  <c r="E20" i="8" s="1"/>
  <c r="D19" i="9"/>
  <c r="E19" i="9" s="1"/>
  <c r="F19" i="9"/>
  <c r="G19" i="9"/>
  <c r="G19" i="8"/>
  <c r="D19" i="8"/>
  <c r="E19" i="8" s="1"/>
  <c r="F19" i="8"/>
  <c r="D18" i="9"/>
  <c r="E18" i="9" s="1"/>
  <c r="G18" i="9"/>
  <c r="F18" i="9"/>
  <c r="D28" i="4"/>
  <c r="K8" i="5"/>
  <c r="K7" i="5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H2" i="1" l="1"/>
  <c r="G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I2" i="1"/>
  <c r="C12" i="9"/>
  <c r="C12" i="8"/>
  <c r="D12" i="9" l="1"/>
  <c r="C13" i="9"/>
  <c r="E6" i="9" s="1"/>
  <c r="B5" i="9"/>
  <c r="D12" i="8"/>
  <c r="C13" i="8"/>
  <c r="D13" i="8" s="1"/>
  <c r="B7" i="8" s="1"/>
  <c r="B5" i="8"/>
  <c r="E4" i="9" l="1"/>
  <c r="E5" i="9" s="1"/>
  <c r="D13" i="9"/>
  <c r="B7" i="9" s="1"/>
  <c r="E6" i="8"/>
  <c r="E4" i="8"/>
  <c r="E5" i="8" s="1"/>
  <c r="B4" i="9"/>
  <c r="B6" i="9"/>
  <c r="B6" i="8"/>
  <c r="B4" i="8"/>
  <c r="E12" i="8"/>
  <c r="F12" i="8" s="1"/>
  <c r="G12" i="8" s="1"/>
  <c r="E12" i="9" l="1"/>
  <c r="F12" i="9" s="1"/>
  <c r="G12" i="9" s="1"/>
</calcChain>
</file>

<file path=xl/sharedStrings.xml><?xml version="1.0" encoding="utf-8"?>
<sst xmlns="http://schemas.openxmlformats.org/spreadsheetml/2006/main" count="2126" uniqueCount="594">
  <si>
    <t>Precio (M$)</t>
  </si>
  <si>
    <t>n°dormitorios</t>
  </si>
  <si>
    <r>
      <t>Sup.sitio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</si>
  <si>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Sup.const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</si>
  <si>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colonial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</si>
  <si>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</si>
  <si>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</si>
  <si>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</si>
  <si>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</si>
  <si>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</si>
  <si>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</si>
  <si>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</si>
  <si>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</si>
  <si>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</si>
  <si>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</si>
  <si>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</si>
  <si>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</si>
  <si>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</si>
  <si>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</si>
  <si>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</si>
  <si>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</si>
  <si>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</si>
  <si>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</si>
  <si>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</si>
  <si>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</si>
  <si>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</si>
  <si>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</si>
  <si>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</si>
  <si>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</si>
  <si>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</si>
  <si>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</si>
  <si>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</si>
  <si>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</si>
  <si>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Ln  Precio (M$)</t>
  </si>
  <si>
    <t>Ln Sup.sitio (m2)</t>
  </si>
  <si>
    <t>Ln Sup.const (m2)</t>
  </si>
  <si>
    <t>R^2</t>
  </si>
  <si>
    <t>Modelo Nivel</t>
  </si>
  <si>
    <t>Modelo Logaritmo</t>
  </si>
  <si>
    <t>H0: β1 = 0 ; β2 = 0; β3 = 0 ; β4 = 0</t>
  </si>
  <si>
    <t>Ha: β1 ≠ 0 ; β2 ≠ 0; β3 ≠ 0 ; β4 ≠ 0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</si>
  <si>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</si>
  <si>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</si>
  <si>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</si>
  <si>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</si>
  <si>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</si>
  <si>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</si>
  <si>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</si>
  <si>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</si>
  <si>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</si>
  <si>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</si>
  <si>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Intercepción</t>
  </si>
  <si>
    <t>Grados de libertad</t>
  </si>
  <si>
    <t>Suma de cuadrados</t>
  </si>
  <si>
    <t>Promedio de los cuadrados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</si>
  <si>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</si>
  <si>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</si>
  <si>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</si>
  <si>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</si>
  <si>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</si>
  <si>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</si>
  <si>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</si>
  <si>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</si>
  <si>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Sup.sitio (m2)</t>
  </si>
  <si>
    <t>Sup.const (m2)</t>
  </si>
  <si>
    <t>Análisis de los residuales</t>
  </si>
  <si>
    <t>Observación</t>
  </si>
  <si>
    <t>Pronóstico Precio (M$)</t>
  </si>
  <si>
    <t>res^2</t>
  </si>
  <si>
    <t>Pronóstico res^2</t>
  </si>
  <si>
    <t>H0: var = constante = sigma^2</t>
  </si>
  <si>
    <t>Ha: var no es constante</t>
  </si>
  <si>
    <t>Se rechaza Ho, por lo cual si tiene problemas de Hetero</t>
  </si>
  <si>
    <t>P value</t>
  </si>
  <si>
    <t>Multiplicador de Langrage</t>
  </si>
  <si>
    <t>Pronóstico Ln  Precio (M$)</t>
  </si>
  <si>
    <t>ln (res^2)</t>
  </si>
  <si>
    <t>Pronóstico ln (res^2)</t>
  </si>
  <si>
    <t>Peso</t>
  </si>
  <si>
    <t>precio/raiz(peso)</t>
  </si>
  <si>
    <t>1/raiz(peso)</t>
  </si>
  <si>
    <t>supsit/raiz(peso)</t>
  </si>
  <si>
    <t>supconst/raiz(peso)</t>
  </si>
  <si>
    <t>dorm/raiz(peso)</t>
  </si>
  <si>
    <t>colonial/raiz(peso)</t>
  </si>
  <si>
    <t>Pronóstico precio/raiz(peso)</t>
  </si>
  <si>
    <r>
      <t>Sup.sitio (m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</si>
  <si>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Sup.const (m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</si>
  <si>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r>
      <t>Sup.sitio (m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)</t>
    </r>
  </si>
  <si>
    <r>
      <t>Sup.const (m</t>
    </r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)</t>
    </r>
  </si>
  <si>
    <t>ln precio/raiz(peso)</t>
  </si>
  <si>
    <t>ln supsit/raiz(peso)</t>
  </si>
  <si>
    <t>ln supconst/raiz(peso)</t>
  </si>
  <si>
    <t>Pronóstico 1/raiz(peso)</t>
  </si>
  <si>
    <t>n° dorm/raiz(peso)</t>
  </si>
  <si>
    <t>Durbin-Watson Test</t>
  </si>
  <si>
    <t>Delta Dólar</t>
  </si>
  <si>
    <t>t</t>
  </si>
  <si>
    <t>Pronóstico DeltaUF</t>
  </si>
  <si>
    <t>UF</t>
  </si>
  <si>
    <t>dólar</t>
  </si>
  <si>
    <t>USDst</t>
  </si>
  <si>
    <t>Ufst</t>
  </si>
  <si>
    <t>UF-1</t>
  </si>
  <si>
    <t>DeltaUF</t>
  </si>
  <si>
    <t>DÓLAR-1</t>
  </si>
  <si>
    <t>23312.57</t>
  </si>
  <si>
    <t>524.61</t>
  </si>
  <si>
    <t>23315.57</t>
  </si>
  <si>
    <t>529.55</t>
  </si>
  <si>
    <t>23318.57</t>
  </si>
  <si>
    <t>528.8</t>
  </si>
  <si>
    <t>23321.57</t>
  </si>
  <si>
    <t>531.14</t>
  </si>
  <si>
    <t>23324.58</t>
  </si>
  <si>
    <t>531.65</t>
  </si>
  <si>
    <t>23327.58</t>
  </si>
  <si>
    <t>532.14</t>
  </si>
  <si>
    <t>23330.58</t>
  </si>
  <si>
    <t>533.97</t>
  </si>
  <si>
    <t>23333.59</t>
  </si>
  <si>
    <t>531.17</t>
  </si>
  <si>
    <t>23336.59</t>
  </si>
  <si>
    <t>527.53</t>
  </si>
  <si>
    <t>23341.09</t>
  </si>
  <si>
    <t>527.76</t>
  </si>
  <si>
    <t>23345.6</t>
  </si>
  <si>
    <t>529.51</t>
  </si>
  <si>
    <t>23350.1</t>
  </si>
  <si>
    <t>531.68</t>
  </si>
  <si>
    <t>23354.61</t>
  </si>
  <si>
    <t>23359.12</t>
  </si>
  <si>
    <t>541.59</t>
  </si>
  <si>
    <t>23363.63</t>
  </si>
  <si>
    <t>543.93</t>
  </si>
  <si>
    <t>23368.13</t>
  </si>
  <si>
    <t>544.24</t>
  </si>
  <si>
    <t>23372.64</t>
  </si>
  <si>
    <t>546.42</t>
  </si>
  <si>
    <t>23377.15</t>
  </si>
  <si>
    <t>550.53</t>
  </si>
  <si>
    <t>23381.67</t>
  </si>
  <si>
    <t>548.34</t>
  </si>
  <si>
    <t>23386.18</t>
  </si>
  <si>
    <t>547.07</t>
  </si>
  <si>
    <t>23390.69</t>
  </si>
  <si>
    <t>548.8</t>
  </si>
  <si>
    <t>23395.21</t>
  </si>
  <si>
    <t>547.22</t>
  </si>
  <si>
    <t>23399.72</t>
  </si>
  <si>
    <t>553.84</t>
  </si>
  <si>
    <t>23404.24</t>
  </si>
  <si>
    <t>556.52</t>
  </si>
  <si>
    <t>23408.75</t>
  </si>
  <si>
    <t>557.55</t>
  </si>
  <si>
    <t>23413.27</t>
  </si>
  <si>
    <t>559.24</t>
  </si>
  <si>
    <t>23417.79</t>
  </si>
  <si>
    <t>556.14</t>
  </si>
  <si>
    <t>23422.31</t>
  </si>
  <si>
    <t>553.16</t>
  </si>
  <si>
    <t>23426.83</t>
  </si>
  <si>
    <t>555.35</t>
  </si>
  <si>
    <t>23431.35</t>
  </si>
  <si>
    <t>554.56</t>
  </si>
  <si>
    <t>23435.87</t>
  </si>
  <si>
    <t>552.91</t>
  </si>
  <si>
    <t>23440.4</t>
  </si>
  <si>
    <t>549.44</t>
  </si>
  <si>
    <t>23444.92</t>
  </si>
  <si>
    <t>546.94</t>
  </si>
  <si>
    <t>23449.44</t>
  </si>
  <si>
    <t>546.99</t>
  </si>
  <si>
    <t>23453.97</t>
  </si>
  <si>
    <t>548.11</t>
  </si>
  <si>
    <t>23458.5</t>
  </si>
  <si>
    <t>552.43</t>
  </si>
  <si>
    <t>23463.02</t>
  </si>
  <si>
    <t>555.37</t>
  </si>
  <si>
    <t>23467.55</t>
  </si>
  <si>
    <t>555.51</t>
  </si>
  <si>
    <t>23472.08</t>
  </si>
  <si>
    <t>555.1</t>
  </si>
  <si>
    <t>23476.61</t>
  </si>
  <si>
    <t>556.67</t>
  </si>
  <si>
    <t>23478.29</t>
  </si>
  <si>
    <t>559.02</t>
  </si>
  <si>
    <t>23479.96</t>
  </si>
  <si>
    <t>563.32</t>
  </si>
  <si>
    <t>23481.64</t>
  </si>
  <si>
    <t>559.38</t>
  </si>
  <si>
    <t>23483.31</t>
  </si>
  <si>
    <t>561.52</t>
  </si>
  <si>
    <t>23484.99</t>
  </si>
  <si>
    <t>558.28</t>
  </si>
  <si>
    <t>23486.66</t>
  </si>
  <si>
    <t>562.7</t>
  </si>
  <si>
    <t>23488.34</t>
  </si>
  <si>
    <t>559.54</t>
  </si>
  <si>
    <t>23490.02</t>
  </si>
  <si>
    <t>561.55</t>
  </si>
  <si>
    <t>23491.69</t>
  </si>
  <si>
    <t>569.64</t>
  </si>
  <si>
    <t>23493.37</t>
  </si>
  <si>
    <t>570.69</t>
  </si>
  <si>
    <t>23495.04</t>
  </si>
  <si>
    <t>573.24</t>
  </si>
  <si>
    <t>23496.72</t>
  </si>
  <si>
    <t>570.84</t>
  </si>
  <si>
    <t>23498.4</t>
  </si>
  <si>
    <t>572.03</t>
  </si>
  <si>
    <t>23500.07</t>
  </si>
  <si>
    <t>570.35</t>
  </si>
  <si>
    <t>23501.75</t>
  </si>
  <si>
    <t>570.91</t>
  </si>
  <si>
    <t>23503.43</t>
  </si>
  <si>
    <t>569.66</t>
  </si>
  <si>
    <t>23505.11</t>
  </si>
  <si>
    <t>568.49</t>
  </si>
  <si>
    <t>23506.78</t>
  </si>
  <si>
    <t>561.91</t>
  </si>
  <si>
    <t>23508.46</t>
  </si>
  <si>
    <t>23510.14</t>
  </si>
  <si>
    <t>559.57</t>
  </si>
  <si>
    <t>23511.82</t>
  </si>
  <si>
    <t>555.75</t>
  </si>
  <si>
    <t>23513.49</t>
  </si>
  <si>
    <t>551.43</t>
  </si>
  <si>
    <t>23515.17</t>
  </si>
  <si>
    <t>23516.85</t>
  </si>
  <si>
    <t>551.18</t>
  </si>
  <si>
    <t>23518.53</t>
  </si>
  <si>
    <t>550.62</t>
  </si>
  <si>
    <t>23520.21</t>
  </si>
  <si>
    <t>553.6</t>
  </si>
  <si>
    <t>23521.88</t>
  </si>
  <si>
    <t>555.97</t>
  </si>
  <si>
    <t>23523.56</t>
  </si>
  <si>
    <t>555.08</t>
  </si>
  <si>
    <t>23527.34</t>
  </si>
  <si>
    <t>553.59</t>
  </si>
  <si>
    <t>23531.13</t>
  </si>
  <si>
    <t>546.72</t>
  </si>
  <si>
    <t>23534.92</t>
  </si>
  <si>
    <t>548.13</t>
  </si>
  <si>
    <t>23538.7</t>
  </si>
  <si>
    <t>544.96</t>
  </si>
  <si>
    <t>23542.49</t>
  </si>
  <si>
    <t>548.31</t>
  </si>
  <si>
    <t>23546.28</t>
  </si>
  <si>
    <t>549.04</t>
  </si>
  <si>
    <t>23550.07</t>
  </si>
  <si>
    <t>554.22</t>
  </si>
  <si>
    <t>23553.86</t>
  </si>
  <si>
    <t>555.84</t>
  </si>
  <si>
    <t>23557.65</t>
  </si>
  <si>
    <t>557.63</t>
  </si>
  <si>
    <t>23561.44</t>
  </si>
  <si>
    <t>557.02</t>
  </si>
  <si>
    <t>23565.23</t>
  </si>
  <si>
    <t>561.7</t>
  </si>
  <si>
    <t>23569.02</t>
  </si>
  <si>
    <t>563.76</t>
  </si>
  <si>
    <t>23572.81</t>
  </si>
  <si>
    <t>559.67</t>
  </si>
  <si>
    <t>23576.61</t>
  </si>
  <si>
    <t>560.36</t>
  </si>
  <si>
    <t>23580.4</t>
  </si>
  <si>
    <t>559.5</t>
  </si>
  <si>
    <t>23584.19</t>
  </si>
  <si>
    <t>560.56</t>
  </si>
  <si>
    <t>23587.99</t>
  </si>
  <si>
    <t>564.59</t>
  </si>
  <si>
    <t>23591.78</t>
  </si>
  <si>
    <t>563.39</t>
  </si>
  <si>
    <t>23595.58</t>
  </si>
  <si>
    <t>565.09</t>
  </si>
  <si>
    <t>23599.38</t>
  </si>
  <si>
    <t>566.88</t>
  </si>
  <si>
    <t>23603.17</t>
  </si>
  <si>
    <t>566.11</t>
  </si>
  <si>
    <t>23606.97</t>
  </si>
  <si>
    <t>555.74</t>
  </si>
  <si>
    <t>23610.77</t>
  </si>
  <si>
    <t>555.77</t>
  </si>
  <si>
    <t>23614.57</t>
  </si>
  <si>
    <t>551.36</t>
  </si>
  <si>
    <t>23618.37</t>
  </si>
  <si>
    <t>549.05</t>
  </si>
  <si>
    <t>23622.17</t>
  </si>
  <si>
    <t>550.22</t>
  </si>
  <si>
    <t>23625.97</t>
  </si>
  <si>
    <t>553.62</t>
  </si>
  <si>
    <t>23629.77</t>
  </si>
  <si>
    <t>550.46</t>
  </si>
  <si>
    <t>23633.57</t>
  </si>
  <si>
    <t>548.61</t>
  </si>
  <si>
    <t>23637.37</t>
  </si>
  <si>
    <t>551.45</t>
  </si>
  <si>
    <t>23641.18</t>
  </si>
  <si>
    <t>550.7</t>
  </si>
  <si>
    <t>23647.46</t>
  </si>
  <si>
    <t>553.95</t>
  </si>
  <si>
    <t>23653.74</t>
  </si>
  <si>
    <t>554.04</t>
  </si>
  <si>
    <t>23660.03</t>
  </si>
  <si>
    <t>555.99</t>
  </si>
  <si>
    <t>23666.31</t>
  </si>
  <si>
    <t>552.98</t>
  </si>
  <si>
    <t>23672.6</t>
  </si>
  <si>
    <t>548.04</t>
  </si>
  <si>
    <t>23678.89</t>
  </si>
  <si>
    <t>550.72</t>
  </si>
  <si>
    <t>23685.18</t>
  </si>
  <si>
    <t>550.23</t>
  </si>
  <si>
    <t>23691.47</t>
  </si>
  <si>
    <t>550.68</t>
  </si>
  <si>
    <t>23697.76</t>
  </si>
  <si>
    <t>552.62</t>
  </si>
  <si>
    <t>23704.06</t>
  </si>
  <si>
    <t>551.63</t>
  </si>
  <si>
    <t>23710.35</t>
  </si>
  <si>
    <t>549.59</t>
  </si>
  <si>
    <t>23716.65</t>
  </si>
  <si>
    <t>549.89</t>
  </si>
  <si>
    <t>23722.95</t>
  </si>
  <si>
    <t>553.12</t>
  </si>
  <si>
    <t>23729.25</t>
  </si>
  <si>
    <t>554.41</t>
  </si>
  <si>
    <t>23735.56</t>
  </si>
  <si>
    <t>553.43</t>
  </si>
  <si>
    <t>23741.86</t>
  </si>
  <si>
    <t>554.8</t>
  </si>
  <si>
    <t>23748.17</t>
  </si>
  <si>
    <t>556.76</t>
  </si>
  <si>
    <t>23754.48</t>
  </si>
  <si>
    <t>559.03</t>
  </si>
  <si>
    <t>23760.79</t>
  </si>
  <si>
    <t>559.12</t>
  </si>
  <si>
    <t>23767.1</t>
  </si>
  <si>
    <t>556.69</t>
  </si>
  <si>
    <t>23773.41</t>
  </si>
  <si>
    <t>557.14</t>
  </si>
  <si>
    <t>23779.73</t>
  </si>
  <si>
    <t>23786.04</t>
  </si>
  <si>
    <t>550.64</t>
  </si>
  <si>
    <t>23792.36</t>
  </si>
  <si>
    <t>550.09</t>
  </si>
  <si>
    <t>23798.68</t>
  </si>
  <si>
    <t>550.02</t>
  </si>
  <si>
    <t>23805.01</t>
  </si>
  <si>
    <t>550.6</t>
  </si>
  <si>
    <t>23811.33</t>
  </si>
  <si>
    <t>552.72</t>
  </si>
  <si>
    <t>23817.65</t>
  </si>
  <si>
    <t>552.09</t>
  </si>
  <si>
    <t>23823.98</t>
  </si>
  <si>
    <t>552.18</t>
  </si>
  <si>
    <t>23830.31</t>
  </si>
  <si>
    <t>550.84</t>
  </si>
  <si>
    <t>23834.91</t>
  </si>
  <si>
    <t>548.72</t>
  </si>
  <si>
    <t>23839.51</t>
  </si>
  <si>
    <t>550.49</t>
  </si>
  <si>
    <t>23844.11</t>
  </si>
  <si>
    <t>552.37</t>
  </si>
  <si>
    <t>23848.71</t>
  </si>
  <si>
    <t>553.54</t>
  </si>
  <si>
    <t>23853.31</t>
  </si>
  <si>
    <t>553.29</t>
  </si>
  <si>
    <t>23857.92</t>
  </si>
  <si>
    <t>554.05</t>
  </si>
  <si>
    <t>23862.52</t>
  </si>
  <si>
    <t>553.93</t>
  </si>
  <si>
    <t>23867.13</t>
  </si>
  <si>
    <t>556.39</t>
  </si>
  <si>
    <t>23871.73</t>
  </si>
  <si>
    <t>562.92</t>
  </si>
  <si>
    <t>23876.34</t>
  </si>
  <si>
    <t>566.86</t>
  </si>
  <si>
    <t>23880.95</t>
  </si>
  <si>
    <t>565.86</t>
  </si>
  <si>
    <t>23885.56</t>
  </si>
  <si>
    <t>563.71</t>
  </si>
  <si>
    <t>23890.17</t>
  </si>
  <si>
    <t>563.88</t>
  </si>
  <si>
    <t>23894.78</t>
  </si>
  <si>
    <t>563.3</t>
  </si>
  <si>
    <t>23899.39</t>
  </si>
  <si>
    <t>563.48</t>
  </si>
  <si>
    <t>563.57</t>
  </si>
  <si>
    <t>23908.61</t>
  </si>
  <si>
    <t>565.88</t>
  </si>
  <si>
    <t>23913.23</t>
  </si>
  <si>
    <t>570.51</t>
  </si>
  <si>
    <t>23917.84</t>
  </si>
  <si>
    <t>573.14</t>
  </si>
  <si>
    <t>23922.46</t>
  </si>
  <si>
    <t>572.61</t>
  </si>
  <si>
    <t>23927.08</t>
  </si>
  <si>
    <t>571.75</t>
  </si>
  <si>
    <t>23931.69</t>
  </si>
  <si>
    <t>576.66</t>
  </si>
  <si>
    <t>23936.31</t>
  </si>
  <si>
    <t>577.36</t>
  </si>
  <si>
    <t>23940.93</t>
  </si>
  <si>
    <t>576.19</t>
  </si>
  <si>
    <t>23945.55</t>
  </si>
  <si>
    <t>576.14</t>
  </si>
  <si>
    <t>23950.17</t>
  </si>
  <si>
    <t>574.3</t>
  </si>
  <si>
    <t>23954.79</t>
  </si>
  <si>
    <t>576.23</t>
  </si>
  <si>
    <t>23959.42</t>
  </si>
  <si>
    <t>576.49</t>
  </si>
  <si>
    <t>23964.04</t>
  </si>
  <si>
    <t>23968.67</t>
  </si>
  <si>
    <t>576.15</t>
  </si>
  <si>
    <t>23973.29</t>
  </si>
  <si>
    <t>578.54</t>
  </si>
  <si>
    <t>23975.68</t>
  </si>
  <si>
    <t>583.09</t>
  </si>
  <si>
    <t>23978.08</t>
  </si>
  <si>
    <t>582.76</t>
  </si>
  <si>
    <t>23980.47</t>
  </si>
  <si>
    <t>583.19</t>
  </si>
  <si>
    <t>23982.87</t>
  </si>
  <si>
    <t>583.13</t>
  </si>
  <si>
    <t>23985.26</t>
  </si>
  <si>
    <t>584.87</t>
  </si>
  <si>
    <t>23987.66</t>
  </si>
  <si>
    <t>588.67</t>
  </si>
  <si>
    <t>23990.05</t>
  </si>
  <si>
    <t>593.28</t>
  </si>
  <si>
    <t>23992.45</t>
  </si>
  <si>
    <t>590.91</t>
  </si>
  <si>
    <t>23994.84</t>
  </si>
  <si>
    <t>589.03</t>
  </si>
  <si>
    <t>23997.24</t>
  </si>
  <si>
    <t>591.55</t>
  </si>
  <si>
    <t>23999.64</t>
  </si>
  <si>
    <t>588.52</t>
  </si>
  <si>
    <t>24002.03</t>
  </si>
  <si>
    <t>591.43</t>
  </si>
  <si>
    <t>24004.43</t>
  </si>
  <si>
    <t>586.41</t>
  </si>
  <si>
    <t>24006.83</t>
  </si>
  <si>
    <t>585.29</t>
  </si>
  <si>
    <t>24009.22</t>
  </si>
  <si>
    <t>592.34</t>
  </si>
  <si>
    <t>24011.62</t>
  </si>
  <si>
    <t>590.82</t>
  </si>
  <si>
    <t>24014.02</t>
  </si>
  <si>
    <t>590.14</t>
  </si>
  <si>
    <t>24016.42</t>
  </si>
  <si>
    <t>590.6</t>
  </si>
  <si>
    <t>24018.81</t>
  </si>
  <si>
    <t>594.71</t>
  </si>
  <si>
    <t>24021.21</t>
  </si>
  <si>
    <t>593.76</t>
  </si>
  <si>
    <t>24023.61</t>
  </si>
  <si>
    <t>594.09</t>
  </si>
  <si>
    <t>24026.01</t>
  </si>
  <si>
    <t>600.36</t>
  </si>
  <si>
    <t>24028.41</t>
  </si>
  <si>
    <t>600.3</t>
  </si>
  <si>
    <t>24030.81</t>
  </si>
  <si>
    <t>598.87</t>
  </si>
  <si>
    <t>24033.21</t>
  </si>
  <si>
    <t>598.91</t>
  </si>
  <si>
    <t>24035.61</t>
  </si>
  <si>
    <t>599.66</t>
  </si>
  <si>
    <t>24038.01</t>
  </si>
  <si>
    <t>601.66</t>
  </si>
  <si>
    <t>24040.41</t>
  </si>
  <si>
    <t>599.22</t>
  </si>
  <si>
    <t>24042.81</t>
  </si>
  <si>
    <t>597.26</t>
  </si>
  <si>
    <t>24045.21</t>
  </si>
  <si>
    <t>596.08</t>
  </si>
  <si>
    <t>24045.99</t>
  </si>
  <si>
    <t>598.64</t>
  </si>
  <si>
    <t>24046.76</t>
  </si>
  <si>
    <t>597.72</t>
  </si>
  <si>
    <t>24047.54</t>
  </si>
  <si>
    <t>596.95</t>
  </si>
  <si>
    <t>24048.31</t>
  </si>
  <si>
    <t>24049.09</t>
  </si>
  <si>
    <t>592.13</t>
  </si>
  <si>
    <t>24049.86</t>
  </si>
  <si>
    <t>594.3</t>
  </si>
  <si>
    <t>24050.64</t>
  </si>
  <si>
    <t>590.01</t>
  </si>
  <si>
    <t>24051.41</t>
  </si>
  <si>
    <t>588.4</t>
  </si>
  <si>
    <t>24052.19</t>
  </si>
  <si>
    <t>588.22</t>
  </si>
  <si>
    <t>24052.96</t>
  </si>
  <si>
    <t>591.16</t>
  </si>
  <si>
    <t>24053.74</t>
  </si>
  <si>
    <t>587.61</t>
  </si>
  <si>
    <t>24054.51</t>
  </si>
  <si>
    <t>587.12</t>
  </si>
  <si>
    <t>24055.29</t>
  </si>
  <si>
    <t>583.92</t>
  </si>
  <si>
    <t>24056.07</t>
  </si>
  <si>
    <t>584.14</t>
  </si>
  <si>
    <t>24056.84</t>
  </si>
  <si>
    <t>584.4</t>
  </si>
  <si>
    <t>24057.62</t>
  </si>
  <si>
    <t>584.2</t>
  </si>
  <si>
    <t>24058.39</t>
  </si>
  <si>
    <t>585.1</t>
  </si>
  <si>
    <t>24059.17</t>
  </si>
  <si>
    <t>581.62</t>
  </si>
  <si>
    <t>24059.94</t>
  </si>
  <si>
    <t>576.65</t>
  </si>
  <si>
    <t>24060.72</t>
  </si>
  <si>
    <t>576.5</t>
  </si>
  <si>
    <t>24061.5</t>
  </si>
  <si>
    <t>580.62</t>
  </si>
  <si>
    <t>24062.27</t>
  </si>
  <si>
    <t>585.97</t>
  </si>
  <si>
    <t>24063.05</t>
  </si>
  <si>
    <t>588.48</t>
  </si>
  <si>
    <t>24063.82</t>
  </si>
  <si>
    <t>590.44</t>
  </si>
  <si>
    <t>24064.6</t>
  </si>
  <si>
    <t>589.72</t>
  </si>
  <si>
    <t>24065.38</t>
  </si>
  <si>
    <t>588.33</t>
  </si>
  <si>
    <t>24066.15</t>
  </si>
  <si>
    <t>590.58</t>
  </si>
  <si>
    <t>24066.93</t>
  </si>
  <si>
    <t>592.48</t>
  </si>
  <si>
    <t>24067.7</t>
  </si>
  <si>
    <t>594.14</t>
  </si>
  <si>
    <t>Pronóstico UF</t>
  </si>
  <si>
    <t xml:space="preserve">serie sin tendencia </t>
  </si>
  <si>
    <t>Pronóstico dólar</t>
  </si>
  <si>
    <t>Pronóstico Ufst</t>
  </si>
  <si>
    <t>Modelo UFt = USDt</t>
  </si>
  <si>
    <t>Modelo UFst = USDst</t>
  </si>
  <si>
    <t>Modelo UFt = USDt + t</t>
  </si>
  <si>
    <t xml:space="preserve">β1 </t>
  </si>
  <si>
    <t>Indicador mensual de actividad económica, Imacec,  volumen a precios del año anterior encadenado, series empalmadas, (promedio 2013=100)</t>
  </si>
  <si>
    <t/>
  </si>
  <si>
    <t>Periodo</t>
  </si>
  <si>
    <t>1.Imacec</t>
  </si>
  <si>
    <t>Correlogram</t>
  </si>
  <si>
    <t>alpha</t>
  </si>
  <si>
    <t>lags</t>
  </si>
  <si>
    <t>acf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</si>
  <si>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</si>
  <si>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</si>
  <si>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</si>
  <si>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</si>
  <si>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</si>
  <si>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</si>
  <si>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</si>
  <si>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</si>
  <si>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</si>
  <si>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</si>
  <si>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</si>
  <si>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</si>
  <si>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Pronóstico 1.Imacec</t>
  </si>
  <si>
    <t>Validacion</t>
  </si>
  <si>
    <t>Mes</t>
  </si>
  <si>
    <t>T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</si>
  <si>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</si>
  <si>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</si>
  <si>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</si>
  <si>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</si>
  <si>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</si>
  <si>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</si>
  <si>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</si>
  <si>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</si>
  <si>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</si>
  <si>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</si>
  <si>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</si>
  <si>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</si>
  <si>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-</t>
  </si>
  <si>
    <t>Serie sin tendencia y estacionalidad</t>
  </si>
  <si>
    <t>Pronosticado</t>
  </si>
  <si>
    <t>Observado</t>
  </si>
  <si>
    <t>Hacia Adel</t>
  </si>
  <si>
    <t>1.Imacec ETS</t>
  </si>
  <si>
    <t>Hacia Adelante</t>
  </si>
  <si>
    <t>ETS</t>
  </si>
  <si>
    <t>ID</t>
  </si>
  <si>
    <t>Residuales</t>
  </si>
  <si>
    <t>Residuales^2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</si>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</sst>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 * #,##0_ ;_ * \-#,##0_ ;_ * &quot;-&quot;_ ;_ @_ "/>
    <numFmt numFmtId="43" formatCode="_ * #,##0.00_ ;_ * \-#,##0.00_ ;_ * &quot;-&quot;??_ ;_ @_ "/>
    <numFmt numFmtId="164" formatCode="0.0000"/>
    <numFmt numFmtId="165" formatCode="_ * #,##0.0000_ ;_ * \-#,##0.0000_ ;_ * &quot;-&quot;_ ;_ @_ "/>
    <numFmt numFmtId="166" formatCode="0.00000"/>
    <numFmt numFmtId="167" formatCode="0.E+00"/>
    <numFmt numFmtId="168" formatCode="_ * #,##0.00000_ ;_ * \-#,##0.00000_ ;_ * &quot;-&quot;_ ;_ @_ "/>
    <numFmt numFmtId="169" formatCode="_ * #,##0.000000_ ;_ * \-#,##0.000000_ ;_ * &quot;-&quot;_ ;_ @_ "/>
    <numFmt numFmtId="170" formatCode="_ * #,##0.0_ ;_ * \-#,##0.0_ ;_ * &quot;-&quot;_ ;_ @_ "/>
    <numFmt numFmtId="171" formatCode="mmm\.yyyy"/>
    <numFmt numFmtId="173" formatCode="_ * #,##0.000_ ;_ * \-#,##0.000_ ;_ * &quot;-&quot;_ ;_ @_ "/>
  </numFmts>
  <fonts count="2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</fills>
  <borders count="4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/>
      <top style="medium">
        <color indexed="64"/>
      </top>
      <bottom style="medium">
        <color indexed="64"/>
      </bottom>
      <diagonal style="thin">
        <color auto="1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0" fontId="15" fillId="0" borderId="0"/>
    <xf numFmtId="0" fontId="18" fillId="0" borderId="0"/>
    <xf numFmtId="41" fontId="15" fillId="0" borderId="0" applyFont="0" applyFill="0" applyBorder="0" applyAlignment="0" applyProtection="0"/>
  </cellStyleXfs>
  <cellXfs count="19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165" fontId="3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5" fillId="0" borderId="0" xfId="0" applyFont="1"/>
    <xf numFmtId="0" fontId="3" fillId="0" borderId="4" xfId="0" applyFont="1" applyBorder="1"/>
    <xf numFmtId="2" fontId="3" fillId="0" borderId="4" xfId="0" applyNumberFormat="1" applyFont="1" applyBorder="1"/>
    <xf numFmtId="0" fontId="3" fillId="2" borderId="4" xfId="0" applyFont="1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41" fontId="0" fillId="0" borderId="0" xfId="1" applyFont="1" applyFill="1" applyBorder="1" applyAlignment="1"/>
    <xf numFmtId="165" fontId="0" fillId="0" borderId="0" xfId="1" applyNumberFormat="1" applyFont="1" applyFill="1" applyBorder="1" applyAlignment="1"/>
    <xf numFmtId="41" fontId="0" fillId="0" borderId="5" xfId="1" applyFont="1" applyFill="1" applyBorder="1" applyAlignment="1"/>
    <xf numFmtId="165" fontId="0" fillId="0" borderId="5" xfId="1" applyNumberFormat="1" applyFont="1" applyFill="1" applyBorder="1" applyAlignment="1"/>
    <xf numFmtId="164" fontId="0" fillId="0" borderId="5" xfId="0" applyNumberFormat="1" applyFill="1" applyBorder="1" applyAlignment="1"/>
    <xf numFmtId="0" fontId="0" fillId="3" borderId="0" xfId="0" applyFill="1" applyBorder="1" applyAlignment="1"/>
    <xf numFmtId="164" fontId="0" fillId="3" borderId="0" xfId="0" applyNumberFormat="1" applyFill="1" applyBorder="1" applyAlignment="1"/>
    <xf numFmtId="164" fontId="0" fillId="3" borderId="5" xfId="0" applyNumberFormat="1" applyFill="1" applyBorder="1" applyAlignment="1"/>
    <xf numFmtId="165" fontId="0" fillId="0" borderId="0" xfId="1" applyNumberFormat="1" applyFont="1"/>
    <xf numFmtId="165" fontId="6" fillId="0" borderId="6" xfId="1" applyNumberFormat="1" applyFont="1" applyFill="1" applyBorder="1" applyAlignment="1">
      <alignment horizontal="centerContinuous"/>
    </xf>
    <xf numFmtId="165" fontId="6" fillId="0" borderId="6" xfId="1" applyNumberFormat="1" applyFont="1" applyFill="1" applyBorder="1" applyAlignment="1">
      <alignment horizontal="center"/>
    </xf>
    <xf numFmtId="41" fontId="0" fillId="0" borderId="5" xfId="1" applyNumberFormat="1" applyFont="1" applyFill="1" applyBorder="1" applyAlignment="1"/>
    <xf numFmtId="41" fontId="0" fillId="0" borderId="0" xfId="1" applyNumberFormat="1" applyFont="1" applyFill="1" applyBorder="1" applyAlignment="1"/>
    <xf numFmtId="164" fontId="0" fillId="0" borderId="0" xfId="0" applyNumberFormat="1"/>
    <xf numFmtId="164" fontId="6" fillId="0" borderId="6" xfId="0" applyNumberFormat="1" applyFont="1" applyFill="1" applyBorder="1" applyAlignment="1">
      <alignment horizontal="center"/>
    </xf>
    <xf numFmtId="165" fontId="0" fillId="0" borderId="0" xfId="0" applyNumberFormat="1"/>
    <xf numFmtId="0" fontId="0" fillId="3" borderId="5" xfId="0" applyFill="1" applyBorder="1" applyAlignment="1"/>
    <xf numFmtId="166" fontId="0" fillId="3" borderId="0" xfId="0" applyNumberFormat="1" applyFill="1"/>
    <xf numFmtId="164" fontId="0" fillId="3" borderId="0" xfId="0" applyNumberFormat="1" applyFill="1"/>
    <xf numFmtId="0" fontId="0" fillId="0" borderId="1" xfId="0" applyBorder="1"/>
    <xf numFmtId="0" fontId="0" fillId="0" borderId="2" xfId="0" applyBorder="1"/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0" xfId="0" applyFill="1"/>
    <xf numFmtId="164" fontId="0" fillId="0" borderId="2" xfId="0" applyNumberFormat="1" applyBorder="1"/>
    <xf numFmtId="164" fontId="0" fillId="3" borderId="2" xfId="0" applyNumberFormat="1" applyFill="1" applyBorder="1"/>
    <xf numFmtId="167" fontId="0" fillId="3" borderId="0" xfId="0" applyNumberFormat="1" applyFill="1"/>
    <xf numFmtId="0" fontId="4" fillId="0" borderId="6" xfId="0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3" fillId="0" borderId="0" xfId="0" applyNumberFormat="1" applyFont="1"/>
    <xf numFmtId="0" fontId="4" fillId="0" borderId="6" xfId="0" applyFont="1" applyFill="1" applyBorder="1" applyAlignment="1">
      <alignment horizontal="centerContinuous"/>
    </xf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3" fillId="3" borderId="0" xfId="0" applyFont="1" applyFill="1" applyBorder="1" applyAlignment="1"/>
    <xf numFmtId="164" fontId="3" fillId="0" borderId="0" xfId="0" applyNumberFormat="1" applyFont="1" applyFill="1" applyBorder="1" applyAlignment="1"/>
    <xf numFmtId="164" fontId="3" fillId="0" borderId="5" xfId="0" applyNumberFormat="1" applyFont="1" applyFill="1" applyBorder="1" applyAlignment="1"/>
    <xf numFmtId="164" fontId="4" fillId="0" borderId="6" xfId="0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/>
    <xf numFmtId="165" fontId="3" fillId="0" borderId="5" xfId="1" applyNumberFormat="1" applyFont="1" applyFill="1" applyBorder="1" applyAlignment="1"/>
    <xf numFmtId="41" fontId="8" fillId="0" borderId="6" xfId="1" applyFont="1" applyFill="1" applyBorder="1" applyAlignment="1">
      <alignment horizontal="left"/>
    </xf>
    <xf numFmtId="0" fontId="8" fillId="0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5" fontId="8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8" fontId="8" fillId="0" borderId="0" xfId="1" applyNumberFormat="1" applyFont="1" applyFill="1" applyBorder="1" applyAlignment="1">
      <alignment horizontal="center"/>
    </xf>
    <xf numFmtId="169" fontId="8" fillId="0" borderId="0" xfId="1" applyNumberFormat="1" applyFont="1" applyFill="1" applyBorder="1" applyAlignment="1">
      <alignment horizontal="center"/>
    </xf>
    <xf numFmtId="41" fontId="10" fillId="0" borderId="0" xfId="1" applyFont="1" applyAlignment="1">
      <alignment horizontal="left"/>
    </xf>
    <xf numFmtId="1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1" applyNumberFormat="1" applyFont="1" applyAlignment="1">
      <alignment horizontal="center"/>
    </xf>
    <xf numFmtId="168" fontId="10" fillId="0" borderId="0" xfId="1" applyNumberFormat="1" applyFont="1" applyAlignment="1">
      <alignment horizontal="center"/>
    </xf>
    <xf numFmtId="169" fontId="10" fillId="0" borderId="0" xfId="1" applyNumberFormat="1" applyFont="1" applyAlignment="1">
      <alignment horizontal="center"/>
    </xf>
    <xf numFmtId="164" fontId="3" fillId="3" borderId="0" xfId="0" applyNumberFormat="1" applyFont="1" applyFill="1" applyBorder="1" applyAlignment="1"/>
    <xf numFmtId="0" fontId="6" fillId="0" borderId="6" xfId="0" applyFont="1" applyBorder="1" applyAlignment="1">
      <alignment horizontal="centerContinuous"/>
    </xf>
    <xf numFmtId="0" fontId="0" fillId="0" borderId="7" xfId="0" applyBorder="1"/>
    <xf numFmtId="0" fontId="0" fillId="0" borderId="5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10" xfId="0" applyBorder="1" applyAlignment="1">
      <alignment horizontal="right"/>
    </xf>
    <xf numFmtId="0" fontId="6" fillId="0" borderId="6" xfId="0" applyFont="1" applyBorder="1" applyAlignment="1">
      <alignment horizontal="center"/>
    </xf>
    <xf numFmtId="0" fontId="12" fillId="0" borderId="0" xfId="0" applyFont="1"/>
    <xf numFmtId="0" fontId="13" fillId="0" borderId="6" xfId="0" applyFont="1" applyBorder="1" applyAlignment="1">
      <alignment horizontal="centerContinuous"/>
    </xf>
    <xf numFmtId="164" fontId="12" fillId="0" borderId="0" xfId="0" applyNumberFormat="1" applyFont="1"/>
    <xf numFmtId="164" fontId="12" fillId="4" borderId="0" xfId="0" applyNumberFormat="1" applyFont="1" applyFill="1"/>
    <xf numFmtId="0" fontId="12" fillId="0" borderId="5" xfId="0" applyFont="1" applyBorder="1"/>
    <xf numFmtId="0" fontId="13" fillId="0" borderId="6" xfId="0" applyFont="1" applyBorder="1" applyAlignment="1">
      <alignment horizontal="center"/>
    </xf>
    <xf numFmtId="170" fontId="12" fillId="0" borderId="0" xfId="1" applyNumberFormat="1" applyFont="1" applyFill="1" applyBorder="1" applyAlignment="1"/>
    <xf numFmtId="170" fontId="12" fillId="0" borderId="5" xfId="1" applyNumberFormat="1" applyFont="1" applyFill="1" applyBorder="1" applyAlignment="1"/>
    <xf numFmtId="164" fontId="12" fillId="0" borderId="5" xfId="0" applyNumberFormat="1" applyFont="1" applyBorder="1"/>
    <xf numFmtId="164" fontId="13" fillId="0" borderId="6" xfId="0" applyNumberFormat="1" applyFont="1" applyBorder="1" applyAlignment="1">
      <alignment horizontal="center"/>
    </xf>
    <xf numFmtId="164" fontId="12" fillId="4" borderId="5" xfId="0" applyNumberFormat="1" applyFont="1" applyFill="1" applyBorder="1"/>
    <xf numFmtId="165" fontId="12" fillId="0" borderId="0" xfId="1" applyNumberFormat="1" applyFont="1"/>
    <xf numFmtId="165" fontId="13" fillId="0" borderId="6" xfId="1" applyNumberFormat="1" applyFont="1" applyFill="1" applyBorder="1" applyAlignment="1">
      <alignment horizontal="centerContinuous"/>
    </xf>
    <xf numFmtId="165" fontId="12" fillId="0" borderId="0" xfId="1" applyNumberFormat="1" applyFont="1" applyFill="1" applyBorder="1" applyAlignment="1"/>
    <xf numFmtId="165" fontId="12" fillId="4" borderId="0" xfId="1" applyNumberFormat="1" applyFont="1" applyFill="1" applyBorder="1" applyAlignment="1"/>
    <xf numFmtId="165" fontId="12" fillId="0" borderId="5" xfId="1" applyNumberFormat="1" applyFont="1" applyFill="1" applyBorder="1" applyAlignment="1"/>
    <xf numFmtId="165" fontId="13" fillId="0" borderId="6" xfId="1" applyNumberFormat="1" applyFont="1" applyFill="1" applyBorder="1" applyAlignment="1">
      <alignment horizontal="center"/>
    </xf>
    <xf numFmtId="165" fontId="12" fillId="4" borderId="5" xfId="1" applyNumberFormat="1" applyFont="1" applyFill="1" applyBorder="1" applyAlignment="1"/>
    <xf numFmtId="0" fontId="11" fillId="4" borderId="4" xfId="0" applyFont="1" applyFill="1" applyBorder="1"/>
    <xf numFmtId="165" fontId="4" fillId="0" borderId="6" xfId="1" applyNumberFormat="1" applyFont="1" applyFill="1" applyBorder="1" applyAlignment="1">
      <alignment horizontal="centerContinuous"/>
    </xf>
    <xf numFmtId="0" fontId="14" fillId="0" borderId="4" xfId="0" applyFont="1" applyBorder="1"/>
    <xf numFmtId="164" fontId="0" fillId="0" borderId="4" xfId="0" applyNumberFormat="1" applyBorder="1"/>
    <xf numFmtId="165" fontId="3" fillId="4" borderId="0" xfId="1" applyNumberFormat="1" applyFont="1" applyFill="1" applyBorder="1" applyAlignment="1"/>
    <xf numFmtId="165" fontId="4" fillId="0" borderId="6" xfId="1" applyNumberFormat="1" applyFont="1" applyFill="1" applyBorder="1" applyAlignment="1">
      <alignment horizontal="center"/>
    </xf>
    <xf numFmtId="165" fontId="3" fillId="4" borderId="5" xfId="1" applyNumberFormat="1" applyFont="1" applyFill="1" applyBorder="1" applyAlignment="1"/>
    <xf numFmtId="0" fontId="15" fillId="0" borderId="0" xfId="2"/>
    <xf numFmtId="0" fontId="16" fillId="5" borderId="11" xfId="2" applyFont="1" applyFill="1" applyBorder="1" applyAlignment="1">
      <alignment horizontal="center" vertical="center" wrapText="1"/>
    </xf>
    <xf numFmtId="0" fontId="15" fillId="0" borderId="7" xfId="2" applyBorder="1"/>
    <xf numFmtId="171" fontId="15" fillId="0" borderId="11" xfId="2" applyNumberFormat="1" applyBorder="1"/>
    <xf numFmtId="4" fontId="15" fillId="0" borderId="11" xfId="2" applyNumberFormat="1" applyBorder="1" applyAlignment="1">
      <alignment horizontal="right" vertical="center"/>
    </xf>
    <xf numFmtId="0" fontId="15" fillId="0" borderId="12" xfId="2" applyBorder="1" applyAlignment="1">
      <alignment horizontal="center"/>
    </xf>
    <xf numFmtId="0" fontId="15" fillId="0" borderId="2" xfId="2" applyBorder="1"/>
    <xf numFmtId="0" fontId="15" fillId="0" borderId="13" xfId="2" applyBorder="1"/>
    <xf numFmtId="0" fontId="15" fillId="0" borderId="14" xfId="2" applyBorder="1"/>
    <xf numFmtId="0" fontId="16" fillId="5" borderId="11" xfId="2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centerContinuous"/>
    </xf>
    <xf numFmtId="0" fontId="12" fillId="0" borderId="0" xfId="0" applyFont="1" applyFill="1" applyBorder="1" applyAlignment="1"/>
    <xf numFmtId="0" fontId="12" fillId="0" borderId="5" xfId="0" applyFont="1" applyFill="1" applyBorder="1" applyAlignment="1"/>
    <xf numFmtId="0" fontId="13" fillId="0" borderId="6" xfId="0" applyFont="1" applyFill="1" applyBorder="1" applyAlignment="1">
      <alignment horizontal="center"/>
    </xf>
    <xf numFmtId="164" fontId="12" fillId="0" borderId="0" xfId="0" applyNumberFormat="1" applyFont="1" applyFill="1" applyBorder="1" applyAlignment="1"/>
    <xf numFmtId="164" fontId="12" fillId="0" borderId="5" xfId="0" applyNumberFormat="1" applyFont="1" applyFill="1" applyBorder="1" applyAlignment="1"/>
    <xf numFmtId="165" fontId="12" fillId="2" borderId="0" xfId="1" applyNumberFormat="1" applyFont="1" applyFill="1" applyBorder="1" applyAlignment="1"/>
    <xf numFmtId="165" fontId="12" fillId="2" borderId="5" xfId="1" applyNumberFormat="1" applyFont="1" applyFill="1" applyBorder="1" applyAlignment="1"/>
    <xf numFmtId="0" fontId="0" fillId="0" borderId="12" xfId="0" applyBorder="1" applyAlignment="1">
      <alignment horizontal="center"/>
    </xf>
    <xf numFmtId="0" fontId="16" fillId="5" borderId="15" xfId="3" applyFont="1" applyFill="1" applyBorder="1" applyAlignment="1">
      <alignment horizontal="center" vertical="center"/>
    </xf>
    <xf numFmtId="0" fontId="18" fillId="0" borderId="0" xfId="3"/>
    <xf numFmtId="171" fontId="18" fillId="0" borderId="15" xfId="3" applyNumberFormat="1" applyBorder="1"/>
    <xf numFmtId="171" fontId="15" fillId="0" borderId="15" xfId="3" applyNumberFormat="1" applyFont="1" applyBorder="1"/>
    <xf numFmtId="4" fontId="18" fillId="0" borderId="15" xfId="3" applyNumberFormat="1" applyBorder="1" applyAlignment="1">
      <alignment horizontal="right" vertical="center"/>
    </xf>
    <xf numFmtId="41" fontId="0" fillId="0" borderId="15" xfId="4" applyFont="1" applyBorder="1"/>
    <xf numFmtId="0" fontId="18" fillId="0" borderId="16" xfId="3" applyBorder="1"/>
    <xf numFmtId="171" fontId="18" fillId="0" borderId="23" xfId="3" applyNumberFormat="1" applyBorder="1"/>
    <xf numFmtId="171" fontId="15" fillId="0" borderId="23" xfId="3" applyNumberFormat="1" applyFont="1" applyBorder="1"/>
    <xf numFmtId="4" fontId="18" fillId="0" borderId="23" xfId="3" applyNumberFormat="1" applyBorder="1" applyAlignment="1">
      <alignment horizontal="right" vertical="center"/>
    </xf>
    <xf numFmtId="41" fontId="0" fillId="0" borderId="23" xfId="4" applyFont="1" applyBorder="1"/>
    <xf numFmtId="0" fontId="18" fillId="0" borderId="4" xfId="3" applyBorder="1"/>
    <xf numFmtId="0" fontId="18" fillId="0" borderId="5" xfId="3" applyBorder="1"/>
    <xf numFmtId="9" fontId="18" fillId="0" borderId="0" xfId="3" applyNumberFormat="1"/>
    <xf numFmtId="0" fontId="15" fillId="0" borderId="0" xfId="3" applyFont="1"/>
    <xf numFmtId="0" fontId="17" fillId="0" borderId="6" xfId="3" applyFont="1" applyBorder="1" applyAlignment="1">
      <alignment horizontal="center"/>
    </xf>
    <xf numFmtId="0" fontId="18" fillId="0" borderId="26" xfId="3" applyBorder="1" applyAlignment="1">
      <alignment horizontal="center"/>
    </xf>
    <xf numFmtId="0" fontId="15" fillId="0" borderId="0" xfId="3" applyFont="1" applyAlignment="1">
      <alignment horizontal="center"/>
    </xf>
    <xf numFmtId="0" fontId="18" fillId="0" borderId="2" xfId="3" applyBorder="1"/>
    <xf numFmtId="171" fontId="18" fillId="0" borderId="17" xfId="3" applyNumberFormat="1" applyBorder="1"/>
    <xf numFmtId="171" fontId="15" fillId="0" borderId="17" xfId="3" applyNumberFormat="1" applyFont="1" applyBorder="1"/>
    <xf numFmtId="4" fontId="18" fillId="0" borderId="17" xfId="3" applyNumberFormat="1" applyBorder="1" applyAlignment="1">
      <alignment horizontal="right" vertical="center"/>
    </xf>
    <xf numFmtId="41" fontId="0" fillId="0" borderId="17" xfId="4" applyFont="1" applyBorder="1"/>
    <xf numFmtId="0" fontId="18" fillId="0" borderId="18" xfId="3" applyBorder="1"/>
    <xf numFmtId="0" fontId="19" fillId="0" borderId="21" xfId="3" applyFont="1" applyBorder="1" applyAlignment="1">
      <alignment horizontal="center"/>
    </xf>
    <xf numFmtId="0" fontId="19" fillId="0" borderId="24" xfId="3" applyFont="1" applyBorder="1" applyAlignment="1">
      <alignment horizontal="center"/>
    </xf>
    <xf numFmtId="0" fontId="19" fillId="0" borderId="22" xfId="3" applyFont="1" applyBorder="1" applyAlignment="1">
      <alignment horizontal="center"/>
    </xf>
    <xf numFmtId="0" fontId="16" fillId="5" borderId="23" xfId="3" applyFont="1" applyFill="1" applyBorder="1" applyAlignment="1">
      <alignment horizontal="center" vertical="center"/>
    </xf>
    <xf numFmtId="4" fontId="18" fillId="0" borderId="0" xfId="3" applyNumberFormat="1"/>
    <xf numFmtId="173" fontId="18" fillId="0" borderId="0" xfId="3" applyNumberFormat="1"/>
    <xf numFmtId="41" fontId="0" fillId="0" borderId="27" xfId="4" applyFont="1" applyFill="1" applyBorder="1"/>
    <xf numFmtId="0" fontId="15" fillId="3" borderId="28" xfId="3" applyFont="1" applyFill="1" applyBorder="1" applyAlignment="1">
      <alignment horizontal="left"/>
    </xf>
    <xf numFmtId="0" fontId="15" fillId="3" borderId="25" xfId="3" applyFont="1" applyFill="1" applyBorder="1" applyAlignment="1">
      <alignment horizontal="left"/>
    </xf>
    <xf numFmtId="0" fontId="15" fillId="3" borderId="29" xfId="3" applyFont="1" applyFill="1" applyBorder="1" applyAlignment="1">
      <alignment horizontal="left"/>
    </xf>
    <xf numFmtId="0" fontId="15" fillId="0" borderId="16" xfId="3" applyFont="1" applyBorder="1" applyAlignment="1">
      <alignment horizontal="left"/>
    </xf>
    <xf numFmtId="0" fontId="15" fillId="0" borderId="16" xfId="3" applyFont="1" applyBorder="1" applyAlignment="1">
      <alignment horizontal="center"/>
    </xf>
    <xf numFmtId="41" fontId="18" fillId="0" borderId="16" xfId="3" applyNumberFormat="1" applyBorder="1"/>
    <xf numFmtId="43" fontId="18" fillId="0" borderId="16" xfId="3" applyNumberFormat="1" applyBorder="1"/>
    <xf numFmtId="4" fontId="18" fillId="0" borderId="16" xfId="3" applyNumberFormat="1" applyBorder="1"/>
    <xf numFmtId="43" fontId="18" fillId="0" borderId="0" xfId="3" applyNumberFormat="1"/>
    <xf numFmtId="41" fontId="18" fillId="0" borderId="0" xfId="3" applyNumberFormat="1"/>
    <xf numFmtId="0" fontId="19" fillId="3" borderId="30" xfId="3" applyFont="1" applyFill="1" applyBorder="1" applyAlignment="1">
      <alignment horizontal="center"/>
    </xf>
    <xf numFmtId="0" fontId="19" fillId="3" borderId="31" xfId="3" applyFont="1" applyFill="1" applyBorder="1" applyAlignment="1">
      <alignment horizontal="center"/>
    </xf>
    <xf numFmtId="0" fontId="15" fillId="0" borderId="28" xfId="3" applyFont="1" applyBorder="1"/>
    <xf numFmtId="0" fontId="18" fillId="0" borderId="29" xfId="3" applyBorder="1"/>
    <xf numFmtId="0" fontId="15" fillId="0" borderId="32" xfId="3" applyFont="1" applyBorder="1"/>
    <xf numFmtId="0" fontId="18" fillId="0" borderId="33" xfId="3" applyBorder="1"/>
    <xf numFmtId="0" fontId="16" fillId="3" borderId="23" xfId="3" applyFont="1" applyFill="1" applyBorder="1" applyAlignment="1">
      <alignment horizontal="center" vertical="center"/>
    </xf>
    <xf numFmtId="171" fontId="19" fillId="0" borderId="34" xfId="3" applyNumberFormat="1" applyFont="1" applyBorder="1" applyAlignment="1">
      <alignment horizontal="center"/>
    </xf>
    <xf numFmtId="171" fontId="19" fillId="0" borderId="35" xfId="3" applyNumberFormat="1" applyFont="1" applyBorder="1" applyAlignment="1">
      <alignment horizontal="center"/>
    </xf>
    <xf numFmtId="171" fontId="19" fillId="0" borderId="36" xfId="3" applyNumberFormat="1" applyFont="1" applyBorder="1" applyAlignment="1">
      <alignment horizontal="center"/>
    </xf>
    <xf numFmtId="171" fontId="19" fillId="0" borderId="0" xfId="3" applyNumberFormat="1" applyFont="1" applyAlignment="1">
      <alignment horizontal="center"/>
    </xf>
    <xf numFmtId="171" fontId="18" fillId="0" borderId="19" xfId="3" applyNumberFormat="1" applyBorder="1"/>
    <xf numFmtId="171" fontId="15" fillId="0" borderId="19" xfId="3" applyNumberFormat="1" applyFont="1" applyBorder="1"/>
    <xf numFmtId="4" fontId="18" fillId="0" borderId="19" xfId="3" applyNumberFormat="1" applyBorder="1" applyAlignment="1">
      <alignment horizontal="right" vertical="center"/>
    </xf>
    <xf numFmtId="41" fontId="0" fillId="0" borderId="19" xfId="4" applyFont="1" applyBorder="1"/>
    <xf numFmtId="0" fontId="18" fillId="0" borderId="20" xfId="3" applyBorder="1"/>
    <xf numFmtId="0" fontId="20" fillId="3" borderId="21" xfId="3" applyFont="1" applyFill="1" applyBorder="1"/>
    <xf numFmtId="0" fontId="20" fillId="3" borderId="22" xfId="3" applyFont="1" applyFill="1" applyBorder="1"/>
    <xf numFmtId="0" fontId="20" fillId="0" borderId="0" xfId="3" applyFont="1"/>
    <xf numFmtId="0" fontId="21" fillId="0" borderId="6" xfId="3" applyFont="1" applyBorder="1" applyAlignment="1">
      <alignment horizontal="centerContinuous"/>
    </xf>
    <xf numFmtId="0" fontId="22" fillId="0" borderId="6" xfId="3" applyFont="1" applyBorder="1" applyAlignment="1">
      <alignment horizontal="centerContinuous"/>
    </xf>
    <xf numFmtId="164" fontId="20" fillId="0" borderId="0" xfId="3" applyNumberFormat="1" applyFont="1"/>
    <xf numFmtId="0" fontId="20" fillId="0" borderId="5" xfId="3" applyFont="1" applyBorder="1"/>
    <xf numFmtId="0" fontId="20" fillId="3" borderId="24" xfId="3" applyFont="1" applyFill="1" applyBorder="1"/>
    <xf numFmtId="0" fontId="20" fillId="0" borderId="6" xfId="3" applyFont="1" applyBorder="1" applyAlignment="1">
      <alignment horizontal="center"/>
    </xf>
    <xf numFmtId="164" fontId="20" fillId="0" borderId="5" xfId="3" applyNumberFormat="1" applyFont="1" applyBorder="1"/>
    <xf numFmtId="0" fontId="20" fillId="0" borderId="25" xfId="3" applyFont="1" applyBorder="1" applyAlignment="1">
      <alignment horizontal="center"/>
    </xf>
    <xf numFmtId="11" fontId="20" fillId="0" borderId="0" xfId="3" applyNumberFormat="1" applyFont="1"/>
    <xf numFmtId="11" fontId="20" fillId="0" borderId="5" xfId="3" applyNumberFormat="1" applyFont="1" applyBorder="1"/>
    <xf numFmtId="0" fontId="18" fillId="0" borderId="37" xfId="3" applyBorder="1"/>
    <xf numFmtId="0" fontId="18" fillId="0" borderId="39" xfId="3" applyBorder="1"/>
    <xf numFmtId="0" fontId="18" fillId="0" borderId="38" xfId="3" applyBorder="1" applyAlignment="1">
      <alignment horizontal="center"/>
    </xf>
    <xf numFmtId="0" fontId="18" fillId="0" borderId="40" xfId="3" applyBorder="1"/>
    <xf numFmtId="0" fontId="18" fillId="0" borderId="41" xfId="3" applyBorder="1" applyAlignment="1">
      <alignment horizontal="center"/>
    </xf>
  </cellXfs>
  <cellStyles count="5">
    <cellStyle name="Millares [0]" xfId="1" builtinId="6"/>
    <cellStyle name="Millares [0] 2" xfId="4" xr:uid="{59ACF44E-AE2B-4B3D-8806-19A84A7770C3}"/>
    <cellStyle name="Normal" xfId="0" builtinId="0"/>
    <cellStyle name="Normal 2" xfId="2" xr:uid="{07FE1F3D-568F-44D7-8989-F6BC7FAF1BBC}"/>
    <cellStyle name="Normal 3" xfId="3" xr:uid="{C719FD13-F79B-4ED1-8C96-2946E65DE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IMACEC!$E$6:$E$36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IMACEC!$F$6:$F$36</c:f>
              <c:numCache>
                <c:formatCode>General</c:formatCode>
                <c:ptCount val="31"/>
                <c:pt idx="0">
                  <c:v>1</c:v>
                </c:pt>
                <c:pt idx="1">
                  <c:v>0.95129576644541014</c:v>
                </c:pt>
                <c:pt idx="2">
                  <c:v>0.91850001618934007</c:v>
                </c:pt>
                <c:pt idx="3">
                  <c:v>0.91394988212938655</c:v>
                </c:pt>
                <c:pt idx="4">
                  <c:v>0.90884211748574761</c:v>
                </c:pt>
                <c:pt idx="5">
                  <c:v>0.90683286702576793</c:v>
                </c:pt>
                <c:pt idx="6">
                  <c:v>0.88885165589841486</c:v>
                </c:pt>
                <c:pt idx="7">
                  <c:v>0.88549475360985108</c:v>
                </c:pt>
                <c:pt idx="8">
                  <c:v>0.86505428516925709</c:v>
                </c:pt>
                <c:pt idx="9">
                  <c:v>0.85238464623254284</c:v>
                </c:pt>
                <c:pt idx="10">
                  <c:v>0.84326655723963306</c:v>
                </c:pt>
                <c:pt idx="11">
                  <c:v>0.85475249665980335</c:v>
                </c:pt>
                <c:pt idx="12">
                  <c:v>0.88425292020105051</c:v>
                </c:pt>
                <c:pt idx="13">
                  <c:v>0.84236271590574174</c:v>
                </c:pt>
                <c:pt idx="14">
                  <c:v>0.81402165410133931</c:v>
                </c:pt>
                <c:pt idx="15">
                  <c:v>0.80937542743957058</c:v>
                </c:pt>
                <c:pt idx="16">
                  <c:v>0.80521467141876002</c:v>
                </c:pt>
                <c:pt idx="17">
                  <c:v>0.80299610534208998</c:v>
                </c:pt>
                <c:pt idx="18">
                  <c:v>0.78624238454481032</c:v>
                </c:pt>
                <c:pt idx="19">
                  <c:v>0.78270092244567624</c:v>
                </c:pt>
                <c:pt idx="20">
                  <c:v>0.76002751619264974</c:v>
                </c:pt>
                <c:pt idx="21">
                  <c:v>0.74208251158782645</c:v>
                </c:pt>
                <c:pt idx="22">
                  <c:v>0.72921903987943038</c:v>
                </c:pt>
                <c:pt idx="23">
                  <c:v>0.73637746855454322</c:v>
                </c:pt>
                <c:pt idx="24">
                  <c:v>0.75751790943777386</c:v>
                </c:pt>
                <c:pt idx="25">
                  <c:v>0.71181437650889834</c:v>
                </c:pt>
                <c:pt idx="26">
                  <c:v>0.68122010240427788</c:v>
                </c:pt>
                <c:pt idx="27">
                  <c:v>0.67444097535203407</c:v>
                </c:pt>
                <c:pt idx="28">
                  <c:v>0.67022069161692166</c:v>
                </c:pt>
                <c:pt idx="29">
                  <c:v>0.66799198211124</c:v>
                </c:pt>
                <c:pt idx="30">
                  <c:v>0.6492231454584827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7-4C5C-A18E-257018D2C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476272"/>
        <c:axId val="476267248"/>
      </c:barChart>
      <c:lineChart>
        <c:grouping val="standard"/>
        <c:varyColors val="0"/>
        <c:ser>
          <c:idx val="0"/>
          <c:order val="0"/>
          <c:tx>
            <c:strRef>
              <c:f>IMACEC!$G$5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IMACEC!$E$6:$E$36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IMACEC!$G$6:$G$36</c:f>
              <c:numCache>
                <c:formatCode>General</c:formatCode>
                <c:ptCount val="31"/>
                <c:pt idx="1">
                  <c:v>-0.12249774903375335</c:v>
                </c:pt>
                <c:pt idx="2">
                  <c:v>-0.20534098830916306</c:v>
                </c:pt>
                <c:pt idx="3">
                  <c:v>-0.25977645176955388</c:v>
                </c:pt>
                <c:pt idx="4">
                  <c:v>-0.30422435224689204</c:v>
                </c:pt>
                <c:pt idx="5">
                  <c:v>-0.3425517336394131</c:v>
                </c:pt>
                <c:pt idx="6">
                  <c:v>-0.37685731780968273</c:v>
                </c:pt>
                <c:pt idx="7">
                  <c:v>-0.40710214969236569</c:v>
                </c:pt>
                <c:pt idx="8">
                  <c:v>-0.43504496948205668</c:v>
                </c:pt>
                <c:pt idx="9">
                  <c:v>-0.4601328303636531</c:v>
                </c:pt>
                <c:pt idx="10">
                  <c:v>-0.4832466138098564</c:v>
                </c:pt>
                <c:pt idx="11">
                  <c:v>-0.5048448759480334</c:v>
                </c:pt>
                <c:pt idx="12">
                  <c:v>-0.52611284947549641</c:v>
                </c:pt>
                <c:pt idx="13">
                  <c:v>-0.54796052647020144</c:v>
                </c:pt>
                <c:pt idx="14">
                  <c:v>-0.56705914504186883</c:v>
                </c:pt>
                <c:pt idx="15">
                  <c:v>-0.58433086826616176</c:v>
                </c:pt>
                <c:pt idx="16">
                  <c:v>-0.60091820338010671</c:v>
                </c:pt>
                <c:pt idx="17">
                  <c:v>-0.61689642296732938</c:v>
                </c:pt>
                <c:pt idx="18">
                  <c:v>-0.6323864545246497</c:v>
                </c:pt>
                <c:pt idx="19">
                  <c:v>-0.64688869666336868</c:v>
                </c:pt>
                <c:pt idx="20">
                  <c:v>-0.66094673760577949</c:v>
                </c:pt>
                <c:pt idx="21">
                  <c:v>-0.67393354874044487</c:v>
                </c:pt>
                <c:pt idx="22">
                  <c:v>-0.68608548879256737</c:v>
                </c:pt>
                <c:pt idx="23">
                  <c:v>-0.69761892940794612</c:v>
                </c:pt>
                <c:pt idx="24">
                  <c:v>-0.70918679063947043</c:v>
                </c:pt>
                <c:pt idx="25">
                  <c:v>-0.72122634832013233</c:v>
                </c:pt>
                <c:pt idx="26">
                  <c:v>-0.73169229280930181</c:v>
                </c:pt>
                <c:pt idx="27">
                  <c:v>-0.74114824772942567</c:v>
                </c:pt>
                <c:pt idx="28">
                  <c:v>-0.7503012915933539</c:v>
                </c:pt>
                <c:pt idx="29">
                  <c:v>-0.75923186243171148</c:v>
                </c:pt>
                <c:pt idx="30">
                  <c:v>-0.76800032883175351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7-4C5C-A18E-257018D2C5FB}"/>
            </c:ext>
          </c:extLst>
        </c:ser>
        <c:ser>
          <c:idx val="1"/>
          <c:order val="1"/>
          <c:tx>
            <c:strRef>
              <c:f>IMACEC!$H$5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IMACEC!$H$6:$H$36</c:f>
              <c:numCache>
                <c:formatCode>General</c:formatCode>
                <c:ptCount val="31"/>
                <c:pt idx="1">
                  <c:v>0.12249774903375335</c:v>
                </c:pt>
                <c:pt idx="2">
                  <c:v>0.20534098830916306</c:v>
                </c:pt>
                <c:pt idx="3">
                  <c:v>0.25977645176955388</c:v>
                </c:pt>
                <c:pt idx="4">
                  <c:v>0.30422435224689204</c:v>
                </c:pt>
                <c:pt idx="5">
                  <c:v>0.3425517336394131</c:v>
                </c:pt>
                <c:pt idx="6">
                  <c:v>0.37685731780968273</c:v>
                </c:pt>
                <c:pt idx="7">
                  <c:v>0.40710214969236569</c:v>
                </c:pt>
                <c:pt idx="8">
                  <c:v>0.43504496948205668</c:v>
                </c:pt>
                <c:pt idx="9">
                  <c:v>0.4601328303636531</c:v>
                </c:pt>
                <c:pt idx="10">
                  <c:v>0.4832466138098564</c:v>
                </c:pt>
                <c:pt idx="11">
                  <c:v>0.5048448759480334</c:v>
                </c:pt>
                <c:pt idx="12">
                  <c:v>0.52611284947549641</c:v>
                </c:pt>
                <c:pt idx="13">
                  <c:v>0.54796052647020144</c:v>
                </c:pt>
                <c:pt idx="14">
                  <c:v>0.56705914504186883</c:v>
                </c:pt>
                <c:pt idx="15">
                  <c:v>0.58433086826616176</c:v>
                </c:pt>
                <c:pt idx="16">
                  <c:v>0.60091820338010671</c:v>
                </c:pt>
                <c:pt idx="17">
                  <c:v>0.61689642296732938</c:v>
                </c:pt>
                <c:pt idx="18">
                  <c:v>0.6323864545246497</c:v>
                </c:pt>
                <c:pt idx="19">
                  <c:v>0.64688869666336868</c:v>
                </c:pt>
                <c:pt idx="20">
                  <c:v>0.66094673760577949</c:v>
                </c:pt>
                <c:pt idx="21">
                  <c:v>0.67393354874044487</c:v>
                </c:pt>
                <c:pt idx="22">
                  <c:v>0.68608548879256737</c:v>
                </c:pt>
                <c:pt idx="23">
                  <c:v>0.69761892940794612</c:v>
                </c:pt>
                <c:pt idx="24">
                  <c:v>0.70918679063947043</c:v>
                </c:pt>
                <c:pt idx="25">
                  <c:v>0.72122634832013233</c:v>
                </c:pt>
                <c:pt idx="26">
                  <c:v>0.73169229280930181</c:v>
                </c:pt>
                <c:pt idx="27">
                  <c:v>0.74114824772942567</c:v>
                </c:pt>
                <c:pt idx="28">
                  <c:v>0.7503012915933539</c:v>
                </c:pt>
                <c:pt idx="29">
                  <c:v>0.75923186243171148</c:v>
                </c:pt>
                <c:pt idx="30">
                  <c:v>0.76800032883175351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7-4C5C-A18E-257018D2C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76272"/>
        <c:axId val="476267248"/>
      </c:lineChart>
      <c:catAx>
        <c:axId val="42747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6267248"/>
        <c:crosses val="autoZero"/>
        <c:auto val="1"/>
        <c:lblAlgn val="ctr"/>
        <c:lblOffset val="100"/>
        <c:noMultiLvlLbl val="0"/>
      </c:catAx>
      <c:valAx>
        <c:axId val="47626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476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IMACEC!$B$3</c:f>
              <c:strCache>
                <c:ptCount val="1"/>
                <c:pt idx="0">
                  <c:v>1.Imacec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IMACEC!$A$4:$A$259</c:f>
              <c:numCache>
                <c:formatCode>mmm\.yyyy</c:formatCode>
                <c:ptCount val="256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  <c:pt idx="18">
                  <c:v>37073</c:v>
                </c:pt>
                <c:pt idx="19">
                  <c:v>37104</c:v>
                </c:pt>
                <c:pt idx="20">
                  <c:v>37135</c:v>
                </c:pt>
                <c:pt idx="21">
                  <c:v>37165</c:v>
                </c:pt>
                <c:pt idx="22">
                  <c:v>37196</c:v>
                </c:pt>
                <c:pt idx="23">
                  <c:v>37226</c:v>
                </c:pt>
                <c:pt idx="24">
                  <c:v>37257</c:v>
                </c:pt>
                <c:pt idx="25">
                  <c:v>37288</c:v>
                </c:pt>
                <c:pt idx="26">
                  <c:v>37316</c:v>
                </c:pt>
                <c:pt idx="27">
                  <c:v>37347</c:v>
                </c:pt>
                <c:pt idx="28">
                  <c:v>37377</c:v>
                </c:pt>
                <c:pt idx="29">
                  <c:v>37408</c:v>
                </c:pt>
                <c:pt idx="30">
                  <c:v>37438</c:v>
                </c:pt>
                <c:pt idx="31">
                  <c:v>37469</c:v>
                </c:pt>
                <c:pt idx="32">
                  <c:v>37500</c:v>
                </c:pt>
                <c:pt idx="33">
                  <c:v>37530</c:v>
                </c:pt>
                <c:pt idx="34">
                  <c:v>37561</c:v>
                </c:pt>
                <c:pt idx="35">
                  <c:v>37591</c:v>
                </c:pt>
                <c:pt idx="36">
                  <c:v>37622</c:v>
                </c:pt>
                <c:pt idx="37">
                  <c:v>37653</c:v>
                </c:pt>
                <c:pt idx="38">
                  <c:v>37681</c:v>
                </c:pt>
                <c:pt idx="39">
                  <c:v>37712</c:v>
                </c:pt>
                <c:pt idx="40">
                  <c:v>37742</c:v>
                </c:pt>
                <c:pt idx="41">
                  <c:v>37773</c:v>
                </c:pt>
                <c:pt idx="42">
                  <c:v>37803</c:v>
                </c:pt>
                <c:pt idx="43">
                  <c:v>37834</c:v>
                </c:pt>
                <c:pt idx="44">
                  <c:v>37865</c:v>
                </c:pt>
                <c:pt idx="45">
                  <c:v>37895</c:v>
                </c:pt>
                <c:pt idx="46">
                  <c:v>37926</c:v>
                </c:pt>
                <c:pt idx="47">
                  <c:v>37956</c:v>
                </c:pt>
                <c:pt idx="48">
                  <c:v>37987</c:v>
                </c:pt>
                <c:pt idx="49">
                  <c:v>38018</c:v>
                </c:pt>
                <c:pt idx="50">
                  <c:v>38047</c:v>
                </c:pt>
                <c:pt idx="51">
                  <c:v>38078</c:v>
                </c:pt>
                <c:pt idx="52">
                  <c:v>38108</c:v>
                </c:pt>
                <c:pt idx="53">
                  <c:v>38139</c:v>
                </c:pt>
                <c:pt idx="54">
                  <c:v>38169</c:v>
                </c:pt>
                <c:pt idx="55">
                  <c:v>38200</c:v>
                </c:pt>
                <c:pt idx="56">
                  <c:v>38231</c:v>
                </c:pt>
                <c:pt idx="57">
                  <c:v>38261</c:v>
                </c:pt>
                <c:pt idx="58">
                  <c:v>38292</c:v>
                </c:pt>
                <c:pt idx="59">
                  <c:v>38322</c:v>
                </c:pt>
                <c:pt idx="60">
                  <c:v>38353</c:v>
                </c:pt>
                <c:pt idx="61">
                  <c:v>38384</c:v>
                </c:pt>
                <c:pt idx="62">
                  <c:v>38412</c:v>
                </c:pt>
                <c:pt idx="63">
                  <c:v>38443</c:v>
                </c:pt>
                <c:pt idx="64">
                  <c:v>38473</c:v>
                </c:pt>
                <c:pt idx="65">
                  <c:v>38504</c:v>
                </c:pt>
                <c:pt idx="66">
                  <c:v>38534</c:v>
                </c:pt>
                <c:pt idx="67">
                  <c:v>38565</c:v>
                </c:pt>
                <c:pt idx="68">
                  <c:v>38596</c:v>
                </c:pt>
                <c:pt idx="69">
                  <c:v>38626</c:v>
                </c:pt>
                <c:pt idx="70">
                  <c:v>38657</c:v>
                </c:pt>
                <c:pt idx="71">
                  <c:v>38687</c:v>
                </c:pt>
                <c:pt idx="72">
                  <c:v>38718</c:v>
                </c:pt>
                <c:pt idx="73">
                  <c:v>38749</c:v>
                </c:pt>
                <c:pt idx="74">
                  <c:v>38777</c:v>
                </c:pt>
                <c:pt idx="75">
                  <c:v>38808</c:v>
                </c:pt>
                <c:pt idx="76">
                  <c:v>38838</c:v>
                </c:pt>
                <c:pt idx="77">
                  <c:v>38869</c:v>
                </c:pt>
                <c:pt idx="78">
                  <c:v>38899</c:v>
                </c:pt>
                <c:pt idx="79">
                  <c:v>38930</c:v>
                </c:pt>
                <c:pt idx="80">
                  <c:v>38961</c:v>
                </c:pt>
                <c:pt idx="81">
                  <c:v>38991</c:v>
                </c:pt>
                <c:pt idx="82">
                  <c:v>39022</c:v>
                </c:pt>
                <c:pt idx="83">
                  <c:v>39052</c:v>
                </c:pt>
                <c:pt idx="84">
                  <c:v>39083</c:v>
                </c:pt>
                <c:pt idx="85">
                  <c:v>39114</c:v>
                </c:pt>
                <c:pt idx="86">
                  <c:v>39142</c:v>
                </c:pt>
                <c:pt idx="87">
                  <c:v>39173</c:v>
                </c:pt>
                <c:pt idx="88">
                  <c:v>39203</c:v>
                </c:pt>
                <c:pt idx="89">
                  <c:v>39234</c:v>
                </c:pt>
                <c:pt idx="90">
                  <c:v>39264</c:v>
                </c:pt>
                <c:pt idx="91">
                  <c:v>39295</c:v>
                </c:pt>
                <c:pt idx="92">
                  <c:v>39326</c:v>
                </c:pt>
                <c:pt idx="93">
                  <c:v>39356</c:v>
                </c:pt>
                <c:pt idx="94">
                  <c:v>39387</c:v>
                </c:pt>
                <c:pt idx="95">
                  <c:v>39417</c:v>
                </c:pt>
                <c:pt idx="96">
                  <c:v>39448</c:v>
                </c:pt>
                <c:pt idx="97">
                  <c:v>39479</c:v>
                </c:pt>
                <c:pt idx="98">
                  <c:v>39508</c:v>
                </c:pt>
                <c:pt idx="99">
                  <c:v>39539</c:v>
                </c:pt>
                <c:pt idx="100">
                  <c:v>39569</c:v>
                </c:pt>
                <c:pt idx="101">
                  <c:v>39600</c:v>
                </c:pt>
                <c:pt idx="102">
                  <c:v>39630</c:v>
                </c:pt>
                <c:pt idx="103">
                  <c:v>39661</c:v>
                </c:pt>
                <c:pt idx="104">
                  <c:v>39692</c:v>
                </c:pt>
                <c:pt idx="105">
                  <c:v>39722</c:v>
                </c:pt>
                <c:pt idx="106">
                  <c:v>39753</c:v>
                </c:pt>
                <c:pt idx="107">
                  <c:v>39783</c:v>
                </c:pt>
                <c:pt idx="108">
                  <c:v>39814</c:v>
                </c:pt>
                <c:pt idx="109">
                  <c:v>39845</c:v>
                </c:pt>
                <c:pt idx="110">
                  <c:v>39873</c:v>
                </c:pt>
                <c:pt idx="111">
                  <c:v>39904</c:v>
                </c:pt>
                <c:pt idx="112">
                  <c:v>39934</c:v>
                </c:pt>
                <c:pt idx="113">
                  <c:v>39965</c:v>
                </c:pt>
                <c:pt idx="114">
                  <c:v>39995</c:v>
                </c:pt>
                <c:pt idx="115">
                  <c:v>40026</c:v>
                </c:pt>
                <c:pt idx="116">
                  <c:v>40057</c:v>
                </c:pt>
                <c:pt idx="117">
                  <c:v>40087</c:v>
                </c:pt>
                <c:pt idx="118">
                  <c:v>40118</c:v>
                </c:pt>
                <c:pt idx="119">
                  <c:v>40148</c:v>
                </c:pt>
                <c:pt idx="120">
                  <c:v>40179</c:v>
                </c:pt>
                <c:pt idx="121">
                  <c:v>40210</c:v>
                </c:pt>
                <c:pt idx="122">
                  <c:v>40238</c:v>
                </c:pt>
                <c:pt idx="123">
                  <c:v>40269</c:v>
                </c:pt>
                <c:pt idx="124">
                  <c:v>40299</c:v>
                </c:pt>
                <c:pt idx="125">
                  <c:v>40330</c:v>
                </c:pt>
                <c:pt idx="126">
                  <c:v>40360</c:v>
                </c:pt>
                <c:pt idx="127">
                  <c:v>40391</c:v>
                </c:pt>
                <c:pt idx="128">
                  <c:v>40422</c:v>
                </c:pt>
                <c:pt idx="129">
                  <c:v>40452</c:v>
                </c:pt>
                <c:pt idx="130">
                  <c:v>40483</c:v>
                </c:pt>
                <c:pt idx="131">
                  <c:v>40513</c:v>
                </c:pt>
                <c:pt idx="132">
                  <c:v>40544</c:v>
                </c:pt>
                <c:pt idx="133">
                  <c:v>40575</c:v>
                </c:pt>
                <c:pt idx="134">
                  <c:v>40603</c:v>
                </c:pt>
                <c:pt idx="135">
                  <c:v>40634</c:v>
                </c:pt>
                <c:pt idx="136">
                  <c:v>40664</c:v>
                </c:pt>
                <c:pt idx="137">
                  <c:v>40695</c:v>
                </c:pt>
                <c:pt idx="138">
                  <c:v>40725</c:v>
                </c:pt>
                <c:pt idx="139">
                  <c:v>40756</c:v>
                </c:pt>
                <c:pt idx="140">
                  <c:v>40787</c:v>
                </c:pt>
                <c:pt idx="141">
                  <c:v>40817</c:v>
                </c:pt>
                <c:pt idx="142">
                  <c:v>40848</c:v>
                </c:pt>
                <c:pt idx="143">
                  <c:v>40878</c:v>
                </c:pt>
                <c:pt idx="144">
                  <c:v>40909</c:v>
                </c:pt>
                <c:pt idx="145">
                  <c:v>40940</c:v>
                </c:pt>
                <c:pt idx="146">
                  <c:v>40969</c:v>
                </c:pt>
                <c:pt idx="147">
                  <c:v>41000</c:v>
                </c:pt>
                <c:pt idx="148">
                  <c:v>41030</c:v>
                </c:pt>
                <c:pt idx="149">
                  <c:v>41061</c:v>
                </c:pt>
                <c:pt idx="150">
                  <c:v>41091</c:v>
                </c:pt>
                <c:pt idx="151">
                  <c:v>41122</c:v>
                </c:pt>
                <c:pt idx="152">
                  <c:v>41153</c:v>
                </c:pt>
                <c:pt idx="153">
                  <c:v>41183</c:v>
                </c:pt>
                <c:pt idx="154">
                  <c:v>41214</c:v>
                </c:pt>
                <c:pt idx="155">
                  <c:v>41244</c:v>
                </c:pt>
                <c:pt idx="156">
                  <c:v>41275</c:v>
                </c:pt>
                <c:pt idx="157">
                  <c:v>41306</c:v>
                </c:pt>
                <c:pt idx="158">
                  <c:v>41334</c:v>
                </c:pt>
                <c:pt idx="159">
                  <c:v>41365</c:v>
                </c:pt>
                <c:pt idx="160">
                  <c:v>41395</c:v>
                </c:pt>
                <c:pt idx="161">
                  <c:v>41426</c:v>
                </c:pt>
                <c:pt idx="162">
                  <c:v>41456</c:v>
                </c:pt>
                <c:pt idx="163">
                  <c:v>41487</c:v>
                </c:pt>
                <c:pt idx="164">
                  <c:v>41518</c:v>
                </c:pt>
                <c:pt idx="165">
                  <c:v>41548</c:v>
                </c:pt>
                <c:pt idx="166">
                  <c:v>41579</c:v>
                </c:pt>
                <c:pt idx="167">
                  <c:v>41609</c:v>
                </c:pt>
                <c:pt idx="168">
                  <c:v>41640</c:v>
                </c:pt>
                <c:pt idx="169">
                  <c:v>41671</c:v>
                </c:pt>
                <c:pt idx="170">
                  <c:v>41699</c:v>
                </c:pt>
                <c:pt idx="171">
                  <c:v>41730</c:v>
                </c:pt>
                <c:pt idx="172">
                  <c:v>41760</c:v>
                </c:pt>
                <c:pt idx="173">
                  <c:v>41791</c:v>
                </c:pt>
                <c:pt idx="174">
                  <c:v>41821</c:v>
                </c:pt>
                <c:pt idx="175">
                  <c:v>41852</c:v>
                </c:pt>
                <c:pt idx="176">
                  <c:v>41883</c:v>
                </c:pt>
                <c:pt idx="177">
                  <c:v>41913</c:v>
                </c:pt>
                <c:pt idx="178">
                  <c:v>41944</c:v>
                </c:pt>
                <c:pt idx="179">
                  <c:v>41974</c:v>
                </c:pt>
                <c:pt idx="180">
                  <c:v>42005</c:v>
                </c:pt>
                <c:pt idx="181">
                  <c:v>42036</c:v>
                </c:pt>
                <c:pt idx="182">
                  <c:v>42064</c:v>
                </c:pt>
                <c:pt idx="183">
                  <c:v>42095</c:v>
                </c:pt>
                <c:pt idx="184">
                  <c:v>42125</c:v>
                </c:pt>
                <c:pt idx="185">
                  <c:v>42156</c:v>
                </c:pt>
                <c:pt idx="186">
                  <c:v>42186</c:v>
                </c:pt>
                <c:pt idx="187">
                  <c:v>42217</c:v>
                </c:pt>
                <c:pt idx="188">
                  <c:v>42248</c:v>
                </c:pt>
                <c:pt idx="189">
                  <c:v>42278</c:v>
                </c:pt>
                <c:pt idx="190">
                  <c:v>42309</c:v>
                </c:pt>
                <c:pt idx="191">
                  <c:v>42339</c:v>
                </c:pt>
                <c:pt idx="192">
                  <c:v>42370</c:v>
                </c:pt>
                <c:pt idx="193">
                  <c:v>42401</c:v>
                </c:pt>
                <c:pt idx="194">
                  <c:v>42430</c:v>
                </c:pt>
                <c:pt idx="195">
                  <c:v>42461</c:v>
                </c:pt>
                <c:pt idx="196">
                  <c:v>42491</c:v>
                </c:pt>
                <c:pt idx="197">
                  <c:v>42522</c:v>
                </c:pt>
                <c:pt idx="198">
                  <c:v>42552</c:v>
                </c:pt>
                <c:pt idx="199">
                  <c:v>42583</c:v>
                </c:pt>
                <c:pt idx="200">
                  <c:v>42614</c:v>
                </c:pt>
                <c:pt idx="201">
                  <c:v>42644</c:v>
                </c:pt>
                <c:pt idx="202">
                  <c:v>42675</c:v>
                </c:pt>
                <c:pt idx="203">
                  <c:v>42705</c:v>
                </c:pt>
                <c:pt idx="204">
                  <c:v>42736</c:v>
                </c:pt>
                <c:pt idx="205">
                  <c:v>42767</c:v>
                </c:pt>
                <c:pt idx="206">
                  <c:v>42795</c:v>
                </c:pt>
                <c:pt idx="207">
                  <c:v>42826</c:v>
                </c:pt>
                <c:pt idx="208">
                  <c:v>42856</c:v>
                </c:pt>
                <c:pt idx="209">
                  <c:v>42887</c:v>
                </c:pt>
                <c:pt idx="210">
                  <c:v>42917</c:v>
                </c:pt>
                <c:pt idx="211">
                  <c:v>42948</c:v>
                </c:pt>
                <c:pt idx="212">
                  <c:v>42979</c:v>
                </c:pt>
                <c:pt idx="213">
                  <c:v>43009</c:v>
                </c:pt>
                <c:pt idx="214">
                  <c:v>43040</c:v>
                </c:pt>
                <c:pt idx="215">
                  <c:v>43070</c:v>
                </c:pt>
                <c:pt idx="216">
                  <c:v>43101</c:v>
                </c:pt>
                <c:pt idx="217">
                  <c:v>43132</c:v>
                </c:pt>
                <c:pt idx="218">
                  <c:v>43160</c:v>
                </c:pt>
                <c:pt idx="219">
                  <c:v>43191</c:v>
                </c:pt>
                <c:pt idx="220">
                  <c:v>43221</c:v>
                </c:pt>
                <c:pt idx="221">
                  <c:v>43252</c:v>
                </c:pt>
                <c:pt idx="222">
                  <c:v>43282</c:v>
                </c:pt>
                <c:pt idx="223">
                  <c:v>43313</c:v>
                </c:pt>
                <c:pt idx="224">
                  <c:v>43344</c:v>
                </c:pt>
                <c:pt idx="225">
                  <c:v>43374</c:v>
                </c:pt>
                <c:pt idx="226">
                  <c:v>43405</c:v>
                </c:pt>
                <c:pt idx="227">
                  <c:v>43435</c:v>
                </c:pt>
                <c:pt idx="228">
                  <c:v>43466</c:v>
                </c:pt>
                <c:pt idx="229">
                  <c:v>43497</c:v>
                </c:pt>
                <c:pt idx="230">
                  <c:v>43525</c:v>
                </c:pt>
                <c:pt idx="231">
                  <c:v>43556</c:v>
                </c:pt>
                <c:pt idx="232">
                  <c:v>43586</c:v>
                </c:pt>
                <c:pt idx="233">
                  <c:v>43617</c:v>
                </c:pt>
                <c:pt idx="234">
                  <c:v>43647</c:v>
                </c:pt>
                <c:pt idx="235">
                  <c:v>43678</c:v>
                </c:pt>
                <c:pt idx="236">
                  <c:v>43709</c:v>
                </c:pt>
                <c:pt idx="237">
                  <c:v>43739</c:v>
                </c:pt>
                <c:pt idx="238">
                  <c:v>43770</c:v>
                </c:pt>
                <c:pt idx="239">
                  <c:v>43800</c:v>
                </c:pt>
                <c:pt idx="240">
                  <c:v>43831</c:v>
                </c:pt>
                <c:pt idx="241">
                  <c:v>43862</c:v>
                </c:pt>
                <c:pt idx="242">
                  <c:v>43891</c:v>
                </c:pt>
                <c:pt idx="243">
                  <c:v>43922</c:v>
                </c:pt>
                <c:pt idx="244">
                  <c:v>43952</c:v>
                </c:pt>
                <c:pt idx="245">
                  <c:v>43983</c:v>
                </c:pt>
                <c:pt idx="246">
                  <c:v>44013</c:v>
                </c:pt>
                <c:pt idx="247">
                  <c:v>44044</c:v>
                </c:pt>
                <c:pt idx="248">
                  <c:v>44075</c:v>
                </c:pt>
                <c:pt idx="249">
                  <c:v>44105</c:v>
                </c:pt>
                <c:pt idx="250">
                  <c:v>44136</c:v>
                </c:pt>
                <c:pt idx="251">
                  <c:v>44166</c:v>
                </c:pt>
                <c:pt idx="252">
                  <c:v>44197</c:v>
                </c:pt>
                <c:pt idx="253">
                  <c:v>44228</c:v>
                </c:pt>
                <c:pt idx="254">
                  <c:v>44256</c:v>
                </c:pt>
                <c:pt idx="255">
                  <c:v>44287</c:v>
                </c:pt>
              </c:numCache>
            </c:numRef>
          </c:cat>
          <c:val>
            <c:numRef>
              <c:f>IMACEC!$B$4:$B$259</c:f>
              <c:numCache>
                <c:formatCode>#,##0.00</c:formatCode>
                <c:ptCount val="256"/>
                <c:pt idx="0">
                  <c:v>55.502277640076997</c:v>
                </c:pt>
                <c:pt idx="1">
                  <c:v>53.348561860145999</c:v>
                </c:pt>
                <c:pt idx="2">
                  <c:v>60.138013573000997</c:v>
                </c:pt>
                <c:pt idx="3">
                  <c:v>57.741460775318998</c:v>
                </c:pt>
                <c:pt idx="4">
                  <c:v>57.628261797786003</c:v>
                </c:pt>
                <c:pt idx="5">
                  <c:v>55.275047640224997</c:v>
                </c:pt>
                <c:pt idx="6">
                  <c:v>54.741557555470003</c:v>
                </c:pt>
                <c:pt idx="7">
                  <c:v>55.488820953629997</c:v>
                </c:pt>
                <c:pt idx="8">
                  <c:v>53.722000067594998</c:v>
                </c:pt>
                <c:pt idx="9">
                  <c:v>58.211173791162999</c:v>
                </c:pt>
                <c:pt idx="10">
                  <c:v>59.127843450196004</c:v>
                </c:pt>
                <c:pt idx="11">
                  <c:v>61.587718191286001</c:v>
                </c:pt>
                <c:pt idx="12">
                  <c:v>57.1266517022</c:v>
                </c:pt>
                <c:pt idx="13">
                  <c:v>55.342182430876001</c:v>
                </c:pt>
                <c:pt idx="14">
                  <c:v>62.679866403574998</c:v>
                </c:pt>
                <c:pt idx="15">
                  <c:v>59.767235936246998</c:v>
                </c:pt>
                <c:pt idx="16">
                  <c:v>59.822380610834998</c:v>
                </c:pt>
                <c:pt idx="17">
                  <c:v>58.456241173362002</c:v>
                </c:pt>
                <c:pt idx="18">
                  <c:v>56.344666561185001</c:v>
                </c:pt>
                <c:pt idx="19">
                  <c:v>57.112896264950002</c:v>
                </c:pt>
                <c:pt idx="20">
                  <c:v>55.32470585283</c:v>
                </c:pt>
                <c:pt idx="21">
                  <c:v>59.853374764336998</c:v>
                </c:pt>
                <c:pt idx="22">
                  <c:v>60.686917670061</c:v>
                </c:pt>
                <c:pt idx="23">
                  <c:v>62.539336552230999</c:v>
                </c:pt>
                <c:pt idx="24">
                  <c:v>58.756518891961001</c:v>
                </c:pt>
                <c:pt idx="25">
                  <c:v>55.774438882143997</c:v>
                </c:pt>
                <c:pt idx="26">
                  <c:v>63.241258993225998</c:v>
                </c:pt>
                <c:pt idx="27">
                  <c:v>61.662043640356003</c:v>
                </c:pt>
                <c:pt idx="28">
                  <c:v>61.100607755638997</c:v>
                </c:pt>
                <c:pt idx="29">
                  <c:v>59.880450995737</c:v>
                </c:pt>
                <c:pt idx="30">
                  <c:v>58.432651561931998</c:v>
                </c:pt>
                <c:pt idx="31">
                  <c:v>59.237029586588001</c:v>
                </c:pt>
                <c:pt idx="32">
                  <c:v>57.905020325980999</c:v>
                </c:pt>
                <c:pt idx="33">
                  <c:v>62.388449902977001</c:v>
                </c:pt>
                <c:pt idx="34">
                  <c:v>63.056014759431001</c:v>
                </c:pt>
                <c:pt idx="35">
                  <c:v>65.527866948172004</c:v>
                </c:pt>
                <c:pt idx="36">
                  <c:v>61.196663014294003</c:v>
                </c:pt>
                <c:pt idx="37">
                  <c:v>58.653525777840997</c:v>
                </c:pt>
                <c:pt idx="38">
                  <c:v>66.093776328564005</c:v>
                </c:pt>
                <c:pt idx="39">
                  <c:v>64.066394435256996</c:v>
                </c:pt>
                <c:pt idx="40">
                  <c:v>63.873809305263002</c:v>
                </c:pt>
                <c:pt idx="41">
                  <c:v>62.474698369267003</c:v>
                </c:pt>
                <c:pt idx="42">
                  <c:v>61.009703297614998</c:v>
                </c:pt>
                <c:pt idx="43">
                  <c:v>61.385727100574002</c:v>
                </c:pt>
                <c:pt idx="44">
                  <c:v>60.193277494896002</c:v>
                </c:pt>
                <c:pt idx="45">
                  <c:v>64.746455005548</c:v>
                </c:pt>
                <c:pt idx="46">
                  <c:v>65.247910026503007</c:v>
                </c:pt>
                <c:pt idx="47">
                  <c:v>67.760788568226005</c:v>
                </c:pt>
                <c:pt idx="48">
                  <c:v>63.702242497512003</c:v>
                </c:pt>
                <c:pt idx="49">
                  <c:v>61.321554955266997</c:v>
                </c:pt>
                <c:pt idx="50">
                  <c:v>70.112271592493002</c:v>
                </c:pt>
                <c:pt idx="51">
                  <c:v>67.972673605203994</c:v>
                </c:pt>
                <c:pt idx="52">
                  <c:v>67.890095484686995</c:v>
                </c:pt>
                <c:pt idx="53">
                  <c:v>66.474065718079999</c:v>
                </c:pt>
                <c:pt idx="54">
                  <c:v>65.672726924521001</c:v>
                </c:pt>
                <c:pt idx="55">
                  <c:v>66.659762484642002</c:v>
                </c:pt>
                <c:pt idx="56">
                  <c:v>65.279087514729</c:v>
                </c:pt>
                <c:pt idx="57">
                  <c:v>70.636479493988006</c:v>
                </c:pt>
                <c:pt idx="58">
                  <c:v>71.346680870512998</c:v>
                </c:pt>
                <c:pt idx="59">
                  <c:v>74.189871292136004</c:v>
                </c:pt>
                <c:pt idx="60">
                  <c:v>68.445000345501001</c:v>
                </c:pt>
                <c:pt idx="61">
                  <c:v>65.234412569783004</c:v>
                </c:pt>
                <c:pt idx="62">
                  <c:v>73.872724250020994</c:v>
                </c:pt>
                <c:pt idx="63">
                  <c:v>72.151020229874007</c:v>
                </c:pt>
                <c:pt idx="64">
                  <c:v>71.383797953032001</c:v>
                </c:pt>
                <c:pt idx="65">
                  <c:v>70.560173746116007</c:v>
                </c:pt>
                <c:pt idx="66">
                  <c:v>68.386984451366999</c:v>
                </c:pt>
                <c:pt idx="67">
                  <c:v>70.826519098177997</c:v>
                </c:pt>
                <c:pt idx="68">
                  <c:v>68.761571421642998</c:v>
                </c:pt>
                <c:pt idx="69">
                  <c:v>73.414034995674001</c:v>
                </c:pt>
                <c:pt idx="70">
                  <c:v>75.449640448791001</c:v>
                </c:pt>
                <c:pt idx="71">
                  <c:v>79.360776695794002</c:v>
                </c:pt>
                <c:pt idx="72">
                  <c:v>72.415419562729994</c:v>
                </c:pt>
                <c:pt idx="73">
                  <c:v>70.023901755771007</c:v>
                </c:pt>
                <c:pt idx="74">
                  <c:v>77.857092439332007</c:v>
                </c:pt>
                <c:pt idx="75">
                  <c:v>76.087098411490999</c:v>
                </c:pt>
                <c:pt idx="76">
                  <c:v>76.772317808127994</c:v>
                </c:pt>
                <c:pt idx="77">
                  <c:v>75.412793551608004</c:v>
                </c:pt>
                <c:pt idx="78">
                  <c:v>72.959334647633</c:v>
                </c:pt>
                <c:pt idx="79">
                  <c:v>74.242245929575006</c:v>
                </c:pt>
                <c:pt idx="80">
                  <c:v>73.394420823220997</c:v>
                </c:pt>
                <c:pt idx="81">
                  <c:v>79.059146140679005</c:v>
                </c:pt>
                <c:pt idx="82">
                  <c:v>79.673607006181001</c:v>
                </c:pt>
                <c:pt idx="83">
                  <c:v>84.140964156040994</c:v>
                </c:pt>
                <c:pt idx="84">
                  <c:v>76.360676150613003</c:v>
                </c:pt>
                <c:pt idx="85">
                  <c:v>73.378759796783996</c:v>
                </c:pt>
                <c:pt idx="86">
                  <c:v>83.172560527056007</c:v>
                </c:pt>
                <c:pt idx="87">
                  <c:v>80.593586712930005</c:v>
                </c:pt>
                <c:pt idx="88">
                  <c:v>80.800082670774003</c:v>
                </c:pt>
                <c:pt idx="89">
                  <c:v>79.334593693680006</c:v>
                </c:pt>
                <c:pt idx="90">
                  <c:v>75.321982151434995</c:v>
                </c:pt>
                <c:pt idx="91">
                  <c:v>77.636575142045004</c:v>
                </c:pt>
                <c:pt idx="92">
                  <c:v>77.273499852211003</c:v>
                </c:pt>
                <c:pt idx="93">
                  <c:v>81.775627178484996</c:v>
                </c:pt>
                <c:pt idx="94">
                  <c:v>83.097478626096006</c:v>
                </c:pt>
                <c:pt idx="95">
                  <c:v>88.031360013750998</c:v>
                </c:pt>
                <c:pt idx="96">
                  <c:v>80.418272314015994</c:v>
                </c:pt>
                <c:pt idx="97">
                  <c:v>78.324221612043004</c:v>
                </c:pt>
                <c:pt idx="98">
                  <c:v>86.660883886636</c:v>
                </c:pt>
                <c:pt idx="99">
                  <c:v>84.396906279345004</c:v>
                </c:pt>
                <c:pt idx="100">
                  <c:v>84.326619438197</c:v>
                </c:pt>
                <c:pt idx="101">
                  <c:v>83.210883464046006</c:v>
                </c:pt>
                <c:pt idx="102">
                  <c:v>80.082003170654005</c:v>
                </c:pt>
                <c:pt idx="103">
                  <c:v>79.309627975319003</c:v>
                </c:pt>
                <c:pt idx="104">
                  <c:v>78.662570578328001</c:v>
                </c:pt>
                <c:pt idx="105">
                  <c:v>84.146928101507001</c:v>
                </c:pt>
                <c:pt idx="106">
                  <c:v>82.866359050816996</c:v>
                </c:pt>
                <c:pt idx="107">
                  <c:v>88.141235510014994</c:v>
                </c:pt>
                <c:pt idx="108">
                  <c:v>78.648706494305003</c:v>
                </c:pt>
                <c:pt idx="109">
                  <c:v>74.762891100507005</c:v>
                </c:pt>
                <c:pt idx="110">
                  <c:v>85.003006411873997</c:v>
                </c:pt>
                <c:pt idx="111">
                  <c:v>81.976420377574996</c:v>
                </c:pt>
                <c:pt idx="112">
                  <c:v>81.485423965711007</c:v>
                </c:pt>
                <c:pt idx="113">
                  <c:v>80.105343627747004</c:v>
                </c:pt>
                <c:pt idx="114">
                  <c:v>77.016344360668</c:v>
                </c:pt>
                <c:pt idx="115">
                  <c:v>79.764994946957003</c:v>
                </c:pt>
                <c:pt idx="116">
                  <c:v>78.658844770138998</c:v>
                </c:pt>
                <c:pt idx="117">
                  <c:v>83.352186435107996</c:v>
                </c:pt>
                <c:pt idx="118">
                  <c:v>85.256968625236993</c:v>
                </c:pt>
                <c:pt idx="119">
                  <c:v>89.020861032495006</c:v>
                </c:pt>
                <c:pt idx="120">
                  <c:v>80.252115602174001</c:v>
                </c:pt>
                <c:pt idx="121">
                  <c:v>77.556819937558998</c:v>
                </c:pt>
                <c:pt idx="122">
                  <c:v>84.931707353506994</c:v>
                </c:pt>
                <c:pt idx="123">
                  <c:v>86.917255587683002</c:v>
                </c:pt>
                <c:pt idx="124">
                  <c:v>86.562692269359999</c:v>
                </c:pt>
                <c:pt idx="125">
                  <c:v>85.664694589123002</c:v>
                </c:pt>
                <c:pt idx="126">
                  <c:v>82.944320257453995</c:v>
                </c:pt>
                <c:pt idx="127">
                  <c:v>86.382438765776996</c:v>
                </c:pt>
                <c:pt idx="128">
                  <c:v>83.793658327619994</c:v>
                </c:pt>
                <c:pt idx="129">
                  <c:v>88.712756711026003</c:v>
                </c:pt>
                <c:pt idx="130">
                  <c:v>92.605955799125994</c:v>
                </c:pt>
                <c:pt idx="131">
                  <c:v>95.711344095268998</c:v>
                </c:pt>
                <c:pt idx="132">
                  <c:v>86.848863871858995</c:v>
                </c:pt>
                <c:pt idx="133">
                  <c:v>82.714344566869002</c:v>
                </c:pt>
                <c:pt idx="134">
                  <c:v>95.644527080654001</c:v>
                </c:pt>
                <c:pt idx="135">
                  <c:v>92.139917239491993</c:v>
                </c:pt>
                <c:pt idx="136">
                  <c:v>93.282803243302993</c:v>
                </c:pt>
                <c:pt idx="137">
                  <c:v>90.299224690833</c:v>
                </c:pt>
                <c:pt idx="138">
                  <c:v>86.217614902673006</c:v>
                </c:pt>
                <c:pt idx="139">
                  <c:v>90.129173827106996</c:v>
                </c:pt>
                <c:pt idx="140">
                  <c:v>87.458701616587007</c:v>
                </c:pt>
                <c:pt idx="141">
                  <c:v>92.725270096646994</c:v>
                </c:pt>
                <c:pt idx="142">
                  <c:v>96.056992528132</c:v>
                </c:pt>
                <c:pt idx="143">
                  <c:v>101.58519316988</c:v>
                </c:pt>
                <c:pt idx="144">
                  <c:v>91.100460705250001</c:v>
                </c:pt>
                <c:pt idx="145">
                  <c:v>88.015296657074003</c:v>
                </c:pt>
                <c:pt idx="146">
                  <c:v>99.656658440081003</c:v>
                </c:pt>
                <c:pt idx="147">
                  <c:v>97.030624888605004</c:v>
                </c:pt>
                <c:pt idx="148">
                  <c:v>98.050024300299</c:v>
                </c:pt>
                <c:pt idx="149">
                  <c:v>95.814680749836</c:v>
                </c:pt>
                <c:pt idx="150">
                  <c:v>91.735853985771996</c:v>
                </c:pt>
                <c:pt idx="151">
                  <c:v>95.981976906276003</c:v>
                </c:pt>
                <c:pt idx="152">
                  <c:v>90.899779519709995</c:v>
                </c:pt>
                <c:pt idx="153">
                  <c:v>98.773930598205993</c:v>
                </c:pt>
                <c:pt idx="154">
                  <c:v>101.22420134012</c:v>
                </c:pt>
                <c:pt idx="155">
                  <c:v>105.06357368719</c:v>
                </c:pt>
                <c:pt idx="156">
                  <c:v>95.605294696651001</c:v>
                </c:pt>
                <c:pt idx="157">
                  <c:v>90.528007898854995</c:v>
                </c:pt>
                <c:pt idx="158">
                  <c:v>102.73886517548</c:v>
                </c:pt>
                <c:pt idx="159">
                  <c:v>101.66268625553001</c:v>
                </c:pt>
                <c:pt idx="160">
                  <c:v>101.68843281946</c:v>
                </c:pt>
                <c:pt idx="161">
                  <c:v>99.788294352934003</c:v>
                </c:pt>
                <c:pt idx="162">
                  <c:v>96.398995981501997</c:v>
                </c:pt>
                <c:pt idx="163">
                  <c:v>99.347043465205005</c:v>
                </c:pt>
                <c:pt idx="164">
                  <c:v>95.117631326609001</c:v>
                </c:pt>
                <c:pt idx="165">
                  <c:v>102.66463642714</c:v>
                </c:pt>
                <c:pt idx="166">
                  <c:v>105.78263786943999</c:v>
                </c:pt>
                <c:pt idx="167">
                  <c:v>108.67747373117</c:v>
                </c:pt>
                <c:pt idx="168">
                  <c:v>97.698925440131006</c:v>
                </c:pt>
                <c:pt idx="169">
                  <c:v>93.550666974763999</c:v>
                </c:pt>
                <c:pt idx="170">
                  <c:v>105.79817460075</c:v>
                </c:pt>
                <c:pt idx="171">
                  <c:v>103.05050205472</c:v>
                </c:pt>
                <c:pt idx="172">
                  <c:v>103.72294789161</c:v>
                </c:pt>
                <c:pt idx="173">
                  <c:v>100.78927029294</c:v>
                </c:pt>
                <c:pt idx="174">
                  <c:v>96.846824409804995</c:v>
                </c:pt>
                <c:pt idx="175">
                  <c:v>99.510487255474004</c:v>
                </c:pt>
                <c:pt idx="176">
                  <c:v>97.444925591868994</c:v>
                </c:pt>
                <c:pt idx="177">
                  <c:v>104.59869705982</c:v>
                </c:pt>
                <c:pt idx="178">
                  <c:v>106.90288028348</c:v>
                </c:pt>
                <c:pt idx="179">
                  <c:v>111.28657554828</c:v>
                </c:pt>
                <c:pt idx="180">
                  <c:v>100.26379408752</c:v>
                </c:pt>
                <c:pt idx="181">
                  <c:v>95.454561021863995</c:v>
                </c:pt>
                <c:pt idx="182">
                  <c:v>108.07582813334</c:v>
                </c:pt>
                <c:pt idx="183">
                  <c:v>106.00603200310999</c:v>
                </c:pt>
                <c:pt idx="184">
                  <c:v>105.3161119855</c:v>
                </c:pt>
                <c:pt idx="185">
                  <c:v>103.64408895995</c:v>
                </c:pt>
                <c:pt idx="186">
                  <c:v>99.163743536859997</c:v>
                </c:pt>
                <c:pt idx="187">
                  <c:v>101.29057588518</c:v>
                </c:pt>
                <c:pt idx="188">
                  <c:v>100.07548107690999</c:v>
                </c:pt>
                <c:pt idx="189">
                  <c:v>106.22257736265</c:v>
                </c:pt>
                <c:pt idx="190">
                  <c:v>109.67167045207</c:v>
                </c:pt>
                <c:pt idx="191">
                  <c:v>114.15003615726</c:v>
                </c:pt>
                <c:pt idx="192">
                  <c:v>101.67688109993</c:v>
                </c:pt>
                <c:pt idx="193">
                  <c:v>99.795161380373003</c:v>
                </c:pt>
                <c:pt idx="194">
                  <c:v>111.33848161509999</c:v>
                </c:pt>
                <c:pt idx="195">
                  <c:v>106.69843546183</c:v>
                </c:pt>
                <c:pt idx="196">
                  <c:v>107.36625601576</c:v>
                </c:pt>
                <c:pt idx="197">
                  <c:v>104.89057584886</c:v>
                </c:pt>
                <c:pt idx="198">
                  <c:v>99.856407309462</c:v>
                </c:pt>
                <c:pt idx="199">
                  <c:v>104.48314864912</c:v>
                </c:pt>
                <c:pt idx="200">
                  <c:v>101.538789102</c:v>
                </c:pt>
                <c:pt idx="201">
                  <c:v>106.33942361782</c:v>
                </c:pt>
                <c:pt idx="202">
                  <c:v>111.59995930791</c:v>
                </c:pt>
                <c:pt idx="203">
                  <c:v>115.12821007457001</c:v>
                </c:pt>
                <c:pt idx="204">
                  <c:v>102.67536693346</c:v>
                </c:pt>
                <c:pt idx="205">
                  <c:v>97.852581950797997</c:v>
                </c:pt>
                <c:pt idx="206">
                  <c:v>111.07689397129</c:v>
                </c:pt>
                <c:pt idx="207">
                  <c:v>105.93921921989001</c:v>
                </c:pt>
                <c:pt idx="208">
                  <c:v>108.64607771151</c:v>
                </c:pt>
                <c:pt idx="209">
                  <c:v>105.67469536735</c:v>
                </c:pt>
                <c:pt idx="210">
                  <c:v>101.97317103551001</c:v>
                </c:pt>
                <c:pt idx="211">
                  <c:v>106.70925485322</c:v>
                </c:pt>
                <c:pt idx="212">
                  <c:v>103.01383688195</c:v>
                </c:pt>
                <c:pt idx="213">
                  <c:v>109.52567882048</c:v>
                </c:pt>
                <c:pt idx="214">
                  <c:v>114.91368330242</c:v>
                </c:pt>
                <c:pt idx="215">
                  <c:v>117.76341796227</c:v>
                </c:pt>
                <c:pt idx="216">
                  <c:v>106.85038142197</c:v>
                </c:pt>
                <c:pt idx="217">
                  <c:v>102.47078442525</c:v>
                </c:pt>
                <c:pt idx="218">
                  <c:v>116.2006391569</c:v>
                </c:pt>
                <c:pt idx="219">
                  <c:v>112.67630173739001</c:v>
                </c:pt>
                <c:pt idx="220">
                  <c:v>113.28030904572</c:v>
                </c:pt>
                <c:pt idx="221">
                  <c:v>110.06576442252</c:v>
                </c:pt>
                <c:pt idx="222">
                  <c:v>105.13932825577</c:v>
                </c:pt>
                <c:pt idx="223">
                  <c:v>109.26879264151999</c:v>
                </c:pt>
                <c:pt idx="224">
                  <c:v>104.76078051362001</c:v>
                </c:pt>
                <c:pt idx="225">
                  <c:v>113.44375001278</c:v>
                </c:pt>
                <c:pt idx="226">
                  <c:v>118.14300542258999</c:v>
                </c:pt>
                <c:pt idx="227">
                  <c:v>121.21550073344</c:v>
                </c:pt>
                <c:pt idx="228">
                  <c:v>108.57803528984</c:v>
                </c:pt>
                <c:pt idx="229">
                  <c:v>102.98717029247</c:v>
                </c:pt>
                <c:pt idx="230">
                  <c:v>117.58515528858</c:v>
                </c:pt>
                <c:pt idx="231">
                  <c:v>114.26887640998</c:v>
                </c:pt>
                <c:pt idx="232">
                  <c:v>115.47763214266</c:v>
                </c:pt>
                <c:pt idx="233">
                  <c:v>111.23156002803</c:v>
                </c:pt>
                <c:pt idx="234">
                  <c:v>108.28164308026</c:v>
                </c:pt>
                <c:pt idx="235">
                  <c:v>113.43092005195</c:v>
                </c:pt>
                <c:pt idx="236">
                  <c:v>108.3197110177</c:v>
                </c:pt>
                <c:pt idx="237">
                  <c:v>109.47984894247</c:v>
                </c:pt>
                <c:pt idx="238">
                  <c:v>113.48602135979</c:v>
                </c:pt>
                <c:pt idx="239">
                  <c:v>122.95054913135</c:v>
                </c:pt>
                <c:pt idx="240">
                  <c:v>109.98390635353</c:v>
                </c:pt>
                <c:pt idx="241">
                  <c:v>106.31546222484999</c:v>
                </c:pt>
                <c:pt idx="242">
                  <c:v>113.42663646635</c:v>
                </c:pt>
                <c:pt idx="243">
                  <c:v>98.478826294944994</c:v>
                </c:pt>
                <c:pt idx="244">
                  <c:v>97.793032126317996</c:v>
                </c:pt>
                <c:pt idx="245">
                  <c:v>96.121518388802002</c:v>
                </c:pt>
                <c:pt idx="246">
                  <c:v>96.100070355376999</c:v>
                </c:pt>
                <c:pt idx="247">
                  <c:v>101.06602545755</c:v>
                </c:pt>
                <c:pt idx="248">
                  <c:v>103.16722310401001</c:v>
                </c:pt>
                <c:pt idx="249">
                  <c:v>108.47746533567</c:v>
                </c:pt>
                <c:pt idx="250">
                  <c:v>114.59604799995</c:v>
                </c:pt>
                <c:pt idx="251">
                  <c:v>122.86204530856</c:v>
                </c:pt>
                <c:pt idx="252">
                  <c:v>106.76019371236001</c:v>
                </c:pt>
                <c:pt idx="253">
                  <c:v>104.10370314844</c:v>
                </c:pt>
                <c:pt idx="254">
                  <c:v>119.97190703642001</c:v>
                </c:pt>
                <c:pt idx="255">
                  <c:v>112.31735377155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F-4AAB-BB7E-80E55F89B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3115448"/>
        <c:axId val="773114808"/>
      </c:lineChart>
      <c:dateAx>
        <c:axId val="773115448"/>
        <c:scaling>
          <c:orientation val="minMax"/>
        </c:scaling>
        <c:delete val="0"/>
        <c:axPos val="b"/>
        <c:numFmt formatCode="m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73114808"/>
        <c:crosses val="autoZero"/>
        <c:auto val="1"/>
        <c:lblOffset val="100"/>
        <c:baseTimeUnit val="months"/>
      </c:dateAx>
      <c:valAx>
        <c:axId val="77311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73115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'Tendencia y estacionalidad'!$W$35:$W$65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'Tendencia y estacionalidad'!$X$35:$X$65</c:f>
              <c:numCache>
                <c:formatCode>General</c:formatCode>
                <c:ptCount val="31"/>
                <c:pt idx="0">
                  <c:v>1</c:v>
                </c:pt>
                <c:pt idx="1">
                  <c:v>0.84989714984432263</c:v>
                </c:pt>
                <c:pt idx="2">
                  <c:v>0.74804400279524419</c:v>
                </c:pt>
                <c:pt idx="3">
                  <c:v>0.70267200012430908</c:v>
                </c:pt>
                <c:pt idx="4">
                  <c:v>0.62529834068908907</c:v>
                </c:pt>
                <c:pt idx="5">
                  <c:v>0.59969336383172211</c:v>
                </c:pt>
                <c:pt idx="6">
                  <c:v>0.57273168015683662</c:v>
                </c:pt>
                <c:pt idx="7">
                  <c:v>0.52650578602781717</c:v>
                </c:pt>
                <c:pt idx="8">
                  <c:v>0.47801094094890484</c:v>
                </c:pt>
                <c:pt idx="9">
                  <c:v>0.44561911472838861</c:v>
                </c:pt>
                <c:pt idx="10">
                  <c:v>0.36881283399720066</c:v>
                </c:pt>
                <c:pt idx="11">
                  <c:v>0.34871587558103695</c:v>
                </c:pt>
                <c:pt idx="12">
                  <c:v>0.37137832147942318</c:v>
                </c:pt>
                <c:pt idx="13">
                  <c:v>0.26530034002923836</c:v>
                </c:pt>
                <c:pt idx="14">
                  <c:v>0.22231481586754698</c:v>
                </c:pt>
                <c:pt idx="15">
                  <c:v>0.22855688664201007</c:v>
                </c:pt>
                <c:pt idx="16">
                  <c:v>0.2085993688309658</c:v>
                </c:pt>
                <c:pt idx="17">
                  <c:v>0.18556280208419998</c:v>
                </c:pt>
                <c:pt idx="18">
                  <c:v>0.168914510932165</c:v>
                </c:pt>
                <c:pt idx="19">
                  <c:v>0.15795328838727482</c:v>
                </c:pt>
                <c:pt idx="20">
                  <c:v>0.1332298442385291</c:v>
                </c:pt>
                <c:pt idx="21">
                  <c:v>0.12236628219148714</c:v>
                </c:pt>
                <c:pt idx="22">
                  <c:v>8.8472769338855894E-2</c:v>
                </c:pt>
                <c:pt idx="23">
                  <c:v>0.11396424017766199</c:v>
                </c:pt>
                <c:pt idx="24">
                  <c:v>0.15030339872040094</c:v>
                </c:pt>
                <c:pt idx="25">
                  <c:v>8.3863521901975976E-2</c:v>
                </c:pt>
                <c:pt idx="26">
                  <c:v>5.3658613540859101E-2</c:v>
                </c:pt>
                <c:pt idx="27">
                  <c:v>4.620891418571433E-2</c:v>
                </c:pt>
                <c:pt idx="28">
                  <c:v>4.4610608597469521E-2</c:v>
                </c:pt>
                <c:pt idx="29">
                  <c:v>4.1799920373936802E-2</c:v>
                </c:pt>
                <c:pt idx="30">
                  <c:v>4.5597020411029206E-2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2-4BA9-B12A-38C529F1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4910136"/>
        <c:axId val="704905336"/>
      </c:barChart>
      <c:lineChart>
        <c:grouping val="standard"/>
        <c:varyColors val="0"/>
        <c:ser>
          <c:idx val="0"/>
          <c:order val="0"/>
          <c:tx>
            <c:strRef>
              <c:f>'Tendencia y estacionalidad'!$Y$34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'Tendencia y estacionalidad'!$W$35:$W$65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'Tendencia y estacionalidad'!$Y$35:$Y$65</c:f>
              <c:numCache>
                <c:formatCode>General</c:formatCode>
                <c:ptCount val="31"/>
                <c:pt idx="1">
                  <c:v>-0.12249774903375335</c:v>
                </c:pt>
                <c:pt idx="2">
                  <c:v>-0.19152985627348101</c:v>
                </c:pt>
                <c:pt idx="3">
                  <c:v>-0.23125128796517677</c:v>
                </c:pt>
                <c:pt idx="4">
                  <c:v>-0.26133354863409819</c:v>
                </c:pt>
                <c:pt idx="5">
                  <c:v>-0.28289506942762521</c:v>
                </c:pt>
                <c:pt idx="6">
                  <c:v>-0.30136801914894107</c:v>
                </c:pt>
                <c:pt idx="7">
                  <c:v>-0.3172807412424562</c:v>
                </c:pt>
                <c:pt idx="8">
                  <c:v>-0.33013100187445826</c:v>
                </c:pt>
                <c:pt idx="9">
                  <c:v>-0.34035851149688567</c:v>
                </c:pt>
                <c:pt idx="10">
                  <c:v>-0.34900354065994216</c:v>
                </c:pt>
                <c:pt idx="11">
                  <c:v>-0.35480376103821287</c:v>
                </c:pt>
                <c:pt idx="12">
                  <c:v>-0.35990995764838934</c:v>
                </c:pt>
                <c:pt idx="13">
                  <c:v>-0.36561510532919922</c:v>
                </c:pt>
                <c:pt idx="14">
                  <c:v>-0.36849251760324997</c:v>
                </c:pt>
                <c:pt idx="15">
                  <c:v>-0.37049968304433245</c:v>
                </c:pt>
                <c:pt idx="16">
                  <c:v>-0.3726093906628648</c:v>
                </c:pt>
                <c:pt idx="17">
                  <c:v>-0.37435766966585377</c:v>
                </c:pt>
                <c:pt idx="18">
                  <c:v>-0.37573536416424913</c:v>
                </c:pt>
                <c:pt idx="19">
                  <c:v>-0.37687312510349069</c:v>
                </c:pt>
                <c:pt idx="20">
                  <c:v>-0.37786520614110553</c:v>
                </c:pt>
                <c:pt idx="21">
                  <c:v>-0.37856944152099381</c:v>
                </c:pt>
                <c:pt idx="22">
                  <c:v>-0.37916249539959351</c:v>
                </c:pt>
                <c:pt idx="23">
                  <c:v>-0.379472146612368</c:v>
                </c:pt>
                <c:pt idx="24">
                  <c:v>-0.37998538592787628</c:v>
                </c:pt>
                <c:pt idx="25">
                  <c:v>-0.38087646860956414</c:v>
                </c:pt>
                <c:pt idx="26">
                  <c:v>-0.38115345624309188</c:v>
                </c:pt>
                <c:pt idx="27">
                  <c:v>-0.38126679297461752</c:v>
                </c:pt>
                <c:pt idx="28">
                  <c:v>-0.381350822305834</c:v>
                </c:pt>
                <c:pt idx="29">
                  <c:v>-0.38142912257277173</c:v>
                </c:pt>
                <c:pt idx="30">
                  <c:v>-0.3814978538081375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2-4BA9-B12A-38C529F1E19B}"/>
            </c:ext>
          </c:extLst>
        </c:ser>
        <c:ser>
          <c:idx val="1"/>
          <c:order val="1"/>
          <c:tx>
            <c:strRef>
              <c:f>'Tendencia y estacionalidad'!$Z$34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'Tendencia y estacionalidad'!$Z$35:$Z$65</c:f>
              <c:numCache>
                <c:formatCode>General</c:formatCode>
                <c:ptCount val="31"/>
                <c:pt idx="1">
                  <c:v>0.12249774903375335</c:v>
                </c:pt>
                <c:pt idx="2">
                  <c:v>0.19152985627348101</c:v>
                </c:pt>
                <c:pt idx="3">
                  <c:v>0.23125128796517677</c:v>
                </c:pt>
                <c:pt idx="4">
                  <c:v>0.26133354863409819</c:v>
                </c:pt>
                <c:pt idx="5">
                  <c:v>0.28289506942762521</c:v>
                </c:pt>
                <c:pt idx="6">
                  <c:v>0.30136801914894107</c:v>
                </c:pt>
                <c:pt idx="7">
                  <c:v>0.3172807412424562</c:v>
                </c:pt>
                <c:pt idx="8">
                  <c:v>0.33013100187445826</c:v>
                </c:pt>
                <c:pt idx="9">
                  <c:v>0.34035851149688567</c:v>
                </c:pt>
                <c:pt idx="10">
                  <c:v>0.34900354065994216</c:v>
                </c:pt>
                <c:pt idx="11">
                  <c:v>0.35480376103821287</c:v>
                </c:pt>
                <c:pt idx="12">
                  <c:v>0.35990995764838934</c:v>
                </c:pt>
                <c:pt idx="13">
                  <c:v>0.36561510532919922</c:v>
                </c:pt>
                <c:pt idx="14">
                  <c:v>0.36849251760324997</c:v>
                </c:pt>
                <c:pt idx="15">
                  <c:v>0.37049968304433245</c:v>
                </c:pt>
                <c:pt idx="16">
                  <c:v>0.3726093906628648</c:v>
                </c:pt>
                <c:pt idx="17">
                  <c:v>0.37435766966585377</c:v>
                </c:pt>
                <c:pt idx="18">
                  <c:v>0.37573536416424913</c:v>
                </c:pt>
                <c:pt idx="19">
                  <c:v>0.37687312510349069</c:v>
                </c:pt>
                <c:pt idx="20">
                  <c:v>0.37786520614110553</c:v>
                </c:pt>
                <c:pt idx="21">
                  <c:v>0.37856944152099381</c:v>
                </c:pt>
                <c:pt idx="22">
                  <c:v>0.37916249539959351</c:v>
                </c:pt>
                <c:pt idx="23">
                  <c:v>0.379472146612368</c:v>
                </c:pt>
                <c:pt idx="24">
                  <c:v>0.37998538592787628</c:v>
                </c:pt>
                <c:pt idx="25">
                  <c:v>0.38087646860956414</c:v>
                </c:pt>
                <c:pt idx="26">
                  <c:v>0.38115345624309188</c:v>
                </c:pt>
                <c:pt idx="27">
                  <c:v>0.38126679297461752</c:v>
                </c:pt>
                <c:pt idx="28">
                  <c:v>0.381350822305834</c:v>
                </c:pt>
                <c:pt idx="29">
                  <c:v>0.38142912257277173</c:v>
                </c:pt>
                <c:pt idx="30">
                  <c:v>0.3814978538081375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2-4BA9-B12A-38C529F1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910136"/>
        <c:axId val="704905336"/>
      </c:lineChart>
      <c:catAx>
        <c:axId val="704910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4905336"/>
        <c:crosses val="autoZero"/>
        <c:auto val="1"/>
        <c:lblAlgn val="ctr"/>
        <c:lblOffset val="100"/>
        <c:noMultiLvlLbl val="0"/>
      </c:catAx>
      <c:valAx>
        <c:axId val="70490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49101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T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Pronostico!$E$2:$E$206</c:f>
              <c:numCache>
                <c:formatCode>_(* #,##0_);_(* \(#,##0\);_(* "-"_);_(@_)</c:formatCode>
                <c:ptCount val="2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7-4275-A3E4-0D76B611F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79112"/>
        <c:axId val="487379504"/>
      </c:scatterChart>
      <c:valAx>
        <c:axId val="487379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T</a:t>
                </a:r>
              </a:p>
            </c:rich>
          </c:tx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487379504"/>
        <c:crosses val="autoZero"/>
        <c:crossBetween val="midCat"/>
      </c:valAx>
      <c:valAx>
        <c:axId val="48737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79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Febrero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Pronostico!$F$2:$F$206</c:f>
              <c:numCache>
                <c:formatCode>General</c:formatCode>
                <c:ptCount val="20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56-4F6E-9CEC-182A571FF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80288"/>
        <c:axId val="487380680"/>
      </c:scatterChart>
      <c:valAx>
        <c:axId val="4873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Febrero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0680"/>
        <c:crosses val="autoZero"/>
        <c:crossBetween val="midCat"/>
      </c:valAx>
      <c:valAx>
        <c:axId val="487380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0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Marzo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Pronostico!$G$2:$G$206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C-4883-9FC3-8ED69D443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81464"/>
        <c:axId val="487381856"/>
      </c:scatterChart>
      <c:valAx>
        <c:axId val="48738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Marzo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1856"/>
        <c:crosses val="autoZero"/>
        <c:crossBetween val="midCat"/>
      </c:valAx>
      <c:valAx>
        <c:axId val="487381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1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Abril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Pronostico!$H$2:$H$206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3-4EA2-A4DC-610BCEDD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82640"/>
        <c:axId val="487383032"/>
      </c:scatterChart>
      <c:valAx>
        <c:axId val="48738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Abril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3032"/>
        <c:crosses val="autoZero"/>
        <c:crossBetween val="midCat"/>
      </c:valAx>
      <c:valAx>
        <c:axId val="487383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26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Mayo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Pronostico!$I$2:$I$206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5E0-BB80-557C300C9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83816"/>
        <c:axId val="487384208"/>
      </c:scatterChart>
      <c:valAx>
        <c:axId val="487383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Mayo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4208"/>
        <c:crosses val="autoZero"/>
        <c:crossBetween val="midCat"/>
      </c:valAx>
      <c:valAx>
        <c:axId val="487384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3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Junio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Pronostico!$J$2:$J$206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5-4D1B-8458-9432A6E2F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84992"/>
        <c:axId val="487385384"/>
      </c:scatterChart>
      <c:valAx>
        <c:axId val="48738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Junio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5384"/>
        <c:crosses val="autoZero"/>
        <c:crossBetween val="midCat"/>
      </c:valAx>
      <c:valAx>
        <c:axId val="487385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73849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Julio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Pronostico!$K$2:$K$206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7-486F-8A58-E172CC9BF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77456"/>
        <c:axId val="493477848"/>
      </c:scatterChart>
      <c:valAx>
        <c:axId val="49347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Julio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7848"/>
        <c:crosses val="autoZero"/>
        <c:crossBetween val="midCat"/>
      </c:valAx>
      <c:valAx>
        <c:axId val="493477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74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Agosto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Pronostico!$L$2:$L$206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CB-47D2-B3DE-1A2291CE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78632"/>
        <c:axId val="493479024"/>
      </c:scatterChart>
      <c:valAx>
        <c:axId val="49347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Agosto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9024"/>
        <c:crosses val="autoZero"/>
        <c:crossBetween val="midCat"/>
      </c:valAx>
      <c:valAx>
        <c:axId val="49347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86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Septiembre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Pronostico!$M$2:$M$206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C-4F82-9C8C-4F14261F3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79808"/>
        <c:axId val="493480200"/>
      </c:scatterChart>
      <c:valAx>
        <c:axId val="49347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Septiembre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0200"/>
        <c:crosses val="autoZero"/>
        <c:crossBetween val="midCat"/>
      </c:valAx>
      <c:valAx>
        <c:axId val="493480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798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Octubre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Pronostico!$N$2:$N$206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7-4EC3-BE22-4149AE141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80984"/>
        <c:axId val="493481376"/>
      </c:scatterChart>
      <c:valAx>
        <c:axId val="493480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Octubre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1376"/>
        <c:crosses val="autoZero"/>
        <c:crossBetween val="midCat"/>
      </c:valAx>
      <c:valAx>
        <c:axId val="493481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09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Noviembre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Pronostico!$O$2:$O$206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3-4DFC-B197-1E0445BE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82160"/>
        <c:axId val="493482552"/>
      </c:scatterChart>
      <c:valAx>
        <c:axId val="49348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Noviembre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2552"/>
        <c:crosses val="autoZero"/>
        <c:crossBetween val="midCat"/>
      </c:valAx>
      <c:valAx>
        <c:axId val="493482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21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Diciembre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Pronostico!$P$2:$P$206</c:f>
              <c:numCache>
                <c:formatCode>General</c:formatCode>
                <c:ptCount val="2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</c:numCache>
            </c:numRef>
          </c:xVal>
          <c:yVal>
            <c:numRef>
              <c:f>Pronostico!$T$37:$T$241</c:f>
              <c:numCache>
                <c:formatCode>General</c:formatCode>
                <c:ptCount val="205"/>
                <c:pt idx="0">
                  <c:v>3.9006090738829826</c:v>
                </c:pt>
                <c:pt idx="1">
                  <c:v>4.5570520056548318</c:v>
                </c:pt>
                <c:pt idx="2">
                  <c:v>1.7443632699116023</c:v>
                </c:pt>
                <c:pt idx="3">
                  <c:v>1.5298929963544268</c:v>
                </c:pt>
                <c:pt idx="4">
                  <c:v>1.3489074646581329</c:v>
                </c:pt>
                <c:pt idx="5">
                  <c:v>0.70143118068536836</c:v>
                </c:pt>
                <c:pt idx="6">
                  <c:v>3.0469650017148453</c:v>
                </c:pt>
                <c:pt idx="7">
                  <c:v>1.6967384486637158</c:v>
                </c:pt>
                <c:pt idx="8">
                  <c:v>1.8878633846121957</c:v>
                </c:pt>
                <c:pt idx="9">
                  <c:v>0.95837931877449023</c:v>
                </c:pt>
                <c:pt idx="10">
                  <c:v>-9.2198710942099638E-3</c:v>
                </c:pt>
                <c:pt idx="11">
                  <c:v>-1.2110785011608058</c:v>
                </c:pt>
                <c:pt idx="12">
                  <c:v>2.2578975356223765</c:v>
                </c:pt>
                <c:pt idx="13">
                  <c:v>3.2835869760012244</c:v>
                </c:pt>
                <c:pt idx="14">
                  <c:v>1.0191305001019941</c:v>
                </c:pt>
                <c:pt idx="15">
                  <c:v>0.28858255689881673</c:v>
                </c:pt>
                <c:pt idx="16">
                  <c:v>0.27594067732351846</c:v>
                </c:pt>
                <c:pt idx="17">
                  <c:v>0.61553911343876422</c:v>
                </c:pt>
                <c:pt idx="18">
                  <c:v>1.3829884070462342</c:v>
                </c:pt>
                <c:pt idx="19">
                  <c:v>5.3728159600112235E-2</c:v>
                </c:pt>
                <c:pt idx="20">
                  <c:v>0.22348356946358905</c:v>
                </c:pt>
                <c:pt idx="21">
                  <c:v>-0.66650530843512001</c:v>
                </c:pt>
                <c:pt idx="22">
                  <c:v>-1.717231251612823</c:v>
                </c:pt>
                <c:pt idx="23">
                  <c:v>-3.5265457405994098</c:v>
                </c:pt>
                <c:pt idx="24">
                  <c:v>0.62067912499976785</c:v>
                </c:pt>
                <c:pt idx="25">
                  <c:v>0.44875782688561117</c:v>
                </c:pt>
                <c:pt idx="26">
                  <c:v>-1.6865625106306226</c:v>
                </c:pt>
                <c:pt idx="27">
                  <c:v>-1.0836953393757796</c:v>
                </c:pt>
                <c:pt idx="28">
                  <c:v>-1.7129177782560774</c:v>
                </c:pt>
                <c:pt idx="29">
                  <c:v>-1.2273366645698403</c:v>
                </c:pt>
                <c:pt idx="30">
                  <c:v>0.20388780740962886</c:v>
                </c:pt>
                <c:pt idx="31">
                  <c:v>-1.0892241191454914</c:v>
                </c:pt>
                <c:pt idx="32">
                  <c:v>-0.46328755776901431</c:v>
                </c:pt>
                <c:pt idx="33">
                  <c:v>-1.3985157701787188</c:v>
                </c:pt>
                <c:pt idx="34">
                  <c:v>-2.6152197626264311</c:v>
                </c:pt>
                <c:pt idx="35">
                  <c:v>-3.8051009450420139</c:v>
                </c:pt>
                <c:pt idx="36">
                  <c:v>-0.20626235305083185</c:v>
                </c:pt>
                <c:pt idx="37">
                  <c:v>6.0759122199009141E-2</c:v>
                </c:pt>
                <c:pt idx="38">
                  <c:v>-2.1011307756762108</c:v>
                </c:pt>
                <c:pt idx="39">
                  <c:v>-1.9464301448583967</c:v>
                </c:pt>
                <c:pt idx="40">
                  <c:v>-2.2068018290156814</c:v>
                </c:pt>
                <c:pt idx="41">
                  <c:v>-1.9001748914234469</c:v>
                </c:pt>
                <c:pt idx="42">
                  <c:v>-0.48614605729098059</c:v>
                </c:pt>
                <c:pt idx="43">
                  <c:v>-2.2076122055431</c:v>
                </c:pt>
                <c:pt idx="44">
                  <c:v>-1.442115989237621</c:v>
                </c:pt>
                <c:pt idx="45">
                  <c:v>-2.3075962679913289</c:v>
                </c:pt>
                <c:pt idx="46">
                  <c:v>-3.6904100959380344</c:v>
                </c:pt>
                <c:pt idx="47">
                  <c:v>-4.8392649253716229</c:v>
                </c:pt>
                <c:pt idx="48">
                  <c:v>-0.9677684702164413</c:v>
                </c:pt>
                <c:pt idx="49">
                  <c:v>-0.53829730075860027</c:v>
                </c:pt>
                <c:pt idx="50">
                  <c:v>-1.3497211121308226</c:v>
                </c:pt>
                <c:pt idx="51">
                  <c:v>-1.3072365752950077</c:v>
                </c:pt>
                <c:pt idx="52">
                  <c:v>-1.4576012499752977</c:v>
                </c:pt>
                <c:pt idx="53">
                  <c:v>-1.1678931429940604</c:v>
                </c:pt>
                <c:pt idx="54">
                  <c:v>0.90979196923140648</c:v>
                </c:pt>
                <c:pt idx="55">
                  <c:v>-0.20066242185870919</c:v>
                </c:pt>
                <c:pt idx="56">
                  <c:v>0.3766084302117747</c:v>
                </c:pt>
                <c:pt idx="57">
                  <c:v>0.31534262006506708</c:v>
                </c:pt>
                <c:pt idx="58">
                  <c:v>-0.85872485231165285</c:v>
                </c:pt>
                <c:pt idx="59">
                  <c:v>-1.6772678018452325</c:v>
                </c:pt>
                <c:pt idx="60">
                  <c:v>0.50790377738894676</c:v>
                </c:pt>
                <c:pt idx="61">
                  <c:v>0.10747471337379011</c:v>
                </c:pt>
                <c:pt idx="62">
                  <c:v>-0.85635405498643991</c:v>
                </c:pt>
                <c:pt idx="63">
                  <c:v>-0.39597555100860404</c:v>
                </c:pt>
                <c:pt idx="64">
                  <c:v>-1.2309843820139008</c:v>
                </c:pt>
                <c:pt idx="65">
                  <c:v>-0.34887071534166125</c:v>
                </c:pt>
                <c:pt idx="66">
                  <c:v>0.35696389569379505</c:v>
                </c:pt>
                <c:pt idx="67">
                  <c:v>0.69900859129367632</c:v>
                </c:pt>
                <c:pt idx="68">
                  <c:v>0.59200673674216375</c:v>
                </c:pt>
                <c:pt idx="69">
                  <c:v>-0.1741874786325468</c:v>
                </c:pt>
                <c:pt idx="70">
                  <c:v>-2.2850874417258638E-2</c:v>
                </c:pt>
                <c:pt idx="71">
                  <c:v>0.22655200142915533</c:v>
                </c:pt>
                <c:pt idx="72">
                  <c:v>1.2112373942343311</c:v>
                </c:pt>
                <c:pt idx="73">
                  <c:v>1.6298782989781841</c:v>
                </c:pt>
                <c:pt idx="74">
                  <c:v>-0.1390714660590362</c:v>
                </c:pt>
                <c:pt idx="75">
                  <c:v>0.27301703022477852</c:v>
                </c:pt>
                <c:pt idx="76">
                  <c:v>0.89044987269848264</c:v>
                </c:pt>
                <c:pt idx="77">
                  <c:v>1.2366634897667268</c:v>
                </c:pt>
                <c:pt idx="78">
                  <c:v>1.6622284915761867</c:v>
                </c:pt>
                <c:pt idx="79">
                  <c:v>0.84764982230707631</c:v>
                </c:pt>
                <c:pt idx="80">
                  <c:v>1.957770537936554</c:v>
                </c:pt>
                <c:pt idx="81">
                  <c:v>2.2038380659888475</c:v>
                </c:pt>
                <c:pt idx="82">
                  <c:v>0.93403008258913189</c:v>
                </c:pt>
                <c:pt idx="83">
                  <c:v>1.7396538612925383</c:v>
                </c:pt>
                <c:pt idx="84">
                  <c:v>1.8894083817337304</c:v>
                </c:pt>
                <c:pt idx="85">
                  <c:v>1.7176507396075635</c:v>
                </c:pt>
                <c:pt idx="86">
                  <c:v>1.9093110212813542</c:v>
                </c:pt>
                <c:pt idx="87">
                  <c:v>1.5124197312801755</c:v>
                </c:pt>
                <c:pt idx="88">
                  <c:v>1.6511291349608825</c:v>
                </c:pt>
                <c:pt idx="89">
                  <c:v>1.891378031455119</c:v>
                </c:pt>
                <c:pt idx="90">
                  <c:v>0.75779039499457213</c:v>
                </c:pt>
                <c:pt idx="91">
                  <c:v>0.97489343439346499</c:v>
                </c:pt>
                <c:pt idx="92">
                  <c:v>2.5697639665429506</c:v>
                </c:pt>
                <c:pt idx="93">
                  <c:v>1.6532335034112293</c:v>
                </c:pt>
                <c:pt idx="94">
                  <c:v>1.0908161021205274</c:v>
                </c:pt>
                <c:pt idx="95">
                  <c:v>2.3629641186189332</c:v>
                </c:pt>
                <c:pt idx="96">
                  <c:v>2.679918944753112</c:v>
                </c:pt>
                <c:pt idx="97">
                  <c:v>3.3960269544829629</c:v>
                </c:pt>
                <c:pt idx="98">
                  <c:v>2.1305487804777385</c:v>
                </c:pt>
                <c:pt idx="99">
                  <c:v>2.0486536973115648</c:v>
                </c:pt>
                <c:pt idx="100">
                  <c:v>1.9105803020002696</c:v>
                </c:pt>
                <c:pt idx="101">
                  <c:v>2.5005822014375099</c:v>
                </c:pt>
                <c:pt idx="102">
                  <c:v>2.2507258138299733</c:v>
                </c:pt>
                <c:pt idx="103">
                  <c:v>-0.61913933271614496</c:v>
                </c:pt>
                <c:pt idx="104">
                  <c:v>0.69174909227633918</c:v>
                </c:pt>
                <c:pt idx="105">
                  <c:v>0.75744882604962527</c:v>
                </c:pt>
                <c:pt idx="106">
                  <c:v>-2.4073890735420918</c:v>
                </c:pt>
                <c:pt idx="107">
                  <c:v>-0.79424598550068026</c:v>
                </c:pt>
                <c:pt idx="108">
                  <c:v>-2.356732475341488</c:v>
                </c:pt>
                <c:pt idx="109">
                  <c:v>-3.4323891574366456</c:v>
                </c:pt>
                <c:pt idx="110">
                  <c:v>-2.7944142946678738</c:v>
                </c:pt>
                <c:pt idx="111">
                  <c:v>-3.6389178048420376</c:v>
                </c:pt>
                <c:pt idx="112">
                  <c:v>-4.1977007708693321</c:v>
                </c:pt>
                <c:pt idx="113">
                  <c:v>-3.8720432352450871</c:v>
                </c:pt>
                <c:pt idx="114">
                  <c:v>-4.0820185965396405</c:v>
                </c:pt>
                <c:pt idx="115">
                  <c:v>-3.43085796146174</c:v>
                </c:pt>
                <c:pt idx="116">
                  <c:v>-2.5790623162962731</c:v>
                </c:pt>
                <c:pt idx="117">
                  <c:v>-3.3043784407329753</c:v>
                </c:pt>
                <c:pt idx="118">
                  <c:v>-3.2838650995057037</c:v>
                </c:pt>
                <c:pt idx="119">
                  <c:v>-3.1817060634042633</c:v>
                </c:pt>
                <c:pt idx="120">
                  <c:v>-4.020408967856099</c:v>
                </c:pt>
                <c:pt idx="121">
                  <c:v>-3.9055459207682475</c:v>
                </c:pt>
                <c:pt idx="122">
                  <c:v>-6.1327989534184866</c:v>
                </c:pt>
                <c:pt idx="123">
                  <c:v>-1.9651681951176414</c:v>
                </c:pt>
                <c:pt idx="124">
                  <c:v>-2.3875180676039491</c:v>
                </c:pt>
                <c:pt idx="125">
                  <c:v>-1.5797778742526987</c:v>
                </c:pt>
                <c:pt idx="126">
                  <c:v>-1.421128300137255</c:v>
                </c:pt>
                <c:pt idx="127">
                  <c:v>-8.0499743025356452E-2</c:v>
                </c:pt>
                <c:pt idx="128">
                  <c:v>-0.71133435919888655</c:v>
                </c:pt>
                <c:pt idx="129">
                  <c:v>-1.2108937651985769</c:v>
                </c:pt>
                <c:pt idx="130">
                  <c:v>0.79803647399968725</c:v>
                </c:pt>
                <c:pt idx="131">
                  <c:v>0.24169139898612002</c:v>
                </c:pt>
                <c:pt idx="132">
                  <c:v>-0.69074629855471414</c:v>
                </c:pt>
                <c:pt idx="133">
                  <c:v>-2.0151068918418531</c:v>
                </c:pt>
                <c:pt idx="134">
                  <c:v>1.3129351733449113</c:v>
                </c:pt>
                <c:pt idx="135">
                  <c:v>-9.5921436922594694E-3</c:v>
                </c:pt>
                <c:pt idx="136">
                  <c:v>1.0655073059554354</c:v>
                </c:pt>
                <c:pt idx="137">
                  <c:v>-0.21233337292630949</c:v>
                </c:pt>
                <c:pt idx="138">
                  <c:v>-1.4149192553018537</c:v>
                </c:pt>
                <c:pt idx="139">
                  <c:v>0.39914971792103415</c:v>
                </c:pt>
                <c:pt idx="140">
                  <c:v>-0.31337667061548302</c:v>
                </c:pt>
                <c:pt idx="141">
                  <c:v>-0.46546597996119488</c:v>
                </c:pt>
                <c:pt idx="142">
                  <c:v>0.98198760262208395</c:v>
                </c:pt>
                <c:pt idx="143">
                  <c:v>2.8484548732135124</c:v>
                </c:pt>
                <c:pt idx="144">
                  <c:v>0.29376493445268181</c:v>
                </c:pt>
                <c:pt idx="145">
                  <c:v>1.8759597979538967E-2</c:v>
                </c:pt>
                <c:pt idx="146">
                  <c:v>2.057980932388304</c:v>
                </c:pt>
                <c:pt idx="147">
                  <c:v>1.6140299050371425</c:v>
                </c:pt>
                <c:pt idx="148">
                  <c:v>2.5656427625678333</c:v>
                </c:pt>
                <c:pt idx="149">
                  <c:v>2.0360370856930814</c:v>
                </c:pt>
                <c:pt idx="150">
                  <c:v>0.83623422741352726</c:v>
                </c:pt>
                <c:pt idx="151">
                  <c:v>2.984867196706432</c:v>
                </c:pt>
                <c:pt idx="152">
                  <c:v>-0.13938436787610442</c:v>
                </c:pt>
                <c:pt idx="153">
                  <c:v>2.3161089212141945</c:v>
                </c:pt>
                <c:pt idx="154">
                  <c:v>2.8821108142264791</c:v>
                </c:pt>
                <c:pt idx="155">
                  <c:v>3.0597497901399038</c:v>
                </c:pt>
                <c:pt idx="156">
                  <c:v>1.5315133254700726</c:v>
                </c:pt>
                <c:pt idx="157">
                  <c:v>-0.73561476062307918</c:v>
                </c:pt>
                <c:pt idx="158">
                  <c:v>1.8731020674036927</c:v>
                </c:pt>
                <c:pt idx="159">
                  <c:v>2.979005671578534</c:v>
                </c:pt>
                <c:pt idx="160">
                  <c:v>2.9369656813452423</c:v>
                </c:pt>
                <c:pt idx="161">
                  <c:v>2.7425650884074741</c:v>
                </c:pt>
                <c:pt idx="162">
                  <c:v>2.2322906227599333</c:v>
                </c:pt>
                <c:pt idx="163">
                  <c:v>3.0828481552518241</c:v>
                </c:pt>
                <c:pt idx="164">
                  <c:v>0.81138183863930635</c:v>
                </c:pt>
                <c:pt idx="165">
                  <c:v>2.9397291497645881</c:v>
                </c:pt>
                <c:pt idx="166">
                  <c:v>4.1734617431628749</c:v>
                </c:pt>
                <c:pt idx="167">
                  <c:v>3.4065642337362902</c:v>
                </c:pt>
                <c:pt idx="168">
                  <c:v>0.35805846856648316</c:v>
                </c:pt>
                <c:pt idx="169">
                  <c:v>-0.98004128509768407</c:v>
                </c:pt>
                <c:pt idx="170">
                  <c:v>1.6653258922900989</c:v>
                </c:pt>
                <c:pt idx="171">
                  <c:v>1.0997358703849187</c:v>
                </c:pt>
                <c:pt idx="172">
                  <c:v>1.7043951531116335</c:v>
                </c:pt>
                <c:pt idx="173">
                  <c:v>0.4764554280298654</c:v>
                </c:pt>
                <c:pt idx="174">
                  <c:v>-0.58696654932067815</c:v>
                </c:pt>
                <c:pt idx="175">
                  <c:v>-2.0793654862785615E-2</c:v>
                </c:pt>
                <c:pt idx="176">
                  <c:v>-0.12840949648430922</c:v>
                </c:pt>
                <c:pt idx="177">
                  <c:v>1.6067041820609802</c:v>
                </c:pt>
                <c:pt idx="178">
                  <c:v>2.0266185568192725</c:v>
                </c:pt>
                <c:pt idx="179">
                  <c:v>2.7485804504626827</c:v>
                </c:pt>
                <c:pt idx="180">
                  <c:v>-0.34415848442813513</c:v>
                </c:pt>
                <c:pt idx="181">
                  <c:v>-2.3432328383812973</c:v>
                </c:pt>
                <c:pt idx="182">
                  <c:v>0.67589382449648383</c:v>
                </c:pt>
                <c:pt idx="183">
                  <c:v>0.78818021839130381</c:v>
                </c:pt>
                <c:pt idx="184">
                  <c:v>3.0473646618020211E-2</c:v>
                </c:pt>
                <c:pt idx="185">
                  <c:v>6.4188494656249873E-2</c:v>
                </c:pt>
                <c:pt idx="186">
                  <c:v>-1.5371330226492859</c:v>
                </c:pt>
                <c:pt idx="187">
                  <c:v>-1.5077906255403946</c:v>
                </c:pt>
                <c:pt idx="188">
                  <c:v>-0.76493961182691805</c:v>
                </c:pt>
                <c:pt idx="189">
                  <c:v>-3.6501115492626468E-2</c:v>
                </c:pt>
                <c:pt idx="190">
                  <c:v>1.5283231250256648</c:v>
                </c:pt>
                <c:pt idx="191">
                  <c:v>2.3449554590590793</c:v>
                </c:pt>
                <c:pt idx="192">
                  <c:v>-2.1981570724017416</c:v>
                </c:pt>
                <c:pt idx="193">
                  <c:v>-1.2697180802558989</c:v>
                </c:pt>
                <c:pt idx="194">
                  <c:v>0.67146170587287202</c:v>
                </c:pt>
                <c:pt idx="195">
                  <c:v>-1.7865019232722972</c:v>
                </c:pt>
                <c:pt idx="196">
                  <c:v>-1.1864679235055888</c:v>
                </c:pt>
                <c:pt idx="197">
                  <c:v>-1.9564102168173605</c:v>
                </c:pt>
                <c:pt idx="198">
                  <c:v>-4.1115548504308919</c:v>
                </c:pt>
                <c:pt idx="199">
                  <c:v>-1.5823034619840115</c:v>
                </c:pt>
                <c:pt idx="200">
                  <c:v>-2.5687171871205265</c:v>
                </c:pt>
                <c:pt idx="201">
                  <c:v>-3.1867404607062326</c:v>
                </c:pt>
                <c:pt idx="202">
                  <c:v>0.18952638048205017</c:v>
                </c:pt>
                <c:pt idx="203">
                  <c:v>5.6043775985472166E-2</c:v>
                </c:pt>
                <c:pt idx="204">
                  <c:v>-4.4667568392553534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7-4D09-AEFB-A8BB05CA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483336"/>
        <c:axId val="493483728"/>
      </c:scatterChart>
      <c:valAx>
        <c:axId val="49348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Diciembre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3728"/>
        <c:crosses val="autoZero"/>
        <c:crossBetween val="midCat"/>
      </c:valAx>
      <c:valAx>
        <c:axId val="49348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348333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acf</c:v>
          </c:tx>
          <c:invertIfNegative val="0"/>
          <c:cat>
            <c:numRef>
              <c:f>Pronostico!$W$39:$W$69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Pronostico!$X$39:$X$69</c:f>
              <c:numCache>
                <c:formatCode>General</c:formatCode>
                <c:ptCount val="31"/>
                <c:pt idx="0">
                  <c:v>1</c:v>
                </c:pt>
                <c:pt idx="1">
                  <c:v>0.70855153106459046</c:v>
                </c:pt>
                <c:pt idx="2">
                  <c:v>0.57296625596544537</c:v>
                </c:pt>
                <c:pt idx="3">
                  <c:v>0.59255191536385632</c:v>
                </c:pt>
                <c:pt idx="4">
                  <c:v>0.56022647428816774</c:v>
                </c:pt>
                <c:pt idx="5">
                  <c:v>0.5841501639243557</c:v>
                </c:pt>
                <c:pt idx="6">
                  <c:v>0.57255466950062839</c:v>
                </c:pt>
                <c:pt idx="7">
                  <c:v>0.47812860624345649</c:v>
                </c:pt>
                <c:pt idx="8">
                  <c:v>0.39137753545081699</c:v>
                </c:pt>
                <c:pt idx="9">
                  <c:v>0.30812712684601895</c:v>
                </c:pt>
                <c:pt idx="10">
                  <c:v>0.22802549085506058</c:v>
                </c:pt>
                <c:pt idx="11">
                  <c:v>0.33527478838006314</c:v>
                </c:pt>
                <c:pt idx="12">
                  <c:v>0.43436062261612107</c:v>
                </c:pt>
                <c:pt idx="13">
                  <c:v>0.22547429050686615</c:v>
                </c:pt>
                <c:pt idx="14">
                  <c:v>9.7427382474246815E-2</c:v>
                </c:pt>
                <c:pt idx="15">
                  <c:v>7.309706697280044E-2</c:v>
                </c:pt>
                <c:pt idx="16">
                  <c:v>8.4164746820431693E-2</c:v>
                </c:pt>
                <c:pt idx="17">
                  <c:v>8.1037197706816652E-2</c:v>
                </c:pt>
                <c:pt idx="18">
                  <c:v>4.4085189570472957E-2</c:v>
                </c:pt>
                <c:pt idx="19">
                  <c:v>-9.8613832962819656E-3</c:v>
                </c:pt>
                <c:pt idx="20">
                  <c:v>-0.10636643369752204</c:v>
                </c:pt>
                <c:pt idx="21">
                  <c:v>-0.20094757060098539</c:v>
                </c:pt>
                <c:pt idx="22">
                  <c:v>-0.24584346182197669</c:v>
                </c:pt>
                <c:pt idx="23">
                  <c:v>-0.14322998027699124</c:v>
                </c:pt>
                <c:pt idx="24">
                  <c:v>-7.1353133950836423E-2</c:v>
                </c:pt>
                <c:pt idx="25">
                  <c:v>-0.2440810386351944</c:v>
                </c:pt>
                <c:pt idx="26">
                  <c:v>-0.31476240616278189</c:v>
                </c:pt>
                <c:pt idx="27">
                  <c:v>-0.31589824424791801</c:v>
                </c:pt>
                <c:pt idx="28">
                  <c:v>-0.30106073523472127</c:v>
                </c:pt>
                <c:pt idx="29">
                  <c:v>-0.28119489924528901</c:v>
                </c:pt>
                <c:pt idx="30">
                  <c:v>-0.29534383473986026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4-4463-AC20-8D7044673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167440"/>
        <c:axId val="587170000"/>
      </c:barChart>
      <c:lineChart>
        <c:grouping val="standard"/>
        <c:varyColors val="0"/>
        <c:ser>
          <c:idx val="0"/>
          <c:order val="0"/>
          <c:tx>
            <c:strRef>
              <c:f>Pronostico!$Y$38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Pronostico!$W$39:$W$69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Pronostico!$Y$39:$Y$69</c:f>
              <c:numCache>
                <c:formatCode>General</c:formatCode>
                <c:ptCount val="31"/>
                <c:pt idx="1">
                  <c:v>-0.13688982254200305</c:v>
                </c:pt>
                <c:pt idx="2">
                  <c:v>-0.19378931606200864</c:v>
                </c:pt>
                <c:pt idx="3">
                  <c:v>-0.22328871030365369</c:v>
                </c:pt>
                <c:pt idx="4">
                  <c:v>-0.25103170335536434</c:v>
                </c:pt>
                <c:pt idx="5">
                  <c:v>-0.27345824977675265</c:v>
                </c:pt>
                <c:pt idx="6">
                  <c:v>-0.2959188484386942</c:v>
                </c:pt>
                <c:pt idx="7">
                  <c:v>-0.31599658858208513</c:v>
                </c:pt>
                <c:pt idx="8">
                  <c:v>-0.32927419441133304</c:v>
                </c:pt>
                <c:pt idx="9">
                  <c:v>-0.33787895055858824</c:v>
                </c:pt>
                <c:pt idx="10">
                  <c:v>-0.3431040661722054</c:v>
                </c:pt>
                <c:pt idx="11">
                  <c:v>-0.34593218104899676</c:v>
                </c:pt>
                <c:pt idx="12">
                  <c:v>-0.35196861450413253</c:v>
                </c:pt>
                <c:pt idx="13">
                  <c:v>-0.36187398555753802</c:v>
                </c:pt>
                <c:pt idx="14">
                  <c:v>-0.36449704335754918</c:v>
                </c:pt>
                <c:pt idx="15">
                  <c:v>-0.36498470652478915</c:v>
                </c:pt>
                <c:pt idx="16">
                  <c:v>-0.36525892987855146</c:v>
                </c:pt>
                <c:pt idx="17">
                  <c:v>-0.36562216349254834</c:v>
                </c:pt>
                <c:pt idx="18">
                  <c:v>-0.36595858122521074</c:v>
                </c:pt>
                <c:pt idx="19">
                  <c:v>-0.3660580843623264</c:v>
                </c:pt>
                <c:pt idx="20">
                  <c:v>-0.3660630624786923</c:v>
                </c:pt>
                <c:pt idx="21">
                  <c:v>-0.36664176111977509</c:v>
                </c:pt>
                <c:pt idx="22">
                  <c:v>-0.36869977707570045</c:v>
                </c:pt>
                <c:pt idx="23">
                  <c:v>-0.37175884308774421</c:v>
                </c:pt>
                <c:pt idx="24">
                  <c:v>-0.37279147638931381</c:v>
                </c:pt>
                <c:pt idx="25">
                  <c:v>-0.37304730756058752</c:v>
                </c:pt>
                <c:pt idx="26">
                  <c:v>-0.37602798465142295</c:v>
                </c:pt>
                <c:pt idx="27">
                  <c:v>-0.38093327115756415</c:v>
                </c:pt>
                <c:pt idx="28">
                  <c:v>-0.38581098378737905</c:v>
                </c:pt>
                <c:pt idx="29">
                  <c:v>-0.39018841337044197</c:v>
                </c:pt>
                <c:pt idx="30">
                  <c:v>-0.39396748202432141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4-4463-AC20-8D7044673D9A}"/>
            </c:ext>
          </c:extLst>
        </c:ser>
        <c:ser>
          <c:idx val="1"/>
          <c:order val="1"/>
          <c:tx>
            <c:strRef>
              <c:f>Pronostico!$Z$38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Pronostico!$Z$39:$Z$69</c:f>
              <c:numCache>
                <c:formatCode>General</c:formatCode>
                <c:ptCount val="31"/>
                <c:pt idx="1">
                  <c:v>0.13688982254200305</c:v>
                </c:pt>
                <c:pt idx="2">
                  <c:v>0.19378931606200864</c:v>
                </c:pt>
                <c:pt idx="3">
                  <c:v>0.22328871030365369</c:v>
                </c:pt>
                <c:pt idx="4">
                  <c:v>0.25103170335536434</c:v>
                </c:pt>
                <c:pt idx="5">
                  <c:v>0.27345824977675265</c:v>
                </c:pt>
                <c:pt idx="6">
                  <c:v>0.2959188484386942</c:v>
                </c:pt>
                <c:pt idx="7">
                  <c:v>0.31599658858208513</c:v>
                </c:pt>
                <c:pt idx="8">
                  <c:v>0.32927419441133304</c:v>
                </c:pt>
                <c:pt idx="9">
                  <c:v>0.33787895055858824</c:v>
                </c:pt>
                <c:pt idx="10">
                  <c:v>0.3431040661722054</c:v>
                </c:pt>
                <c:pt idx="11">
                  <c:v>0.34593218104899676</c:v>
                </c:pt>
                <c:pt idx="12">
                  <c:v>0.35196861450413253</c:v>
                </c:pt>
                <c:pt idx="13">
                  <c:v>0.36187398555753802</c:v>
                </c:pt>
                <c:pt idx="14">
                  <c:v>0.36449704335754918</c:v>
                </c:pt>
                <c:pt idx="15">
                  <c:v>0.36498470652478915</c:v>
                </c:pt>
                <c:pt idx="16">
                  <c:v>0.36525892987855146</c:v>
                </c:pt>
                <c:pt idx="17">
                  <c:v>0.36562216349254834</c:v>
                </c:pt>
                <c:pt idx="18">
                  <c:v>0.36595858122521074</c:v>
                </c:pt>
                <c:pt idx="19">
                  <c:v>0.3660580843623264</c:v>
                </c:pt>
                <c:pt idx="20">
                  <c:v>0.3660630624786923</c:v>
                </c:pt>
                <c:pt idx="21">
                  <c:v>0.36664176111977509</c:v>
                </c:pt>
                <c:pt idx="22">
                  <c:v>0.36869977707570045</c:v>
                </c:pt>
                <c:pt idx="23">
                  <c:v>0.37175884308774421</c:v>
                </c:pt>
                <c:pt idx="24">
                  <c:v>0.37279147638931381</c:v>
                </c:pt>
                <c:pt idx="25">
                  <c:v>0.37304730756058752</c:v>
                </c:pt>
                <c:pt idx="26">
                  <c:v>0.37602798465142295</c:v>
                </c:pt>
                <c:pt idx="27">
                  <c:v>0.38093327115756415</c:v>
                </c:pt>
                <c:pt idx="28">
                  <c:v>0.38581098378737905</c:v>
                </c:pt>
                <c:pt idx="29">
                  <c:v>0.39018841337044197</c:v>
                </c:pt>
                <c:pt idx="30">
                  <c:v>0.39396748202432141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4-4463-AC20-8D7044673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167440"/>
        <c:axId val="587170000"/>
      </c:lineChart>
      <c:catAx>
        <c:axId val="58716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7170000"/>
        <c:crosses val="autoZero"/>
        <c:auto val="1"/>
        <c:lblAlgn val="ctr"/>
        <c:lblOffset val="100"/>
        <c:noMultiLvlLbl val="0"/>
      </c:catAx>
      <c:valAx>
        <c:axId val="58717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167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</xdr:row>
      <xdr:rowOff>14287</xdr:rowOff>
    </xdr:from>
    <xdr:to>
      <xdr:col>14</xdr:col>
      <xdr:colOff>314325</xdr:colOff>
      <xdr:row>21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EE8646-D5A8-48BE-B3C6-78AE6611E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685801</xdr:colOff>
      <xdr:row>22</xdr:row>
      <xdr:rowOff>28574</xdr:rowOff>
    </xdr:from>
    <xdr:to>
      <xdr:col>17</xdr:col>
      <xdr:colOff>704850</xdr:colOff>
      <xdr:row>42</xdr:row>
      <xdr:rowOff>133349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2AE9DCE-DD19-447C-A875-C81E3F905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647700</xdr:colOff>
      <xdr:row>24</xdr:row>
      <xdr:rowOff>95250</xdr:rowOff>
    </xdr:from>
    <xdr:to>
      <xdr:col>32</xdr:col>
      <xdr:colOff>647700</xdr:colOff>
      <xdr:row>38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A6CD2E-1AD7-4420-A472-8F3EE1945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251461</xdr:colOff>
      <xdr:row>1</xdr:row>
      <xdr:rowOff>175260</xdr:rowOff>
    </xdr:from>
    <xdr:to>
      <xdr:col>32</xdr:col>
      <xdr:colOff>251460</xdr:colOff>
      <xdr:row>11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597C064-1928-447D-A297-ED0759D10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251459</xdr:colOff>
      <xdr:row>3</xdr:row>
      <xdr:rowOff>175260</xdr:rowOff>
    </xdr:from>
    <xdr:to>
      <xdr:col>33</xdr:col>
      <xdr:colOff>251459</xdr:colOff>
      <xdr:row>13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34A8E2-65BB-466B-81B1-90C6A2FCD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251460</xdr:colOff>
      <xdr:row>5</xdr:row>
      <xdr:rowOff>175260</xdr:rowOff>
    </xdr:from>
    <xdr:to>
      <xdr:col>34</xdr:col>
      <xdr:colOff>251460</xdr:colOff>
      <xdr:row>15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C6860D0-04C6-4628-B3EE-AAC890708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251460</xdr:colOff>
      <xdr:row>7</xdr:row>
      <xdr:rowOff>175260</xdr:rowOff>
    </xdr:from>
    <xdr:to>
      <xdr:col>35</xdr:col>
      <xdr:colOff>251459</xdr:colOff>
      <xdr:row>17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73F2D7-2AD0-467A-B7EF-F4DEDB50B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251460</xdr:colOff>
      <xdr:row>9</xdr:row>
      <xdr:rowOff>175260</xdr:rowOff>
    </xdr:from>
    <xdr:to>
      <xdr:col>36</xdr:col>
      <xdr:colOff>251460</xdr:colOff>
      <xdr:row>19</xdr:row>
      <xdr:rowOff>175260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2416DF-CF3D-4379-A6C7-EE1A56A4B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251461</xdr:colOff>
      <xdr:row>11</xdr:row>
      <xdr:rowOff>175260</xdr:rowOff>
    </xdr:from>
    <xdr:to>
      <xdr:col>37</xdr:col>
      <xdr:colOff>251460</xdr:colOff>
      <xdr:row>21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A43DD0A-D419-4B9C-8D23-95373B6C8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251459</xdr:colOff>
      <xdr:row>13</xdr:row>
      <xdr:rowOff>175260</xdr:rowOff>
    </xdr:from>
    <xdr:to>
      <xdr:col>38</xdr:col>
      <xdr:colOff>251461</xdr:colOff>
      <xdr:row>23</xdr:row>
      <xdr:rowOff>175260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22F4E44-4E6D-44E9-BB4A-81E9CD5DD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251460</xdr:colOff>
      <xdr:row>15</xdr:row>
      <xdr:rowOff>175260</xdr:rowOff>
    </xdr:from>
    <xdr:to>
      <xdr:col>39</xdr:col>
      <xdr:colOff>251460</xdr:colOff>
      <xdr:row>25</xdr:row>
      <xdr:rowOff>175260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37FD21C-B60B-4481-BA1C-C119B8E1F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251460</xdr:colOff>
      <xdr:row>17</xdr:row>
      <xdr:rowOff>175260</xdr:rowOff>
    </xdr:from>
    <xdr:to>
      <xdr:col>40</xdr:col>
      <xdr:colOff>251459</xdr:colOff>
      <xdr:row>27</xdr:row>
      <xdr:rowOff>175260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027E923-4255-4287-9AAD-2529AB85E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251459</xdr:colOff>
      <xdr:row>19</xdr:row>
      <xdr:rowOff>175260</xdr:rowOff>
    </xdr:from>
    <xdr:to>
      <xdr:col>41</xdr:col>
      <xdr:colOff>251461</xdr:colOff>
      <xdr:row>29</xdr:row>
      <xdr:rowOff>175260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A153D29-6D17-417E-9DAF-09DD7F0A4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251461</xdr:colOff>
      <xdr:row>21</xdr:row>
      <xdr:rowOff>175260</xdr:rowOff>
    </xdr:from>
    <xdr:to>
      <xdr:col>42</xdr:col>
      <xdr:colOff>251460</xdr:colOff>
      <xdr:row>31</xdr:row>
      <xdr:rowOff>175260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CCDAB97-D649-4EA0-AAA7-8AC480D78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251459</xdr:colOff>
      <xdr:row>23</xdr:row>
      <xdr:rowOff>175260</xdr:rowOff>
    </xdr:from>
    <xdr:to>
      <xdr:col>43</xdr:col>
      <xdr:colOff>251461</xdr:colOff>
      <xdr:row>33</xdr:row>
      <xdr:rowOff>175260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6E72583-3D5F-4217-A31C-6D90EFD38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323850</xdr:colOff>
      <xdr:row>37</xdr:row>
      <xdr:rowOff>92604</xdr:rowOff>
    </xdr:from>
    <xdr:to>
      <xdr:col>33</xdr:col>
      <xdr:colOff>335492</xdr:colOff>
      <xdr:row>51</xdr:row>
      <xdr:rowOff>168804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83B643A1-FE38-4301-89FD-FF6E4EDBC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bros/XRealStat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MACEC%20P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ACF"/>
      <definedName name="DESIGN"/>
      <definedName name="DURBIN"/>
      <definedName name="RegCoeff"/>
      <definedName name="R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CEC"/>
      <sheetName val="Tendencia Y Estacionalidad"/>
      <sheetName val="Set Separado"/>
      <sheetName val="Pronostico"/>
    </sheetNames>
    <sheetDataSet>
      <sheetData sheetId="0" refreshError="1"/>
      <sheetData sheetId="1" refreshError="1"/>
      <sheetData sheetId="2">
        <row r="209">
          <cell r="C209">
            <v>97.852581950797997</v>
          </cell>
          <cell r="D209">
            <v>206</v>
          </cell>
        </row>
        <row r="210">
          <cell r="C210">
            <v>111.07689397129</v>
          </cell>
          <cell r="D210">
            <v>207</v>
          </cell>
        </row>
        <row r="211">
          <cell r="C211">
            <v>105.93921921989001</v>
          </cell>
          <cell r="D211">
            <v>208</v>
          </cell>
        </row>
        <row r="212">
          <cell r="C212">
            <v>108.64607771151</v>
          </cell>
          <cell r="D212">
            <v>209</v>
          </cell>
        </row>
        <row r="213">
          <cell r="C213">
            <v>105.67469536735</v>
          </cell>
          <cell r="D213">
            <v>210</v>
          </cell>
        </row>
        <row r="214">
          <cell r="C214">
            <v>101.97317103551001</v>
          </cell>
          <cell r="D214">
            <v>211</v>
          </cell>
        </row>
        <row r="215">
          <cell r="C215">
            <v>106.70925485322</v>
          </cell>
          <cell r="D215">
            <v>212</v>
          </cell>
        </row>
        <row r="216">
          <cell r="C216">
            <v>103.01383688195</v>
          </cell>
          <cell r="D216">
            <v>213</v>
          </cell>
        </row>
        <row r="217">
          <cell r="C217">
            <v>109.52567882048</v>
          </cell>
          <cell r="D217">
            <v>214</v>
          </cell>
        </row>
        <row r="218">
          <cell r="C218">
            <v>114.91368330242</v>
          </cell>
          <cell r="D218">
            <v>215</v>
          </cell>
        </row>
        <row r="219">
          <cell r="C219">
            <v>117.76341796227</v>
          </cell>
          <cell r="D219">
            <v>216</v>
          </cell>
        </row>
        <row r="220">
          <cell r="C220">
            <v>106.85038142197</v>
          </cell>
          <cell r="D220">
            <v>217</v>
          </cell>
        </row>
        <row r="221">
          <cell r="C221">
            <v>102.47078442525</v>
          </cell>
          <cell r="D221">
            <v>218</v>
          </cell>
        </row>
        <row r="222">
          <cell r="C222">
            <v>116.2006391569</v>
          </cell>
          <cell r="D222">
            <v>219</v>
          </cell>
        </row>
        <row r="223">
          <cell r="C223">
            <v>112.67630173739001</v>
          </cell>
          <cell r="D223">
            <v>220</v>
          </cell>
        </row>
        <row r="224">
          <cell r="C224">
            <v>113.28030904572</v>
          </cell>
          <cell r="D224">
            <v>221</v>
          </cell>
        </row>
        <row r="225">
          <cell r="C225">
            <v>110.06576442252</v>
          </cell>
          <cell r="D225">
            <v>222</v>
          </cell>
        </row>
        <row r="226">
          <cell r="C226">
            <v>105.13932825577</v>
          </cell>
          <cell r="D226">
            <v>223</v>
          </cell>
        </row>
        <row r="227">
          <cell r="C227">
            <v>109.26879264151999</v>
          </cell>
          <cell r="D227">
            <v>224</v>
          </cell>
        </row>
        <row r="228">
          <cell r="C228">
            <v>104.76078051362001</v>
          </cell>
          <cell r="D228">
            <v>225</v>
          </cell>
        </row>
        <row r="229">
          <cell r="C229">
            <v>113.44375001278</v>
          </cell>
          <cell r="D229">
            <v>226</v>
          </cell>
        </row>
        <row r="230">
          <cell r="C230">
            <v>118.14300542258999</v>
          </cell>
          <cell r="D230">
            <v>227</v>
          </cell>
        </row>
        <row r="231">
          <cell r="C231">
            <v>121.21550073344</v>
          </cell>
          <cell r="D231">
            <v>228</v>
          </cell>
        </row>
        <row r="232">
          <cell r="C232">
            <v>108.57803528984</v>
          </cell>
          <cell r="D232">
            <v>229</v>
          </cell>
        </row>
        <row r="233">
          <cell r="C233">
            <v>102.98717029247</v>
          </cell>
          <cell r="D233">
            <v>230</v>
          </cell>
        </row>
        <row r="234">
          <cell r="C234">
            <v>117.58515528858</v>
          </cell>
          <cell r="D234">
            <v>231</v>
          </cell>
        </row>
        <row r="235">
          <cell r="C235">
            <v>114.26887640998</v>
          </cell>
          <cell r="D235">
            <v>232</v>
          </cell>
        </row>
        <row r="236">
          <cell r="C236">
            <v>115.47763214266</v>
          </cell>
          <cell r="D236">
            <v>233</v>
          </cell>
        </row>
        <row r="237">
          <cell r="C237">
            <v>111.23156002803</v>
          </cell>
          <cell r="D237">
            <v>234</v>
          </cell>
        </row>
        <row r="238">
          <cell r="C238">
            <v>108.28164308026</v>
          </cell>
          <cell r="D238">
            <v>235</v>
          </cell>
        </row>
        <row r="239">
          <cell r="C239">
            <v>113.43092005195</v>
          </cell>
          <cell r="D239">
            <v>236</v>
          </cell>
        </row>
        <row r="240">
          <cell r="C240">
            <v>108.3197110177</v>
          </cell>
          <cell r="D240">
            <v>237</v>
          </cell>
        </row>
        <row r="241">
          <cell r="C241">
            <v>109.47984894247</v>
          </cell>
          <cell r="D241">
            <v>238</v>
          </cell>
        </row>
        <row r="242">
          <cell r="C242">
            <v>113.48602135979</v>
          </cell>
          <cell r="D242">
            <v>239</v>
          </cell>
        </row>
        <row r="243">
          <cell r="C243">
            <v>122.95054913135</v>
          </cell>
          <cell r="D243">
            <v>240</v>
          </cell>
        </row>
        <row r="244">
          <cell r="C244">
            <v>109.98390635353</v>
          </cell>
          <cell r="D244">
            <v>241</v>
          </cell>
        </row>
        <row r="245">
          <cell r="C245">
            <v>106.31546222484999</v>
          </cell>
          <cell r="D245">
            <v>242</v>
          </cell>
        </row>
        <row r="246">
          <cell r="C246">
            <v>113.42663646635</v>
          </cell>
          <cell r="D246">
            <v>243</v>
          </cell>
        </row>
        <row r="247">
          <cell r="C247">
            <v>98.478826294944994</v>
          </cell>
          <cell r="D247">
            <v>244</v>
          </cell>
        </row>
        <row r="248">
          <cell r="C248">
            <v>97.793032126317996</v>
          </cell>
          <cell r="D248">
            <v>245</v>
          </cell>
        </row>
        <row r="249">
          <cell r="C249">
            <v>96.121518388802002</v>
          </cell>
          <cell r="D249">
            <v>246</v>
          </cell>
        </row>
        <row r="250">
          <cell r="C250">
            <v>96.100070355376999</v>
          </cell>
          <cell r="D250">
            <v>247</v>
          </cell>
        </row>
        <row r="251">
          <cell r="C251">
            <v>101.06602545755</v>
          </cell>
          <cell r="D251">
            <v>248</v>
          </cell>
        </row>
        <row r="252">
          <cell r="C252">
            <v>103.16722310401001</v>
          </cell>
          <cell r="D252">
            <v>249</v>
          </cell>
        </row>
        <row r="253">
          <cell r="C253">
            <v>108.47746533567</v>
          </cell>
          <cell r="D253">
            <v>250</v>
          </cell>
        </row>
        <row r="254">
          <cell r="C254">
            <v>114.59604799995</v>
          </cell>
          <cell r="D254">
            <v>251</v>
          </cell>
        </row>
        <row r="255">
          <cell r="C255">
            <v>122.86204530856</v>
          </cell>
          <cell r="D255">
            <v>252</v>
          </cell>
        </row>
        <row r="256">
          <cell r="C256">
            <v>106.76019371236001</v>
          </cell>
          <cell r="D256">
            <v>253</v>
          </cell>
        </row>
        <row r="257">
          <cell r="C257">
            <v>104.10370314844</v>
          </cell>
          <cell r="D257">
            <v>254</v>
          </cell>
        </row>
        <row r="258">
          <cell r="C258">
            <v>119.97190703642001</v>
          </cell>
          <cell r="D258">
            <v>255</v>
          </cell>
        </row>
        <row r="259">
          <cell r="C259">
            <v>112.31735377155</v>
          </cell>
          <cell r="D259">
            <v>256</v>
          </cell>
        </row>
      </sheetData>
      <sheetData sheetId="3">
        <row r="2"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</row>
        <row r="3">
          <cell r="D3">
            <v>2</v>
          </cell>
          <cell r="E3">
            <v>1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</row>
        <row r="4">
          <cell r="D4">
            <v>3</v>
          </cell>
          <cell r="E4">
            <v>0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</row>
        <row r="5">
          <cell r="D5">
            <v>4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</row>
        <row r="6">
          <cell r="D6">
            <v>5</v>
          </cell>
          <cell r="E6">
            <v>0</v>
          </cell>
          <cell r="F6">
            <v>0</v>
          </cell>
          <cell r="G6">
            <v>0</v>
          </cell>
          <cell r="H6">
            <v>1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D7">
            <v>6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D8">
            <v>7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D9">
            <v>8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D10">
            <v>9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</row>
        <row r="11">
          <cell r="D11">
            <v>10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</row>
        <row r="12">
          <cell r="D12">
            <v>11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</row>
        <row r="13">
          <cell r="D13">
            <v>12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</row>
        <row r="14">
          <cell r="D14">
            <v>13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D15">
            <v>14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D16">
            <v>15</v>
          </cell>
          <cell r="E16">
            <v>0</v>
          </cell>
          <cell r="F16">
            <v>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D17">
            <v>16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</row>
        <row r="18">
          <cell r="D18">
            <v>17</v>
          </cell>
          <cell r="E18">
            <v>0</v>
          </cell>
          <cell r="F18">
            <v>0</v>
          </cell>
          <cell r="G18">
            <v>0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D19">
            <v>18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</row>
        <row r="20">
          <cell r="D20">
            <v>19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D21">
            <v>20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D22">
            <v>21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N22">
            <v>0</v>
          </cell>
          <cell r="O22">
            <v>0</v>
          </cell>
        </row>
        <row r="23">
          <cell r="D23">
            <v>22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</row>
        <row r="24">
          <cell r="D24">
            <v>23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1</v>
          </cell>
          <cell r="O24">
            <v>0</v>
          </cell>
        </row>
        <row r="25">
          <cell r="D25">
            <v>24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1</v>
          </cell>
        </row>
        <row r="26">
          <cell r="D26">
            <v>25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  <row r="27">
          <cell r="D27">
            <v>26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</row>
        <row r="28">
          <cell r="D28">
            <v>27</v>
          </cell>
          <cell r="E28">
            <v>0</v>
          </cell>
          <cell r="F28">
            <v>1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D29">
            <v>28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</row>
        <row r="30">
          <cell r="D30">
            <v>29</v>
          </cell>
          <cell r="E30">
            <v>0</v>
          </cell>
          <cell r="F30">
            <v>0</v>
          </cell>
          <cell r="G30">
            <v>0</v>
          </cell>
          <cell r="H30">
            <v>1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D31">
            <v>30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</row>
        <row r="32">
          <cell r="D32">
            <v>31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</row>
        <row r="33">
          <cell r="D33">
            <v>32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1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D34">
            <v>33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</row>
        <row r="35">
          <cell r="D35">
            <v>34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1</v>
          </cell>
          <cell r="N35">
            <v>0</v>
          </cell>
          <cell r="O35">
            <v>0</v>
          </cell>
        </row>
        <row r="36">
          <cell r="D36">
            <v>35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1</v>
          </cell>
          <cell r="O36">
            <v>0</v>
          </cell>
        </row>
        <row r="37">
          <cell r="D37">
            <v>36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1</v>
          </cell>
          <cell r="S37">
            <v>3.9006090738829826</v>
          </cell>
        </row>
        <row r="38">
          <cell r="D38">
            <v>37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S38">
            <v>4.5570520056548318</v>
          </cell>
        </row>
        <row r="39">
          <cell r="D39">
            <v>38</v>
          </cell>
          <cell r="E39">
            <v>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S39">
            <v>1.7443632699116023</v>
          </cell>
          <cell r="X39" t="str">
            <v>lower</v>
          </cell>
          <cell r="Y39" t="str">
            <v>upper</v>
          </cell>
        </row>
        <row r="40">
          <cell r="D40">
            <v>39</v>
          </cell>
          <cell r="E40">
            <v>0</v>
          </cell>
          <cell r="F40">
            <v>1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S40">
            <v>1.5298929963544268</v>
          </cell>
          <cell r="V40">
            <v>0</v>
          </cell>
          <cell r="W40" t="e">
            <v>#NAME?</v>
          </cell>
        </row>
        <row r="41">
          <cell r="D41">
            <v>40</v>
          </cell>
          <cell r="E41">
            <v>0</v>
          </cell>
          <cell r="F41">
            <v>0</v>
          </cell>
          <cell r="G41">
            <v>1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S41">
            <v>1.3489074646581329</v>
          </cell>
          <cell r="V41">
            <v>1</v>
          </cell>
          <cell r="W41" t="e">
            <v>#NAME?</v>
          </cell>
          <cell r="X41">
            <v>-0.13688982254200305</v>
          </cell>
          <cell r="Y41">
            <v>0.13688982254200305</v>
          </cell>
        </row>
        <row r="42">
          <cell r="D42">
            <v>41</v>
          </cell>
          <cell r="E42">
            <v>0</v>
          </cell>
          <cell r="F42">
            <v>0</v>
          </cell>
          <cell r="G42">
            <v>0</v>
          </cell>
          <cell r="H42">
            <v>1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S42">
            <v>0.70143118068536836</v>
          </cell>
          <cell r="V42">
            <v>2</v>
          </cell>
          <cell r="W42" t="e">
            <v>#NAME?</v>
          </cell>
          <cell r="X42" t="e">
            <v>#NAME?</v>
          </cell>
          <cell r="Y42" t="e">
            <v>#NAME?</v>
          </cell>
        </row>
        <row r="43">
          <cell r="D43">
            <v>42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1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S43">
            <v>3.0469650017148453</v>
          </cell>
          <cell r="V43">
            <v>3</v>
          </cell>
          <cell r="W43" t="e">
            <v>#NAME?</v>
          </cell>
          <cell r="X43" t="e">
            <v>#NAME?</v>
          </cell>
          <cell r="Y43" t="e">
            <v>#NAME?</v>
          </cell>
        </row>
        <row r="44">
          <cell r="D44">
            <v>43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S44">
            <v>1.6967384486637158</v>
          </cell>
          <cell r="V44">
            <v>4</v>
          </cell>
          <cell r="W44" t="e">
            <v>#NAME?</v>
          </cell>
          <cell r="X44" t="e">
            <v>#NAME?</v>
          </cell>
          <cell r="Y44" t="e">
            <v>#NAME?</v>
          </cell>
        </row>
        <row r="45">
          <cell r="D45">
            <v>44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S45">
            <v>1.8878633846121957</v>
          </cell>
          <cell r="V45">
            <v>5</v>
          </cell>
          <cell r="W45" t="e">
            <v>#NAME?</v>
          </cell>
          <cell r="X45" t="e">
            <v>#NAME?</v>
          </cell>
          <cell r="Y45" t="e">
            <v>#NAME?</v>
          </cell>
        </row>
        <row r="46">
          <cell r="D46">
            <v>45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</v>
          </cell>
          <cell r="M46">
            <v>0</v>
          </cell>
          <cell r="N46">
            <v>0</v>
          </cell>
          <cell r="O46">
            <v>0</v>
          </cell>
          <cell r="S46">
            <v>0.95837931877449023</v>
          </cell>
          <cell r="V46">
            <v>6</v>
          </cell>
          <cell r="W46" t="e">
            <v>#NAME?</v>
          </cell>
          <cell r="X46" t="e">
            <v>#NAME?</v>
          </cell>
          <cell r="Y46" t="e">
            <v>#NAME?</v>
          </cell>
        </row>
        <row r="47">
          <cell r="D47">
            <v>46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</v>
          </cell>
          <cell r="N47">
            <v>0</v>
          </cell>
          <cell r="O47">
            <v>0</v>
          </cell>
          <cell r="S47">
            <v>-9.2198710942099638E-3</v>
          </cell>
          <cell r="V47">
            <v>7</v>
          </cell>
          <cell r="W47" t="e">
            <v>#NAME?</v>
          </cell>
          <cell r="X47" t="e">
            <v>#NAME?</v>
          </cell>
          <cell r="Y47" t="e">
            <v>#NAME?</v>
          </cell>
        </row>
        <row r="48">
          <cell r="D48">
            <v>47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1</v>
          </cell>
          <cell r="O48">
            <v>0</v>
          </cell>
          <cell r="S48">
            <v>-1.2110785011608058</v>
          </cell>
          <cell r="V48">
            <v>8</v>
          </cell>
          <cell r="W48" t="e">
            <v>#NAME?</v>
          </cell>
          <cell r="X48" t="e">
            <v>#NAME?</v>
          </cell>
          <cell r="Y48" t="e">
            <v>#NAME?</v>
          </cell>
        </row>
        <row r="49">
          <cell r="D49">
            <v>48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1</v>
          </cell>
          <cell r="S49">
            <v>2.2578975356223765</v>
          </cell>
          <cell r="V49">
            <v>9</v>
          </cell>
          <cell r="W49" t="e">
            <v>#NAME?</v>
          </cell>
          <cell r="X49" t="e">
            <v>#NAME?</v>
          </cell>
          <cell r="Y49" t="e">
            <v>#NAME?</v>
          </cell>
        </row>
        <row r="50">
          <cell r="D50">
            <v>49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S50">
            <v>3.2835869760012244</v>
          </cell>
          <cell r="V50">
            <v>10</v>
          </cell>
          <cell r="W50" t="e">
            <v>#NAME?</v>
          </cell>
          <cell r="X50" t="e">
            <v>#NAME?</v>
          </cell>
          <cell r="Y50" t="e">
            <v>#NAME?</v>
          </cell>
        </row>
        <row r="51">
          <cell r="D51">
            <v>50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S51">
            <v>1.0191305001019941</v>
          </cell>
          <cell r="V51">
            <v>11</v>
          </cell>
          <cell r="W51" t="e">
            <v>#NAME?</v>
          </cell>
          <cell r="X51" t="e">
            <v>#NAME?</v>
          </cell>
          <cell r="Y51" t="e">
            <v>#NAME?</v>
          </cell>
        </row>
        <row r="52">
          <cell r="D52">
            <v>51</v>
          </cell>
          <cell r="E52">
            <v>0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S52">
            <v>0.28858255689881673</v>
          </cell>
          <cell r="V52">
            <v>12</v>
          </cell>
          <cell r="W52" t="e">
            <v>#NAME?</v>
          </cell>
          <cell r="X52" t="e">
            <v>#NAME?</v>
          </cell>
          <cell r="Y52" t="e">
            <v>#NAME?</v>
          </cell>
        </row>
        <row r="53">
          <cell r="D53">
            <v>52</v>
          </cell>
          <cell r="E53">
            <v>0</v>
          </cell>
          <cell r="F53">
            <v>0</v>
          </cell>
          <cell r="G53">
            <v>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S53">
            <v>0.27594067732351846</v>
          </cell>
          <cell r="V53">
            <v>13</v>
          </cell>
          <cell r="W53" t="e">
            <v>#NAME?</v>
          </cell>
          <cell r="X53" t="e">
            <v>#NAME?</v>
          </cell>
          <cell r="Y53" t="e">
            <v>#NAME?</v>
          </cell>
        </row>
        <row r="54">
          <cell r="D54">
            <v>53</v>
          </cell>
          <cell r="E54">
            <v>0</v>
          </cell>
          <cell r="F54">
            <v>0</v>
          </cell>
          <cell r="G54">
            <v>0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S54">
            <v>0.61553911343876422</v>
          </cell>
          <cell r="V54">
            <v>14</v>
          </cell>
          <cell r="W54" t="e">
            <v>#NAME?</v>
          </cell>
          <cell r="X54" t="e">
            <v>#NAME?</v>
          </cell>
          <cell r="Y54" t="e">
            <v>#NAME?</v>
          </cell>
        </row>
        <row r="55">
          <cell r="D55">
            <v>54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1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S55">
            <v>1.3829884070462342</v>
          </cell>
          <cell r="V55">
            <v>15</v>
          </cell>
          <cell r="W55" t="e">
            <v>#NAME?</v>
          </cell>
          <cell r="X55" t="e">
            <v>#NAME?</v>
          </cell>
          <cell r="Y55" t="e">
            <v>#NAME?</v>
          </cell>
        </row>
        <row r="56">
          <cell r="D56">
            <v>55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S56">
            <v>5.3728159600112235E-2</v>
          </cell>
          <cell r="V56">
            <v>16</v>
          </cell>
          <cell r="W56" t="e">
            <v>#NAME?</v>
          </cell>
          <cell r="X56" t="e">
            <v>#NAME?</v>
          </cell>
          <cell r="Y56" t="e">
            <v>#NAME?</v>
          </cell>
        </row>
        <row r="57">
          <cell r="D57">
            <v>56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1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S57">
            <v>0.22348356946358905</v>
          </cell>
          <cell r="V57">
            <v>17</v>
          </cell>
          <cell r="W57" t="e">
            <v>#NAME?</v>
          </cell>
          <cell r="X57" t="e">
            <v>#NAME?</v>
          </cell>
          <cell r="Y57" t="e">
            <v>#NAME?</v>
          </cell>
        </row>
        <row r="58">
          <cell r="D58">
            <v>57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</v>
          </cell>
          <cell r="M58">
            <v>0</v>
          </cell>
          <cell r="N58">
            <v>0</v>
          </cell>
          <cell r="O58">
            <v>0</v>
          </cell>
          <cell r="S58">
            <v>-0.66650530843512001</v>
          </cell>
          <cell r="V58">
            <v>18</v>
          </cell>
          <cell r="W58" t="e">
            <v>#NAME?</v>
          </cell>
          <cell r="X58" t="e">
            <v>#NAME?</v>
          </cell>
          <cell r="Y58" t="e">
            <v>#NAME?</v>
          </cell>
        </row>
        <row r="59">
          <cell r="D59">
            <v>58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</v>
          </cell>
          <cell r="N59">
            <v>0</v>
          </cell>
          <cell r="O59">
            <v>0</v>
          </cell>
          <cell r="S59">
            <v>-1.717231251612823</v>
          </cell>
          <cell r="V59">
            <v>19</v>
          </cell>
          <cell r="W59" t="e">
            <v>#NAME?</v>
          </cell>
          <cell r="X59" t="e">
            <v>#NAME?</v>
          </cell>
          <cell r="Y59" t="e">
            <v>#NAME?</v>
          </cell>
        </row>
        <row r="60">
          <cell r="D60">
            <v>59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1</v>
          </cell>
          <cell r="O60">
            <v>0</v>
          </cell>
          <cell r="S60">
            <v>-3.5265457405994098</v>
          </cell>
          <cell r="V60">
            <v>20</v>
          </cell>
          <cell r="W60" t="e">
            <v>#NAME?</v>
          </cell>
          <cell r="X60" t="e">
            <v>#NAME?</v>
          </cell>
          <cell r="Y60" t="e">
            <v>#NAME?</v>
          </cell>
        </row>
        <row r="61">
          <cell r="D61">
            <v>60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1</v>
          </cell>
          <cell r="S61">
            <v>0.62067912499976785</v>
          </cell>
          <cell r="V61">
            <v>21</v>
          </cell>
          <cell r="W61" t="e">
            <v>#NAME?</v>
          </cell>
          <cell r="X61" t="e">
            <v>#NAME?</v>
          </cell>
          <cell r="Y61" t="e">
            <v>#NAME?</v>
          </cell>
        </row>
        <row r="62">
          <cell r="D62">
            <v>61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S62">
            <v>0.44875782688561117</v>
          </cell>
          <cell r="V62">
            <v>22</v>
          </cell>
          <cell r="W62" t="e">
            <v>#NAME?</v>
          </cell>
          <cell r="X62" t="e">
            <v>#NAME?</v>
          </cell>
          <cell r="Y62" t="e">
            <v>#NAME?</v>
          </cell>
        </row>
        <row r="63">
          <cell r="D63">
            <v>62</v>
          </cell>
          <cell r="E63">
            <v>1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S63">
            <v>-1.6865625106306226</v>
          </cell>
          <cell r="V63">
            <v>23</v>
          </cell>
          <cell r="W63" t="e">
            <v>#NAME?</v>
          </cell>
          <cell r="X63" t="e">
            <v>#NAME?</v>
          </cell>
          <cell r="Y63" t="e">
            <v>#NAME?</v>
          </cell>
        </row>
        <row r="64">
          <cell r="D64">
            <v>63</v>
          </cell>
          <cell r="E64">
            <v>0</v>
          </cell>
          <cell r="F64">
            <v>1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S64">
            <v>-1.0836953393757796</v>
          </cell>
          <cell r="V64">
            <v>24</v>
          </cell>
          <cell r="W64" t="e">
            <v>#NAME?</v>
          </cell>
          <cell r="X64" t="e">
            <v>#NAME?</v>
          </cell>
          <cell r="Y64" t="e">
            <v>#NAME?</v>
          </cell>
        </row>
        <row r="65">
          <cell r="D65">
            <v>64</v>
          </cell>
          <cell r="E65">
            <v>0</v>
          </cell>
          <cell r="F65">
            <v>0</v>
          </cell>
          <cell r="G65">
            <v>1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S65">
            <v>-1.7129177782560774</v>
          </cell>
          <cell r="V65">
            <v>25</v>
          </cell>
          <cell r="W65" t="e">
            <v>#NAME?</v>
          </cell>
          <cell r="X65" t="e">
            <v>#NAME?</v>
          </cell>
          <cell r="Y65" t="e">
            <v>#NAME?</v>
          </cell>
        </row>
        <row r="66">
          <cell r="D66">
            <v>65</v>
          </cell>
          <cell r="E66">
            <v>0</v>
          </cell>
          <cell r="F66">
            <v>0</v>
          </cell>
          <cell r="G66">
            <v>0</v>
          </cell>
          <cell r="H66">
            <v>1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S66">
            <v>-1.2273366645698403</v>
          </cell>
          <cell r="V66">
            <v>26</v>
          </cell>
          <cell r="W66" t="e">
            <v>#NAME?</v>
          </cell>
          <cell r="X66" t="e">
            <v>#NAME?</v>
          </cell>
          <cell r="Y66" t="e">
            <v>#NAME?</v>
          </cell>
        </row>
        <row r="67">
          <cell r="D67">
            <v>66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S67">
            <v>0.20388780740962886</v>
          </cell>
          <cell r="V67">
            <v>27</v>
          </cell>
          <cell r="W67" t="e">
            <v>#NAME?</v>
          </cell>
          <cell r="X67" t="e">
            <v>#NAME?</v>
          </cell>
          <cell r="Y67" t="e">
            <v>#NAME?</v>
          </cell>
        </row>
        <row r="68">
          <cell r="D68">
            <v>67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1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S68">
            <v>-1.0892241191454914</v>
          </cell>
          <cell r="V68">
            <v>28</v>
          </cell>
          <cell r="W68" t="e">
            <v>#NAME?</v>
          </cell>
          <cell r="X68" t="e">
            <v>#NAME?</v>
          </cell>
          <cell r="Y68" t="e">
            <v>#NAME?</v>
          </cell>
        </row>
        <row r="69">
          <cell r="D69">
            <v>68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1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S69">
            <v>-0.46328755776901431</v>
          </cell>
          <cell r="V69">
            <v>29</v>
          </cell>
          <cell r="W69" t="e">
            <v>#NAME?</v>
          </cell>
          <cell r="X69" t="e">
            <v>#NAME?</v>
          </cell>
          <cell r="Y69" t="e">
            <v>#NAME?</v>
          </cell>
        </row>
        <row r="70">
          <cell r="D70">
            <v>69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1</v>
          </cell>
          <cell r="M70">
            <v>0</v>
          </cell>
          <cell r="N70">
            <v>0</v>
          </cell>
          <cell r="O70">
            <v>0</v>
          </cell>
          <cell r="S70">
            <v>-1.3985157701787188</v>
          </cell>
          <cell r="V70">
            <v>30</v>
          </cell>
          <cell r="W70" t="e">
            <v>#NAME?</v>
          </cell>
          <cell r="X70" t="e">
            <v>#NAME?</v>
          </cell>
          <cell r="Y70" t="e">
            <v>#NAME?</v>
          </cell>
        </row>
        <row r="71">
          <cell r="D71">
            <v>70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</v>
          </cell>
          <cell r="N71">
            <v>0</v>
          </cell>
          <cell r="O71">
            <v>0</v>
          </cell>
          <cell r="S71">
            <v>-2.6152197626264311</v>
          </cell>
        </row>
        <row r="72">
          <cell r="D72">
            <v>71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1</v>
          </cell>
          <cell r="O72">
            <v>0</v>
          </cell>
          <cell r="S72">
            <v>-3.8051009450420139</v>
          </cell>
        </row>
        <row r="73">
          <cell r="D73">
            <v>72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1</v>
          </cell>
          <cell r="S73">
            <v>-0.20626235305083185</v>
          </cell>
        </row>
        <row r="74">
          <cell r="D74">
            <v>73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S74">
            <v>6.0759122199009141E-2</v>
          </cell>
        </row>
        <row r="75">
          <cell r="D75">
            <v>74</v>
          </cell>
          <cell r="E75">
            <v>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S75">
            <v>-2.1011307756762108</v>
          </cell>
        </row>
        <row r="76">
          <cell r="D76">
            <v>75</v>
          </cell>
          <cell r="E76">
            <v>0</v>
          </cell>
          <cell r="F76">
            <v>1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S76">
            <v>-1.9464301448583967</v>
          </cell>
        </row>
        <row r="77">
          <cell r="D77">
            <v>76</v>
          </cell>
          <cell r="E77">
            <v>0</v>
          </cell>
          <cell r="F77">
            <v>0</v>
          </cell>
          <cell r="G77">
            <v>1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S77">
            <v>-2.2068018290156814</v>
          </cell>
        </row>
        <row r="78">
          <cell r="D78">
            <v>77</v>
          </cell>
          <cell r="E78">
            <v>0</v>
          </cell>
          <cell r="F78">
            <v>0</v>
          </cell>
          <cell r="G78">
            <v>0</v>
          </cell>
          <cell r="H78">
            <v>1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S78">
            <v>-1.9001748914234469</v>
          </cell>
        </row>
        <row r="79">
          <cell r="D79">
            <v>78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S79">
            <v>-0.48614605729098059</v>
          </cell>
        </row>
        <row r="80">
          <cell r="D80">
            <v>79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1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S80">
            <v>-2.2076122055431</v>
          </cell>
        </row>
        <row r="81">
          <cell r="D81">
            <v>80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1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S81">
            <v>-1.442115989237621</v>
          </cell>
        </row>
        <row r="82">
          <cell r="D82">
            <v>81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S82">
            <v>-2.3075962679913289</v>
          </cell>
        </row>
        <row r="83">
          <cell r="D83">
            <v>82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</v>
          </cell>
          <cell r="N83">
            <v>0</v>
          </cell>
          <cell r="O83">
            <v>0</v>
          </cell>
          <cell r="S83">
            <v>-3.6904100959380344</v>
          </cell>
        </row>
        <row r="84">
          <cell r="D84">
            <v>83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</v>
          </cell>
          <cell r="O84">
            <v>0</v>
          </cell>
          <cell r="S84">
            <v>-4.8392649253716229</v>
          </cell>
        </row>
        <row r="85">
          <cell r="D85">
            <v>84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1</v>
          </cell>
          <cell r="S85">
            <v>-0.9677684702164413</v>
          </cell>
        </row>
        <row r="86">
          <cell r="D86">
            <v>85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S86">
            <v>-0.53829730075860027</v>
          </cell>
        </row>
        <row r="87">
          <cell r="D87">
            <v>86</v>
          </cell>
          <cell r="E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S87">
            <v>-1.3497211121308226</v>
          </cell>
        </row>
        <row r="88">
          <cell r="D88">
            <v>87</v>
          </cell>
          <cell r="E88">
            <v>0</v>
          </cell>
          <cell r="F88">
            <v>1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S88">
            <v>-1.3072365752950077</v>
          </cell>
        </row>
        <row r="89">
          <cell r="D89">
            <v>88</v>
          </cell>
          <cell r="E89">
            <v>0</v>
          </cell>
          <cell r="F89">
            <v>0</v>
          </cell>
          <cell r="G89">
            <v>1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S89">
            <v>-1.4576012499752977</v>
          </cell>
        </row>
        <row r="90">
          <cell r="D90">
            <v>89</v>
          </cell>
          <cell r="E90">
            <v>0</v>
          </cell>
          <cell r="F90">
            <v>0</v>
          </cell>
          <cell r="G90">
            <v>0</v>
          </cell>
          <cell r="H90">
            <v>1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S90">
            <v>-1.1678931429940604</v>
          </cell>
        </row>
        <row r="91">
          <cell r="D91">
            <v>90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S91">
            <v>0.90979196923140648</v>
          </cell>
        </row>
        <row r="92">
          <cell r="D92">
            <v>91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1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S92">
            <v>-0.20066242185870919</v>
          </cell>
        </row>
        <row r="93">
          <cell r="D93">
            <v>92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1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S93">
            <v>0.3766084302117747</v>
          </cell>
        </row>
        <row r="94">
          <cell r="D94">
            <v>93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0</v>
          </cell>
          <cell r="S94">
            <v>0.31534262006506708</v>
          </cell>
        </row>
        <row r="95">
          <cell r="D95">
            <v>94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</v>
          </cell>
          <cell r="N95">
            <v>0</v>
          </cell>
          <cell r="O95">
            <v>0</v>
          </cell>
          <cell r="S95">
            <v>-0.85872485231165285</v>
          </cell>
        </row>
        <row r="96">
          <cell r="D96">
            <v>95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1</v>
          </cell>
          <cell r="O96">
            <v>0</v>
          </cell>
          <cell r="S96">
            <v>-1.6772678018452325</v>
          </cell>
        </row>
        <row r="97">
          <cell r="D97">
            <v>96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S97">
            <v>0.50790377738894676</v>
          </cell>
        </row>
        <row r="98">
          <cell r="D98">
            <v>97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S98">
            <v>0.10747471337379011</v>
          </cell>
        </row>
        <row r="99">
          <cell r="D99">
            <v>98</v>
          </cell>
          <cell r="E99">
            <v>1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S99">
            <v>-0.85635405498643991</v>
          </cell>
        </row>
        <row r="100">
          <cell r="D100">
            <v>99</v>
          </cell>
          <cell r="E100">
            <v>0</v>
          </cell>
          <cell r="F100">
            <v>1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S100">
            <v>-0.39597555100860404</v>
          </cell>
        </row>
        <row r="101">
          <cell r="D101">
            <v>100</v>
          </cell>
          <cell r="E101">
            <v>0</v>
          </cell>
          <cell r="F101">
            <v>0</v>
          </cell>
          <cell r="G101">
            <v>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S101">
            <v>-1.2309843820139008</v>
          </cell>
        </row>
        <row r="102">
          <cell r="D102">
            <v>101</v>
          </cell>
          <cell r="E102">
            <v>0</v>
          </cell>
          <cell r="F102">
            <v>0</v>
          </cell>
          <cell r="G102">
            <v>0</v>
          </cell>
          <cell r="H102">
            <v>1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S102">
            <v>-0.34887071534166125</v>
          </cell>
        </row>
        <row r="103">
          <cell r="D103">
            <v>102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S103">
            <v>0.35696389569379505</v>
          </cell>
        </row>
        <row r="104">
          <cell r="D104">
            <v>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S104">
            <v>0.69900859129367632</v>
          </cell>
        </row>
        <row r="105">
          <cell r="D105">
            <v>104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S105">
            <v>0.59200673674216375</v>
          </cell>
        </row>
        <row r="106">
          <cell r="D106">
            <v>105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1</v>
          </cell>
          <cell r="M106">
            <v>0</v>
          </cell>
          <cell r="N106">
            <v>0</v>
          </cell>
          <cell r="O106">
            <v>0</v>
          </cell>
          <cell r="S106">
            <v>-0.1741874786325468</v>
          </cell>
        </row>
        <row r="107">
          <cell r="D107">
            <v>106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1</v>
          </cell>
          <cell r="N107">
            <v>0</v>
          </cell>
          <cell r="O107">
            <v>0</v>
          </cell>
          <cell r="S107">
            <v>-2.2850874417258638E-2</v>
          </cell>
        </row>
        <row r="108">
          <cell r="D108">
            <v>107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1</v>
          </cell>
          <cell r="O108">
            <v>0</v>
          </cell>
          <cell r="S108">
            <v>0.22655200142915533</v>
          </cell>
        </row>
        <row r="109">
          <cell r="D109">
            <v>108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1</v>
          </cell>
          <cell r="S109">
            <v>1.2112373942343311</v>
          </cell>
        </row>
        <row r="110">
          <cell r="D110">
            <v>109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S110">
            <v>1.6298782989781841</v>
          </cell>
        </row>
        <row r="111">
          <cell r="D111">
            <v>110</v>
          </cell>
          <cell r="E111">
            <v>1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S111">
            <v>-0.1390714660590362</v>
          </cell>
        </row>
        <row r="112">
          <cell r="D112">
            <v>111</v>
          </cell>
          <cell r="E112">
            <v>0</v>
          </cell>
          <cell r="F112">
            <v>1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S112">
            <v>0.27301703022477852</v>
          </cell>
        </row>
        <row r="113">
          <cell r="D113">
            <v>112</v>
          </cell>
          <cell r="E113">
            <v>0</v>
          </cell>
          <cell r="F113">
            <v>0</v>
          </cell>
          <cell r="G113">
            <v>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S113">
            <v>0.89044987269848264</v>
          </cell>
        </row>
        <row r="114">
          <cell r="D114">
            <v>113</v>
          </cell>
          <cell r="E114">
            <v>0</v>
          </cell>
          <cell r="F114">
            <v>0</v>
          </cell>
          <cell r="G114">
            <v>0</v>
          </cell>
          <cell r="H114">
            <v>1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S114">
            <v>1.2366634897667268</v>
          </cell>
        </row>
        <row r="115">
          <cell r="D115">
            <v>114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S115">
            <v>1.6622284915761867</v>
          </cell>
        </row>
        <row r="116">
          <cell r="D116">
            <v>115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S116">
            <v>0.84764982230707631</v>
          </cell>
        </row>
        <row r="117">
          <cell r="D117">
            <v>116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S117">
            <v>1.957770537936554</v>
          </cell>
        </row>
        <row r="118">
          <cell r="D118">
            <v>117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</v>
          </cell>
          <cell r="M118">
            <v>0</v>
          </cell>
          <cell r="N118">
            <v>0</v>
          </cell>
          <cell r="O118">
            <v>0</v>
          </cell>
          <cell r="S118">
            <v>2.2038380659888475</v>
          </cell>
        </row>
        <row r="119">
          <cell r="D119">
            <v>118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1</v>
          </cell>
          <cell r="N119">
            <v>0</v>
          </cell>
          <cell r="O119">
            <v>0</v>
          </cell>
          <cell r="S119">
            <v>0.93403008258913189</v>
          </cell>
        </row>
        <row r="120">
          <cell r="D120">
            <v>119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1</v>
          </cell>
          <cell r="O120">
            <v>0</v>
          </cell>
          <cell r="S120">
            <v>1.7396538612925383</v>
          </cell>
        </row>
        <row r="121">
          <cell r="D121">
            <v>120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1</v>
          </cell>
          <cell r="S121">
            <v>1.8894083817337304</v>
          </cell>
        </row>
        <row r="122">
          <cell r="D122">
            <v>121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S122">
            <v>1.7176507396075635</v>
          </cell>
        </row>
        <row r="123">
          <cell r="D123">
            <v>122</v>
          </cell>
          <cell r="E123">
            <v>1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S123">
            <v>1.9093110212813542</v>
          </cell>
        </row>
        <row r="124">
          <cell r="D124">
            <v>123</v>
          </cell>
          <cell r="E124">
            <v>0</v>
          </cell>
          <cell r="F124">
            <v>1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S124">
            <v>1.5124197312801755</v>
          </cell>
        </row>
        <row r="125">
          <cell r="D125">
            <v>124</v>
          </cell>
          <cell r="E125">
            <v>0</v>
          </cell>
          <cell r="F125">
            <v>0</v>
          </cell>
          <cell r="G125">
            <v>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S125">
            <v>1.6511291349608825</v>
          </cell>
        </row>
        <row r="126">
          <cell r="D126">
            <v>125</v>
          </cell>
          <cell r="E126">
            <v>0</v>
          </cell>
          <cell r="F126">
            <v>0</v>
          </cell>
          <cell r="G126">
            <v>0</v>
          </cell>
          <cell r="H126">
            <v>1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S126">
            <v>1.891378031455119</v>
          </cell>
        </row>
        <row r="127">
          <cell r="D127">
            <v>126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S127">
            <v>0.75779039499457213</v>
          </cell>
        </row>
        <row r="128">
          <cell r="D128">
            <v>127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1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S128">
            <v>0.97489343439346499</v>
          </cell>
        </row>
        <row r="129">
          <cell r="D129">
            <v>128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S129">
            <v>2.5697639665429506</v>
          </cell>
        </row>
        <row r="130">
          <cell r="D130">
            <v>129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</v>
          </cell>
          <cell r="M130">
            <v>0</v>
          </cell>
          <cell r="N130">
            <v>0</v>
          </cell>
          <cell r="O130">
            <v>0</v>
          </cell>
          <cell r="S130">
            <v>1.6532335034112293</v>
          </cell>
        </row>
        <row r="131">
          <cell r="D131">
            <v>130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</v>
          </cell>
          <cell r="N131">
            <v>0</v>
          </cell>
          <cell r="O131">
            <v>0</v>
          </cell>
          <cell r="S131">
            <v>1.0908161021205274</v>
          </cell>
        </row>
        <row r="132">
          <cell r="D132">
            <v>131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1</v>
          </cell>
          <cell r="O132">
            <v>0</v>
          </cell>
          <cell r="S132">
            <v>2.3629641186189332</v>
          </cell>
        </row>
        <row r="133">
          <cell r="D133">
            <v>132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1</v>
          </cell>
          <cell r="S133">
            <v>2.679918944753112</v>
          </cell>
        </row>
        <row r="134">
          <cell r="D134">
            <v>133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S134">
            <v>3.3960269544829629</v>
          </cell>
        </row>
        <row r="135">
          <cell r="D135">
            <v>134</v>
          </cell>
          <cell r="E135">
            <v>1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S135">
            <v>2.1305487804777385</v>
          </cell>
        </row>
        <row r="136">
          <cell r="D136">
            <v>135</v>
          </cell>
          <cell r="E136">
            <v>0</v>
          </cell>
          <cell r="F136">
            <v>1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S136">
            <v>2.0486536973115648</v>
          </cell>
        </row>
        <row r="137">
          <cell r="D137">
            <v>136</v>
          </cell>
          <cell r="E137">
            <v>0</v>
          </cell>
          <cell r="F137">
            <v>0</v>
          </cell>
          <cell r="G137">
            <v>1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S137">
            <v>1.9105803020002696</v>
          </cell>
        </row>
        <row r="138">
          <cell r="D138">
            <v>137</v>
          </cell>
          <cell r="E138">
            <v>0</v>
          </cell>
          <cell r="F138">
            <v>0</v>
          </cell>
          <cell r="G138">
            <v>0</v>
          </cell>
          <cell r="H138">
            <v>1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S138">
            <v>2.5005822014375099</v>
          </cell>
        </row>
        <row r="139">
          <cell r="D139">
            <v>138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1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S139">
            <v>2.2507258138299733</v>
          </cell>
        </row>
        <row r="140">
          <cell r="D140">
            <v>139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1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S140">
            <v>-0.61913933271614496</v>
          </cell>
        </row>
        <row r="141">
          <cell r="D141">
            <v>140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S141">
            <v>0.69174909227633918</v>
          </cell>
        </row>
        <row r="142">
          <cell r="D142">
            <v>141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</v>
          </cell>
          <cell r="M142">
            <v>0</v>
          </cell>
          <cell r="N142">
            <v>0</v>
          </cell>
          <cell r="O142">
            <v>0</v>
          </cell>
          <cell r="S142">
            <v>0.75744882604962527</v>
          </cell>
        </row>
        <row r="143">
          <cell r="D143">
            <v>142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1</v>
          </cell>
          <cell r="N143">
            <v>0</v>
          </cell>
          <cell r="O143">
            <v>0</v>
          </cell>
          <cell r="S143">
            <v>-2.4073890735420918</v>
          </cell>
        </row>
        <row r="144">
          <cell r="D144">
            <v>143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1</v>
          </cell>
          <cell r="O144">
            <v>0</v>
          </cell>
          <cell r="S144">
            <v>-0.79424598550068026</v>
          </cell>
        </row>
        <row r="145">
          <cell r="D145">
            <v>144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1</v>
          </cell>
          <cell r="S145">
            <v>-2.356732475341488</v>
          </cell>
        </row>
        <row r="146">
          <cell r="D146">
            <v>145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S146">
            <v>-3.4323891574366456</v>
          </cell>
        </row>
        <row r="147">
          <cell r="D147">
            <v>146</v>
          </cell>
          <cell r="E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S147">
            <v>-2.7944142946678738</v>
          </cell>
        </row>
        <row r="148">
          <cell r="D148">
            <v>147</v>
          </cell>
          <cell r="E148">
            <v>0</v>
          </cell>
          <cell r="F148">
            <v>1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S148">
            <v>-3.6389178048420376</v>
          </cell>
        </row>
        <row r="149">
          <cell r="D149">
            <v>148</v>
          </cell>
          <cell r="E149">
            <v>0</v>
          </cell>
          <cell r="F149">
            <v>0</v>
          </cell>
          <cell r="G149">
            <v>1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S149">
            <v>-4.1977007708693321</v>
          </cell>
        </row>
        <row r="150">
          <cell r="D150">
            <v>149</v>
          </cell>
          <cell r="E150">
            <v>0</v>
          </cell>
          <cell r="F150">
            <v>0</v>
          </cell>
          <cell r="G150">
            <v>0</v>
          </cell>
          <cell r="H150">
            <v>1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S150">
            <v>-3.8720432352450871</v>
          </cell>
        </row>
        <row r="151">
          <cell r="D151">
            <v>150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1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S151">
            <v>-4.0820185965396405</v>
          </cell>
        </row>
        <row r="152">
          <cell r="D152">
            <v>151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1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S152">
            <v>-3.43085796146174</v>
          </cell>
        </row>
        <row r="153">
          <cell r="D153">
            <v>152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1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S153">
            <v>-2.5790623162962731</v>
          </cell>
        </row>
        <row r="154">
          <cell r="D154">
            <v>153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S154">
            <v>-3.3043784407329753</v>
          </cell>
        </row>
        <row r="155">
          <cell r="D155">
            <v>154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  <cell r="O155">
            <v>0</v>
          </cell>
          <cell r="S155">
            <v>-3.2838650995057037</v>
          </cell>
        </row>
        <row r="156">
          <cell r="D156">
            <v>155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1</v>
          </cell>
          <cell r="O156">
            <v>0</v>
          </cell>
          <cell r="S156">
            <v>-3.1817060634042633</v>
          </cell>
        </row>
        <row r="157">
          <cell r="D157">
            <v>156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1</v>
          </cell>
          <cell r="S157">
            <v>-4.020408967856099</v>
          </cell>
        </row>
        <row r="158">
          <cell r="D158">
            <v>157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S158">
            <v>-3.9055459207682475</v>
          </cell>
        </row>
        <row r="159">
          <cell r="D159">
            <v>158</v>
          </cell>
          <cell r="E159">
            <v>1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S159">
            <v>-6.1327989534184866</v>
          </cell>
        </row>
        <row r="160">
          <cell r="D160">
            <v>159</v>
          </cell>
          <cell r="E160">
            <v>0</v>
          </cell>
          <cell r="F160">
            <v>1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S160">
            <v>-1.9651681951176414</v>
          </cell>
        </row>
        <row r="161">
          <cell r="D161">
            <v>160</v>
          </cell>
          <cell r="E161">
            <v>0</v>
          </cell>
          <cell r="F161">
            <v>0</v>
          </cell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S161">
            <v>-2.3875180676039491</v>
          </cell>
        </row>
        <row r="162">
          <cell r="D162">
            <v>161</v>
          </cell>
          <cell r="E162">
            <v>0</v>
          </cell>
          <cell r="F162">
            <v>0</v>
          </cell>
          <cell r="G162">
            <v>0</v>
          </cell>
          <cell r="H162">
            <v>1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S162">
            <v>-1.5797778742526987</v>
          </cell>
        </row>
        <row r="163">
          <cell r="D163">
            <v>162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S163">
            <v>-1.421128300137255</v>
          </cell>
        </row>
        <row r="164">
          <cell r="D164">
            <v>163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1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S164">
            <v>-8.0499743025356452E-2</v>
          </cell>
        </row>
        <row r="165">
          <cell r="D165">
            <v>164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S165">
            <v>-0.71133435919888655</v>
          </cell>
        </row>
        <row r="166">
          <cell r="D166">
            <v>165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S166">
            <v>-1.2108937651985769</v>
          </cell>
        </row>
        <row r="167">
          <cell r="D167">
            <v>166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1</v>
          </cell>
          <cell r="N167">
            <v>0</v>
          </cell>
          <cell r="O167">
            <v>0</v>
          </cell>
          <cell r="S167">
            <v>0.79803647399968725</v>
          </cell>
        </row>
        <row r="168">
          <cell r="D168">
            <v>167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1</v>
          </cell>
          <cell r="O168">
            <v>0</v>
          </cell>
          <cell r="S168">
            <v>0.24169139898612002</v>
          </cell>
        </row>
        <row r="169">
          <cell r="D169">
            <v>168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1</v>
          </cell>
          <cell r="S169">
            <v>-0.69074629855471414</v>
          </cell>
        </row>
        <row r="170">
          <cell r="D170">
            <v>169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S170">
            <v>-2.0151068918418531</v>
          </cell>
        </row>
        <row r="171">
          <cell r="D171">
            <v>170</v>
          </cell>
          <cell r="E171">
            <v>1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S171">
            <v>1.3129351733449113</v>
          </cell>
        </row>
        <row r="172">
          <cell r="D172">
            <v>171</v>
          </cell>
          <cell r="E172">
            <v>0</v>
          </cell>
          <cell r="F172">
            <v>1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S172">
            <v>-9.5921436922594694E-3</v>
          </cell>
        </row>
        <row r="173">
          <cell r="D173">
            <v>172</v>
          </cell>
          <cell r="E173">
            <v>0</v>
          </cell>
          <cell r="F173">
            <v>0</v>
          </cell>
          <cell r="G173">
            <v>1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S173">
            <v>1.0655073059554354</v>
          </cell>
        </row>
        <row r="174">
          <cell r="D174">
            <v>173</v>
          </cell>
          <cell r="E174">
            <v>0</v>
          </cell>
          <cell r="F174">
            <v>0</v>
          </cell>
          <cell r="G174">
            <v>0</v>
          </cell>
          <cell r="H174">
            <v>1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S174">
            <v>-0.21233337292630949</v>
          </cell>
        </row>
        <row r="175">
          <cell r="D175">
            <v>174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1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S175">
            <v>-1.4149192553018537</v>
          </cell>
        </row>
        <row r="176">
          <cell r="D176">
            <v>175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S176">
            <v>0.39914971792103415</v>
          </cell>
        </row>
        <row r="177">
          <cell r="D177">
            <v>176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1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S177">
            <v>-0.31337667061548302</v>
          </cell>
        </row>
        <row r="178">
          <cell r="D178">
            <v>177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1</v>
          </cell>
          <cell r="M178">
            <v>0</v>
          </cell>
          <cell r="N178">
            <v>0</v>
          </cell>
          <cell r="O178">
            <v>0</v>
          </cell>
          <cell r="S178">
            <v>-0.46546597996119488</v>
          </cell>
        </row>
        <row r="179">
          <cell r="D179">
            <v>178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1</v>
          </cell>
          <cell r="N179">
            <v>0</v>
          </cell>
          <cell r="O179">
            <v>0</v>
          </cell>
          <cell r="S179">
            <v>0.98198760262208395</v>
          </cell>
        </row>
        <row r="180">
          <cell r="D180">
            <v>179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1</v>
          </cell>
          <cell r="O180">
            <v>0</v>
          </cell>
          <cell r="S180">
            <v>2.8484548732135124</v>
          </cell>
        </row>
        <row r="181">
          <cell r="D181">
            <v>180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1</v>
          </cell>
          <cell r="S181">
            <v>0.29376493445268181</v>
          </cell>
        </row>
        <row r="182">
          <cell r="D182">
            <v>181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S182">
            <v>1.8759597979538967E-2</v>
          </cell>
        </row>
        <row r="183">
          <cell r="D183">
            <v>182</v>
          </cell>
          <cell r="E183">
            <v>1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S183">
            <v>2.057980932388304</v>
          </cell>
        </row>
        <row r="184">
          <cell r="D184">
            <v>183</v>
          </cell>
          <cell r="E184">
            <v>0</v>
          </cell>
          <cell r="F184">
            <v>1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S184">
            <v>1.6140299050371425</v>
          </cell>
        </row>
        <row r="185">
          <cell r="D185">
            <v>184</v>
          </cell>
          <cell r="E185">
            <v>0</v>
          </cell>
          <cell r="F185">
            <v>0</v>
          </cell>
          <cell r="G185">
            <v>1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S185">
            <v>2.5656427625678333</v>
          </cell>
        </row>
        <row r="186">
          <cell r="D186">
            <v>185</v>
          </cell>
          <cell r="E186">
            <v>0</v>
          </cell>
          <cell r="F186">
            <v>0</v>
          </cell>
          <cell r="G186">
            <v>0</v>
          </cell>
          <cell r="H186">
            <v>1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S186">
            <v>2.0360370856930814</v>
          </cell>
        </row>
        <row r="187">
          <cell r="D187">
            <v>186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1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S187">
            <v>0.83623422741352726</v>
          </cell>
        </row>
        <row r="188">
          <cell r="D188">
            <v>187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1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S188">
            <v>2.984867196706432</v>
          </cell>
        </row>
        <row r="189">
          <cell r="D189">
            <v>188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1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S189">
            <v>-0.13938436787610442</v>
          </cell>
        </row>
        <row r="190">
          <cell r="D190">
            <v>189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S190">
            <v>2.3161089212141945</v>
          </cell>
        </row>
        <row r="191">
          <cell r="D191">
            <v>190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1</v>
          </cell>
          <cell r="N191">
            <v>0</v>
          </cell>
          <cell r="O191">
            <v>0</v>
          </cell>
          <cell r="S191">
            <v>2.8821108142264791</v>
          </cell>
        </row>
        <row r="192">
          <cell r="D192">
            <v>191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1</v>
          </cell>
          <cell r="O192">
            <v>0</v>
          </cell>
          <cell r="S192">
            <v>3.0597497901399038</v>
          </cell>
        </row>
        <row r="193">
          <cell r="D193">
            <v>192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1</v>
          </cell>
          <cell r="S193">
            <v>1.5315133254700726</v>
          </cell>
        </row>
        <row r="194">
          <cell r="D194">
            <v>193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S194">
            <v>-0.73561476062307918</v>
          </cell>
        </row>
        <row r="195">
          <cell r="D195">
            <v>194</v>
          </cell>
          <cell r="E195">
            <v>1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S195">
            <v>1.8731020674036927</v>
          </cell>
        </row>
        <row r="196">
          <cell r="D196">
            <v>195</v>
          </cell>
          <cell r="E196">
            <v>0</v>
          </cell>
          <cell r="F196">
            <v>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S196">
            <v>2.979005671578534</v>
          </cell>
        </row>
        <row r="197">
          <cell r="D197">
            <v>196</v>
          </cell>
          <cell r="E197">
            <v>0</v>
          </cell>
          <cell r="F197">
            <v>0</v>
          </cell>
          <cell r="G197">
            <v>1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S197">
            <v>2.9369656813452423</v>
          </cell>
        </row>
        <row r="198">
          <cell r="D198">
            <v>197</v>
          </cell>
          <cell r="E198">
            <v>0</v>
          </cell>
          <cell r="F198">
            <v>0</v>
          </cell>
          <cell r="G198">
            <v>0</v>
          </cell>
          <cell r="H198">
            <v>1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S198">
            <v>2.7425650884074741</v>
          </cell>
        </row>
        <row r="199">
          <cell r="D199">
            <v>198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1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S199">
            <v>2.2322906227599333</v>
          </cell>
        </row>
        <row r="200">
          <cell r="D200">
            <v>199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S200">
            <v>3.0828481552518241</v>
          </cell>
        </row>
        <row r="201">
          <cell r="D201">
            <v>200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S201">
            <v>0.81138183863930635</v>
          </cell>
        </row>
        <row r="202">
          <cell r="D202">
            <v>201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S202">
            <v>2.9397291497645881</v>
          </cell>
        </row>
        <row r="203">
          <cell r="D203">
            <v>202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1</v>
          </cell>
          <cell r="N203">
            <v>0</v>
          </cell>
          <cell r="O203">
            <v>0</v>
          </cell>
          <cell r="S203">
            <v>4.1734617431628749</v>
          </cell>
        </row>
        <row r="204">
          <cell r="D204">
            <v>203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1</v>
          </cell>
          <cell r="O204">
            <v>0</v>
          </cell>
          <cell r="S204">
            <v>3.4065642337362902</v>
          </cell>
        </row>
        <row r="205">
          <cell r="D205">
            <v>204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1</v>
          </cell>
          <cell r="S205">
            <v>0.35805846856648316</v>
          </cell>
        </row>
        <row r="206">
          <cell r="D206">
            <v>205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S206">
            <v>-0.98004128509768407</v>
          </cell>
        </row>
        <row r="207">
          <cell r="S207">
            <v>1.6653258922900989</v>
          </cell>
        </row>
        <row r="208">
          <cell r="S208">
            <v>1.0997358703849187</v>
          </cell>
        </row>
        <row r="209">
          <cell r="S209">
            <v>1.7043951531116335</v>
          </cell>
        </row>
        <row r="210">
          <cell r="S210">
            <v>0.4764554280298654</v>
          </cell>
        </row>
        <row r="211">
          <cell r="S211">
            <v>-0.58696654932067815</v>
          </cell>
        </row>
        <row r="212">
          <cell r="S212">
            <v>-2.0793654862785615E-2</v>
          </cell>
        </row>
        <row r="213">
          <cell r="S213">
            <v>-0.12840949648430922</v>
          </cell>
        </row>
        <row r="214">
          <cell r="S214">
            <v>1.6067041820609802</v>
          </cell>
        </row>
        <row r="215">
          <cell r="S215">
            <v>2.0266185568192725</v>
          </cell>
        </row>
        <row r="216">
          <cell r="S216">
            <v>2.7485804504626827</v>
          </cell>
        </row>
        <row r="217">
          <cell r="S217">
            <v>-0.34415848442813513</v>
          </cell>
        </row>
        <row r="218">
          <cell r="S218">
            <v>-2.3432328383812973</v>
          </cell>
        </row>
        <row r="219">
          <cell r="S219">
            <v>0.67589382449648383</v>
          </cell>
        </row>
        <row r="220">
          <cell r="S220">
            <v>0.78818021839130381</v>
          </cell>
        </row>
        <row r="221">
          <cell r="S221">
            <v>3.0473646618020211E-2</v>
          </cell>
        </row>
        <row r="222">
          <cell r="S222">
            <v>6.4188494656249873E-2</v>
          </cell>
        </row>
        <row r="223">
          <cell r="S223">
            <v>-1.5371330226492859</v>
          </cell>
        </row>
        <row r="224">
          <cell r="S224">
            <v>-1.5077906255403946</v>
          </cell>
        </row>
        <row r="225">
          <cell r="S225">
            <v>-0.76493961182691805</v>
          </cell>
        </row>
        <row r="226">
          <cell r="S226">
            <v>-3.6501115492626468E-2</v>
          </cell>
        </row>
        <row r="227">
          <cell r="S227">
            <v>1.5283231250256648</v>
          </cell>
        </row>
        <row r="228">
          <cell r="S228">
            <v>2.3449554590590793</v>
          </cell>
        </row>
        <row r="229">
          <cell r="S229">
            <v>-2.1981570724017416</v>
          </cell>
        </row>
        <row r="230">
          <cell r="S230">
            <v>-1.2697180802558989</v>
          </cell>
        </row>
        <row r="231">
          <cell r="S231">
            <v>0.67146170587287202</v>
          </cell>
        </row>
        <row r="232">
          <cell r="S232">
            <v>-1.7865019232722972</v>
          </cell>
        </row>
        <row r="233">
          <cell r="S233">
            <v>-1.1864679235055888</v>
          </cell>
        </row>
        <row r="234">
          <cell r="S234">
            <v>-1.9564102168173605</v>
          </cell>
        </row>
        <row r="235">
          <cell r="S235">
            <v>-4.1115548504308919</v>
          </cell>
        </row>
        <row r="236">
          <cell r="S236">
            <v>-1.5823034619840115</v>
          </cell>
        </row>
        <row r="237">
          <cell r="S237">
            <v>-2.5687171871205265</v>
          </cell>
        </row>
        <row r="238">
          <cell r="S238">
            <v>-3.1867404607062326</v>
          </cell>
        </row>
        <row r="239">
          <cell r="S239">
            <v>0.18952638048205017</v>
          </cell>
        </row>
        <row r="240">
          <cell r="S240">
            <v>5.6043775985472166E-2</v>
          </cell>
        </row>
        <row r="241">
          <cell r="S241">
            <v>-4.4667568392553534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89"/>
  <sheetViews>
    <sheetView topLeftCell="A52" workbookViewId="0">
      <selection activeCell="O69" sqref="O69"/>
    </sheetView>
  </sheetViews>
  <sheetFormatPr baseColWidth="10" defaultRowHeight="15" x14ac:dyDescent="0.25"/>
  <cols>
    <col min="2" max="2" width="13.28515625" bestFit="1" customWidth="1"/>
    <col min="3" max="3" width="13.85546875" bestFit="1" customWidth="1"/>
    <col min="4" max="4" width="13.28515625" bestFit="1" customWidth="1"/>
    <col min="6" max="6" width="8.5703125" customWidth="1"/>
    <col min="7" max="7" width="14" bestFit="1" customWidth="1"/>
    <col min="8" max="8" width="15.7109375" bestFit="1" customWidth="1"/>
    <col min="9" max="9" width="16.7109375" bestFit="1" customWidth="1"/>
    <col min="10" max="10" width="13.28515625" bestFit="1" customWidth="1"/>
    <col min="11" max="11" width="8" bestFit="1" customWidth="1"/>
  </cols>
  <sheetData>
    <row r="1" spans="1:11" ht="17.25" x14ac:dyDescent="0.25">
      <c r="A1" t="s">
        <v>0</v>
      </c>
      <c r="B1" t="s">
        <v>2</v>
      </c>
      <c r="C1" t="s">
        <v>3</v>
      </c>
      <c r="D1" t="s">
        <v>1</v>
      </c>
      <c r="E1" s="2" t="s">
        <v>4</v>
      </c>
      <c r="G1" t="s">
        <v>33</v>
      </c>
      <c r="H1" t="s">
        <v>34</v>
      </c>
      <c r="I1" t="s">
        <v>35</v>
      </c>
      <c r="J1" t="s">
        <v>1</v>
      </c>
      <c r="K1" t="s">
        <v>4</v>
      </c>
    </row>
    <row r="2" spans="1:11" x14ac:dyDescent="0.25">
      <c r="A2" s="1">
        <v>225000</v>
      </c>
      <c r="B2" s="1">
        <v>569.12377800000002</v>
      </c>
      <c r="C2" s="1">
        <v>226.497514</v>
      </c>
      <c r="D2">
        <v>4</v>
      </c>
      <c r="E2" s="2">
        <v>1</v>
      </c>
      <c r="G2">
        <f>+LN(A2)</f>
        <v>12.323855681186558</v>
      </c>
      <c r="H2">
        <f>+LN(B2)</f>
        <v>6.3440979464969196</v>
      </c>
      <c r="I2">
        <f t="shared" ref="I2" si="0">+LN(C2)</f>
        <v>5.4227339691454155</v>
      </c>
      <c r="J2">
        <v>4</v>
      </c>
      <c r="K2" s="2">
        <v>1</v>
      </c>
    </row>
    <row r="3" spans="1:11" x14ac:dyDescent="0.25">
      <c r="A3" s="1">
        <v>277500</v>
      </c>
      <c r="B3" s="1">
        <v>920.01840900000002</v>
      </c>
      <c r="C3" s="1">
        <v>192.86662799999999</v>
      </c>
      <c r="D3">
        <v>3</v>
      </c>
      <c r="E3" s="2">
        <v>1</v>
      </c>
      <c r="G3">
        <f t="shared" ref="G3:G66" si="1">+LN(A3)</f>
        <v>12.533576212168626</v>
      </c>
      <c r="H3">
        <f t="shared" ref="H3:H66" si="2">+LN(B3)</f>
        <v>6.8243936796255014</v>
      </c>
      <c r="I3">
        <f t="shared" ref="I3:I66" si="3">+LN(C3)</f>
        <v>5.2619989033899781</v>
      </c>
      <c r="J3">
        <v>3</v>
      </c>
      <c r="K3" s="2">
        <v>1</v>
      </c>
    </row>
    <row r="4" spans="1:11" x14ac:dyDescent="0.25">
      <c r="A4" s="1">
        <v>143250</v>
      </c>
      <c r="B4" s="1">
        <v>483.09559999999999</v>
      </c>
      <c r="C4" s="1">
        <v>127.64872199999999</v>
      </c>
      <c r="D4">
        <v>3</v>
      </c>
      <c r="E4" s="2">
        <v>0</v>
      </c>
      <c r="G4">
        <f t="shared" si="1"/>
        <v>11.872346634576987</v>
      </c>
      <c r="H4">
        <f t="shared" si="2"/>
        <v>6.1802145636737178</v>
      </c>
      <c r="I4">
        <f t="shared" si="3"/>
        <v>4.8492821318864934</v>
      </c>
      <c r="J4">
        <v>3</v>
      </c>
      <c r="K4" s="2">
        <v>0</v>
      </c>
    </row>
    <row r="5" spans="1:11" x14ac:dyDescent="0.25">
      <c r="A5" s="1">
        <v>146250</v>
      </c>
      <c r="B5" s="1">
        <v>427.35379999999998</v>
      </c>
      <c r="C5" s="1">
        <v>134.52354399999999</v>
      </c>
      <c r="D5">
        <v>3</v>
      </c>
      <c r="E5" s="2">
        <v>1</v>
      </c>
      <c r="G5">
        <f t="shared" si="1"/>
        <v>11.893072765094104</v>
      </c>
      <c r="H5">
        <f t="shared" si="2"/>
        <v>6.0576122415813849</v>
      </c>
      <c r="I5">
        <f t="shared" si="3"/>
        <v>4.9017392320498603</v>
      </c>
      <c r="J5">
        <v>3</v>
      </c>
      <c r="K5" s="2">
        <v>1</v>
      </c>
    </row>
    <row r="6" spans="1:11" x14ac:dyDescent="0.25">
      <c r="A6" s="1">
        <v>279750</v>
      </c>
      <c r="B6" s="1">
        <v>566.243785</v>
      </c>
      <c r="C6" s="1">
        <v>233.558142</v>
      </c>
      <c r="D6">
        <v>4</v>
      </c>
      <c r="E6" s="2">
        <v>1</v>
      </c>
      <c r="G6">
        <f t="shared" si="1"/>
        <v>12.541651626174172</v>
      </c>
      <c r="H6">
        <f t="shared" si="2"/>
        <v>6.3390247010195706</v>
      </c>
      <c r="I6">
        <f t="shared" si="3"/>
        <v>5.4534310482543917</v>
      </c>
      <c r="J6">
        <v>4</v>
      </c>
      <c r="K6" s="2">
        <v>1</v>
      </c>
    </row>
    <row r="7" spans="1:11" x14ac:dyDescent="0.25">
      <c r="A7" s="1">
        <v>349706.25</v>
      </c>
      <c r="B7" s="1">
        <v>795.807098</v>
      </c>
      <c r="C7" s="1">
        <v>255.854862</v>
      </c>
      <c r="D7">
        <v>5</v>
      </c>
      <c r="E7" s="2">
        <v>1</v>
      </c>
      <c r="G7">
        <f t="shared" si="1"/>
        <v>12.764848795353867</v>
      </c>
      <c r="H7">
        <f t="shared" si="2"/>
        <v>6.6793568172795155</v>
      </c>
      <c r="I7">
        <f t="shared" si="3"/>
        <v>5.5446103383927987</v>
      </c>
      <c r="J7">
        <v>5</v>
      </c>
      <c r="K7" s="2">
        <v>1</v>
      </c>
    </row>
    <row r="8" spans="1:11" x14ac:dyDescent="0.25">
      <c r="A8" s="1">
        <v>249375</v>
      </c>
      <c r="B8" s="1">
        <v>836.12699999999995</v>
      </c>
      <c r="C8" s="1">
        <v>192.03050099999999</v>
      </c>
      <c r="D8">
        <v>3</v>
      </c>
      <c r="E8" s="2">
        <v>1</v>
      </c>
      <c r="G8">
        <f t="shared" si="1"/>
        <v>12.426713066626265</v>
      </c>
      <c r="H8">
        <f t="shared" si="2"/>
        <v>6.7287805154225557</v>
      </c>
      <c r="I8">
        <f t="shared" si="3"/>
        <v>5.2576542187859667</v>
      </c>
      <c r="J8">
        <v>3</v>
      </c>
      <c r="K8" s="2">
        <v>1</v>
      </c>
    </row>
    <row r="9" spans="1:11" x14ac:dyDescent="0.25">
      <c r="A9" s="1">
        <v>236250</v>
      </c>
      <c r="B9" s="1">
        <v>576.92763000000002</v>
      </c>
      <c r="C9" s="1">
        <v>160.81509299999999</v>
      </c>
      <c r="D9">
        <v>3</v>
      </c>
      <c r="E9" s="2">
        <v>1</v>
      </c>
      <c r="G9">
        <f t="shared" si="1"/>
        <v>12.37264584535599</v>
      </c>
      <c r="H9">
        <f t="shared" si="2"/>
        <v>6.3577168340317236</v>
      </c>
      <c r="I9">
        <f t="shared" si="3"/>
        <v>5.0802552142804078</v>
      </c>
      <c r="J9">
        <v>3</v>
      </c>
      <c r="K9" s="2">
        <v>1</v>
      </c>
    </row>
    <row r="10" spans="1:11" x14ac:dyDescent="0.25">
      <c r="A10" s="1">
        <v>154500</v>
      </c>
      <c r="B10" s="1">
        <v>557.41800000000001</v>
      </c>
      <c r="C10" s="1">
        <v>164.15960100000001</v>
      </c>
      <c r="D10">
        <v>3</v>
      </c>
      <c r="E10" s="2">
        <v>0</v>
      </c>
      <c r="G10">
        <f t="shared" si="1"/>
        <v>11.947949375319936</v>
      </c>
      <c r="H10">
        <f t="shared" si="2"/>
        <v>6.3233154073143911</v>
      </c>
      <c r="I10">
        <f t="shared" si="3"/>
        <v>5.1008391314238954</v>
      </c>
      <c r="J10">
        <v>3</v>
      </c>
      <c r="K10" s="2">
        <v>0</v>
      </c>
    </row>
    <row r="11" spans="1:11" x14ac:dyDescent="0.25">
      <c r="A11" s="1">
        <v>180000</v>
      </c>
      <c r="B11" s="1">
        <v>268.675476</v>
      </c>
      <c r="C11" s="1">
        <v>175.58667</v>
      </c>
      <c r="D11">
        <v>3</v>
      </c>
      <c r="E11" s="2">
        <v>0</v>
      </c>
      <c r="G11">
        <f t="shared" si="1"/>
        <v>12.100712129872347</v>
      </c>
      <c r="H11">
        <f t="shared" si="2"/>
        <v>5.5935042423828545</v>
      </c>
      <c r="I11">
        <f t="shared" si="3"/>
        <v>5.1681327671578874</v>
      </c>
      <c r="J11">
        <v>3</v>
      </c>
      <c r="K11" s="2">
        <v>0</v>
      </c>
    </row>
    <row r="12" spans="1:11" x14ac:dyDescent="0.25">
      <c r="A12" s="1">
        <v>213750</v>
      </c>
      <c r="B12" s="1">
        <v>557.41800000000001</v>
      </c>
      <c r="C12" s="1">
        <v>217.02140800000001</v>
      </c>
      <c r="D12">
        <v>4</v>
      </c>
      <c r="E12" s="2">
        <v>1</v>
      </c>
      <c r="G12">
        <f t="shared" si="1"/>
        <v>12.272562386799006</v>
      </c>
      <c r="H12">
        <f t="shared" si="2"/>
        <v>6.3233154073143911</v>
      </c>
      <c r="I12">
        <f t="shared" si="3"/>
        <v>5.3799960030523168</v>
      </c>
      <c r="J12">
        <v>4</v>
      </c>
      <c r="K12" s="2">
        <v>1</v>
      </c>
    </row>
    <row r="13" spans="1:11" x14ac:dyDescent="0.25">
      <c r="A13" s="1">
        <v>225000</v>
      </c>
      <c r="B13" s="1">
        <v>654.68744100000004</v>
      </c>
      <c r="C13" s="1">
        <v>244.706502</v>
      </c>
      <c r="D13">
        <v>5</v>
      </c>
      <c r="E13" s="2">
        <v>1</v>
      </c>
      <c r="G13">
        <f t="shared" si="1"/>
        <v>12.323855681186558</v>
      </c>
      <c r="H13">
        <f t="shared" si="2"/>
        <v>6.4841579324312217</v>
      </c>
      <c r="I13">
        <f t="shared" si="3"/>
        <v>5.5000595414074249</v>
      </c>
      <c r="J13">
        <v>5</v>
      </c>
      <c r="K13" s="2">
        <v>1</v>
      </c>
    </row>
    <row r="14" spans="1:11" x14ac:dyDescent="0.25">
      <c r="A14" s="1">
        <v>303750</v>
      </c>
      <c r="B14" s="1">
        <v>1136.8540109999999</v>
      </c>
      <c r="C14" s="1">
        <v>313.54762499999998</v>
      </c>
      <c r="D14">
        <v>3</v>
      </c>
      <c r="E14" s="2">
        <v>1</v>
      </c>
      <c r="G14">
        <f t="shared" si="1"/>
        <v>12.623960273636895</v>
      </c>
      <c r="H14">
        <f t="shared" si="2"/>
        <v>7.0360200870898666</v>
      </c>
      <c r="I14">
        <f t="shared" si="3"/>
        <v>5.7479512624108287</v>
      </c>
      <c r="J14">
        <v>3</v>
      </c>
      <c r="K14" s="2">
        <v>1</v>
      </c>
    </row>
    <row r="15" spans="1:11" x14ac:dyDescent="0.25">
      <c r="A15" s="1">
        <v>159000</v>
      </c>
      <c r="B15" s="1">
        <v>600.15337999999997</v>
      </c>
      <c r="C15" s="1">
        <v>176.422797</v>
      </c>
      <c r="D15">
        <v>3</v>
      </c>
      <c r="E15" s="2">
        <v>0</v>
      </c>
      <c r="G15">
        <f t="shared" si="1"/>
        <v>11.976659481202368</v>
      </c>
      <c r="H15">
        <f t="shared" si="2"/>
        <v>6.3971852558808466</v>
      </c>
      <c r="I15">
        <f t="shared" si="3"/>
        <v>5.1728833699164847</v>
      </c>
      <c r="J15">
        <v>3</v>
      </c>
      <c r="K15" s="2">
        <v>0</v>
      </c>
    </row>
    <row r="16" spans="1:11" x14ac:dyDescent="0.25">
      <c r="A16" s="1">
        <v>198750</v>
      </c>
      <c r="B16" s="1">
        <v>605.63465699999995</v>
      </c>
      <c r="C16" s="1">
        <v>214.79173599999999</v>
      </c>
      <c r="D16">
        <v>3</v>
      </c>
      <c r="E16" s="2">
        <v>1</v>
      </c>
      <c r="G16">
        <f t="shared" si="1"/>
        <v>12.199803032516579</v>
      </c>
      <c r="H16">
        <f t="shared" si="2"/>
        <v>6.4062769280287384</v>
      </c>
      <c r="I16">
        <f t="shared" si="3"/>
        <v>5.3696688888964665</v>
      </c>
      <c r="J16">
        <v>3</v>
      </c>
      <c r="K16" s="2">
        <v>1</v>
      </c>
    </row>
    <row r="17" spans="1:11" x14ac:dyDescent="0.25">
      <c r="A17" s="1">
        <v>170550</v>
      </c>
      <c r="B17" s="1">
        <v>334.17209100000002</v>
      </c>
      <c r="C17" s="1">
        <v>163.50927999999999</v>
      </c>
      <c r="D17">
        <v>4</v>
      </c>
      <c r="E17" s="2">
        <v>1</v>
      </c>
      <c r="G17">
        <f t="shared" si="1"/>
        <v>12.046783787846792</v>
      </c>
      <c r="H17">
        <f t="shared" si="2"/>
        <v>5.811656102799823</v>
      </c>
      <c r="I17">
        <f t="shared" si="3"/>
        <v>5.0968697471363962</v>
      </c>
      <c r="J17">
        <v>4</v>
      </c>
      <c r="K17" s="2">
        <v>1</v>
      </c>
    </row>
    <row r="18" spans="1:11" x14ac:dyDescent="0.25">
      <c r="A18" s="1">
        <v>180000</v>
      </c>
      <c r="B18" s="1">
        <v>550.17156599999998</v>
      </c>
      <c r="C18" s="1">
        <v>185.80600000000001</v>
      </c>
      <c r="D18">
        <v>4</v>
      </c>
      <c r="E18" s="2">
        <v>0</v>
      </c>
      <c r="G18">
        <f t="shared" si="1"/>
        <v>12.100712129872347</v>
      </c>
      <c r="H18">
        <f t="shared" si="2"/>
        <v>6.3102301677657353</v>
      </c>
      <c r="I18">
        <f t="shared" si="3"/>
        <v>5.2247031186462811</v>
      </c>
      <c r="J18">
        <v>4</v>
      </c>
      <c r="K18" s="2">
        <v>0</v>
      </c>
    </row>
    <row r="19" spans="1:11" x14ac:dyDescent="0.25">
      <c r="A19" s="1">
        <v>213750</v>
      </c>
      <c r="B19" s="1">
        <v>661.74806899999999</v>
      </c>
      <c r="C19" s="1">
        <v>164.809922</v>
      </c>
      <c r="D19">
        <v>3</v>
      </c>
      <c r="E19" s="2">
        <v>1</v>
      </c>
      <c r="G19">
        <f t="shared" si="1"/>
        <v>12.272562386799006</v>
      </c>
      <c r="H19">
        <f t="shared" si="2"/>
        <v>6.4948849230825525</v>
      </c>
      <c r="I19">
        <f t="shared" si="3"/>
        <v>5.1047928219737235</v>
      </c>
      <c r="J19">
        <v>3</v>
      </c>
      <c r="K19" s="2">
        <v>1</v>
      </c>
    </row>
    <row r="20" spans="1:11" x14ac:dyDescent="0.25">
      <c r="A20" s="1">
        <v>201000</v>
      </c>
      <c r="B20" s="1">
        <v>524.158726</v>
      </c>
      <c r="C20" s="1">
        <v>127.83452800000001</v>
      </c>
      <c r="D20">
        <v>3</v>
      </c>
      <c r="E20" s="2">
        <v>1</v>
      </c>
      <c r="G20">
        <f t="shared" si="1"/>
        <v>12.211060187041213</v>
      </c>
      <c r="H20">
        <f t="shared" si="2"/>
        <v>6.2617945506661403</v>
      </c>
      <c r="I20">
        <f t="shared" si="3"/>
        <v>4.8507366775974878</v>
      </c>
      <c r="J20">
        <v>3</v>
      </c>
      <c r="K20" s="2">
        <v>1</v>
      </c>
    </row>
    <row r="21" spans="1:11" x14ac:dyDescent="0.25">
      <c r="A21" s="1">
        <v>232500</v>
      </c>
      <c r="B21" s="1">
        <v>799.15160600000002</v>
      </c>
      <c r="C21" s="1">
        <v>170.47700499999999</v>
      </c>
      <c r="D21">
        <v>4</v>
      </c>
      <c r="E21" s="2">
        <v>1</v>
      </c>
      <c r="G21">
        <f t="shared" si="1"/>
        <v>12.356645504009547</v>
      </c>
      <c r="H21">
        <f t="shared" si="2"/>
        <v>6.6835506724478808</v>
      </c>
      <c r="I21">
        <f t="shared" si="3"/>
        <v>5.1386004195928692</v>
      </c>
      <c r="J21">
        <v>4</v>
      </c>
      <c r="K21" s="2">
        <v>1</v>
      </c>
    </row>
    <row r="22" spans="1:11" x14ac:dyDescent="0.25">
      <c r="A22" s="1">
        <v>199500</v>
      </c>
      <c r="B22" s="1">
        <v>510.40908200000001</v>
      </c>
      <c r="C22" s="1">
        <v>190.265344</v>
      </c>
      <c r="D22">
        <v>3</v>
      </c>
      <c r="E22" s="2">
        <v>1</v>
      </c>
      <c r="G22">
        <f t="shared" si="1"/>
        <v>12.203569515312056</v>
      </c>
      <c r="H22">
        <f t="shared" si="2"/>
        <v>6.235212525759418</v>
      </c>
      <c r="I22">
        <f t="shared" si="3"/>
        <v>5.2484196452635974</v>
      </c>
      <c r="J22">
        <v>3</v>
      </c>
      <c r="K22" s="2">
        <v>1</v>
      </c>
    </row>
    <row r="23" spans="1:11" x14ac:dyDescent="0.25">
      <c r="A23" s="1">
        <v>202500</v>
      </c>
      <c r="B23" s="1">
        <v>724.64340000000004</v>
      </c>
      <c r="C23" s="1">
        <v>197.32597200000001</v>
      </c>
      <c r="D23">
        <v>3</v>
      </c>
      <c r="E23" s="2">
        <v>1</v>
      </c>
      <c r="G23">
        <f t="shared" si="1"/>
        <v>12.218495165528731</v>
      </c>
      <c r="H23">
        <f t="shared" si="2"/>
        <v>6.5856796717818824</v>
      </c>
      <c r="I23">
        <f t="shared" si="3"/>
        <v>5.2848570414660285</v>
      </c>
      <c r="J23">
        <v>3</v>
      </c>
      <c r="K23" s="2">
        <v>1</v>
      </c>
    </row>
    <row r="24" spans="1:11" x14ac:dyDescent="0.25">
      <c r="A24" s="1">
        <v>168750</v>
      </c>
      <c r="B24" s="1">
        <v>557.69670899999994</v>
      </c>
      <c r="C24" s="1">
        <v>164.25250399999999</v>
      </c>
      <c r="D24">
        <v>3</v>
      </c>
      <c r="E24" s="2">
        <v>0</v>
      </c>
      <c r="G24">
        <f t="shared" si="1"/>
        <v>12.036173608734776</v>
      </c>
      <c r="H24">
        <f t="shared" si="2"/>
        <v>6.3238152823560423</v>
      </c>
      <c r="I24">
        <f t="shared" si="3"/>
        <v>5.1014049023017876</v>
      </c>
      <c r="J24">
        <v>3</v>
      </c>
      <c r="K24" s="2">
        <v>0</v>
      </c>
    </row>
    <row r="25" spans="1:11" x14ac:dyDescent="0.25">
      <c r="A25" s="1">
        <v>112500</v>
      </c>
      <c r="B25" s="1">
        <v>484.767854</v>
      </c>
      <c r="C25" s="1">
        <v>160.907996</v>
      </c>
      <c r="D25">
        <v>4</v>
      </c>
      <c r="E25" s="2">
        <v>0</v>
      </c>
      <c r="G25">
        <f t="shared" si="1"/>
        <v>11.630708500626612</v>
      </c>
      <c r="H25">
        <f t="shared" si="2"/>
        <v>6.183670124800873</v>
      </c>
      <c r="I25">
        <f t="shared" si="3"/>
        <v>5.0808327482265794</v>
      </c>
      <c r="J25">
        <v>4</v>
      </c>
      <c r="K25" s="2">
        <v>0</v>
      </c>
    </row>
    <row r="26" spans="1:11" x14ac:dyDescent="0.25">
      <c r="A26" s="1">
        <v>185250</v>
      </c>
      <c r="B26" s="1">
        <v>875.61077499999999</v>
      </c>
      <c r="C26" s="1">
        <v>133.78031999999999</v>
      </c>
      <c r="D26">
        <v>3</v>
      </c>
      <c r="E26" s="2">
        <v>1</v>
      </c>
      <c r="G26">
        <f t="shared" si="1"/>
        <v>12.129461543158333</v>
      </c>
      <c r="H26">
        <f t="shared" si="2"/>
        <v>6.7749216714204108</v>
      </c>
      <c r="I26">
        <f t="shared" si="3"/>
        <v>4.8961990516742455</v>
      </c>
      <c r="J26">
        <v>3</v>
      </c>
      <c r="K26" s="2">
        <v>1</v>
      </c>
    </row>
    <row r="27" spans="1:11" x14ac:dyDescent="0.25">
      <c r="A27" s="1">
        <v>206250</v>
      </c>
      <c r="B27" s="1">
        <v>568.00894200000005</v>
      </c>
      <c r="C27" s="1">
        <v>179.488596</v>
      </c>
      <c r="D27">
        <v>3</v>
      </c>
      <c r="E27" s="2">
        <v>0</v>
      </c>
      <c r="G27">
        <f t="shared" si="1"/>
        <v>12.236844304196927</v>
      </c>
      <c r="H27">
        <f t="shared" si="2"/>
        <v>6.3421371615549784</v>
      </c>
      <c r="I27">
        <f t="shared" si="3"/>
        <v>5.1901116738766619</v>
      </c>
      <c r="J27">
        <v>3</v>
      </c>
      <c r="K27" s="2">
        <v>0</v>
      </c>
    </row>
    <row r="28" spans="1:11" x14ac:dyDescent="0.25">
      <c r="A28" s="1">
        <v>172500</v>
      </c>
      <c r="B28" s="1">
        <v>623.37913000000003</v>
      </c>
      <c r="C28" s="1">
        <v>179.488596</v>
      </c>
      <c r="D28">
        <v>3</v>
      </c>
      <c r="E28" s="2">
        <v>0</v>
      </c>
      <c r="G28">
        <f t="shared" si="1"/>
        <v>12.058152515453552</v>
      </c>
      <c r="H28">
        <f t="shared" si="2"/>
        <v>6.4351548890699268</v>
      </c>
      <c r="I28">
        <f t="shared" si="3"/>
        <v>5.1901116738766619</v>
      </c>
      <c r="J28">
        <v>3</v>
      </c>
      <c r="K28" s="2">
        <v>0</v>
      </c>
    </row>
    <row r="29" spans="1:11" x14ac:dyDescent="0.25">
      <c r="A29" s="1">
        <v>257250</v>
      </c>
      <c r="B29" s="1">
        <v>796.82903099999999</v>
      </c>
      <c r="C29" s="1">
        <v>195.653718</v>
      </c>
      <c r="D29">
        <v>3</v>
      </c>
      <c r="E29" s="2">
        <v>1</v>
      </c>
      <c r="G29">
        <f t="shared" si="1"/>
        <v>12.457803653696295</v>
      </c>
      <c r="H29">
        <f t="shared" si="2"/>
        <v>6.6806401400946207</v>
      </c>
      <c r="I29">
        <f t="shared" si="3"/>
        <v>5.2763463517981197</v>
      </c>
      <c r="J29">
        <v>3</v>
      </c>
      <c r="K29" s="2">
        <v>1</v>
      </c>
    </row>
    <row r="30" spans="1:11" x14ac:dyDescent="0.25">
      <c r="A30" s="1">
        <v>358125</v>
      </c>
      <c r="B30" s="1">
        <v>780.38519999999994</v>
      </c>
      <c r="C30" s="1">
        <v>327.85468700000001</v>
      </c>
      <c r="D30">
        <v>7</v>
      </c>
      <c r="E30" s="2">
        <v>1</v>
      </c>
      <c r="G30">
        <f t="shared" si="1"/>
        <v>12.788637366451141</v>
      </c>
      <c r="H30">
        <f t="shared" si="2"/>
        <v>6.6597876439356041</v>
      </c>
      <c r="I30">
        <f t="shared" si="3"/>
        <v>5.7925704827794693</v>
      </c>
      <c r="J30">
        <v>7</v>
      </c>
      <c r="K30" s="2">
        <v>1</v>
      </c>
    </row>
    <row r="31" spans="1:11" x14ac:dyDescent="0.25">
      <c r="A31" s="1">
        <v>262500</v>
      </c>
      <c r="B31" s="1">
        <v>907.94101899999998</v>
      </c>
      <c r="C31" s="1">
        <v>190.54405299999999</v>
      </c>
      <c r="D31">
        <v>4</v>
      </c>
      <c r="E31" s="2">
        <v>1</v>
      </c>
      <c r="G31">
        <f t="shared" si="1"/>
        <v>12.478006361013815</v>
      </c>
      <c r="H31">
        <f t="shared" si="2"/>
        <v>6.8111794194430351</v>
      </c>
      <c r="I31">
        <f t="shared" si="3"/>
        <v>5.2498834171765791</v>
      </c>
      <c r="J31">
        <v>4</v>
      </c>
      <c r="K31" s="2">
        <v>1</v>
      </c>
    </row>
    <row r="32" spans="1:11" x14ac:dyDescent="0.25">
      <c r="A32" s="1">
        <v>172500</v>
      </c>
      <c r="B32" s="1">
        <v>446.49181800000002</v>
      </c>
      <c r="C32" s="1">
        <v>146.13641899999999</v>
      </c>
      <c r="D32">
        <v>4</v>
      </c>
      <c r="E32" s="2">
        <v>1</v>
      </c>
      <c r="G32">
        <f t="shared" si="1"/>
        <v>12.058152515453552</v>
      </c>
      <c r="H32">
        <f t="shared" si="2"/>
        <v>6.1014210754006131</v>
      </c>
      <c r="I32">
        <f t="shared" si="3"/>
        <v>4.9845405621624765</v>
      </c>
      <c r="J32">
        <v>4</v>
      </c>
      <c r="K32" s="2">
        <v>1</v>
      </c>
    </row>
    <row r="33" spans="1:11" x14ac:dyDescent="0.25">
      <c r="A33" s="1">
        <v>251250</v>
      </c>
      <c r="B33" s="1">
        <v>1401.534658</v>
      </c>
      <c r="C33" s="1">
        <v>262.822587</v>
      </c>
      <c r="D33">
        <v>4</v>
      </c>
      <c r="E33" s="2">
        <v>0</v>
      </c>
      <c r="G33">
        <f t="shared" si="1"/>
        <v>12.434203738355423</v>
      </c>
      <c r="H33">
        <f t="shared" si="2"/>
        <v>7.2453230995177753</v>
      </c>
      <c r="I33">
        <f t="shared" si="3"/>
        <v>5.5714792304057665</v>
      </c>
      <c r="J33">
        <v>4</v>
      </c>
      <c r="K33" s="2">
        <v>0</v>
      </c>
    </row>
    <row r="34" spans="1:11" x14ac:dyDescent="0.25">
      <c r="A34" s="1">
        <v>188250</v>
      </c>
      <c r="B34" s="1">
        <v>535.39998900000001</v>
      </c>
      <c r="C34" s="1">
        <v>151.43189000000001</v>
      </c>
      <c r="D34">
        <v>3</v>
      </c>
      <c r="E34" s="2">
        <v>1</v>
      </c>
      <c r="G34">
        <f t="shared" si="1"/>
        <v>12.14552614566214</v>
      </c>
      <c r="H34">
        <f t="shared" si="2"/>
        <v>6.283014110540865</v>
      </c>
      <c r="I34">
        <f t="shared" si="3"/>
        <v>5.0201359529050071</v>
      </c>
      <c r="J34">
        <v>3</v>
      </c>
      <c r="K34" s="2">
        <v>1</v>
      </c>
    </row>
    <row r="35" spans="1:11" x14ac:dyDescent="0.25">
      <c r="A35" s="1">
        <v>176250</v>
      </c>
      <c r="B35" s="1">
        <v>592.99984900000004</v>
      </c>
      <c r="C35" s="1">
        <v>170.94152</v>
      </c>
      <c r="D35">
        <v>4</v>
      </c>
      <c r="E35" s="2">
        <v>1</v>
      </c>
      <c r="G35">
        <f t="shared" si="1"/>
        <v>12.079658720674516</v>
      </c>
      <c r="H35">
        <f t="shared" si="2"/>
        <v>6.3851941443602565</v>
      </c>
      <c r="I35">
        <f t="shared" si="3"/>
        <v>5.1413215097072307</v>
      </c>
      <c r="J35">
        <v>4</v>
      </c>
      <c r="K35" s="2">
        <v>1</v>
      </c>
    </row>
    <row r="36" spans="1:11" x14ac:dyDescent="0.25">
      <c r="A36" s="1">
        <v>270750</v>
      </c>
      <c r="B36" s="1">
        <v>836.12699999999995</v>
      </c>
      <c r="C36" s="1">
        <v>191.93759800000001</v>
      </c>
      <c r="D36">
        <v>4</v>
      </c>
      <c r="E36" s="2">
        <v>1</v>
      </c>
      <c r="G36">
        <f t="shared" si="1"/>
        <v>12.508951164863237</v>
      </c>
      <c r="H36">
        <f t="shared" si="2"/>
        <v>6.7287805154225557</v>
      </c>
      <c r="I36">
        <f t="shared" si="3"/>
        <v>5.2571703087837829</v>
      </c>
      <c r="J36">
        <v>4</v>
      </c>
      <c r="K36" s="2">
        <v>1</v>
      </c>
    </row>
    <row r="37" spans="1:11" x14ac:dyDescent="0.25">
      <c r="A37" s="1">
        <v>142500</v>
      </c>
      <c r="B37" s="1">
        <v>325.16050000000001</v>
      </c>
      <c r="C37" s="1">
        <v>158.12090599999999</v>
      </c>
      <c r="D37">
        <v>4</v>
      </c>
      <c r="E37" s="2">
        <v>0</v>
      </c>
      <c r="G37">
        <f t="shared" si="1"/>
        <v>11.867097278690842</v>
      </c>
      <c r="H37">
        <f t="shared" si="2"/>
        <v>5.7843189065817038</v>
      </c>
      <c r="I37">
        <f t="shared" si="3"/>
        <v>5.0633599682375188</v>
      </c>
      <c r="J37">
        <v>4</v>
      </c>
      <c r="K37" s="2">
        <v>0</v>
      </c>
    </row>
    <row r="38" spans="1:11" x14ac:dyDescent="0.25">
      <c r="A38" s="1">
        <v>270000</v>
      </c>
      <c r="B38" s="1">
        <v>1011.899476</v>
      </c>
      <c r="C38" s="1">
        <v>255.48325</v>
      </c>
      <c r="D38">
        <v>4</v>
      </c>
      <c r="E38" s="2">
        <v>1</v>
      </c>
      <c r="G38">
        <f t="shared" si="1"/>
        <v>12.506177237980511</v>
      </c>
      <c r="H38">
        <f t="shared" si="2"/>
        <v>6.919584512897849</v>
      </c>
      <c r="I38">
        <f t="shared" si="3"/>
        <v>5.5431568497648156</v>
      </c>
      <c r="J38">
        <v>4</v>
      </c>
      <c r="K38" s="2">
        <v>1</v>
      </c>
    </row>
    <row r="39" spans="1:11" x14ac:dyDescent="0.25">
      <c r="A39" s="1">
        <v>431250</v>
      </c>
      <c r="B39" s="1">
        <v>1452.445502</v>
      </c>
      <c r="C39" s="1">
        <v>360.46364</v>
      </c>
      <c r="D39">
        <v>5</v>
      </c>
      <c r="E39" s="2">
        <v>1</v>
      </c>
      <c r="G39">
        <f t="shared" si="1"/>
        <v>12.974443247327706</v>
      </c>
      <c r="H39">
        <f t="shared" si="2"/>
        <v>7.2810039678844749</v>
      </c>
      <c r="I39">
        <f t="shared" si="3"/>
        <v>5.8873910917215184</v>
      </c>
      <c r="J39">
        <v>5</v>
      </c>
      <c r="K39" s="2">
        <v>1</v>
      </c>
    </row>
    <row r="40" spans="1:11" x14ac:dyDescent="0.25">
      <c r="A40" s="1">
        <v>156750.75</v>
      </c>
      <c r="B40" s="1">
        <v>594.57920000000001</v>
      </c>
      <c r="C40" s="1">
        <v>172.24216200000001</v>
      </c>
      <c r="D40">
        <v>4</v>
      </c>
      <c r="E40" s="2">
        <v>1</v>
      </c>
      <c r="G40">
        <f t="shared" si="1"/>
        <v>11.962412243172716</v>
      </c>
      <c r="H40">
        <f t="shared" si="2"/>
        <v>6.3878539284519622</v>
      </c>
      <c r="I40">
        <f t="shared" si="3"/>
        <v>5.1489014052299993</v>
      </c>
      <c r="J40">
        <v>4</v>
      </c>
      <c r="K40" s="2">
        <v>1</v>
      </c>
    </row>
    <row r="41" spans="1:11" x14ac:dyDescent="0.25">
      <c r="A41" s="1">
        <v>168750</v>
      </c>
      <c r="B41" s="1">
        <v>824.97864000000004</v>
      </c>
      <c r="C41" s="1">
        <v>132.015163</v>
      </c>
      <c r="D41">
        <v>2</v>
      </c>
      <c r="E41" s="2">
        <v>0</v>
      </c>
      <c r="G41">
        <f t="shared" si="1"/>
        <v>12.036173608734776</v>
      </c>
      <c r="H41">
        <f t="shared" si="2"/>
        <v>6.7153574950904149</v>
      </c>
      <c r="I41">
        <f t="shared" si="3"/>
        <v>4.8829167872012995</v>
      </c>
      <c r="J41">
        <v>2</v>
      </c>
      <c r="K41" s="2">
        <v>0</v>
      </c>
    </row>
    <row r="42" spans="1:11" x14ac:dyDescent="0.25">
      <c r="A42" s="1">
        <v>184500</v>
      </c>
      <c r="B42" s="1">
        <v>586.58954200000005</v>
      </c>
      <c r="C42" s="1">
        <v>154.404786</v>
      </c>
      <c r="D42">
        <v>3</v>
      </c>
      <c r="E42" s="2">
        <v>1</v>
      </c>
      <c r="G42">
        <f t="shared" si="1"/>
        <v>12.125404742462718</v>
      </c>
      <c r="H42">
        <f t="shared" si="2"/>
        <v>6.3743253282221364</v>
      </c>
      <c r="I42">
        <f t="shared" si="3"/>
        <v>5.0395776345195928</v>
      </c>
      <c r="J42">
        <v>3</v>
      </c>
      <c r="K42" s="2">
        <v>1</v>
      </c>
    </row>
    <row r="43" spans="1:11" x14ac:dyDescent="0.25">
      <c r="A43" s="1">
        <v>535125</v>
      </c>
      <c r="B43" s="1">
        <v>2622.7445929999999</v>
      </c>
      <c r="C43" s="1">
        <v>309.45989300000002</v>
      </c>
      <c r="D43">
        <v>5</v>
      </c>
      <c r="E43" s="2">
        <v>1</v>
      </c>
      <c r="G43">
        <f t="shared" si="1"/>
        <v>13.190255643447248</v>
      </c>
      <c r="H43">
        <f t="shared" si="2"/>
        <v>7.8719766030328806</v>
      </c>
      <c r="I43">
        <f t="shared" si="3"/>
        <v>5.7348284972978787</v>
      </c>
      <c r="J43">
        <v>5</v>
      </c>
      <c r="K43" s="2">
        <v>1</v>
      </c>
    </row>
    <row r="44" spans="1:11" x14ac:dyDescent="0.25">
      <c r="A44" s="1">
        <v>186000</v>
      </c>
      <c r="B44" s="1">
        <v>654.96614999999997</v>
      </c>
      <c r="C44" s="1">
        <v>153.84736799999999</v>
      </c>
      <c r="D44">
        <v>4</v>
      </c>
      <c r="E44" s="2">
        <v>1</v>
      </c>
      <c r="G44">
        <f t="shared" si="1"/>
        <v>12.133501952695338</v>
      </c>
      <c r="H44">
        <f t="shared" si="2"/>
        <v>6.4845835549105129</v>
      </c>
      <c r="I44">
        <f t="shared" si="3"/>
        <v>5.0359609940494039</v>
      </c>
      <c r="J44">
        <v>4</v>
      </c>
      <c r="K44" s="2">
        <v>1</v>
      </c>
    </row>
    <row r="45" spans="1:11" x14ac:dyDescent="0.25">
      <c r="A45" s="1">
        <v>172500</v>
      </c>
      <c r="B45" s="1">
        <v>492.850415</v>
      </c>
      <c r="C45" s="1">
        <v>108.789413</v>
      </c>
      <c r="D45">
        <v>3</v>
      </c>
      <c r="E45" s="2">
        <v>0</v>
      </c>
      <c r="G45">
        <f t="shared" si="1"/>
        <v>12.058152515453552</v>
      </c>
      <c r="H45">
        <f t="shared" si="2"/>
        <v>6.2002057101522823</v>
      </c>
      <c r="I45">
        <f t="shared" si="3"/>
        <v>4.6894140227019161</v>
      </c>
      <c r="J45">
        <v>3</v>
      </c>
      <c r="K45" s="2">
        <v>0</v>
      </c>
    </row>
    <row r="46" spans="1:11" x14ac:dyDescent="0.25">
      <c r="A46" s="1">
        <v>281250</v>
      </c>
      <c r="B46" s="1">
        <v>616.59721100000002</v>
      </c>
      <c r="C46" s="1">
        <v>213.026579</v>
      </c>
      <c r="D46">
        <v>5</v>
      </c>
      <c r="E46" s="2">
        <v>1</v>
      </c>
      <c r="G46">
        <f t="shared" si="1"/>
        <v>12.546999232500767</v>
      </c>
      <c r="H46">
        <f t="shared" si="2"/>
        <v>6.4242159922501241</v>
      </c>
      <c r="I46">
        <f t="shared" si="3"/>
        <v>5.3614169419621032</v>
      </c>
      <c r="J46">
        <v>5</v>
      </c>
      <c r="K46" s="2">
        <v>1</v>
      </c>
    </row>
    <row r="47" spans="1:11" x14ac:dyDescent="0.25">
      <c r="A47" s="1">
        <v>198750</v>
      </c>
      <c r="B47" s="1">
        <v>727.80210199999999</v>
      </c>
      <c r="C47" s="1">
        <v>163.88089199999999</v>
      </c>
      <c r="D47">
        <v>3</v>
      </c>
      <c r="E47" s="2">
        <v>1</v>
      </c>
      <c r="G47">
        <f t="shared" si="1"/>
        <v>12.199803032516579</v>
      </c>
      <c r="H47">
        <f t="shared" si="2"/>
        <v>6.5900291733299756</v>
      </c>
      <c r="I47">
        <f t="shared" si="3"/>
        <v>5.0991398956709357</v>
      </c>
      <c r="J47">
        <v>3</v>
      </c>
      <c r="K47" s="2">
        <v>1</v>
      </c>
    </row>
    <row r="48" spans="1:11" x14ac:dyDescent="0.25">
      <c r="A48" s="1">
        <v>234750</v>
      </c>
      <c r="B48" s="1">
        <v>92.903000000000006</v>
      </c>
      <c r="C48" s="1">
        <v>257.15550400000001</v>
      </c>
      <c r="D48">
        <v>3</v>
      </c>
      <c r="E48" s="2">
        <v>0</v>
      </c>
      <c r="G48">
        <f t="shared" si="1"/>
        <v>12.366276397070509</v>
      </c>
      <c r="H48">
        <f t="shared" si="2"/>
        <v>4.5315559380863357</v>
      </c>
      <c r="I48">
        <f t="shared" si="3"/>
        <v>5.5496809758417589</v>
      </c>
      <c r="J48">
        <v>3</v>
      </c>
      <c r="K48" s="2">
        <v>0</v>
      </c>
    </row>
    <row r="49" spans="1:11" x14ac:dyDescent="0.25">
      <c r="A49" s="1">
        <v>313125</v>
      </c>
      <c r="B49" s="1">
        <v>753.62913600000002</v>
      </c>
      <c r="C49" s="1">
        <v>346.80689899999999</v>
      </c>
      <c r="D49">
        <v>4</v>
      </c>
      <c r="E49" s="2">
        <v>0</v>
      </c>
      <c r="G49">
        <f t="shared" si="1"/>
        <v>12.654357750821266</v>
      </c>
      <c r="H49">
        <f t="shared" si="2"/>
        <v>6.6249003849351631</v>
      </c>
      <c r="I49">
        <f t="shared" si="3"/>
        <v>5.8487681380187828</v>
      </c>
      <c r="J49">
        <v>4</v>
      </c>
      <c r="K49" s="2">
        <v>0</v>
      </c>
    </row>
    <row r="50" spans="1:11" x14ac:dyDescent="0.25">
      <c r="A50" s="1">
        <v>189750</v>
      </c>
      <c r="B50" s="1">
        <v>543.48254999999995</v>
      </c>
      <c r="C50" s="1">
        <v>142.69900799999999</v>
      </c>
      <c r="D50">
        <v>3</v>
      </c>
      <c r="E50" s="2">
        <v>1</v>
      </c>
      <c r="G50">
        <f t="shared" si="1"/>
        <v>12.153462695257875</v>
      </c>
      <c r="H50">
        <f t="shared" si="2"/>
        <v>6.2979975993301007</v>
      </c>
      <c r="I50">
        <f t="shared" si="3"/>
        <v>4.9607375728118166</v>
      </c>
      <c r="J50">
        <v>3</v>
      </c>
      <c r="K50" s="2">
        <v>1</v>
      </c>
    </row>
    <row r="51" spans="1:11" x14ac:dyDescent="0.25">
      <c r="A51" s="1">
        <v>236250</v>
      </c>
      <c r="B51" s="1">
        <v>618.73397999999997</v>
      </c>
      <c r="C51" s="1">
        <v>152.17511400000001</v>
      </c>
      <c r="D51">
        <v>4</v>
      </c>
      <c r="E51" s="2">
        <v>1</v>
      </c>
      <c r="G51">
        <f t="shared" si="1"/>
        <v>12.37264584535599</v>
      </c>
      <c r="H51">
        <f t="shared" si="2"/>
        <v>6.4276754226386341</v>
      </c>
      <c r="I51">
        <f t="shared" si="3"/>
        <v>5.0250319235172141</v>
      </c>
      <c r="J51">
        <v>4</v>
      </c>
      <c r="K51" s="2">
        <v>1</v>
      </c>
    </row>
    <row r="52" spans="1:11" x14ac:dyDescent="0.25">
      <c r="A52" s="1">
        <v>198000</v>
      </c>
      <c r="B52" s="1">
        <v>616.59721100000002</v>
      </c>
      <c r="C52" s="1">
        <v>183.20471599999999</v>
      </c>
      <c r="D52">
        <v>3</v>
      </c>
      <c r="E52" s="2">
        <v>1</v>
      </c>
      <c r="G52">
        <f t="shared" si="1"/>
        <v>12.196022309676673</v>
      </c>
      <c r="H52">
        <f t="shared" si="2"/>
        <v>6.4242159922501241</v>
      </c>
      <c r="I52">
        <f t="shared" si="3"/>
        <v>5.2106041942667796</v>
      </c>
      <c r="J52">
        <v>3</v>
      </c>
      <c r="K52" s="2">
        <v>1</v>
      </c>
    </row>
    <row r="53" spans="1:11" x14ac:dyDescent="0.25">
      <c r="A53" s="1">
        <v>191250</v>
      </c>
      <c r="B53" s="1">
        <v>1418.350101</v>
      </c>
      <c r="C53" s="1">
        <v>137.31063399999999</v>
      </c>
      <c r="D53">
        <v>2</v>
      </c>
      <c r="E53" s="2">
        <v>0</v>
      </c>
      <c r="G53">
        <f t="shared" si="1"/>
        <v>12.161336751688783</v>
      </c>
      <c r="H53">
        <f t="shared" si="2"/>
        <v>7.2572495743611416</v>
      </c>
      <c r="I53">
        <f t="shared" si="3"/>
        <v>4.9222457606123458</v>
      </c>
      <c r="J53">
        <v>2</v>
      </c>
      <c r="K53" s="2">
        <v>0</v>
      </c>
    </row>
    <row r="54" spans="1:11" x14ac:dyDescent="0.25">
      <c r="A54" s="1">
        <v>157500</v>
      </c>
      <c r="B54" s="1">
        <v>478.07883800000002</v>
      </c>
      <c r="C54" s="1">
        <v>130.807424</v>
      </c>
      <c r="D54">
        <v>3</v>
      </c>
      <c r="E54" s="2">
        <v>1</v>
      </c>
      <c r="G54">
        <f t="shared" si="1"/>
        <v>11.967180737247824</v>
      </c>
      <c r="H54">
        <f t="shared" si="2"/>
        <v>6.1697756519458888</v>
      </c>
      <c r="I54">
        <f t="shared" si="3"/>
        <v>4.8737261958221865</v>
      </c>
      <c r="J54">
        <v>3</v>
      </c>
      <c r="K54" s="2">
        <v>1</v>
      </c>
    </row>
    <row r="55" spans="1:11" x14ac:dyDescent="0.25">
      <c r="A55" s="1">
        <v>135000</v>
      </c>
      <c r="B55" s="1">
        <v>558.99735099999998</v>
      </c>
      <c r="C55" s="1">
        <v>168.340236</v>
      </c>
      <c r="D55">
        <v>3</v>
      </c>
      <c r="E55" s="2">
        <v>1</v>
      </c>
      <c r="G55">
        <f t="shared" si="1"/>
        <v>11.813030057420567</v>
      </c>
      <c r="H55">
        <f t="shared" si="2"/>
        <v>6.3261447343245507</v>
      </c>
      <c r="I55">
        <f t="shared" si="3"/>
        <v>5.125987145707124</v>
      </c>
      <c r="J55">
        <v>3</v>
      </c>
      <c r="K55" s="2">
        <v>1</v>
      </c>
    </row>
    <row r="56" spans="1:11" x14ac:dyDescent="0.25">
      <c r="A56" s="1">
        <v>187500</v>
      </c>
      <c r="B56" s="1">
        <v>781.31422999999995</v>
      </c>
      <c r="C56" s="1">
        <v>159.97896599999999</v>
      </c>
      <c r="D56">
        <v>3</v>
      </c>
      <c r="E56" s="2">
        <v>1</v>
      </c>
      <c r="G56">
        <f t="shared" si="1"/>
        <v>12.141534124392603</v>
      </c>
      <c r="H56">
        <f t="shared" si="2"/>
        <v>6.6609774120711922</v>
      </c>
      <c r="I56">
        <f t="shared" si="3"/>
        <v>5.0750423440918748</v>
      </c>
      <c r="J56">
        <v>3</v>
      </c>
      <c r="K56" s="2">
        <v>1</v>
      </c>
    </row>
    <row r="57" spans="1:11" x14ac:dyDescent="0.25">
      <c r="A57" s="1">
        <v>187500</v>
      </c>
      <c r="B57" s="1">
        <v>522.57937500000003</v>
      </c>
      <c r="C57" s="1">
        <v>165.36734000000001</v>
      </c>
      <c r="D57">
        <v>4</v>
      </c>
      <c r="E57" s="2">
        <v>1</v>
      </c>
      <c r="G57">
        <f t="shared" si="1"/>
        <v>12.141534124392603</v>
      </c>
      <c r="H57">
        <f t="shared" si="2"/>
        <v>6.25877688617682</v>
      </c>
      <c r="I57">
        <f t="shared" si="3"/>
        <v>5.1081693023903298</v>
      </c>
      <c r="J57">
        <v>4</v>
      </c>
      <c r="K57" s="2">
        <v>1</v>
      </c>
    </row>
    <row r="58" spans="1:11" x14ac:dyDescent="0.25">
      <c r="A58" s="1">
        <v>156750</v>
      </c>
      <c r="B58" s="1">
        <v>520.2568</v>
      </c>
      <c r="C58" s="1">
        <v>155.519622</v>
      </c>
      <c r="D58">
        <v>4</v>
      </c>
      <c r="E58" s="2">
        <v>1</v>
      </c>
      <c r="G58">
        <f t="shared" si="1"/>
        <v>11.962407458495168</v>
      </c>
      <c r="H58">
        <f t="shared" si="2"/>
        <v>6.2543225358274395</v>
      </c>
      <c r="I58">
        <f t="shared" si="3"/>
        <v>5.0467719101536197</v>
      </c>
      <c r="J58">
        <v>4</v>
      </c>
      <c r="K58" s="2">
        <v>1</v>
      </c>
    </row>
    <row r="59" spans="1:11" x14ac:dyDescent="0.25">
      <c r="A59" s="1">
        <v>193500</v>
      </c>
      <c r="B59" s="1">
        <v>606.19207500000005</v>
      </c>
      <c r="C59" s="1">
        <v>171.87055000000001</v>
      </c>
      <c r="D59">
        <v>4</v>
      </c>
      <c r="E59" s="2">
        <v>1</v>
      </c>
      <c r="G59">
        <f t="shared" si="1"/>
        <v>12.173032791451973</v>
      </c>
      <c r="H59">
        <f t="shared" si="2"/>
        <v>6.4071968912950936</v>
      </c>
      <c r="I59">
        <f t="shared" si="3"/>
        <v>5.1467415771765692</v>
      </c>
      <c r="J59">
        <v>4</v>
      </c>
      <c r="K59" s="2">
        <v>1</v>
      </c>
    </row>
    <row r="60" spans="1:11" x14ac:dyDescent="0.25">
      <c r="A60" s="1">
        <v>216750</v>
      </c>
      <c r="B60" s="1">
        <v>562.99217999999996</v>
      </c>
      <c r="C60" s="1">
        <v>178.83827500000001</v>
      </c>
      <c r="D60">
        <v>3</v>
      </c>
      <c r="E60" s="2">
        <v>1</v>
      </c>
      <c r="G60">
        <f t="shared" si="1"/>
        <v>12.286499894642787</v>
      </c>
      <c r="H60">
        <f t="shared" si="2"/>
        <v>6.333265738167559</v>
      </c>
      <c r="I60">
        <f t="shared" si="3"/>
        <v>5.186481905826084</v>
      </c>
      <c r="J60">
        <v>3</v>
      </c>
      <c r="K60" s="2">
        <v>1</v>
      </c>
    </row>
    <row r="61" spans="1:11" x14ac:dyDescent="0.25">
      <c r="A61" s="1">
        <v>237000</v>
      </c>
      <c r="B61" s="1">
        <v>514.58971699999995</v>
      </c>
      <c r="C61" s="1">
        <v>217.671729</v>
      </c>
      <c r="D61">
        <v>4</v>
      </c>
      <c r="E61" s="2">
        <v>0</v>
      </c>
      <c r="G61">
        <f t="shared" si="1"/>
        <v>12.375815420117268</v>
      </c>
      <c r="H61">
        <f t="shared" si="2"/>
        <v>6.2433699171373025</v>
      </c>
      <c r="I61">
        <f t="shared" si="3"/>
        <v>5.382988097611995</v>
      </c>
      <c r="J61">
        <v>4</v>
      </c>
      <c r="K61" s="2">
        <v>0</v>
      </c>
    </row>
    <row r="62" spans="1:11" x14ac:dyDescent="0.25">
      <c r="A62" s="1">
        <v>168750</v>
      </c>
      <c r="B62" s="1">
        <v>702.90409799999998</v>
      </c>
      <c r="C62" s="1">
        <v>145.57900100000001</v>
      </c>
      <c r="D62">
        <v>3</v>
      </c>
      <c r="E62" s="2">
        <v>0</v>
      </c>
      <c r="G62">
        <f t="shared" si="1"/>
        <v>12.036173608734776</v>
      </c>
      <c r="H62">
        <f t="shared" si="2"/>
        <v>6.5552204642971734</v>
      </c>
      <c r="I62">
        <f t="shared" si="3"/>
        <v>4.9807189014602198</v>
      </c>
      <c r="J62">
        <v>3</v>
      </c>
      <c r="K62" s="2">
        <v>0</v>
      </c>
    </row>
    <row r="63" spans="1:11" x14ac:dyDescent="0.25">
      <c r="A63" s="1">
        <v>199500</v>
      </c>
      <c r="B63" s="1">
        <v>509.480052</v>
      </c>
      <c r="C63" s="1">
        <v>154.59059199999999</v>
      </c>
      <c r="D63">
        <v>4</v>
      </c>
      <c r="E63" s="2">
        <v>1</v>
      </c>
      <c r="G63">
        <f t="shared" si="1"/>
        <v>12.203569515312056</v>
      </c>
      <c r="H63">
        <f t="shared" si="2"/>
        <v>6.2333906997864039</v>
      </c>
      <c r="I63">
        <f t="shared" si="3"/>
        <v>5.040780280485353</v>
      </c>
      <c r="J63">
        <v>4</v>
      </c>
      <c r="K63" s="2">
        <v>1</v>
      </c>
    </row>
    <row r="64" spans="1:11" x14ac:dyDescent="0.25">
      <c r="A64" s="1">
        <v>232500</v>
      </c>
      <c r="B64" s="1">
        <v>496.84524399999998</v>
      </c>
      <c r="C64" s="1">
        <v>128.76355799999999</v>
      </c>
      <c r="D64">
        <v>6</v>
      </c>
      <c r="E64" s="2">
        <v>1</v>
      </c>
      <c r="G64">
        <f t="shared" si="1"/>
        <v>12.356645504009547</v>
      </c>
      <c r="H64">
        <f t="shared" si="2"/>
        <v>6.208278597326033</v>
      </c>
      <c r="I64">
        <f t="shared" si="3"/>
        <v>4.8579778388540475</v>
      </c>
      <c r="J64">
        <v>6</v>
      </c>
      <c r="K64" s="2">
        <v>1</v>
      </c>
    </row>
    <row r="65" spans="1:11" x14ac:dyDescent="0.25">
      <c r="A65" s="1">
        <v>353437.5</v>
      </c>
      <c r="B65" s="1">
        <v>1471.026102</v>
      </c>
      <c r="C65" s="1">
        <v>243.127151</v>
      </c>
      <c r="D65">
        <v>5</v>
      </c>
      <c r="E65" s="2">
        <v>1</v>
      </c>
      <c r="G65">
        <f t="shared" si="1"/>
        <v>12.775461945292577</v>
      </c>
      <c r="H65">
        <f t="shared" si="2"/>
        <v>7.2937154648355778</v>
      </c>
      <c r="I65">
        <f t="shared" si="3"/>
        <v>5.4935845616343446</v>
      </c>
      <c r="J65">
        <v>5</v>
      </c>
      <c r="K65" s="2">
        <v>1</v>
      </c>
    </row>
    <row r="66" spans="1:11" x14ac:dyDescent="0.25">
      <c r="A66" s="1">
        <v>251250</v>
      </c>
      <c r="B66" s="1">
        <v>745.26786600000003</v>
      </c>
      <c r="C66" s="1">
        <v>215.62786299999999</v>
      </c>
      <c r="D66">
        <v>4</v>
      </c>
      <c r="E66" s="2">
        <v>1</v>
      </c>
      <c r="G66">
        <f t="shared" si="1"/>
        <v>12.434203738355423</v>
      </c>
      <c r="H66">
        <f t="shared" si="2"/>
        <v>6.6137437054341968</v>
      </c>
      <c r="I66">
        <f t="shared" si="3"/>
        <v>5.3735540653786362</v>
      </c>
      <c r="J66">
        <v>4</v>
      </c>
      <c r="K66" s="2">
        <v>1</v>
      </c>
    </row>
    <row r="67" spans="1:11" x14ac:dyDescent="0.25">
      <c r="A67" s="1">
        <v>371250</v>
      </c>
      <c r="B67" s="1">
        <v>1111.6772980000001</v>
      </c>
      <c r="C67" s="1">
        <v>245.078114</v>
      </c>
      <c r="D67">
        <v>4</v>
      </c>
      <c r="E67" s="2">
        <v>1</v>
      </c>
      <c r="G67">
        <f t="shared" ref="G67:G88" si="4">+LN(A67)</f>
        <v>12.824630969099047</v>
      </c>
      <c r="H67">
        <f t="shared" ref="H67:H88" si="5">+LN(B67)</f>
        <v>7.0136252330541762</v>
      </c>
      <c r="I67">
        <f t="shared" ref="I67:I88" si="6">+LN(C67)</f>
        <v>5.5015769923814588</v>
      </c>
      <c r="J67">
        <v>4</v>
      </c>
      <c r="K67" s="2">
        <v>1</v>
      </c>
    </row>
    <row r="68" spans="1:11" x14ac:dyDescent="0.25">
      <c r="A68" s="1">
        <v>209625</v>
      </c>
      <c r="B68" s="1">
        <v>785.95938000000001</v>
      </c>
      <c r="C68" s="1">
        <v>177.909245</v>
      </c>
      <c r="D68">
        <v>4</v>
      </c>
      <c r="E68" s="2">
        <v>1</v>
      </c>
      <c r="G68">
        <f t="shared" si="4"/>
        <v>12.25307549912551</v>
      </c>
      <c r="H68">
        <f t="shared" si="5"/>
        <v>6.6669051117044678</v>
      </c>
      <c r="I68">
        <f t="shared" si="6"/>
        <v>5.1812735607189451</v>
      </c>
      <c r="J68">
        <v>4</v>
      </c>
      <c r="K68" s="2">
        <v>1</v>
      </c>
    </row>
    <row r="69" spans="1:11" x14ac:dyDescent="0.25">
      <c r="A69" s="1">
        <v>285000</v>
      </c>
      <c r="B69" s="1">
        <v>1403.2998150000001</v>
      </c>
      <c r="C69" s="1">
        <v>240.52586700000001</v>
      </c>
      <c r="D69">
        <v>4</v>
      </c>
      <c r="E69" s="2">
        <v>1</v>
      </c>
      <c r="G69">
        <f t="shared" si="4"/>
        <v>12.560244459250788</v>
      </c>
      <c r="H69">
        <f t="shared" si="5"/>
        <v>7.2465817529249712</v>
      </c>
      <c r="I69">
        <f t="shared" si="6"/>
        <v>5.4828276388557367</v>
      </c>
      <c r="J69">
        <v>4</v>
      </c>
      <c r="K69" s="2">
        <v>1</v>
      </c>
    </row>
    <row r="70" spans="1:11" x14ac:dyDescent="0.25">
      <c r="A70" s="1">
        <v>243750</v>
      </c>
      <c r="B70" s="1">
        <v>1008.833677</v>
      </c>
      <c r="C70" s="1">
        <v>251.674227</v>
      </c>
      <c r="D70">
        <v>4</v>
      </c>
      <c r="E70" s="2">
        <v>0</v>
      </c>
      <c r="G70">
        <f t="shared" si="4"/>
        <v>12.403898388860094</v>
      </c>
      <c r="H70">
        <f t="shared" si="5"/>
        <v>6.9165501673210992</v>
      </c>
      <c r="I70">
        <f t="shared" si="6"/>
        <v>5.5281355011892943</v>
      </c>
      <c r="J70">
        <v>4</v>
      </c>
      <c r="K70" s="2">
        <v>0</v>
      </c>
    </row>
    <row r="71" spans="1:11" x14ac:dyDescent="0.25">
      <c r="A71" s="1">
        <v>165000</v>
      </c>
      <c r="B71" s="1">
        <v>585.28890000000001</v>
      </c>
      <c r="C71" s="1">
        <v>147.437061</v>
      </c>
      <c r="D71">
        <v>3</v>
      </c>
      <c r="E71" s="2">
        <v>1</v>
      </c>
      <c r="G71">
        <f t="shared" si="4"/>
        <v>12.013700752882718</v>
      </c>
      <c r="H71">
        <f t="shared" si="5"/>
        <v>6.3721055714838233</v>
      </c>
      <c r="I71">
        <f t="shared" si="6"/>
        <v>4.9934013796306083</v>
      </c>
      <c r="J71">
        <v>3</v>
      </c>
      <c r="K71" s="2">
        <v>1</v>
      </c>
    </row>
    <row r="72" spans="1:11" x14ac:dyDescent="0.25">
      <c r="A72" s="1">
        <v>161250</v>
      </c>
      <c r="B72" s="1">
        <v>1073.4012620000001</v>
      </c>
      <c r="C72" s="1">
        <v>157.37768199999999</v>
      </c>
      <c r="D72">
        <v>3</v>
      </c>
      <c r="E72" s="2">
        <v>0</v>
      </c>
      <c r="G72">
        <f t="shared" si="4"/>
        <v>11.990711234658018</v>
      </c>
      <c r="H72">
        <f t="shared" si="5"/>
        <v>6.9785876354454102</v>
      </c>
      <c r="I72">
        <f t="shared" si="6"/>
        <v>5.0586485343161982</v>
      </c>
      <c r="J72">
        <v>3</v>
      </c>
      <c r="K72" s="2">
        <v>0</v>
      </c>
    </row>
    <row r="73" spans="1:11" x14ac:dyDescent="0.25">
      <c r="A73" s="1">
        <v>180000</v>
      </c>
      <c r="B73" s="1">
        <v>557.41800000000001</v>
      </c>
      <c r="C73" s="1">
        <v>142.69900799999999</v>
      </c>
      <c r="D73">
        <v>3</v>
      </c>
      <c r="E73" s="2">
        <v>1</v>
      </c>
      <c r="G73">
        <f t="shared" si="4"/>
        <v>12.100712129872347</v>
      </c>
      <c r="H73">
        <f t="shared" si="5"/>
        <v>6.3233154073143911</v>
      </c>
      <c r="I73">
        <f t="shared" si="6"/>
        <v>4.9607375728118166</v>
      </c>
      <c r="J73">
        <v>3</v>
      </c>
      <c r="K73" s="2">
        <v>1</v>
      </c>
    </row>
    <row r="74" spans="1:11" x14ac:dyDescent="0.25">
      <c r="A74" s="1">
        <v>543750</v>
      </c>
      <c r="B74" s="1">
        <v>2879.9929999999999</v>
      </c>
      <c r="C74" s="1">
        <v>340.21078599999998</v>
      </c>
      <c r="D74">
        <v>5</v>
      </c>
      <c r="E74" s="2">
        <v>0</v>
      </c>
      <c r="G74">
        <f t="shared" si="4"/>
        <v>13.206244861385031</v>
      </c>
      <c r="H74">
        <f t="shared" si="5"/>
        <v>7.965543142571482</v>
      </c>
      <c r="I74">
        <f t="shared" si="6"/>
        <v>5.8295653843386548</v>
      </c>
      <c r="J74">
        <v>5</v>
      </c>
      <c r="K74" s="2">
        <v>0</v>
      </c>
    </row>
    <row r="75" spans="1:11" x14ac:dyDescent="0.25">
      <c r="A75" s="1">
        <v>172500</v>
      </c>
      <c r="B75" s="1">
        <v>376.62876199999999</v>
      </c>
      <c r="C75" s="1">
        <v>161.279608</v>
      </c>
      <c r="D75">
        <v>3</v>
      </c>
      <c r="E75" s="2">
        <v>1</v>
      </c>
      <c r="G75">
        <f t="shared" si="4"/>
        <v>12.058152515453552</v>
      </c>
      <c r="H75">
        <f t="shared" si="5"/>
        <v>5.9312599861161441</v>
      </c>
      <c r="I75">
        <f t="shared" si="6"/>
        <v>5.0831395543244948</v>
      </c>
      <c r="J75">
        <v>3</v>
      </c>
      <c r="K75" s="2">
        <v>1</v>
      </c>
    </row>
    <row r="76" spans="1:11" x14ac:dyDescent="0.25">
      <c r="A76" s="1">
        <v>229500</v>
      </c>
      <c r="B76" s="1">
        <v>1923.0921000000001</v>
      </c>
      <c r="C76" s="1">
        <v>204.85111499999999</v>
      </c>
      <c r="D76">
        <v>2</v>
      </c>
      <c r="E76" s="2">
        <v>0</v>
      </c>
      <c r="G76">
        <f t="shared" si="4"/>
        <v>12.343658308482738</v>
      </c>
      <c r="H76">
        <f t="shared" si="5"/>
        <v>7.5616896383576595</v>
      </c>
      <c r="I76">
        <f t="shared" si="6"/>
        <v>5.3222834469851454</v>
      </c>
      <c r="J76">
        <v>2</v>
      </c>
      <c r="K76" s="2">
        <v>0</v>
      </c>
    </row>
    <row r="77" spans="1:11" x14ac:dyDescent="0.25">
      <c r="A77" s="1">
        <v>318750</v>
      </c>
      <c r="B77" s="1">
        <v>513.28907500000003</v>
      </c>
      <c r="C77" s="1">
        <v>139.54030599999999</v>
      </c>
      <c r="D77">
        <v>3</v>
      </c>
      <c r="E77" s="2">
        <v>0</v>
      </c>
      <c r="G77">
        <f t="shared" si="4"/>
        <v>12.672162375454773</v>
      </c>
      <c r="H77">
        <f t="shared" si="5"/>
        <v>6.2408391854901524</v>
      </c>
      <c r="I77">
        <f t="shared" si="6"/>
        <v>4.9383534914282787</v>
      </c>
      <c r="J77">
        <v>3</v>
      </c>
      <c r="K77" s="2">
        <v>0</v>
      </c>
    </row>
    <row r="78" spans="1:11" x14ac:dyDescent="0.25">
      <c r="A78" s="1">
        <v>238500</v>
      </c>
      <c r="B78" s="1">
        <v>8610.3429429999997</v>
      </c>
      <c r="C78" s="1">
        <v>157.56348800000001</v>
      </c>
      <c r="D78">
        <v>4</v>
      </c>
      <c r="E78" s="2">
        <v>1</v>
      </c>
      <c r="G78">
        <f t="shared" si="4"/>
        <v>12.382124589310534</v>
      </c>
      <c r="H78">
        <f t="shared" si="5"/>
        <v>9.0607194274067169</v>
      </c>
      <c r="I78">
        <f t="shared" si="6"/>
        <v>5.0598284754560474</v>
      </c>
      <c r="J78">
        <v>4</v>
      </c>
      <c r="K78" s="2">
        <v>1</v>
      </c>
    </row>
    <row r="79" spans="1:11" x14ac:dyDescent="0.25">
      <c r="A79" s="1">
        <v>247500</v>
      </c>
      <c r="B79" s="1">
        <v>759.76073399999996</v>
      </c>
      <c r="C79" s="1">
        <v>203.08595800000001</v>
      </c>
      <c r="D79">
        <v>3</v>
      </c>
      <c r="E79" s="2">
        <v>1</v>
      </c>
      <c r="G79">
        <f t="shared" si="4"/>
        <v>12.419165860990882</v>
      </c>
      <c r="H79">
        <f t="shared" si="5"/>
        <v>6.6330035600287864</v>
      </c>
      <c r="I79">
        <f t="shared" si="6"/>
        <v>5.3136293278406832</v>
      </c>
      <c r="J79">
        <v>3</v>
      </c>
      <c r="K79" s="2">
        <v>1</v>
      </c>
    </row>
    <row r="80" spans="1:11" x14ac:dyDescent="0.25">
      <c r="A80" s="1">
        <v>184500</v>
      </c>
      <c r="B80" s="1">
        <v>552.21543199999996</v>
      </c>
      <c r="C80" s="1">
        <v>179.116984</v>
      </c>
      <c r="D80">
        <v>4</v>
      </c>
      <c r="E80" s="2">
        <v>1</v>
      </c>
      <c r="G80">
        <f t="shared" si="4"/>
        <v>12.125404742462718</v>
      </c>
      <c r="H80">
        <f t="shared" si="5"/>
        <v>6.3139382455017943</v>
      </c>
      <c r="I80">
        <f t="shared" si="6"/>
        <v>5.1880391342746899</v>
      </c>
      <c r="J80">
        <v>4</v>
      </c>
      <c r="K80" s="2">
        <v>1</v>
      </c>
    </row>
    <row r="81" spans="1:11" x14ac:dyDescent="0.25">
      <c r="A81" s="1">
        <v>168750</v>
      </c>
      <c r="B81" s="1">
        <v>1750.106714</v>
      </c>
      <c r="C81" s="1">
        <v>120.216482</v>
      </c>
      <c r="D81">
        <v>3</v>
      </c>
      <c r="E81" s="2">
        <v>0</v>
      </c>
      <c r="G81">
        <f t="shared" si="4"/>
        <v>12.036173608734776</v>
      </c>
      <c r="H81">
        <f t="shared" si="5"/>
        <v>7.4674320444869613</v>
      </c>
      <c r="I81">
        <f t="shared" si="6"/>
        <v>4.7892941341650452</v>
      </c>
      <c r="J81">
        <v>3</v>
      </c>
      <c r="K81" s="2">
        <v>0</v>
      </c>
    </row>
    <row r="82" spans="1:11" x14ac:dyDescent="0.25">
      <c r="A82" s="1">
        <v>83250</v>
      </c>
      <c r="B82" s="1">
        <v>400.87644499999999</v>
      </c>
      <c r="C82" s="1">
        <v>142.60610499999999</v>
      </c>
      <c r="D82">
        <v>4</v>
      </c>
      <c r="E82" s="2">
        <v>1</v>
      </c>
      <c r="G82">
        <f t="shared" si="4"/>
        <v>11.32960340784269</v>
      </c>
      <c r="H82">
        <f t="shared" si="5"/>
        <v>5.9936532626217272</v>
      </c>
      <c r="I82">
        <f t="shared" si="6"/>
        <v>4.9600863191254962</v>
      </c>
      <c r="J82">
        <v>4</v>
      </c>
      <c r="K82" s="2">
        <v>1</v>
      </c>
    </row>
    <row r="83" spans="1:11" x14ac:dyDescent="0.25">
      <c r="A83" s="1">
        <v>201093.75</v>
      </c>
      <c r="B83" s="1">
        <v>480.02980100000002</v>
      </c>
      <c r="C83" s="1">
        <v>183.94793999999999</v>
      </c>
      <c r="D83">
        <v>3</v>
      </c>
      <c r="E83" s="2">
        <v>1</v>
      </c>
      <c r="G83">
        <f t="shared" si="4"/>
        <v>12.211526496212638</v>
      </c>
      <c r="H83">
        <f t="shared" si="5"/>
        <v>6.1738481873913837</v>
      </c>
      <c r="I83">
        <f t="shared" si="6"/>
        <v>5.21465278279278</v>
      </c>
      <c r="J83">
        <v>3</v>
      </c>
      <c r="K83" s="2">
        <v>1</v>
      </c>
    </row>
    <row r="84" spans="1:11" x14ac:dyDescent="0.25">
      <c r="A84" s="1">
        <v>183000</v>
      </c>
      <c r="B84" s="1">
        <v>733.28337899999997</v>
      </c>
      <c r="C84" s="1">
        <v>194.16727</v>
      </c>
      <c r="D84">
        <v>4</v>
      </c>
      <c r="E84" s="2">
        <v>1</v>
      </c>
      <c r="G84">
        <f t="shared" si="4"/>
        <v>12.117241431823558</v>
      </c>
      <c r="H84">
        <f t="shared" si="5"/>
        <v>6.597532228812601</v>
      </c>
      <c r="I84">
        <f t="shared" si="6"/>
        <v>5.2687200040630557</v>
      </c>
      <c r="J84">
        <v>4</v>
      </c>
      <c r="K84" s="2">
        <v>1</v>
      </c>
    </row>
    <row r="85" spans="1:11" x14ac:dyDescent="0.25">
      <c r="A85" s="1">
        <v>221250</v>
      </c>
      <c r="B85" s="1">
        <v>562.62056800000005</v>
      </c>
      <c r="C85" s="1">
        <v>170.662811</v>
      </c>
      <c r="D85">
        <v>3</v>
      </c>
      <c r="E85" s="2">
        <v>1</v>
      </c>
      <c r="G85">
        <f t="shared" si="4"/>
        <v>12.307048562870175</v>
      </c>
      <c r="H85">
        <f t="shared" si="5"/>
        <v>6.3326054542214836</v>
      </c>
      <c r="I85">
        <f t="shared" si="6"/>
        <v>5.139689744319325</v>
      </c>
      <c r="J85">
        <v>3</v>
      </c>
      <c r="K85" s="2">
        <v>1</v>
      </c>
    </row>
    <row r="86" spans="1:11" x14ac:dyDescent="0.25">
      <c r="A86" s="1">
        <v>177000</v>
      </c>
      <c r="B86" s="1">
        <v>541.43868399999997</v>
      </c>
      <c r="C86" s="1">
        <v>159.32864499999999</v>
      </c>
      <c r="D86">
        <v>3</v>
      </c>
      <c r="E86" s="2">
        <v>0</v>
      </c>
      <c r="G86">
        <f t="shared" si="4"/>
        <v>12.083905011555967</v>
      </c>
      <c r="H86">
        <f t="shared" si="5"/>
        <v>6.2942298264192944</v>
      </c>
      <c r="I86">
        <f t="shared" si="6"/>
        <v>5.0709690187042389</v>
      </c>
      <c r="J86">
        <v>3</v>
      </c>
      <c r="K86" s="2">
        <v>0</v>
      </c>
    </row>
    <row r="87" spans="1:11" x14ac:dyDescent="0.25">
      <c r="A87" s="1">
        <v>151875</v>
      </c>
      <c r="B87" s="1">
        <v>589.09792300000004</v>
      </c>
      <c r="C87" s="1">
        <v>146.229322</v>
      </c>
      <c r="D87">
        <v>3</v>
      </c>
      <c r="E87" s="2">
        <v>0</v>
      </c>
      <c r="G87">
        <f t="shared" si="4"/>
        <v>11.930813093076949</v>
      </c>
      <c r="H87">
        <f t="shared" si="5"/>
        <v>6.378592422804231</v>
      </c>
      <c r="I87">
        <f t="shared" si="6"/>
        <v>4.9851760880815474</v>
      </c>
      <c r="J87">
        <v>3</v>
      </c>
      <c r="K87" s="2">
        <v>0</v>
      </c>
    </row>
    <row r="88" spans="1:11" x14ac:dyDescent="0.25">
      <c r="A88" s="1">
        <v>164250</v>
      </c>
      <c r="B88" s="1">
        <v>591.04888600000004</v>
      </c>
      <c r="C88" s="1">
        <v>110.09005499999999</v>
      </c>
      <c r="D88">
        <v>2</v>
      </c>
      <c r="E88" s="2">
        <v>0</v>
      </c>
      <c r="G88">
        <f t="shared" si="4"/>
        <v>12.009144936346857</v>
      </c>
      <c r="H88">
        <f t="shared" si="5"/>
        <v>6.3818987314132887</v>
      </c>
      <c r="I88">
        <f t="shared" si="6"/>
        <v>4.70129871267343</v>
      </c>
      <c r="J88">
        <v>2</v>
      </c>
      <c r="K88" s="2">
        <v>0</v>
      </c>
    </row>
    <row r="89" spans="1:11" x14ac:dyDescent="0.25">
      <c r="E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457-208B-4281-BD78-0B7F4AF6FB22}">
  <sheetPr codeName="Hoja2"/>
  <dimension ref="A1:J114"/>
  <sheetViews>
    <sheetView workbookViewId="0">
      <selection activeCell="K9" sqref="K9"/>
    </sheetView>
  </sheetViews>
  <sheetFormatPr baseColWidth="10" defaultRowHeight="15" x14ac:dyDescent="0.25"/>
  <cols>
    <col min="1" max="1" width="32.85546875" bestFit="1" customWidth="1"/>
    <col min="2" max="2" width="21.5703125" bestFit="1" customWidth="1"/>
    <col min="3" max="3" width="19" bestFit="1" customWidth="1"/>
    <col min="4" max="4" width="25.42578125" bestFit="1" customWidth="1"/>
    <col min="5" max="5" width="12.7109375" bestFit="1" customWidth="1"/>
    <col min="6" max="6" width="30.5703125" bestFit="1" customWidth="1"/>
    <col min="7" max="7" width="12.85546875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41</v>
      </c>
    </row>
    <row r="2" spans="1:9" ht="15.75" thickBot="1" x14ac:dyDescent="0.3">
      <c r="E2" s="3"/>
      <c r="F2" s="10" t="s">
        <v>37</v>
      </c>
      <c r="G2" s="10" t="s">
        <v>38</v>
      </c>
    </row>
    <row r="3" spans="1:9" x14ac:dyDescent="0.25">
      <c r="A3" s="14" t="s">
        <v>42</v>
      </c>
      <c r="B3" s="14"/>
      <c r="E3" s="8" t="s">
        <v>36</v>
      </c>
      <c r="F3" s="9">
        <f>+'modelo nivel'!B5*100</f>
        <v>67.539645985456502</v>
      </c>
      <c r="G3" s="9" t="e">
        <f>+#REF!*100</f>
        <v>#REF!</v>
      </c>
    </row>
    <row r="4" spans="1:9" x14ac:dyDescent="0.25">
      <c r="A4" s="11" t="s">
        <v>43</v>
      </c>
      <c r="B4" s="15">
        <v>0.82182507862352616</v>
      </c>
    </row>
    <row r="5" spans="1:9" x14ac:dyDescent="0.25">
      <c r="A5" s="11" t="s">
        <v>44</v>
      </c>
      <c r="B5" s="15">
        <v>0.67539645985456498</v>
      </c>
    </row>
    <row r="6" spans="1:9" x14ac:dyDescent="0.25">
      <c r="A6" s="11" t="s">
        <v>45</v>
      </c>
      <c r="B6" s="15">
        <v>0.65956214082308029</v>
      </c>
    </row>
    <row r="7" spans="1:9" x14ac:dyDescent="0.25">
      <c r="A7" s="11" t="s">
        <v>46</v>
      </c>
      <c r="B7" s="17">
        <v>45142.034971734385</v>
      </c>
    </row>
    <row r="8" spans="1:9" ht="15.75" thickBot="1" x14ac:dyDescent="0.3">
      <c r="A8" s="12" t="s">
        <v>47</v>
      </c>
      <c r="B8" s="12">
        <v>87</v>
      </c>
    </row>
    <row r="10" spans="1:9" ht="15.75" thickBot="1" x14ac:dyDescent="0.3">
      <c r="A10" t="s">
        <v>48</v>
      </c>
    </row>
    <row r="11" spans="1:9" x14ac:dyDescent="0.25">
      <c r="A11" s="13"/>
      <c r="B11" s="13" t="s">
        <v>52</v>
      </c>
      <c r="C11" s="13" t="s">
        <v>53</v>
      </c>
      <c r="D11" s="13" t="s">
        <v>54</v>
      </c>
      <c r="E11" s="13" t="s">
        <v>20</v>
      </c>
      <c r="F11" s="13" t="s">
        <v>55</v>
      </c>
    </row>
    <row r="12" spans="1:9" x14ac:dyDescent="0.25">
      <c r="A12" s="11" t="s">
        <v>49</v>
      </c>
      <c r="B12" s="11">
        <v>4</v>
      </c>
      <c r="C12" s="16">
        <v>347681550790.92297</v>
      </c>
      <c r="D12" s="16">
        <v>86920387697.730743</v>
      </c>
      <c r="E12" s="17">
        <v>42.653963110861945</v>
      </c>
      <c r="F12" s="21">
        <v>2.6499206739721283E-19</v>
      </c>
    </row>
    <row r="13" spans="1:9" x14ac:dyDescent="0.25">
      <c r="A13" s="11" t="s">
        <v>50</v>
      </c>
      <c r="B13" s="11">
        <v>82</v>
      </c>
      <c r="C13" s="16">
        <v>167099872353.92181</v>
      </c>
      <c r="D13" s="16">
        <v>2037803321.3892903</v>
      </c>
      <c r="E13" s="16"/>
      <c r="F13" s="11"/>
    </row>
    <row r="14" spans="1:9" ht="15.75" thickBot="1" x14ac:dyDescent="0.3">
      <c r="A14" s="12" t="s">
        <v>25</v>
      </c>
      <c r="B14" s="12">
        <v>86</v>
      </c>
      <c r="C14" s="18">
        <v>514781423144.84479</v>
      </c>
      <c r="D14" s="18"/>
      <c r="E14" s="18"/>
      <c r="F14" s="12"/>
    </row>
    <row r="15" spans="1:9" ht="15.75" thickBot="1" x14ac:dyDescent="0.3"/>
    <row r="16" spans="1:9" x14ac:dyDescent="0.25">
      <c r="A16" s="13"/>
      <c r="B16" s="13" t="s">
        <v>56</v>
      </c>
      <c r="C16" s="13" t="s">
        <v>46</v>
      </c>
      <c r="D16" s="13" t="s">
        <v>57</v>
      </c>
      <c r="E16" s="13" t="s">
        <v>58</v>
      </c>
      <c r="F16" s="13" t="s">
        <v>59</v>
      </c>
      <c r="G16" s="13" t="s">
        <v>60</v>
      </c>
      <c r="H16" s="13" t="s">
        <v>61</v>
      </c>
      <c r="I16" s="13" t="s">
        <v>62</v>
      </c>
    </row>
    <row r="17" spans="1:10" x14ac:dyDescent="0.25">
      <c r="A17" s="11" t="s">
        <v>51</v>
      </c>
      <c r="B17" s="17">
        <v>-18120.273259715221</v>
      </c>
      <c r="C17" s="17">
        <v>22318.536469814815</v>
      </c>
      <c r="D17" s="17">
        <v>-0.81189343594381169</v>
      </c>
      <c r="E17" s="15">
        <v>0.4192034159670851</v>
      </c>
      <c r="F17" s="17">
        <v>-62518.952027247156</v>
      </c>
      <c r="G17" s="17">
        <v>26278.405507816715</v>
      </c>
      <c r="H17" s="17">
        <v>-62518.952027247156</v>
      </c>
      <c r="I17" s="17">
        <v>26278.405507816715</v>
      </c>
    </row>
    <row r="18" spans="1:10" x14ac:dyDescent="0.25">
      <c r="A18" s="11" t="s">
        <v>63</v>
      </c>
      <c r="B18" s="17">
        <v>16.680741604480165</v>
      </c>
      <c r="C18" s="17">
        <v>5.2192246818568417</v>
      </c>
      <c r="D18" s="17">
        <v>3.1960190682087406</v>
      </c>
      <c r="E18" s="22">
        <v>1.9791902073402995E-3</v>
      </c>
      <c r="F18" s="15">
        <v>6.2980410909971365</v>
      </c>
      <c r="G18" s="15">
        <v>27.063442117963191</v>
      </c>
      <c r="H18" s="15">
        <v>6.2980410909971365</v>
      </c>
      <c r="I18" s="15">
        <v>27.063442117963191</v>
      </c>
    </row>
    <row r="19" spans="1:10" x14ac:dyDescent="0.25">
      <c r="A19" s="11" t="s">
        <v>64</v>
      </c>
      <c r="B19" s="17">
        <v>999.87332536630072</v>
      </c>
      <c r="C19" s="17">
        <v>108.55350547611921</v>
      </c>
      <c r="D19" s="17">
        <v>9.2108801183418603</v>
      </c>
      <c r="E19" s="21">
        <v>2.7398151965156629E-14</v>
      </c>
      <c r="F19" s="15">
        <v>783.9258224804305</v>
      </c>
      <c r="G19" s="17">
        <v>1215.8208282521709</v>
      </c>
      <c r="H19" s="17">
        <v>783.9258224804305</v>
      </c>
      <c r="I19" s="17">
        <v>1215.8208282521709</v>
      </c>
    </row>
    <row r="20" spans="1:10" x14ac:dyDescent="0.25">
      <c r="A20" s="11" t="s">
        <v>1</v>
      </c>
      <c r="B20" s="17">
        <v>8457.329011024025</v>
      </c>
      <c r="C20" s="17">
        <v>7194.2998485117041</v>
      </c>
      <c r="D20" s="17">
        <v>1.1755597054762188</v>
      </c>
      <c r="E20" s="22">
        <v>0.24317283298989156</v>
      </c>
      <c r="F20" s="17">
        <v>-5854.4251832251266</v>
      </c>
      <c r="G20" s="17">
        <v>22769.083205273178</v>
      </c>
      <c r="H20" s="17">
        <v>-5854.4251832251266</v>
      </c>
      <c r="I20" s="17">
        <v>22769.083205273178</v>
      </c>
    </row>
    <row r="21" spans="1:10" ht="15.75" thickBot="1" x14ac:dyDescent="0.3">
      <c r="A21" s="12" t="s">
        <v>4</v>
      </c>
      <c r="B21" s="19">
        <v>10480.587946623105</v>
      </c>
      <c r="C21" s="19">
        <v>11047.338381364789</v>
      </c>
      <c r="D21" s="19">
        <v>0.94869801076269133</v>
      </c>
      <c r="E21" s="23">
        <v>0.34556185398598083</v>
      </c>
      <c r="F21" s="19">
        <v>-11496.087302392953</v>
      </c>
      <c r="G21" s="19">
        <v>32457.263195639163</v>
      </c>
      <c r="H21" s="19">
        <v>-11496.087302392953</v>
      </c>
      <c r="I21" s="19">
        <v>32457.263195639163</v>
      </c>
    </row>
    <row r="23" spans="1:10" x14ac:dyDescent="0.25">
      <c r="F23" s="7" t="s">
        <v>39</v>
      </c>
      <c r="G23" s="7"/>
      <c r="H23" s="3"/>
      <c r="I23" s="3"/>
      <c r="J23" s="3"/>
    </row>
    <row r="24" spans="1:10" x14ac:dyDescent="0.25">
      <c r="F24" s="7" t="s">
        <v>40</v>
      </c>
      <c r="G24" s="7"/>
      <c r="H24" s="3"/>
      <c r="I24" s="3"/>
      <c r="J24" s="3"/>
    </row>
    <row r="25" spans="1:10" x14ac:dyDescent="0.25">
      <c r="A25" t="s">
        <v>65</v>
      </c>
    </row>
    <row r="26" spans="1:10" ht="15.75" thickBot="1" x14ac:dyDescent="0.3"/>
    <row r="27" spans="1:10" x14ac:dyDescent="0.25">
      <c r="A27" s="13" t="s">
        <v>66</v>
      </c>
      <c r="B27" s="13" t="s">
        <v>67</v>
      </c>
      <c r="C27" s="13" t="s">
        <v>50</v>
      </c>
      <c r="D27" s="13" t="s">
        <v>68</v>
      </c>
    </row>
    <row r="28" spans="1:10" x14ac:dyDescent="0.25">
      <c r="A28" s="11">
        <v>1</v>
      </c>
      <c r="B28" s="11">
        <v>262151.85992316779</v>
      </c>
      <c r="C28" s="11">
        <v>-37151.859923167794</v>
      </c>
      <c r="D28">
        <f>+C28^2</f>
        <v>1380260695.7506814</v>
      </c>
    </row>
    <row r="29" spans="1:10" x14ac:dyDescent="0.25">
      <c r="A29" s="11">
        <v>2</v>
      </c>
      <c r="B29" s="11">
        <v>225921.08776241916</v>
      </c>
      <c r="C29" s="11">
        <v>51578.912237580837</v>
      </c>
      <c r="D29">
        <f t="shared" ref="D29:D92" si="0">+C29^2</f>
        <v>2660384187.6120663</v>
      </c>
    </row>
    <row r="30" spans="1:10" x14ac:dyDescent="0.25">
      <c r="A30" s="11">
        <v>3</v>
      </c>
      <c r="B30" s="11">
        <v>142942.65879211662</v>
      </c>
      <c r="C30" s="11">
        <v>307.34120788337896</v>
      </c>
      <c r="D30">
        <f t="shared" si="0"/>
        <v>94458.618063214366</v>
      </c>
    </row>
    <row r="31" spans="1:10" x14ac:dyDescent="0.25">
      <c r="A31" s="11">
        <v>4</v>
      </c>
      <c r="B31" s="11">
        <v>159367.38331081253</v>
      </c>
      <c r="C31" s="11">
        <v>-13117.383310812525</v>
      </c>
      <c r="D31">
        <f t="shared" si="0"/>
        <v>172065744.92278296</v>
      </c>
    </row>
    <row r="32" spans="1:10" x14ac:dyDescent="0.25">
      <c r="A32" s="11">
        <v>5</v>
      </c>
      <c r="B32" s="11">
        <v>269163.55310164648</v>
      </c>
      <c r="C32" s="11">
        <v>10586.446898353519</v>
      </c>
      <c r="D32">
        <f t="shared" si="0"/>
        <v>112072857.93165883</v>
      </c>
    </row>
    <row r="33" spans="1:4" x14ac:dyDescent="0.25">
      <c r="A33" s="11">
        <v>6</v>
      </c>
      <c r="B33" s="11">
        <v>303744.0639898532</v>
      </c>
      <c r="C33" s="11">
        <v>45962.186010146805</v>
      </c>
      <c r="D33">
        <f t="shared" si="0"/>
        <v>2112522542.8313346</v>
      </c>
    </row>
    <row r="34" spans="1:4" x14ac:dyDescent="0.25">
      <c r="A34" s="11">
        <v>7</v>
      </c>
      <c r="B34" s="11">
        <v>223685.69576213587</v>
      </c>
      <c r="C34" s="11">
        <v>25689.304237864126</v>
      </c>
      <c r="D34">
        <f t="shared" si="0"/>
        <v>659940352.22554374</v>
      </c>
    </row>
    <row r="35" spans="1:4" x14ac:dyDescent="0.25">
      <c r="A35" s="11">
        <v>8</v>
      </c>
      <c r="B35" s="11">
        <v>188150.604247496</v>
      </c>
      <c r="C35" s="11">
        <v>48099.395752504002</v>
      </c>
      <c r="D35">
        <f t="shared" si="0"/>
        <v>2313551871.756</v>
      </c>
    </row>
    <row r="36" spans="1:4" x14ac:dyDescent="0.25">
      <c r="A36" s="11">
        <v>9</v>
      </c>
      <c r="B36" s="11">
        <v>180688.66553971809</v>
      </c>
      <c r="C36" s="11">
        <v>-26188.665539718088</v>
      </c>
      <c r="D36">
        <f t="shared" si="0"/>
        <v>685846202.75121772</v>
      </c>
    </row>
    <row r="37" spans="1:4" x14ac:dyDescent="0.25">
      <c r="A37" s="11">
        <v>10</v>
      </c>
      <c r="B37" s="11">
        <v>187297.84758686885</v>
      </c>
      <c r="C37" s="11">
        <v>-7297.8475868688547</v>
      </c>
      <c r="D37">
        <f t="shared" si="0"/>
        <v>53258579.401167564</v>
      </c>
    </row>
    <row r="38" spans="1:4" x14ac:dyDescent="0.25">
      <c r="A38" s="11">
        <v>11</v>
      </c>
      <c r="B38" s="11">
        <v>252481.69324732682</v>
      </c>
      <c r="C38" s="11">
        <v>-38731.693247326824</v>
      </c>
      <c r="D38">
        <f t="shared" si="0"/>
        <v>1500144061.8050222</v>
      </c>
    </row>
    <row r="39" spans="1:4" x14ac:dyDescent="0.25">
      <c r="A39" s="11">
        <v>12</v>
      </c>
      <c r="B39" s="11">
        <v>290243.13567054266</v>
      </c>
      <c r="C39" s="11">
        <v>-65243.135670542659</v>
      </c>
      <c r="D39">
        <f t="shared" si="0"/>
        <v>4256666752.124836</v>
      </c>
    </row>
    <row r="40" spans="1:4" x14ac:dyDescent="0.25">
      <c r="A40" s="11">
        <v>13</v>
      </c>
      <c r="B40" s="11">
        <v>350203.77618894365</v>
      </c>
      <c r="C40" s="11">
        <v>-46453.776188943652</v>
      </c>
      <c r="D40">
        <f t="shared" si="0"/>
        <v>2157953322.2124681</v>
      </c>
    </row>
    <row r="41" spans="1:4" x14ac:dyDescent="0.25">
      <c r="A41" s="11">
        <v>14</v>
      </c>
      <c r="B41" s="11">
        <v>193663.16593500608</v>
      </c>
      <c r="C41" s="11">
        <v>-34663.16593500608</v>
      </c>
      <c r="D41">
        <f t="shared" si="0"/>
        <v>1201535072.6377659</v>
      </c>
    </row>
    <row r="42" spans="1:4" x14ac:dyDescent="0.25">
      <c r="A42" s="11">
        <v>15</v>
      </c>
      <c r="B42" s="11">
        <v>242599.26427563548</v>
      </c>
      <c r="C42" s="11">
        <v>-43849.264275635476</v>
      </c>
      <c r="D42">
        <f t="shared" si="0"/>
        <v>1922757977.5145216</v>
      </c>
    </row>
    <row r="43" spans="1:4" x14ac:dyDescent="0.25">
      <c r="A43" s="11">
        <v>16</v>
      </c>
      <c r="B43" s="11">
        <v>195252.43655425336</v>
      </c>
      <c r="C43" s="11">
        <v>-24702.436554253363</v>
      </c>
      <c r="D43">
        <f t="shared" si="0"/>
        <v>610210371.71691275</v>
      </c>
    </row>
    <row r="44" spans="1:4" x14ac:dyDescent="0.25">
      <c r="A44" s="11">
        <v>17</v>
      </c>
      <c r="B44" s="11">
        <v>210668.77560796996</v>
      </c>
      <c r="C44" s="11">
        <v>-30668.775607969961</v>
      </c>
      <c r="D44">
        <f t="shared" si="0"/>
        <v>940573797.29201329</v>
      </c>
    </row>
    <row r="45" spans="1:4" x14ac:dyDescent="0.25">
      <c r="A45" s="11">
        <v>18</v>
      </c>
      <c r="B45" s="11">
        <v>193559.79502973333</v>
      </c>
      <c r="C45" s="11">
        <v>20190.20497026667</v>
      </c>
      <c r="D45">
        <f t="shared" si="0"/>
        <v>407644376.74138093</v>
      </c>
    </row>
    <row r="46" spans="1:4" x14ac:dyDescent="0.25">
      <c r="A46" s="11">
        <v>19</v>
      </c>
      <c r="B46" s="11">
        <v>154293.99259611097</v>
      </c>
      <c r="C46" s="11">
        <v>46706.007403889031</v>
      </c>
      <c r="D46">
        <f t="shared" si="0"/>
        <v>2181451127.6121368</v>
      </c>
    </row>
    <row r="47" spans="1:4" x14ac:dyDescent="0.25">
      <c r="A47" s="11">
        <v>20</v>
      </c>
      <c r="B47" s="11">
        <v>209975.48206133282</v>
      </c>
      <c r="C47" s="11">
        <v>22524.517938667181</v>
      </c>
      <c r="D47">
        <f t="shared" si="0"/>
        <v>507353908.36933964</v>
      </c>
    </row>
    <row r="48" spans="1:4" x14ac:dyDescent="0.25">
      <c r="A48" s="11">
        <v>21</v>
      </c>
      <c r="B48" s="11">
        <v>216487.54593664501</v>
      </c>
      <c r="C48" s="11">
        <v>-16987.545936645009</v>
      </c>
      <c r="D48">
        <f t="shared" si="0"/>
        <v>288576716.94962436</v>
      </c>
    </row>
    <row r="49" spans="1:4" x14ac:dyDescent="0.25">
      <c r="A49" s="11">
        <v>22</v>
      </c>
      <c r="B49" s="11">
        <v>227120.86683554947</v>
      </c>
      <c r="C49" s="11">
        <v>-24620.866835549474</v>
      </c>
      <c r="D49">
        <f t="shared" si="0"/>
        <v>606187083.73386002</v>
      </c>
    </row>
    <row r="50" spans="1:4" x14ac:dyDescent="0.25">
      <c r="A50" s="11">
        <v>23</v>
      </c>
      <c r="B50" s="11">
        <v>180786.20584407644</v>
      </c>
      <c r="C50" s="11">
        <v>-12036.205844076438</v>
      </c>
      <c r="D50">
        <f t="shared" si="0"/>
        <v>144870251.12097979</v>
      </c>
    </row>
    <row r="51" spans="1:4" x14ac:dyDescent="0.25">
      <c r="A51" s="11">
        <v>24</v>
      </c>
      <c r="B51" s="11">
        <v>184682.94313366068</v>
      </c>
      <c r="C51" s="11">
        <v>-72182.943133660679</v>
      </c>
      <c r="D51">
        <f t="shared" si="0"/>
        <v>5210377279.4372911</v>
      </c>
    </row>
    <row r="52" spans="1:4" x14ac:dyDescent="0.25">
      <c r="A52" s="11">
        <v>25</v>
      </c>
      <c r="B52" s="11">
        <v>166101.51223082139</v>
      </c>
      <c r="C52" s="11">
        <v>19148.48776917861</v>
      </c>
      <c r="D52">
        <f t="shared" si="0"/>
        <v>366664583.8463828</v>
      </c>
    </row>
    <row r="53" spans="1:4" x14ac:dyDescent="0.25">
      <c r="A53" s="11">
        <v>26</v>
      </c>
      <c r="B53" s="11">
        <v>196192.38351174153</v>
      </c>
      <c r="C53" s="11">
        <v>10057.616488258471</v>
      </c>
      <c r="D53">
        <f t="shared" si="0"/>
        <v>101155649.42488866</v>
      </c>
    </row>
    <row r="54" spans="1:4" x14ac:dyDescent="0.25">
      <c r="A54" s="11">
        <v>27</v>
      </c>
      <c r="B54" s="11">
        <v>197115.99931036102</v>
      </c>
      <c r="C54" s="11">
        <v>-24615.999310361018</v>
      </c>
      <c r="D54">
        <f t="shared" si="0"/>
        <v>605947422.04769409</v>
      </c>
    </row>
    <row r="55" spans="1:4" x14ac:dyDescent="0.25">
      <c r="A55" s="11">
        <v>28</v>
      </c>
      <c r="B55" s="11">
        <v>226652.93452597971</v>
      </c>
      <c r="C55" s="11">
        <v>30597.065474020288</v>
      </c>
      <c r="D55">
        <f t="shared" si="0"/>
        <v>936180415.6214844</v>
      </c>
    </row>
    <row r="56" spans="1:4" x14ac:dyDescent="0.25">
      <c r="A56" s="11">
        <v>29</v>
      </c>
      <c r="B56" s="11">
        <v>392392.17776485434</v>
      </c>
      <c r="C56" s="11">
        <v>-34267.177764854336</v>
      </c>
      <c r="D56">
        <f t="shared" si="0"/>
        <v>1174239471.9681275</v>
      </c>
    </row>
    <row r="57" spans="1:4" x14ac:dyDescent="0.25">
      <c r="A57" s="11">
        <v>30</v>
      </c>
      <c r="B57" s="11">
        <v>231854.67616293402</v>
      </c>
      <c r="C57" s="11">
        <v>30645.323837065982</v>
      </c>
      <c r="D57">
        <f t="shared" si="0"/>
        <v>939135873.07864451</v>
      </c>
    </row>
    <row r="58" spans="1:4" x14ac:dyDescent="0.25">
      <c r="A58" s="11">
        <v>31</v>
      </c>
      <c r="B58" s="11">
        <v>179755.35259822963</v>
      </c>
      <c r="C58" s="11">
        <v>-7255.3525982296269</v>
      </c>
      <c r="D58">
        <f t="shared" si="0"/>
        <v>52640141.324637398</v>
      </c>
    </row>
    <row r="59" spans="1:4" x14ac:dyDescent="0.25">
      <c r="A59" s="11">
        <v>32</v>
      </c>
      <c r="B59" s="11">
        <v>301876.97430926625</v>
      </c>
      <c r="C59" s="11">
        <v>-50626.974309266254</v>
      </c>
      <c r="D59">
        <f t="shared" si="0"/>
        <v>2563090527.7111053</v>
      </c>
    </row>
    <row r="60" spans="1:4" x14ac:dyDescent="0.25">
      <c r="A60" s="11">
        <v>33</v>
      </c>
      <c r="B60" s="11">
        <v>178075.87801233435</v>
      </c>
      <c r="C60" s="11">
        <v>10174.121987665654</v>
      </c>
      <c r="D60">
        <f t="shared" si="0"/>
        <v>103512758.21990173</v>
      </c>
    </row>
    <row r="61" spans="1:4" x14ac:dyDescent="0.25">
      <c r="A61" s="11">
        <v>34</v>
      </c>
      <c r="B61" s="11">
        <v>207001.17402923875</v>
      </c>
      <c r="C61" s="11">
        <v>-30751.174029238755</v>
      </c>
      <c r="D61">
        <f t="shared" si="0"/>
        <v>945634704.1765281</v>
      </c>
    </row>
    <row r="62" spans="1:4" x14ac:dyDescent="0.25">
      <c r="A62" s="11">
        <v>35</v>
      </c>
      <c r="B62" s="11">
        <v>232050.13354161341</v>
      </c>
      <c r="C62" s="11">
        <v>38699.86645838659</v>
      </c>
      <c r="D62">
        <f t="shared" si="0"/>
        <v>1497679663.8969555</v>
      </c>
    </row>
    <row r="63" spans="1:4" x14ac:dyDescent="0.25">
      <c r="A63" s="11">
        <v>36</v>
      </c>
      <c r="B63" s="11">
        <v>179233.83715701671</v>
      </c>
      <c r="C63" s="11">
        <v>-36733.837157016707</v>
      </c>
      <c r="D63">
        <f t="shared" si="0"/>
        <v>1349374792.2782214</v>
      </c>
    </row>
    <row r="64" spans="1:4" x14ac:dyDescent="0.25">
      <c r="A64" s="11">
        <v>37</v>
      </c>
      <c r="B64" s="11">
        <v>298519.75117275881</v>
      </c>
      <c r="C64" s="11">
        <v>-28519.751172758813</v>
      </c>
      <c r="D64">
        <f t="shared" si="0"/>
        <v>813376206.95607769</v>
      </c>
    </row>
    <row r="65" spans="1:4" x14ac:dyDescent="0.25">
      <c r="A65" s="11">
        <v>38</v>
      </c>
      <c r="B65" s="11">
        <v>419292.80625592056</v>
      </c>
      <c r="C65" s="11">
        <v>11957.193744079443</v>
      </c>
      <c r="D65">
        <f t="shared" si="0"/>
        <v>142974482.23345256</v>
      </c>
    </row>
    <row r="66" spans="1:4" x14ac:dyDescent="0.25">
      <c r="A66" s="11">
        <v>39</v>
      </c>
      <c r="B66" s="11">
        <v>208327.99601682363</v>
      </c>
      <c r="C66" s="11">
        <v>-51577.246016823628</v>
      </c>
      <c r="D66">
        <f t="shared" si="0"/>
        <v>2660212306.6799488</v>
      </c>
    </row>
    <row r="67" spans="1:4" x14ac:dyDescent="0.25">
      <c r="A67" s="11">
        <v>40</v>
      </c>
      <c r="B67" s="11">
        <v>144554.08031297251</v>
      </c>
      <c r="C67" s="11">
        <v>24195.91968702749</v>
      </c>
      <c r="D67">
        <f t="shared" si="0"/>
        <v>585442529.50108445</v>
      </c>
    </row>
    <row r="68" spans="1:4" x14ac:dyDescent="0.25">
      <c r="A68" s="11">
        <v>41</v>
      </c>
      <c r="B68" s="11">
        <v>181902.27712826434</v>
      </c>
      <c r="C68" s="11">
        <v>2597.7228717356629</v>
      </c>
      <c r="D68">
        <f t="shared" si="0"/>
        <v>6748164.1183385793</v>
      </c>
    </row>
    <row r="69" spans="1:4" x14ac:dyDescent="0.25">
      <c r="A69" s="11">
        <v>42</v>
      </c>
      <c r="B69" s="11">
        <v>387816.97687381809</v>
      </c>
      <c r="C69" s="11">
        <v>147308.02312618191</v>
      </c>
      <c r="D69">
        <f t="shared" si="0"/>
        <v>21699653677.343746</v>
      </c>
    </row>
    <row r="70" spans="1:4" x14ac:dyDescent="0.25">
      <c r="A70" s="11">
        <v>43</v>
      </c>
      <c r="B70" s="11">
        <v>190942.83127984815</v>
      </c>
      <c r="C70" s="11">
        <v>-4942.8312798481493</v>
      </c>
      <c r="D70">
        <f t="shared" si="0"/>
        <v>24431581.061045293</v>
      </c>
    </row>
    <row r="71" spans="1:4" x14ac:dyDescent="0.25">
      <c r="A71" s="11">
        <v>44</v>
      </c>
      <c r="B71" s="11">
        <v>124248.45633659053</v>
      </c>
      <c r="C71" s="11">
        <v>48251.543663409466</v>
      </c>
      <c r="D71">
        <f t="shared" si="0"/>
        <v>2328211465.9019103</v>
      </c>
    </row>
    <row r="72" spans="1:4" x14ac:dyDescent="0.25">
      <c r="A72" s="11">
        <v>45</v>
      </c>
      <c r="B72" s="11">
        <v>257931.85242889909</v>
      </c>
      <c r="C72" s="11">
        <v>23318.147571100912</v>
      </c>
      <c r="D72">
        <f t="shared" si="0"/>
        <v>543736006.14763939</v>
      </c>
    </row>
    <row r="73" spans="1:4" x14ac:dyDescent="0.25">
      <c r="A73" s="11">
        <v>46</v>
      </c>
      <c r="B73" s="11">
        <v>193732.71297067506</v>
      </c>
      <c r="C73" s="11">
        <v>5017.2870293249434</v>
      </c>
      <c r="D73">
        <f t="shared" si="0"/>
        <v>25173169.134632315</v>
      </c>
    </row>
    <row r="74" spans="1:4" x14ac:dyDescent="0.25">
      <c r="A74" s="11">
        <v>47</v>
      </c>
      <c r="B74" s="11">
        <v>265924.33363136492</v>
      </c>
      <c r="C74" s="11">
        <v>-31174.33363136492</v>
      </c>
      <c r="D74">
        <f t="shared" si="0"/>
        <v>971839077.3596499</v>
      </c>
    </row>
    <row r="75" spans="1:4" x14ac:dyDescent="0.25">
      <c r="A75" s="11">
        <v>48</v>
      </c>
      <c r="B75" s="11">
        <v>375043.10303070932</v>
      </c>
      <c r="C75" s="11">
        <v>-61918.103030709317</v>
      </c>
      <c r="D75">
        <f t="shared" si="0"/>
        <v>3833851482.9215345</v>
      </c>
    </row>
    <row r="76" spans="1:4" x14ac:dyDescent="0.25">
      <c r="A76" s="11">
        <v>49</v>
      </c>
      <c r="B76" s="11">
        <v>169478.92535850624</v>
      </c>
      <c r="C76" s="11">
        <v>20271.07464149376</v>
      </c>
      <c r="D76">
        <f t="shared" si="0"/>
        <v>410916467.12101138</v>
      </c>
    </row>
    <row r="77" spans="1:4" x14ac:dyDescent="0.25">
      <c r="A77" s="11">
        <v>50</v>
      </c>
      <c r="B77" s="11">
        <v>188666.4096464715</v>
      </c>
      <c r="C77" s="11">
        <v>47583.590353528503</v>
      </c>
      <c r="D77">
        <f t="shared" si="0"/>
        <v>2264198070.9324107</v>
      </c>
    </row>
    <row r="78" spans="1:4" x14ac:dyDescent="0.25">
      <c r="A78" s="11">
        <v>51</v>
      </c>
      <c r="B78" s="11">
        <v>211199.10908042282</v>
      </c>
      <c r="C78" s="11">
        <v>-13199.109080422815</v>
      </c>
      <c r="D78">
        <f t="shared" si="0"/>
        <v>174216480.5169</v>
      </c>
    </row>
    <row r="79" spans="1:4" x14ac:dyDescent="0.25">
      <c r="A79" s="11">
        <v>52</v>
      </c>
      <c r="B79" s="11">
        <v>159746.75652753719</v>
      </c>
      <c r="C79" s="11">
        <v>31503.243472462811</v>
      </c>
      <c r="D79">
        <f t="shared" si="0"/>
        <v>992454349.28527069</v>
      </c>
    </row>
    <row r="80" spans="1:4" x14ac:dyDescent="0.25">
      <c r="A80" s="11">
        <v>53</v>
      </c>
      <c r="B80" s="11">
        <v>156497.86530070775</v>
      </c>
      <c r="C80" s="11">
        <v>1002.1346992922481</v>
      </c>
      <c r="D80">
        <f t="shared" si="0"/>
        <v>1004273.9555255646</v>
      </c>
    </row>
    <row r="81" spans="1:4" x14ac:dyDescent="0.25">
      <c r="A81" s="11">
        <v>54</v>
      </c>
      <c r="B81" s="11">
        <v>195375.70365186772</v>
      </c>
      <c r="C81" s="11">
        <v>-60375.70365186772</v>
      </c>
      <c r="D81">
        <f t="shared" si="0"/>
        <v>3645225591.4581532</v>
      </c>
    </row>
    <row r="82" spans="1:4" x14ac:dyDescent="0.25">
      <c r="A82" s="11">
        <v>55</v>
      </c>
      <c r="B82" s="11">
        <v>190723.90322559568</v>
      </c>
      <c r="C82" s="11">
        <v>-3223.9032255956845</v>
      </c>
      <c r="D82">
        <f t="shared" si="0"/>
        <v>10393552.00800626</v>
      </c>
    </row>
    <row r="83" spans="1:4" x14ac:dyDescent="0.25">
      <c r="A83" s="11">
        <v>56</v>
      </c>
      <c r="B83" s="11">
        <v>200253.0344059894</v>
      </c>
      <c r="C83" s="11">
        <v>-12753.034405989398</v>
      </c>
      <c r="D83">
        <f t="shared" si="0"/>
        <v>162639886.56034935</v>
      </c>
    </row>
    <row r="84" spans="1:4" x14ac:dyDescent="0.25">
      <c r="A84" s="11">
        <v>57</v>
      </c>
      <c r="B84" s="11">
        <v>190367.82158862779</v>
      </c>
      <c r="C84" s="11">
        <v>-33617.82158862779</v>
      </c>
      <c r="D84">
        <f t="shared" si="0"/>
        <v>1130157928.3648088</v>
      </c>
    </row>
    <row r="85" spans="1:4" x14ac:dyDescent="0.25">
      <c r="A85" s="11">
        <v>58</v>
      </c>
      <c r="B85" s="11">
        <v>208150.14245779772</v>
      </c>
      <c r="C85" s="11">
        <v>-14650.142457797716</v>
      </c>
      <c r="D85">
        <f t="shared" si="0"/>
        <v>214626674.03376731</v>
      </c>
    </row>
    <row r="86" spans="1:4" x14ac:dyDescent="0.25">
      <c r="A86" s="11">
        <v>59</v>
      </c>
      <c r="B86" s="11">
        <v>205939.0495269259</v>
      </c>
      <c r="C86" s="11">
        <v>10810.950473074103</v>
      </c>
      <c r="D86">
        <f t="shared" si="0"/>
        <v>116876650.13126117</v>
      </c>
    </row>
    <row r="87" spans="1:4" x14ac:dyDescent="0.25">
      <c r="A87" s="11">
        <v>60</v>
      </c>
      <c r="B87" s="11">
        <v>241936.9363994427</v>
      </c>
      <c r="C87" s="11">
        <v>-4936.9363994426967</v>
      </c>
      <c r="D87">
        <f t="shared" si="0"/>
        <v>24373341.012142219</v>
      </c>
    </row>
    <row r="88" spans="1:4" x14ac:dyDescent="0.25">
      <c r="A88" s="11">
        <v>61</v>
      </c>
      <c r="B88" s="11">
        <v>164537.23523819906</v>
      </c>
      <c r="C88" s="11">
        <v>4212.764761800936</v>
      </c>
      <c r="D88">
        <f t="shared" si="0"/>
        <v>17747386.938271698</v>
      </c>
    </row>
    <row r="89" spans="1:4" x14ac:dyDescent="0.25">
      <c r="A89" s="11">
        <v>62</v>
      </c>
      <c r="B89" s="11">
        <v>189259.14512443813</v>
      </c>
      <c r="C89" s="11">
        <v>10240.854875561869</v>
      </c>
      <c r="D89">
        <f t="shared" si="0"/>
        <v>104875108.58231929</v>
      </c>
    </row>
    <row r="90" spans="1:4" x14ac:dyDescent="0.25">
      <c r="A90" s="11">
        <v>63</v>
      </c>
      <c r="B90" s="11">
        <v>180139.28280908742</v>
      </c>
      <c r="C90" s="11">
        <v>52360.717190912575</v>
      </c>
      <c r="D90">
        <f t="shared" si="0"/>
        <v>2741644704.7467279</v>
      </c>
    </row>
    <row r="91" spans="1:4" x14ac:dyDescent="0.25">
      <c r="A91" s="11">
        <v>64</v>
      </c>
      <c r="B91" s="11">
        <v>302281.1190001404</v>
      </c>
      <c r="C91" s="11">
        <v>51156.380999859597</v>
      </c>
      <c r="D91">
        <f t="shared" si="0"/>
        <v>2616975317.0027962</v>
      </c>
    </row>
    <row r="92" spans="1:4" x14ac:dyDescent="0.25">
      <c r="A92" s="11">
        <v>65</v>
      </c>
      <c r="B92" s="11">
        <v>254221.79984931144</v>
      </c>
      <c r="C92" s="11">
        <v>-2971.7998493114428</v>
      </c>
      <c r="D92">
        <f t="shared" si="0"/>
        <v>8831594.3443675134</v>
      </c>
    </row>
    <row r="93" spans="1:4" x14ac:dyDescent="0.25">
      <c r="A93" s="11">
        <v>66</v>
      </c>
      <c r="B93" s="11">
        <v>289780.30130618997</v>
      </c>
      <c r="C93" s="11">
        <v>81469.698693810031</v>
      </c>
      <c r="D93">
        <f t="shared" ref="D93:D114" si="1">+C93^2</f>
        <v>6637311805.2601919</v>
      </c>
    </row>
    <row r="94" spans="1:4" x14ac:dyDescent="0.25">
      <c r="A94" s="11">
        <v>67</v>
      </c>
      <c r="B94" s="11">
        <v>217186.72447195934</v>
      </c>
      <c r="C94" s="11">
        <v>-7561.7244719593436</v>
      </c>
      <c r="D94">
        <f t="shared" si="1"/>
        <v>57179676.989828818</v>
      </c>
    </row>
    <row r="95" spans="1:4" x14ac:dyDescent="0.25">
      <c r="A95" s="11">
        <v>68</v>
      </c>
      <c r="B95" s="11">
        <v>290093.11081253638</v>
      </c>
      <c r="C95" s="11">
        <v>-5093.1108125363826</v>
      </c>
      <c r="D95">
        <f t="shared" si="1"/>
        <v>25939777.748775013</v>
      </c>
    </row>
    <row r="96" spans="1:4" x14ac:dyDescent="0.25">
      <c r="A96" s="11">
        <v>69</v>
      </c>
      <c r="B96" s="11">
        <v>284179.48293179867</v>
      </c>
      <c r="C96" s="11">
        <v>-40429.482931798673</v>
      </c>
      <c r="D96">
        <f t="shared" si="1"/>
        <v>1634543090.1326003</v>
      </c>
    </row>
    <row r="97" spans="1:4" x14ac:dyDescent="0.25">
      <c r="A97" s="11">
        <v>70</v>
      </c>
      <c r="B97" s="11">
        <v>174913.73908915452</v>
      </c>
      <c r="C97" s="11">
        <v>-9913.7390891545219</v>
      </c>
      <c r="D97">
        <f t="shared" si="1"/>
        <v>98282222.727830335</v>
      </c>
    </row>
    <row r="98" spans="1:4" x14ac:dyDescent="0.25">
      <c r="A98" s="11">
        <v>71</v>
      </c>
      <c r="B98" s="11">
        <v>182514.58910248199</v>
      </c>
      <c r="C98" s="11">
        <v>-21264.589102481987</v>
      </c>
      <c r="D98">
        <f t="shared" si="1"/>
        <v>452182749.69739568</v>
      </c>
    </row>
    <row r="99" spans="1:4" x14ac:dyDescent="0.25">
      <c r="A99" s="11">
        <v>72</v>
      </c>
      <c r="B99" s="11">
        <v>169711.37899909841</v>
      </c>
      <c r="C99" s="11">
        <v>10288.621000901592</v>
      </c>
      <c r="D99">
        <f t="shared" si="1"/>
        <v>105855722.10019328</v>
      </c>
    </row>
    <row r="100" spans="1:4" x14ac:dyDescent="0.25">
      <c r="A100" s="11">
        <v>73</v>
      </c>
      <c r="B100" s="11">
        <v>412374.48077441944</v>
      </c>
      <c r="C100" s="11">
        <v>131375.51922558056</v>
      </c>
      <c r="D100">
        <f t="shared" si="1"/>
        <v>17259527051.790886</v>
      </c>
    </row>
    <row r="101" spans="1:4" x14ac:dyDescent="0.25">
      <c r="A101" s="11">
        <v>74</v>
      </c>
      <c r="B101" s="11">
        <v>185273.92674445064</v>
      </c>
      <c r="C101" s="11">
        <v>-12773.92674445064</v>
      </c>
      <c r="D101">
        <f t="shared" si="1"/>
        <v>163173204.47259134</v>
      </c>
    </row>
    <row r="102" spans="1:4" x14ac:dyDescent="0.25">
      <c r="A102" s="11">
        <v>75</v>
      </c>
      <c r="B102" s="11">
        <v>235698.15272409443</v>
      </c>
      <c r="C102" s="11">
        <v>-6198.152724094427</v>
      </c>
      <c r="D102">
        <f t="shared" si="1"/>
        <v>38417097.191199169</v>
      </c>
    </row>
    <row r="103" spans="1:4" x14ac:dyDescent="0.25">
      <c r="A103" s="11">
        <v>76</v>
      </c>
      <c r="B103" s="11">
        <v>155336.38598468562</v>
      </c>
      <c r="C103" s="11">
        <v>163413.61401531438</v>
      </c>
      <c r="D103">
        <f t="shared" si="1"/>
        <v>26704009245.54615</v>
      </c>
    </row>
    <row r="104" spans="1:4" x14ac:dyDescent="0.25">
      <c r="A104" s="11">
        <v>77</v>
      </c>
      <c r="B104" s="11">
        <v>327360.06519201945</v>
      </c>
      <c r="C104" s="11">
        <v>-88860.06519201945</v>
      </c>
      <c r="D104">
        <f t="shared" si="1"/>
        <v>7896111185.9299469</v>
      </c>
    </row>
    <row r="105" spans="1:4" x14ac:dyDescent="0.25">
      <c r="A105" s="11">
        <v>78</v>
      </c>
      <c r="B105" s="11">
        <v>233465.90636572501</v>
      </c>
      <c r="C105" s="11">
        <v>14034.093634274992</v>
      </c>
      <c r="D105">
        <f t="shared" si="1"/>
        <v>196955784.13559785</v>
      </c>
    </row>
    <row r="106" spans="1:4" x14ac:dyDescent="0.25">
      <c r="A106" s="11">
        <v>79</v>
      </c>
      <c r="B106" s="11">
        <v>214495.28808386487</v>
      </c>
      <c r="C106" s="11">
        <v>-29995.288083864871</v>
      </c>
      <c r="D106">
        <f t="shared" si="1"/>
        <v>899717307.23404586</v>
      </c>
    </row>
    <row r="107" spans="1:4" x14ac:dyDescent="0.25">
      <c r="A107" s="11">
        <v>80</v>
      </c>
      <c r="B107" s="11">
        <v>156646.04527103476</v>
      </c>
      <c r="C107" s="11">
        <v>12103.95472896524</v>
      </c>
      <c r="D107">
        <f t="shared" si="1"/>
        <v>146505720.08083999</v>
      </c>
    </row>
    <row r="108" spans="1:4" x14ac:dyDescent="0.25">
      <c r="A108" s="11">
        <v>81</v>
      </c>
      <c r="B108" s="11">
        <v>175464.58754925741</v>
      </c>
      <c r="C108" s="11">
        <v>-92214.587549257412</v>
      </c>
      <c r="D108">
        <f t="shared" si="1"/>
        <v>8503530156.8796606</v>
      </c>
    </row>
    <row r="109" spans="1:4" x14ac:dyDescent="0.25">
      <c r="A109" s="11">
        <v>82</v>
      </c>
      <c r="B109" s="11">
        <v>209664.19325499173</v>
      </c>
      <c r="C109" s="11">
        <v>-8570.4432549917256</v>
      </c>
      <c r="D109">
        <f t="shared" si="1"/>
        <v>73452497.587033167</v>
      </c>
    </row>
    <row r="110" spans="1:4" x14ac:dyDescent="0.25">
      <c r="A110" s="11">
        <v>83</v>
      </c>
      <c r="B110" s="11">
        <v>232564.01523115946</v>
      </c>
      <c r="C110" s="11">
        <v>-49564.015231159457</v>
      </c>
      <c r="D110">
        <f t="shared" si="1"/>
        <v>2456591605.8346066</v>
      </c>
    </row>
    <row r="111" spans="1:4" x14ac:dyDescent="0.25">
      <c r="A111" s="11">
        <v>84</v>
      </c>
      <c r="B111" s="11">
        <v>197758.42238708428</v>
      </c>
      <c r="C111" s="11">
        <v>23491.577612915717</v>
      </c>
      <c r="D111">
        <f t="shared" si="1"/>
        <v>551854218.74364293</v>
      </c>
    </row>
    <row r="112" spans="1:4" x14ac:dyDescent="0.25">
      <c r="A112" s="11">
        <v>85</v>
      </c>
      <c r="B112" s="11">
        <v>175591.77465808744</v>
      </c>
      <c r="C112" s="11">
        <v>1408.2253419125627</v>
      </c>
      <c r="D112">
        <f t="shared" si="1"/>
        <v>1983098.6136047542</v>
      </c>
    </row>
    <row r="113" spans="1:4" x14ac:dyDescent="0.25">
      <c r="A113" s="11">
        <v>86</v>
      </c>
      <c r="B113" s="11">
        <v>163289.10246085536</v>
      </c>
      <c r="C113" s="11">
        <v>-11414.102460855356</v>
      </c>
      <c r="D113">
        <f t="shared" si="1"/>
        <v>130281734.98690429</v>
      </c>
    </row>
    <row r="114" spans="1:4" ht="15.75" thickBot="1" x14ac:dyDescent="0.3">
      <c r="A114" s="12">
        <v>87</v>
      </c>
      <c r="B114" s="12">
        <v>118729.62788792362</v>
      </c>
      <c r="C114" s="12">
        <v>45520.37211207638</v>
      </c>
      <c r="D114">
        <f t="shared" si="1"/>
        <v>2072104277.2219009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DBDD-8592-42AC-A1BA-9B3BE2A15904}">
  <sheetPr codeName="Hoja3"/>
  <dimension ref="A1:O115"/>
  <sheetViews>
    <sheetView showGridLines="0" workbookViewId="0">
      <selection activeCell="J7" sqref="J7:K8"/>
    </sheetView>
  </sheetViews>
  <sheetFormatPr baseColWidth="10" defaultRowHeight="15" x14ac:dyDescent="0.25"/>
  <cols>
    <col min="2" max="2" width="13.28515625" bestFit="1" customWidth="1"/>
    <col min="3" max="3" width="14.42578125" bestFit="1" customWidth="1"/>
    <col min="4" max="4" width="13.5703125" bestFit="1" customWidth="1"/>
    <col min="5" max="5" width="8.28515625" bestFit="1" customWidth="1"/>
    <col min="7" max="7" width="21.28515625" customWidth="1"/>
    <col min="8" max="8" width="18.140625" style="24" customWidth="1"/>
    <col min="9" max="9" width="19.42578125" customWidth="1"/>
    <col min="10" max="10" width="24.7109375" customWidth="1"/>
    <col min="11" max="11" width="11.140625" customWidth="1"/>
    <col min="12" max="12" width="10.5703125" customWidth="1"/>
    <col min="13" max="13" width="18.28515625" bestFit="1" customWidth="1"/>
    <col min="14" max="14" width="19" bestFit="1" customWidth="1"/>
    <col min="15" max="15" width="18.28515625" bestFit="1" customWidth="1"/>
  </cols>
  <sheetData>
    <row r="1" spans="1:12" ht="17.25" x14ac:dyDescent="0.25">
      <c r="A1" s="13" t="s">
        <v>68</v>
      </c>
      <c r="B1" s="13" t="s">
        <v>2</v>
      </c>
      <c r="C1" s="13" t="s">
        <v>3</v>
      </c>
      <c r="D1" s="13" t="s">
        <v>1</v>
      </c>
      <c r="E1" s="13" t="s">
        <v>4</v>
      </c>
    </row>
    <row r="2" spans="1:12" x14ac:dyDescent="0.25">
      <c r="A2">
        <v>1380260695.7506814</v>
      </c>
      <c r="B2" s="1">
        <v>569.12377800000002</v>
      </c>
      <c r="C2" s="1">
        <v>226.497514</v>
      </c>
      <c r="D2">
        <v>4</v>
      </c>
      <c r="E2" s="2">
        <v>1</v>
      </c>
      <c r="G2" t="s">
        <v>41</v>
      </c>
      <c r="J2" t="s">
        <v>70</v>
      </c>
    </row>
    <row r="3" spans="1:12" ht="15.75" thickBot="1" x14ac:dyDescent="0.3">
      <c r="A3">
        <v>2660384187.6120663</v>
      </c>
      <c r="B3" s="1">
        <v>920.01840900000002</v>
      </c>
      <c r="C3" s="1">
        <v>192.86662799999999</v>
      </c>
      <c r="D3">
        <v>3</v>
      </c>
      <c r="E3" s="2">
        <v>1</v>
      </c>
      <c r="J3" t="s">
        <v>71</v>
      </c>
    </row>
    <row r="4" spans="1:12" x14ac:dyDescent="0.25">
      <c r="A4">
        <v>94458.618063214366</v>
      </c>
      <c r="B4" s="1">
        <v>483.09559999999999</v>
      </c>
      <c r="C4" s="1">
        <v>127.64872199999999</v>
      </c>
      <c r="D4">
        <v>3</v>
      </c>
      <c r="E4" s="2">
        <v>0</v>
      </c>
      <c r="G4" s="14" t="s">
        <v>42</v>
      </c>
      <c r="H4" s="25"/>
    </row>
    <row r="5" spans="1:12" x14ac:dyDescent="0.25">
      <c r="A5">
        <v>172065744.92278296</v>
      </c>
      <c r="B5" s="1">
        <v>427.35379999999998</v>
      </c>
      <c r="C5" s="1">
        <v>134.52354399999999</v>
      </c>
      <c r="D5">
        <v>3</v>
      </c>
      <c r="E5" s="2">
        <v>1</v>
      </c>
      <c r="G5" s="11" t="s">
        <v>43</v>
      </c>
      <c r="H5" s="17">
        <v>0.42710377080176926</v>
      </c>
      <c r="J5" t="s">
        <v>72</v>
      </c>
    </row>
    <row r="6" spans="1:12" x14ac:dyDescent="0.25">
      <c r="A6">
        <v>112072857.93165883</v>
      </c>
      <c r="B6" s="1">
        <v>566.243785</v>
      </c>
      <c r="C6" s="1">
        <v>233.558142</v>
      </c>
      <c r="D6">
        <v>4</v>
      </c>
      <c r="E6" s="2">
        <v>1</v>
      </c>
      <c r="G6" s="11" t="s">
        <v>44</v>
      </c>
      <c r="H6" s="17">
        <v>0.18241763103309022</v>
      </c>
    </row>
    <row r="7" spans="1:12" x14ac:dyDescent="0.25">
      <c r="A7">
        <v>2112522542.8313346</v>
      </c>
      <c r="B7" s="1">
        <v>795.807098</v>
      </c>
      <c r="C7" s="1">
        <v>255.854862</v>
      </c>
      <c r="D7">
        <v>5</v>
      </c>
      <c r="E7" s="2">
        <v>1</v>
      </c>
      <c r="G7" s="11" t="s">
        <v>45</v>
      </c>
      <c r="H7" s="17">
        <v>0.14253556425421657</v>
      </c>
      <c r="J7" t="s">
        <v>74</v>
      </c>
      <c r="K7" s="31">
        <f>+H6*H9</f>
        <v>15.870333899878849</v>
      </c>
    </row>
    <row r="8" spans="1:12" x14ac:dyDescent="0.25">
      <c r="A8">
        <v>659940352.22554374</v>
      </c>
      <c r="B8" s="1">
        <v>836.12699999999995</v>
      </c>
      <c r="C8" s="1">
        <v>192.03050099999999</v>
      </c>
      <c r="D8">
        <v>3</v>
      </c>
      <c r="E8" s="2">
        <v>1</v>
      </c>
      <c r="G8" s="11" t="s">
        <v>46</v>
      </c>
      <c r="H8" s="17">
        <v>3890476650.951714</v>
      </c>
      <c r="J8" t="s">
        <v>73</v>
      </c>
      <c r="K8" s="33">
        <f>_xlfn.CHISQ.DIST.RT(K7,H13)</f>
        <v>3.1981840438246954E-3</v>
      </c>
    </row>
    <row r="9" spans="1:12" ht="15.75" thickBot="1" x14ac:dyDescent="0.3">
      <c r="A9">
        <v>2313551871.756</v>
      </c>
      <c r="B9" s="1">
        <v>576.92763000000002</v>
      </c>
      <c r="C9" s="1">
        <v>160.81509299999999</v>
      </c>
      <c r="D9">
        <v>3</v>
      </c>
      <c r="E9" s="2">
        <v>1</v>
      </c>
      <c r="G9" s="12" t="s">
        <v>47</v>
      </c>
      <c r="H9" s="27">
        <v>87</v>
      </c>
    </row>
    <row r="10" spans="1:12" x14ac:dyDescent="0.25">
      <c r="A10">
        <v>685846202.75121772</v>
      </c>
      <c r="B10" s="1">
        <v>557.41800000000001</v>
      </c>
      <c r="C10" s="1">
        <v>164.15960100000001</v>
      </c>
      <c r="D10">
        <v>3</v>
      </c>
      <c r="E10" s="2">
        <v>0</v>
      </c>
    </row>
    <row r="11" spans="1:12" ht="15.75" thickBot="1" x14ac:dyDescent="0.3">
      <c r="A11">
        <v>53258579.401167564</v>
      </c>
      <c r="B11" s="1">
        <v>268.675476</v>
      </c>
      <c r="C11" s="1">
        <v>175.58667</v>
      </c>
      <c r="D11">
        <v>3</v>
      </c>
      <c r="E11" s="2">
        <v>0</v>
      </c>
      <c r="G11" t="s">
        <v>48</v>
      </c>
    </row>
    <row r="12" spans="1:12" x14ac:dyDescent="0.25">
      <c r="A12">
        <v>1500144061.8050222</v>
      </c>
      <c r="B12" s="1">
        <v>557.41800000000001</v>
      </c>
      <c r="C12" s="1">
        <v>217.02140800000001</v>
      </c>
      <c r="D12">
        <v>4</v>
      </c>
      <c r="E12" s="2">
        <v>1</v>
      </c>
      <c r="G12" s="13"/>
      <c r="H12" s="26" t="s">
        <v>52</v>
      </c>
      <c r="I12" s="13" t="s">
        <v>53</v>
      </c>
      <c r="J12" s="13" t="s">
        <v>54</v>
      </c>
      <c r="K12" s="13" t="s">
        <v>20</v>
      </c>
      <c r="L12" s="13" t="s">
        <v>73</v>
      </c>
    </row>
    <row r="13" spans="1:12" x14ac:dyDescent="0.25">
      <c r="A13">
        <v>4256666752.124836</v>
      </c>
      <c r="B13" s="1">
        <v>654.68744100000004</v>
      </c>
      <c r="C13" s="1">
        <v>244.706502</v>
      </c>
      <c r="D13">
        <v>5</v>
      </c>
      <c r="E13" s="2">
        <v>1</v>
      </c>
      <c r="G13" s="11" t="s">
        <v>49</v>
      </c>
      <c r="H13" s="28">
        <v>4</v>
      </c>
      <c r="I13" s="11">
        <v>2.7692028687583229E+20</v>
      </c>
      <c r="J13" s="11">
        <v>6.9230071718958072E+19</v>
      </c>
      <c r="K13" s="22">
        <v>4.5739262221415409</v>
      </c>
      <c r="L13" s="21">
        <v>2.1985844002337285E-3</v>
      </c>
    </row>
    <row r="14" spans="1:12" x14ac:dyDescent="0.25">
      <c r="A14">
        <v>2157953322.2124681</v>
      </c>
      <c r="B14" s="1">
        <v>1136.8540109999999</v>
      </c>
      <c r="C14" s="1">
        <v>313.54762499999998</v>
      </c>
      <c r="D14">
        <v>3</v>
      </c>
      <c r="E14" s="2">
        <v>1</v>
      </c>
      <c r="G14" s="11" t="s">
        <v>50</v>
      </c>
      <c r="H14" s="28">
        <v>82</v>
      </c>
      <c r="I14" s="11">
        <v>1.2411363028712381E+21</v>
      </c>
      <c r="J14" s="11">
        <v>1.5135808571600466E+19</v>
      </c>
      <c r="K14" s="15"/>
      <c r="L14" s="11"/>
    </row>
    <row r="15" spans="1:12" ht="15.75" thickBot="1" x14ac:dyDescent="0.3">
      <c r="A15">
        <v>1201535072.6377659</v>
      </c>
      <c r="B15" s="1">
        <v>600.15337999999997</v>
      </c>
      <c r="C15" s="1">
        <v>176.422797</v>
      </c>
      <c r="D15">
        <v>3</v>
      </c>
      <c r="E15" s="2">
        <v>0</v>
      </c>
      <c r="G15" s="12" t="s">
        <v>25</v>
      </c>
      <c r="H15" s="27">
        <v>86</v>
      </c>
      <c r="I15" s="12">
        <v>1.5180565897470704E+21</v>
      </c>
      <c r="J15" s="12"/>
      <c r="K15" s="20"/>
      <c r="L15" s="12"/>
    </row>
    <row r="16" spans="1:12" ht="15.75" thickBot="1" x14ac:dyDescent="0.3">
      <c r="A16">
        <v>1922757977.5145216</v>
      </c>
      <c r="B16" s="1">
        <v>605.63465699999995</v>
      </c>
      <c r="C16" s="1">
        <v>214.79173599999999</v>
      </c>
      <c r="D16">
        <v>3</v>
      </c>
      <c r="E16" s="2">
        <v>1</v>
      </c>
      <c r="K16" s="29"/>
    </row>
    <row r="17" spans="1:15" x14ac:dyDescent="0.25">
      <c r="A17">
        <v>610210371.71691275</v>
      </c>
      <c r="B17" s="1">
        <v>334.17209100000002</v>
      </c>
      <c r="C17" s="1">
        <v>163.50927999999999</v>
      </c>
      <c r="D17">
        <v>4</v>
      </c>
      <c r="E17" s="2">
        <v>1</v>
      </c>
      <c r="G17" s="13"/>
      <c r="H17" s="26" t="s">
        <v>56</v>
      </c>
      <c r="I17" s="13" t="s">
        <v>46</v>
      </c>
      <c r="J17" s="13" t="s">
        <v>57</v>
      </c>
      <c r="K17" s="30" t="s">
        <v>58</v>
      </c>
      <c r="L17" s="13" t="s">
        <v>59</v>
      </c>
      <c r="M17" s="13" t="s">
        <v>60</v>
      </c>
      <c r="N17" s="13" t="s">
        <v>61</v>
      </c>
      <c r="O17" s="13" t="s">
        <v>62</v>
      </c>
    </row>
    <row r="18" spans="1:15" x14ac:dyDescent="0.25">
      <c r="A18">
        <v>940573797.29201329</v>
      </c>
      <c r="B18" s="1">
        <v>550.17156599999998</v>
      </c>
      <c r="C18" s="1">
        <v>185.80600000000001</v>
      </c>
      <c r="D18">
        <v>4</v>
      </c>
      <c r="E18" s="2">
        <v>0</v>
      </c>
      <c r="G18" s="11" t="s">
        <v>51</v>
      </c>
      <c r="H18" s="17">
        <v>-2816760366.6934762</v>
      </c>
      <c r="I18" s="17">
        <v>1923478750.4284456</v>
      </c>
      <c r="J18" s="15">
        <v>-1.4644094020097995</v>
      </c>
      <c r="K18" s="15">
        <v>0.14690554074027198</v>
      </c>
      <c r="L18" s="17">
        <v>-6643172339.1786451</v>
      </c>
      <c r="M18" s="17">
        <v>1009651605.7916927</v>
      </c>
      <c r="N18" s="17">
        <v>-6643172339.1786451</v>
      </c>
      <c r="O18" s="17">
        <v>1009651605.7916927</v>
      </c>
    </row>
    <row r="19" spans="1:15" x14ac:dyDescent="0.25">
      <c r="A19">
        <v>407644376.74138093</v>
      </c>
      <c r="B19" s="1">
        <v>661.74806899999999</v>
      </c>
      <c r="C19" s="1">
        <v>164.809922</v>
      </c>
      <c r="D19">
        <v>3</v>
      </c>
      <c r="E19" s="2">
        <v>1</v>
      </c>
      <c r="G19" s="11" t="s">
        <v>63</v>
      </c>
      <c r="H19" s="17">
        <v>1293228.8633963519</v>
      </c>
      <c r="I19" s="17">
        <v>449808.51602168678</v>
      </c>
      <c r="J19" s="15">
        <v>2.8750653163134001</v>
      </c>
      <c r="K19" s="15">
        <v>5.1445152003660845E-3</v>
      </c>
      <c r="L19" s="17">
        <v>398416.43531634798</v>
      </c>
      <c r="M19" s="17">
        <v>2188041.2914763559</v>
      </c>
      <c r="N19" s="17">
        <v>398416.43531634798</v>
      </c>
      <c r="O19" s="17">
        <v>2188041.2914763559</v>
      </c>
    </row>
    <row r="20" spans="1:15" x14ac:dyDescent="0.25">
      <c r="A20">
        <v>2181451127.6121368</v>
      </c>
      <c r="B20" s="1">
        <v>524.158726</v>
      </c>
      <c r="C20" s="1">
        <v>127.83452800000001</v>
      </c>
      <c r="D20">
        <v>3</v>
      </c>
      <c r="E20" s="2">
        <v>1</v>
      </c>
      <c r="G20" s="11" t="s">
        <v>64</v>
      </c>
      <c r="H20" s="17">
        <v>7601004.7526556281</v>
      </c>
      <c r="I20" s="17">
        <v>9355468.3278730977</v>
      </c>
      <c r="J20" s="15">
        <v>0.81246651543992399</v>
      </c>
      <c r="K20" s="15">
        <v>0.41887650768188178</v>
      </c>
      <c r="L20" s="17">
        <v>-11010002.002685767</v>
      </c>
      <c r="M20" s="17">
        <v>26212011.507997025</v>
      </c>
      <c r="N20" s="17">
        <v>-11010002.002685767</v>
      </c>
      <c r="O20" s="17">
        <v>26212011.507997025</v>
      </c>
    </row>
    <row r="21" spans="1:15" x14ac:dyDescent="0.25">
      <c r="A21">
        <v>507353908.36933964</v>
      </c>
      <c r="B21" s="1">
        <v>799.15160600000002</v>
      </c>
      <c r="C21" s="1">
        <v>170.47700499999999</v>
      </c>
      <c r="D21">
        <v>4</v>
      </c>
      <c r="E21" s="2">
        <v>1</v>
      </c>
      <c r="G21" s="11" t="s">
        <v>1</v>
      </c>
      <c r="H21" s="17">
        <v>932749297.17213428</v>
      </c>
      <c r="I21" s="17">
        <v>620026447.59159982</v>
      </c>
      <c r="J21" s="15">
        <v>1.504370177748481</v>
      </c>
      <c r="K21" s="15">
        <v>0.13632817984789472</v>
      </c>
      <c r="L21" s="17">
        <v>-300680820.93730056</v>
      </c>
      <c r="M21" s="17">
        <v>2166179415.281569</v>
      </c>
      <c r="N21" s="17">
        <v>-300680820.93730056</v>
      </c>
      <c r="O21" s="17">
        <v>2166179415.281569</v>
      </c>
    </row>
    <row r="22" spans="1:15" ht="15.75" thickBot="1" x14ac:dyDescent="0.3">
      <c r="A22">
        <v>288576716.94962436</v>
      </c>
      <c r="B22" s="1">
        <v>510.40908200000001</v>
      </c>
      <c r="C22" s="1">
        <v>190.265344</v>
      </c>
      <c r="D22">
        <v>3</v>
      </c>
      <c r="E22" s="2">
        <v>1</v>
      </c>
      <c r="G22" s="12" t="s">
        <v>4</v>
      </c>
      <c r="H22" s="19">
        <v>-1594099113.7687793</v>
      </c>
      <c r="I22" s="19">
        <v>952092923.03224492</v>
      </c>
      <c r="J22" s="20">
        <v>-1.674310432527804</v>
      </c>
      <c r="K22" s="20">
        <v>9.7879891285604911E-2</v>
      </c>
      <c r="L22" s="19">
        <v>-3488115233.6752248</v>
      </c>
      <c r="M22" s="19">
        <v>299917006.13766623</v>
      </c>
      <c r="N22" s="19">
        <v>-3488115233.6752248</v>
      </c>
      <c r="O22" s="19">
        <v>299917006.13766623</v>
      </c>
    </row>
    <row r="23" spans="1:15" x14ac:dyDescent="0.25">
      <c r="A23">
        <v>606187083.73386002</v>
      </c>
      <c r="B23" s="1">
        <v>724.64340000000004</v>
      </c>
      <c r="C23" s="1">
        <v>197.32597200000001</v>
      </c>
      <c r="D23">
        <v>3</v>
      </c>
      <c r="E23" s="2">
        <v>1</v>
      </c>
    </row>
    <row r="24" spans="1:15" x14ac:dyDescent="0.25">
      <c r="A24">
        <v>144870251.12097979</v>
      </c>
      <c r="B24" s="1">
        <v>557.69670899999994</v>
      </c>
      <c r="C24" s="1">
        <v>164.25250399999999</v>
      </c>
      <c r="D24">
        <v>3</v>
      </c>
      <c r="E24" s="2">
        <v>0</v>
      </c>
    </row>
    <row r="25" spans="1:15" x14ac:dyDescent="0.25">
      <c r="A25">
        <v>5210377279.4372911</v>
      </c>
      <c r="B25" s="1">
        <v>484.767854</v>
      </c>
      <c r="C25" s="1">
        <v>160.907996</v>
      </c>
      <c r="D25">
        <v>4</v>
      </c>
      <c r="E25" s="2">
        <v>0</v>
      </c>
    </row>
    <row r="26" spans="1:15" x14ac:dyDescent="0.25">
      <c r="A26">
        <v>366664583.8463828</v>
      </c>
      <c r="B26" s="1">
        <v>875.61077499999999</v>
      </c>
      <c r="C26" s="1">
        <v>133.78031999999999</v>
      </c>
      <c r="D26">
        <v>3</v>
      </c>
      <c r="E26" s="2">
        <v>1</v>
      </c>
      <c r="G26" t="s">
        <v>65</v>
      </c>
    </row>
    <row r="27" spans="1:15" ht="15.75" thickBot="1" x14ac:dyDescent="0.3">
      <c r="A27">
        <v>101155649.42488866</v>
      </c>
      <c r="B27" s="1">
        <v>568.00894200000005</v>
      </c>
      <c r="C27" s="1">
        <v>179.488596</v>
      </c>
      <c r="D27">
        <v>3</v>
      </c>
      <c r="E27" s="2">
        <v>0</v>
      </c>
    </row>
    <row r="28" spans="1:15" x14ac:dyDescent="0.25">
      <c r="A28">
        <v>605947422.04769409</v>
      </c>
      <c r="B28" s="1">
        <v>623.37913000000003</v>
      </c>
      <c r="C28" s="1">
        <v>179.488596</v>
      </c>
      <c r="D28">
        <v>3</v>
      </c>
      <c r="E28" s="2">
        <v>0</v>
      </c>
      <c r="G28" s="13" t="s">
        <v>66</v>
      </c>
      <c r="H28" s="26" t="s">
        <v>69</v>
      </c>
      <c r="I28" s="13" t="s">
        <v>50</v>
      </c>
    </row>
    <row r="29" spans="1:15" x14ac:dyDescent="0.25">
      <c r="A29">
        <v>936180415.6214844</v>
      </c>
      <c r="B29" s="1">
        <v>796.82903099999999</v>
      </c>
      <c r="C29" s="1">
        <v>195.653718</v>
      </c>
      <c r="D29">
        <v>3</v>
      </c>
      <c r="E29" s="2">
        <v>1</v>
      </c>
      <c r="G29" s="11">
        <v>1</v>
      </c>
      <c r="H29" s="17">
        <v>1777753685.1597438</v>
      </c>
      <c r="I29" s="11">
        <v>-397492989.40906239</v>
      </c>
    </row>
    <row r="30" spans="1:15" x14ac:dyDescent="0.25">
      <c r="A30">
        <v>1174239471.9681275</v>
      </c>
      <c r="B30" s="1">
        <v>780.38519999999994</v>
      </c>
      <c r="C30" s="1">
        <v>327.85468700000001</v>
      </c>
      <c r="D30">
        <v>7</v>
      </c>
      <c r="E30" s="2">
        <v>1</v>
      </c>
      <c r="G30" s="11">
        <v>2</v>
      </c>
      <c r="H30" s="17">
        <v>1043162928.4856019</v>
      </c>
      <c r="I30" s="11">
        <v>1617221259.1264644</v>
      </c>
    </row>
    <row r="31" spans="1:15" x14ac:dyDescent="0.25">
      <c r="A31">
        <v>939135873.07864451</v>
      </c>
      <c r="B31" s="1">
        <v>907.94101899999998</v>
      </c>
      <c r="C31" s="1">
        <v>190.54405299999999</v>
      </c>
      <c r="D31">
        <v>4</v>
      </c>
      <c r="E31" s="2">
        <v>1</v>
      </c>
      <c r="G31" s="11">
        <v>3</v>
      </c>
      <c r="H31" s="17">
        <v>1576499241.1151221</v>
      </c>
      <c r="I31" s="11">
        <v>-1576404782.4970589</v>
      </c>
    </row>
    <row r="32" spans="1:15" x14ac:dyDescent="0.25">
      <c r="A32">
        <v>52640141.324637398</v>
      </c>
      <c r="B32" s="1">
        <v>446.49181800000002</v>
      </c>
      <c r="C32" s="1">
        <v>146.13641899999999</v>
      </c>
      <c r="D32">
        <v>4</v>
      </c>
      <c r="E32" s="2">
        <v>1</v>
      </c>
      <c r="G32" s="11">
        <v>4</v>
      </c>
      <c r="H32" s="17">
        <v>-37431222.615662575</v>
      </c>
      <c r="I32" s="11">
        <v>209496967.53844553</v>
      </c>
    </row>
    <row r="33" spans="1:9" x14ac:dyDescent="0.25">
      <c r="A33">
        <v>2563090527.7111053</v>
      </c>
      <c r="B33" s="1">
        <v>1401.534658</v>
      </c>
      <c r="C33" s="1">
        <v>262.822587</v>
      </c>
      <c r="D33">
        <v>4</v>
      </c>
      <c r="E33" s="2">
        <v>0</v>
      </c>
      <c r="G33" s="11">
        <v>5</v>
      </c>
      <c r="H33" s="17">
        <v>1827697062.070498</v>
      </c>
      <c r="I33" s="11">
        <v>-1715624204.1388392</v>
      </c>
    </row>
    <row r="34" spans="1:9" x14ac:dyDescent="0.25">
      <c r="A34">
        <v>103512758.21990173</v>
      </c>
      <c r="B34" s="1">
        <v>535.39998900000001</v>
      </c>
      <c r="C34" s="1">
        <v>151.43189000000001</v>
      </c>
      <c r="D34">
        <v>3</v>
      </c>
      <c r="E34" s="2">
        <v>1</v>
      </c>
      <c r="G34" s="11">
        <v>6</v>
      </c>
      <c r="H34" s="17">
        <v>3226801736.2797551</v>
      </c>
      <c r="I34" s="11">
        <v>-1114279193.4484205</v>
      </c>
    </row>
    <row r="35" spans="1:9" x14ac:dyDescent="0.25">
      <c r="A35">
        <v>945634704.1765281</v>
      </c>
      <c r="B35" s="1">
        <v>592.99984900000004</v>
      </c>
      <c r="C35" s="1">
        <v>170.94152</v>
      </c>
      <c r="D35">
        <v>4</v>
      </c>
      <c r="E35" s="2">
        <v>1</v>
      </c>
      <c r="G35" s="11">
        <v>7</v>
      </c>
      <c r="H35" s="17">
        <v>928316731.67499018</v>
      </c>
      <c r="I35" s="11">
        <v>-268376379.44944644</v>
      </c>
    </row>
    <row r="36" spans="1:9" x14ac:dyDescent="0.25">
      <c r="A36">
        <v>1497679663.8969555</v>
      </c>
      <c r="B36" s="1">
        <v>836.12699999999995</v>
      </c>
      <c r="C36" s="1">
        <v>191.93759800000001</v>
      </c>
      <c r="D36">
        <v>4</v>
      </c>
      <c r="E36" s="2">
        <v>1</v>
      </c>
      <c r="G36" s="11">
        <v>8</v>
      </c>
      <c r="H36" s="17">
        <v>355844160.45275497</v>
      </c>
      <c r="I36" s="11">
        <v>1957707711.3032451</v>
      </c>
    </row>
    <row r="37" spans="1:9" x14ac:dyDescent="0.25">
      <c r="A37">
        <v>1349374792.2782214</v>
      </c>
      <c r="B37" s="1">
        <v>325.16050000000001</v>
      </c>
      <c r="C37" s="1">
        <v>158.12090599999999</v>
      </c>
      <c r="D37">
        <v>4</v>
      </c>
      <c r="E37" s="2">
        <v>0</v>
      </c>
      <c r="G37" s="11">
        <v>9</v>
      </c>
      <c r="H37" s="17">
        <v>1950134478.794646</v>
      </c>
      <c r="I37" s="11">
        <v>-1264288276.0434284</v>
      </c>
    </row>
    <row r="38" spans="1:9" x14ac:dyDescent="0.25">
      <c r="A38">
        <v>813376206.95607769</v>
      </c>
      <c r="B38" s="1">
        <v>1011.899476</v>
      </c>
      <c r="C38" s="1">
        <v>255.48325</v>
      </c>
      <c r="D38">
        <v>4</v>
      </c>
      <c r="E38" s="2">
        <v>1</v>
      </c>
      <c r="G38" s="11">
        <v>10</v>
      </c>
      <c r="H38" s="17">
        <v>1663581518.4458559</v>
      </c>
      <c r="I38" s="11">
        <v>-1610322939.0446882</v>
      </c>
    </row>
    <row r="39" spans="1:9" x14ac:dyDescent="0.25">
      <c r="A39">
        <v>142974482.23345256</v>
      </c>
      <c r="B39" s="1">
        <v>1452.445502</v>
      </c>
      <c r="C39" s="1">
        <v>360.46364</v>
      </c>
      <c r="D39">
        <v>5</v>
      </c>
      <c r="E39" s="2">
        <v>1</v>
      </c>
      <c r="G39" s="11">
        <v>11</v>
      </c>
      <c r="H39" s="17">
        <v>1690587508.4389653</v>
      </c>
      <c r="I39" s="11">
        <v>-190443446.63394308</v>
      </c>
    </row>
    <row r="40" spans="1:9" x14ac:dyDescent="0.25">
      <c r="A40">
        <v>2660212306.6799488</v>
      </c>
      <c r="B40" s="1">
        <v>594.57920000000001</v>
      </c>
      <c r="C40" s="1">
        <v>172.24216200000001</v>
      </c>
      <c r="D40">
        <v>4</v>
      </c>
      <c r="E40" s="2">
        <v>1</v>
      </c>
      <c r="G40" s="11">
        <v>12</v>
      </c>
      <c r="H40" s="17">
        <v>2959562985.3104453</v>
      </c>
      <c r="I40" s="11">
        <v>1297103766.8143907</v>
      </c>
    </row>
    <row r="41" spans="1:9" x14ac:dyDescent="0.25">
      <c r="A41">
        <v>585442529.50108445</v>
      </c>
      <c r="B41" s="1">
        <v>824.97864000000004</v>
      </c>
      <c r="C41" s="1">
        <v>132.015163</v>
      </c>
      <c r="D41">
        <v>2</v>
      </c>
      <c r="E41" s="2">
        <v>0</v>
      </c>
      <c r="G41" s="11">
        <v>13</v>
      </c>
      <c r="H41" s="17">
        <v>2240877819.3561454</v>
      </c>
      <c r="I41" s="11">
        <v>-82924497.143677235</v>
      </c>
    </row>
    <row r="42" spans="1:9" x14ac:dyDescent="0.25">
      <c r="A42">
        <v>6748164.1183385793</v>
      </c>
      <c r="B42" s="1">
        <v>586.58954200000005</v>
      </c>
      <c r="C42" s="1">
        <v>154.404786</v>
      </c>
      <c r="D42">
        <v>3</v>
      </c>
      <c r="E42" s="2">
        <v>1</v>
      </c>
      <c r="G42" s="11">
        <v>14</v>
      </c>
      <c r="H42" s="17">
        <v>2098613716.7776046</v>
      </c>
      <c r="I42" s="11">
        <v>-897078644.1398387</v>
      </c>
    </row>
    <row r="43" spans="1:9" x14ac:dyDescent="0.25">
      <c r="A43">
        <v>21699653677.343746</v>
      </c>
      <c r="B43" s="1">
        <v>2622.7445929999999</v>
      </c>
      <c r="C43" s="1">
        <v>309.45989300000002</v>
      </c>
      <c r="D43">
        <v>5</v>
      </c>
      <c r="E43" s="2">
        <v>1</v>
      </c>
      <c r="G43" s="11">
        <v>15</v>
      </c>
      <c r="H43" s="17">
        <v>803245636.32684946</v>
      </c>
      <c r="I43" s="11">
        <v>1119512341.1876721</v>
      </c>
    </row>
    <row r="44" spans="1:9" x14ac:dyDescent="0.25">
      <c r="A44">
        <v>24431581.061045293</v>
      </c>
      <c r="B44" s="1">
        <v>654.96614999999997</v>
      </c>
      <c r="C44" s="1">
        <v>153.84736799999999</v>
      </c>
      <c r="D44">
        <v>4</v>
      </c>
      <c r="E44" s="2">
        <v>1</v>
      </c>
      <c r="G44" s="11">
        <v>16</v>
      </c>
      <c r="H44" s="17">
        <v>995133516.0322938</v>
      </c>
      <c r="I44" s="11">
        <v>-384923144.31538105</v>
      </c>
    </row>
    <row r="45" spans="1:9" x14ac:dyDescent="0.25">
      <c r="A45">
        <v>2328211465.9019103</v>
      </c>
      <c r="B45" s="1">
        <v>492.850415</v>
      </c>
      <c r="C45" s="1">
        <v>108.789413</v>
      </c>
      <c r="D45">
        <v>3</v>
      </c>
      <c r="E45" s="2">
        <v>0</v>
      </c>
      <c r="G45" s="11">
        <v>17</v>
      </c>
      <c r="H45" s="17">
        <v>3038046860.0381637</v>
      </c>
      <c r="I45" s="11">
        <v>-2097473062.7461505</v>
      </c>
    </row>
    <row r="46" spans="1:9" x14ac:dyDescent="0.25">
      <c r="A46">
        <v>543736006.14763939</v>
      </c>
      <c r="B46" s="1">
        <v>616.59721100000002</v>
      </c>
      <c r="C46" s="1">
        <v>213.026579</v>
      </c>
      <c r="D46">
        <v>5</v>
      </c>
      <c r="E46" s="2">
        <v>1</v>
      </c>
      <c r="G46" s="11">
        <v>18</v>
      </c>
      <c r="H46" s="17">
        <v>495901114.58855128</v>
      </c>
      <c r="I46" s="11">
        <v>-88256737.847170353</v>
      </c>
    </row>
    <row r="47" spans="1:9" x14ac:dyDescent="0.25">
      <c r="A47">
        <v>25173169.134632315</v>
      </c>
      <c r="B47" s="1">
        <v>727.80210199999999</v>
      </c>
      <c r="C47" s="1">
        <v>163.88089199999999</v>
      </c>
      <c r="D47">
        <v>3</v>
      </c>
      <c r="E47" s="2">
        <v>1</v>
      </c>
      <c r="G47" s="11">
        <v>19</v>
      </c>
      <c r="H47" s="17">
        <v>36916459.399896145</v>
      </c>
      <c r="I47" s="11">
        <v>2144534668.2122407</v>
      </c>
    </row>
    <row r="48" spans="1:9" x14ac:dyDescent="0.25">
      <c r="A48">
        <v>971839077.3596499</v>
      </c>
      <c r="B48" s="1">
        <v>92.903000000000006</v>
      </c>
      <c r="C48" s="1">
        <v>257.15550400000001</v>
      </c>
      <c r="D48">
        <v>3</v>
      </c>
      <c r="E48" s="2">
        <v>0</v>
      </c>
      <c r="G48" s="11">
        <v>20</v>
      </c>
      <c r="H48" s="17">
        <v>1649420156.5585284</v>
      </c>
      <c r="I48" s="11">
        <v>-1142066248.1891887</v>
      </c>
    </row>
    <row r="49" spans="1:9" x14ac:dyDescent="0.25">
      <c r="A49">
        <v>3833851482.9215345</v>
      </c>
      <c r="B49" s="1">
        <v>753.62913600000002</v>
      </c>
      <c r="C49" s="1">
        <v>346.80689899999999</v>
      </c>
      <c r="D49">
        <v>4</v>
      </c>
      <c r="E49" s="2">
        <v>0</v>
      </c>
      <c r="G49" s="11">
        <v>21</v>
      </c>
      <c r="H49" s="17">
        <v>493671952.0458405</v>
      </c>
      <c r="I49" s="11">
        <v>-205095235.09621614</v>
      </c>
    </row>
    <row r="50" spans="1:9" x14ac:dyDescent="0.25">
      <c r="A50">
        <v>410916467.12101138</v>
      </c>
      <c r="B50" s="1">
        <v>543.48254999999995</v>
      </c>
      <c r="C50" s="1">
        <v>142.69900799999999</v>
      </c>
      <c r="D50">
        <v>3</v>
      </c>
      <c r="E50" s="2">
        <v>1</v>
      </c>
      <c r="G50" s="11">
        <v>22</v>
      </c>
      <c r="H50" s="17">
        <v>824393822.598207</v>
      </c>
      <c r="I50" s="11">
        <v>-218206738.86434698</v>
      </c>
    </row>
    <row r="51" spans="1:9" x14ac:dyDescent="0.25">
      <c r="A51">
        <v>2264198070.9324107</v>
      </c>
      <c r="B51" s="1">
        <v>618.73397999999997</v>
      </c>
      <c r="C51" s="1">
        <v>152.17511400000001</v>
      </c>
      <c r="D51">
        <v>4</v>
      </c>
      <c r="E51" s="2">
        <v>1</v>
      </c>
      <c r="G51" s="11">
        <v>23</v>
      </c>
      <c r="H51" s="17">
        <v>1951201069.4624701</v>
      </c>
      <c r="I51" s="11">
        <v>-1806330818.3414903</v>
      </c>
    </row>
    <row r="52" spans="1:9" x14ac:dyDescent="0.25">
      <c r="A52">
        <v>174216480.5169</v>
      </c>
      <c r="B52" s="1">
        <v>616.59721100000002</v>
      </c>
      <c r="C52" s="1">
        <v>183.20471599999999</v>
      </c>
      <c r="D52">
        <v>3</v>
      </c>
      <c r="E52" s="2">
        <v>1</v>
      </c>
      <c r="G52" s="11">
        <v>24</v>
      </c>
      <c r="H52" s="17">
        <v>2764215045.1708622</v>
      </c>
      <c r="I52" s="11">
        <v>2446162234.2664289</v>
      </c>
    </row>
    <row r="53" spans="1:9" x14ac:dyDescent="0.25">
      <c r="A53">
        <v>992454349.28527069</v>
      </c>
      <c r="B53" s="1">
        <v>1418.350101</v>
      </c>
      <c r="C53" s="1">
        <v>137.31063399999999</v>
      </c>
      <c r="D53">
        <v>2</v>
      </c>
      <c r="E53" s="2">
        <v>0</v>
      </c>
      <c r="G53" s="11">
        <v>25</v>
      </c>
      <c r="H53" s="17">
        <v>536618386.51678705</v>
      </c>
      <c r="I53" s="11">
        <v>-169953802.67040426</v>
      </c>
    </row>
    <row r="54" spans="1:9" x14ac:dyDescent="0.25">
      <c r="A54">
        <v>1004273.9555255646</v>
      </c>
      <c r="B54" s="1">
        <v>478.07883800000002</v>
      </c>
      <c r="C54" s="1">
        <v>130.807424</v>
      </c>
      <c r="D54">
        <v>3</v>
      </c>
      <c r="E54" s="2">
        <v>1</v>
      </c>
      <c r="G54" s="11">
        <v>26</v>
      </c>
      <c r="H54" s="17">
        <v>2080346754.5280371</v>
      </c>
      <c r="I54" s="11">
        <v>-1979191105.1031485</v>
      </c>
    </row>
    <row r="55" spans="1:9" x14ac:dyDescent="0.25">
      <c r="A55">
        <v>3645225591.4581532</v>
      </c>
      <c r="B55" s="1">
        <v>558.99735099999998</v>
      </c>
      <c r="C55" s="1">
        <v>168.340236</v>
      </c>
      <c r="D55">
        <v>3</v>
      </c>
      <c r="E55" s="2">
        <v>1</v>
      </c>
      <c r="G55" s="11">
        <v>27</v>
      </c>
      <c r="H55" s="17">
        <v>2151953079.8213191</v>
      </c>
      <c r="I55" s="11">
        <v>-1546005657.7736249</v>
      </c>
    </row>
    <row r="56" spans="1:9" x14ac:dyDescent="0.25">
      <c r="A56">
        <v>10393552.00800626</v>
      </c>
      <c r="B56" s="1">
        <v>781.31422999999995</v>
      </c>
      <c r="C56" s="1">
        <v>159.97896599999999</v>
      </c>
      <c r="D56">
        <v>3</v>
      </c>
      <c r="E56" s="2">
        <v>1</v>
      </c>
      <c r="G56" s="11">
        <v>28</v>
      </c>
      <c r="H56" s="17">
        <v>905035553.52823782</v>
      </c>
      <c r="I56" s="11">
        <v>31144862.093246579</v>
      </c>
    </row>
    <row r="57" spans="1:9" x14ac:dyDescent="0.25">
      <c r="A57">
        <v>162639886.56034935</v>
      </c>
      <c r="B57" s="1">
        <v>522.57937500000003</v>
      </c>
      <c r="C57" s="1">
        <v>165.36734000000001</v>
      </c>
      <c r="D57">
        <v>4</v>
      </c>
      <c r="E57" s="2">
        <v>1</v>
      </c>
      <c r="G57" s="11">
        <v>29</v>
      </c>
      <c r="H57" s="17">
        <v>5619627299.0174427</v>
      </c>
      <c r="I57" s="11">
        <v>-4445387827.0493155</v>
      </c>
    </row>
    <row r="58" spans="1:9" x14ac:dyDescent="0.25">
      <c r="A58">
        <v>1130157928.3648088</v>
      </c>
      <c r="B58" s="1">
        <v>520.2568</v>
      </c>
      <c r="C58" s="1">
        <v>155.519622</v>
      </c>
      <c r="D58">
        <v>4</v>
      </c>
      <c r="E58" s="2">
        <v>1</v>
      </c>
      <c r="G58" s="11">
        <v>30</v>
      </c>
      <c r="H58" s="17">
        <v>1942639492.7018428</v>
      </c>
      <c r="I58" s="11">
        <v>-1003503619.6231983</v>
      </c>
    </row>
    <row r="59" spans="1:9" x14ac:dyDescent="0.25">
      <c r="A59">
        <v>214626674.03376731</v>
      </c>
      <c r="B59" s="1">
        <v>606.19207500000005</v>
      </c>
      <c r="C59" s="1">
        <v>171.87055000000001</v>
      </c>
      <c r="D59">
        <v>4</v>
      </c>
      <c r="E59" s="2">
        <v>1</v>
      </c>
      <c r="G59" s="11">
        <v>31</v>
      </c>
      <c r="H59" s="17">
        <v>1008337429.8892665</v>
      </c>
      <c r="I59" s="11">
        <v>-955697288.56462908</v>
      </c>
    </row>
    <row r="60" spans="1:9" x14ac:dyDescent="0.25">
      <c r="A60">
        <v>116876650.13126117</v>
      </c>
      <c r="B60" s="1">
        <v>562.99217999999996</v>
      </c>
      <c r="C60" s="1">
        <v>178.83827500000001</v>
      </c>
      <c r="D60">
        <v>3</v>
      </c>
      <c r="E60" s="2">
        <v>1</v>
      </c>
      <c r="G60" s="11">
        <v>32</v>
      </c>
      <c r="H60" s="17">
        <v>4724457627.6632433</v>
      </c>
      <c r="I60" s="11">
        <v>-2161367099.9521379</v>
      </c>
    </row>
    <row r="61" spans="1:9" x14ac:dyDescent="0.25">
      <c r="A61">
        <v>24373341.012142219</v>
      </c>
      <c r="B61" s="1">
        <v>514.58971699999995</v>
      </c>
      <c r="C61" s="1">
        <v>217.671729</v>
      </c>
      <c r="D61">
        <v>4</v>
      </c>
      <c r="E61" s="2">
        <v>0</v>
      </c>
      <c r="G61" s="11">
        <v>33</v>
      </c>
      <c r="H61" s="17">
        <v>230817645.88466096</v>
      </c>
      <c r="I61" s="11">
        <v>-127304887.66475923</v>
      </c>
    </row>
    <row r="62" spans="1:9" x14ac:dyDescent="0.25">
      <c r="A62">
        <v>17747386.938271698</v>
      </c>
      <c r="B62" s="1">
        <v>702.90409799999998</v>
      </c>
      <c r="C62" s="1">
        <v>145.57900100000001</v>
      </c>
      <c r="D62">
        <v>3</v>
      </c>
      <c r="E62" s="2">
        <v>0</v>
      </c>
      <c r="G62" s="11">
        <v>34</v>
      </c>
      <c r="H62" s="17">
        <v>1386349534.888937</v>
      </c>
      <c r="I62" s="11">
        <v>-440714830.7124089</v>
      </c>
    </row>
    <row r="63" spans="1:9" x14ac:dyDescent="0.25">
      <c r="A63">
        <v>104875108.58231929</v>
      </c>
      <c r="B63" s="1">
        <v>509.480052</v>
      </c>
      <c r="C63" s="1">
        <v>154.59059199999999</v>
      </c>
      <c r="D63">
        <v>4</v>
      </c>
      <c r="E63" s="2">
        <v>1</v>
      </c>
      <c r="G63" s="11">
        <v>35</v>
      </c>
      <c r="H63" s="17">
        <v>1860359872.7025886</v>
      </c>
      <c r="I63" s="11">
        <v>-362680208.80563307</v>
      </c>
    </row>
    <row r="64" spans="1:9" x14ac:dyDescent="0.25">
      <c r="A64">
        <v>2741644704.7467279</v>
      </c>
      <c r="B64" s="1">
        <v>496.84524399999998</v>
      </c>
      <c r="C64" s="1">
        <v>128.76355799999999</v>
      </c>
      <c r="D64">
        <v>6</v>
      </c>
      <c r="E64" s="2">
        <v>1</v>
      </c>
      <c r="G64" s="11">
        <v>36</v>
      </c>
      <c r="H64" s="17">
        <v>2536621523.8316641</v>
      </c>
      <c r="I64" s="11">
        <v>-1187246731.5534427</v>
      </c>
    </row>
    <row r="65" spans="1:9" x14ac:dyDescent="0.25">
      <c r="A65">
        <v>2616975317.0027962</v>
      </c>
      <c r="B65" s="1">
        <v>1471.026102</v>
      </c>
      <c r="C65" s="1">
        <v>243.127151</v>
      </c>
      <c r="D65">
        <v>5</v>
      </c>
      <c r="E65" s="2">
        <v>1</v>
      </c>
      <c r="G65" s="11">
        <v>37</v>
      </c>
      <c r="H65" s="17">
        <v>2570684714.9190316</v>
      </c>
      <c r="I65" s="11">
        <v>-1757308507.962954</v>
      </c>
    </row>
    <row r="66" spans="1:9" x14ac:dyDescent="0.25">
      <c r="A66">
        <v>8831594.3443675134</v>
      </c>
      <c r="B66" s="1">
        <v>745.26786600000003</v>
      </c>
      <c r="C66" s="1">
        <v>215.62786299999999</v>
      </c>
      <c r="D66">
        <v>4</v>
      </c>
      <c r="E66" s="2">
        <v>1</v>
      </c>
      <c r="G66" s="11">
        <v>38</v>
      </c>
      <c r="H66" s="17">
        <v>4871117291.8945656</v>
      </c>
      <c r="I66" s="11">
        <v>-4728142809.6611128</v>
      </c>
    </row>
    <row r="67" spans="1:9" x14ac:dyDescent="0.25">
      <c r="A67">
        <v>6637311805.2601919</v>
      </c>
      <c r="B67" s="1">
        <v>1111.6772980000001</v>
      </c>
      <c r="C67" s="1">
        <v>245.078114</v>
      </c>
      <c r="D67">
        <v>4</v>
      </c>
      <c r="E67" s="2">
        <v>1</v>
      </c>
      <c r="G67" s="11">
        <v>39</v>
      </c>
      <c r="H67" s="17">
        <v>1398278183.2110748</v>
      </c>
      <c r="I67" s="11">
        <v>1261934123.468874</v>
      </c>
    </row>
    <row r="68" spans="1:9" x14ac:dyDescent="0.25">
      <c r="A68">
        <v>57179676.989828818</v>
      </c>
      <c r="B68" s="1">
        <v>785.95938000000001</v>
      </c>
      <c r="C68" s="1">
        <v>177.909245</v>
      </c>
      <c r="D68">
        <v>4</v>
      </c>
      <c r="E68" s="2">
        <v>1</v>
      </c>
      <c r="G68" s="11">
        <v>40</v>
      </c>
      <c r="H68" s="17">
        <v>1119072297.9698682</v>
      </c>
      <c r="I68" s="11">
        <v>-533629768.46878374</v>
      </c>
    </row>
    <row r="69" spans="1:9" x14ac:dyDescent="0.25">
      <c r="A69">
        <v>25939777.748775013</v>
      </c>
      <c r="B69" s="1">
        <v>1403.2998150000001</v>
      </c>
      <c r="C69" s="1">
        <v>240.52586700000001</v>
      </c>
      <c r="D69">
        <v>4</v>
      </c>
      <c r="E69" s="2">
        <v>1</v>
      </c>
      <c r="G69" s="11">
        <v>41</v>
      </c>
      <c r="H69" s="17">
        <v>319614449.95376921</v>
      </c>
      <c r="I69" s="11">
        <v>-312866285.83543062</v>
      </c>
    </row>
    <row r="70" spans="1:9" x14ac:dyDescent="0.25">
      <c r="A70">
        <v>1634543090.1326003</v>
      </c>
      <c r="B70" s="1">
        <v>1008.833677</v>
      </c>
      <c r="C70" s="1">
        <v>251.674227</v>
      </c>
      <c r="D70">
        <v>4</v>
      </c>
      <c r="E70" s="2">
        <v>0</v>
      </c>
      <c r="G70" s="11">
        <v>42</v>
      </c>
      <c r="H70" s="17">
        <v>5996902131.8320351</v>
      </c>
      <c r="I70" s="11">
        <v>15702751545.511711</v>
      </c>
    </row>
    <row r="71" spans="1:9" x14ac:dyDescent="0.25">
      <c r="A71">
        <v>98282222.727830335</v>
      </c>
      <c r="B71" s="1">
        <v>585.28890000000001</v>
      </c>
      <c r="C71" s="1">
        <v>147.437061</v>
      </c>
      <c r="D71">
        <v>3</v>
      </c>
      <c r="E71" s="2">
        <v>1</v>
      </c>
      <c r="G71" s="11">
        <v>43</v>
      </c>
      <c r="H71" s="17">
        <v>1336553413.3054252</v>
      </c>
      <c r="I71" s="11">
        <v>-1312121832.2443798</v>
      </c>
    </row>
    <row r="72" spans="1:9" x14ac:dyDescent="0.25">
      <c r="A72">
        <v>452182749.69739568</v>
      </c>
      <c r="B72" s="1">
        <v>1073.4012620000001</v>
      </c>
      <c r="C72" s="1">
        <v>157.37768199999999</v>
      </c>
      <c r="D72">
        <v>3</v>
      </c>
      <c r="E72" s="2">
        <v>0</v>
      </c>
      <c r="G72" s="11">
        <v>44</v>
      </c>
      <c r="H72" s="17">
        <v>1445764752.0894127</v>
      </c>
      <c r="I72" s="11">
        <v>882446713.81249762</v>
      </c>
    </row>
    <row r="73" spans="1:9" x14ac:dyDescent="0.25">
      <c r="A73">
        <v>105855722.10019328</v>
      </c>
      <c r="B73" s="1">
        <v>557.41800000000001</v>
      </c>
      <c r="C73" s="1">
        <v>142.69900799999999</v>
      </c>
      <c r="D73">
        <v>3</v>
      </c>
      <c r="E73" s="2">
        <v>1</v>
      </c>
      <c r="G73" s="11">
        <v>45</v>
      </c>
      <c r="H73" s="17">
        <v>2669504355.1742759</v>
      </c>
      <c r="I73" s="11">
        <v>-2125768349.0266366</v>
      </c>
    </row>
    <row r="74" spans="1:9" x14ac:dyDescent="0.25">
      <c r="A74">
        <v>17259527051.790886</v>
      </c>
      <c r="B74" s="1">
        <v>2879.9929999999999</v>
      </c>
      <c r="C74" s="1">
        <v>340.21078599999998</v>
      </c>
      <c r="D74">
        <v>5</v>
      </c>
      <c r="E74" s="2">
        <v>0</v>
      </c>
      <c r="G74" s="11">
        <v>46</v>
      </c>
      <c r="H74" s="17">
        <v>574262535.16252661</v>
      </c>
      <c r="I74" s="11">
        <v>-549089366.02789426</v>
      </c>
    </row>
    <row r="75" spans="1:9" x14ac:dyDescent="0.25">
      <c r="A75">
        <v>163173204.47259134</v>
      </c>
      <c r="B75" s="1">
        <v>376.62876199999999</v>
      </c>
      <c r="C75" s="1">
        <v>161.279608</v>
      </c>
      <c r="D75">
        <v>3</v>
      </c>
      <c r="E75" s="2">
        <v>1</v>
      </c>
      <c r="G75" s="11">
        <v>47</v>
      </c>
      <c r="H75" s="17">
        <v>2056272573.9945912</v>
      </c>
      <c r="I75" s="11">
        <v>-1084433496.6349413</v>
      </c>
    </row>
    <row r="76" spans="1:9" x14ac:dyDescent="0.25">
      <c r="A76">
        <v>38417097.191199169</v>
      </c>
      <c r="B76" s="1">
        <v>1923.0921000000001</v>
      </c>
      <c r="C76" s="1">
        <v>204.85111499999999</v>
      </c>
      <c r="D76">
        <v>2</v>
      </c>
      <c r="E76" s="2">
        <v>0</v>
      </c>
      <c r="G76" s="11">
        <v>48</v>
      </c>
      <c r="H76" s="17">
        <v>4524932660.5194759</v>
      </c>
      <c r="I76" s="11">
        <v>-691081177.5979414</v>
      </c>
    </row>
    <row r="77" spans="1:9" x14ac:dyDescent="0.25">
      <c r="A77">
        <v>26704009245.54615</v>
      </c>
      <c r="B77" s="1">
        <v>513.28907500000003</v>
      </c>
      <c r="C77" s="1">
        <v>139.54030599999999</v>
      </c>
      <c r="D77">
        <v>3</v>
      </c>
      <c r="E77" s="2">
        <v>0</v>
      </c>
      <c r="G77" s="11">
        <v>49</v>
      </c>
      <c r="H77" s="17">
        <v>174891569.47364163</v>
      </c>
      <c r="I77" s="11">
        <v>236024897.64736974</v>
      </c>
    </row>
    <row r="78" spans="1:9" x14ac:dyDescent="0.25">
      <c r="A78">
        <v>7896111185.9299469</v>
      </c>
      <c r="B78" s="1">
        <v>8610.3429429999997</v>
      </c>
      <c r="C78" s="1">
        <v>157.56348800000001</v>
      </c>
      <c r="D78">
        <v>4</v>
      </c>
      <c r="E78" s="2">
        <v>1</v>
      </c>
      <c r="G78" s="11">
        <v>50</v>
      </c>
      <c r="H78" s="17">
        <v>1276986114.6762948</v>
      </c>
      <c r="I78" s="11">
        <v>987211956.25611591</v>
      </c>
    </row>
    <row r="79" spans="1:9" x14ac:dyDescent="0.25">
      <c r="A79">
        <v>196955784.13559785</v>
      </c>
      <c r="B79" s="1">
        <v>759.76073399999996</v>
      </c>
      <c r="C79" s="1">
        <v>203.08595800000001</v>
      </c>
      <c r="D79">
        <v>3</v>
      </c>
      <c r="E79" s="2">
        <v>1</v>
      </c>
      <c r="G79" s="11">
        <v>51</v>
      </c>
      <c r="H79" s="17">
        <v>577329638.43396235</v>
      </c>
      <c r="I79" s="11">
        <v>-403113157.91706234</v>
      </c>
    </row>
    <row r="80" spans="1:9" x14ac:dyDescent="0.25">
      <c r="A80">
        <v>899717307.23404586</v>
      </c>
      <c r="B80" s="1">
        <v>552.21543199999996</v>
      </c>
      <c r="C80" s="1">
        <v>179.116984</v>
      </c>
      <c r="D80">
        <v>4</v>
      </c>
      <c r="E80" s="2">
        <v>1</v>
      </c>
      <c r="G80" s="11">
        <v>52</v>
      </c>
      <c r="H80" s="17">
        <v>1926688298.2892807</v>
      </c>
      <c r="I80" s="11">
        <v>-934233949.00400996</v>
      </c>
    </row>
    <row r="81" spans="1:9" x14ac:dyDescent="0.25">
      <c r="A81">
        <v>146505720.08083999</v>
      </c>
      <c r="B81" s="1">
        <v>1750.106714</v>
      </c>
      <c r="C81" s="1">
        <v>120.216482</v>
      </c>
      <c r="D81">
        <v>3</v>
      </c>
      <c r="E81" s="2">
        <v>0</v>
      </c>
      <c r="G81" s="11">
        <v>53</v>
      </c>
      <c r="H81" s="17">
        <v>-78385.158624172211</v>
      </c>
      <c r="I81" s="11">
        <v>1082659.1141497367</v>
      </c>
    </row>
    <row r="82" spans="1:9" x14ac:dyDescent="0.25">
      <c r="A82">
        <v>8503530156.8796606</v>
      </c>
      <c r="B82" s="1">
        <v>400.87644499999999</v>
      </c>
      <c r="C82" s="1">
        <v>142.60610499999999</v>
      </c>
      <c r="D82">
        <v>4</v>
      </c>
      <c r="E82" s="2">
        <v>1</v>
      </c>
      <c r="G82" s="11">
        <v>54</v>
      </c>
      <c r="H82" s="17">
        <v>389854853.828619</v>
      </c>
      <c r="I82" s="11">
        <v>3255370737.6295342</v>
      </c>
    </row>
    <row r="83" spans="1:9" x14ac:dyDescent="0.25">
      <c r="A83">
        <v>73452497.587033167</v>
      </c>
      <c r="B83" s="1">
        <v>480.02980100000002</v>
      </c>
      <c r="C83" s="1">
        <v>183.94793999999999</v>
      </c>
      <c r="D83">
        <v>3</v>
      </c>
      <c r="E83" s="2">
        <v>1</v>
      </c>
      <c r="G83" s="11">
        <v>55</v>
      </c>
      <c r="H83" s="17">
        <v>613807405.56337595</v>
      </c>
      <c r="I83" s="11">
        <v>-603413853.55536973</v>
      </c>
    </row>
    <row r="84" spans="1:9" x14ac:dyDescent="0.25">
      <c r="A84">
        <v>2456591605.8346066</v>
      </c>
      <c r="B84" s="1">
        <v>733.28337899999997</v>
      </c>
      <c r="C84" s="1">
        <v>194.16727</v>
      </c>
      <c r="D84">
        <v>4</v>
      </c>
      <c r="E84" s="2">
        <v>1</v>
      </c>
      <c r="G84" s="11">
        <v>56</v>
      </c>
      <c r="H84" s="17">
        <v>1252910376.6659269</v>
      </c>
      <c r="I84" s="11">
        <v>-1090270490.1055775</v>
      </c>
    </row>
    <row r="85" spans="1:9" x14ac:dyDescent="0.25">
      <c r="A85">
        <v>551854218.74364293</v>
      </c>
      <c r="B85" s="1">
        <v>562.62056800000005</v>
      </c>
      <c r="C85" s="1">
        <v>170.662811</v>
      </c>
      <c r="D85">
        <v>3</v>
      </c>
      <c r="E85" s="2">
        <v>1</v>
      </c>
      <c r="G85" s="11">
        <v>57</v>
      </c>
      <c r="H85" s="17">
        <v>1175054204.3177114</v>
      </c>
      <c r="I85" s="11">
        <v>-44896275.952902555</v>
      </c>
    </row>
    <row r="86" spans="1:9" x14ac:dyDescent="0.25">
      <c r="A86">
        <v>1983098.6136047542</v>
      </c>
      <c r="B86" s="1">
        <v>541.43868399999997</v>
      </c>
      <c r="C86" s="1">
        <v>159.32864499999999</v>
      </c>
      <c r="D86">
        <v>3</v>
      </c>
      <c r="E86" s="2">
        <v>0</v>
      </c>
      <c r="G86" s="11">
        <v>58</v>
      </c>
      <c r="H86" s="17">
        <v>1410471663.7699447</v>
      </c>
      <c r="I86" s="11">
        <v>-1195844989.7361774</v>
      </c>
    </row>
    <row r="87" spans="1:9" x14ac:dyDescent="0.25">
      <c r="A87">
        <v>130281734.98690429</v>
      </c>
      <c r="B87" s="1">
        <v>589.09792300000004</v>
      </c>
      <c r="C87" s="1">
        <v>146.229322</v>
      </c>
      <c r="D87">
        <v>3</v>
      </c>
      <c r="E87" s="2">
        <v>0</v>
      </c>
      <c r="G87" s="11">
        <v>59</v>
      </c>
      <c r="H87" s="17">
        <v>474816726.32831573</v>
      </c>
      <c r="I87" s="11">
        <v>-357940076.19705456</v>
      </c>
    </row>
    <row r="88" spans="1:9" x14ac:dyDescent="0.25">
      <c r="A88">
        <v>2072104277.2219009</v>
      </c>
      <c r="B88" s="1">
        <v>591.04888600000004</v>
      </c>
      <c r="C88" s="1">
        <v>110.09005499999999</v>
      </c>
      <c r="D88">
        <v>2</v>
      </c>
      <c r="E88" s="2">
        <v>0</v>
      </c>
      <c r="G88" s="11">
        <v>60</v>
      </c>
      <c r="H88" s="17">
        <v>3234242943.4741893</v>
      </c>
      <c r="I88" s="11">
        <v>-3209869602.4620471</v>
      </c>
    </row>
    <row r="89" spans="1:9" x14ac:dyDescent="0.25">
      <c r="G89" s="11">
        <v>61</v>
      </c>
      <c r="H89" s="17">
        <v>1997050071.043963</v>
      </c>
      <c r="I89" s="11">
        <v>-1979302684.1056912</v>
      </c>
    </row>
    <row r="90" spans="1:9" x14ac:dyDescent="0.25">
      <c r="G90" s="11">
        <v>62</v>
      </c>
      <c r="H90" s="17">
        <v>1154055841.305203</v>
      </c>
      <c r="I90" s="11">
        <v>-1049180732.7228837</v>
      </c>
    </row>
    <row r="91" spans="1:9" x14ac:dyDescent="0.25">
      <c r="G91" s="11">
        <v>63</v>
      </c>
      <c r="H91" s="17">
        <v>2806903329.0794015</v>
      </c>
      <c r="I91" s="11">
        <v>-65258624.33267355</v>
      </c>
    </row>
    <row r="92" spans="1:9" x14ac:dyDescent="0.25">
      <c r="G92" s="11">
        <v>64</v>
      </c>
      <c r="H92" s="17">
        <v>4003271049.5648637</v>
      </c>
      <c r="I92" s="11">
        <v>-1386295732.5620675</v>
      </c>
    </row>
    <row r="93" spans="1:9" x14ac:dyDescent="0.25">
      <c r="G93" s="11">
        <v>65</v>
      </c>
      <c r="H93" s="17">
        <v>1922928034.9672627</v>
      </c>
      <c r="I93" s="11">
        <v>-1914096440.6228952</v>
      </c>
    </row>
    <row r="94" spans="1:9" x14ac:dyDescent="0.25">
      <c r="G94" s="11">
        <v>66</v>
      </c>
      <c r="H94" s="17">
        <v>2620630786.0682273</v>
      </c>
      <c r="I94" s="11">
        <v>4016681019.1919646</v>
      </c>
    </row>
    <row r="95" spans="1:9" x14ac:dyDescent="0.25">
      <c r="G95" s="11">
        <v>67</v>
      </c>
      <c r="H95" s="17">
        <v>1688852080.6857576</v>
      </c>
      <c r="I95" s="11">
        <v>-1631672403.6959288</v>
      </c>
    </row>
    <row r="96" spans="1:9" x14ac:dyDescent="0.25">
      <c r="G96" s="11">
        <v>68</v>
      </c>
      <c r="H96" s="17">
        <v>2963163791.1866584</v>
      </c>
      <c r="I96" s="11">
        <v>-2937224013.4378834</v>
      </c>
    </row>
    <row r="97" spans="7:9" x14ac:dyDescent="0.25">
      <c r="G97" s="11">
        <v>69</v>
      </c>
      <c r="H97" s="17">
        <v>4131866647.0056648</v>
      </c>
      <c r="I97" s="11">
        <v>-2497323556.8730645</v>
      </c>
    </row>
    <row r="98" spans="7:9" x14ac:dyDescent="0.25">
      <c r="G98" s="11">
        <v>70</v>
      </c>
      <c r="H98" s="17">
        <v>264970711.33822608</v>
      </c>
      <c r="I98" s="11">
        <v>-166688488.61039573</v>
      </c>
    </row>
    <row r="99" spans="7:9" x14ac:dyDescent="0.25">
      <c r="G99" s="11">
        <v>71</v>
      </c>
      <c r="H99" s="17">
        <v>2565869527.6913223</v>
      </c>
      <c r="I99" s="11">
        <v>-2113686777.9939265</v>
      </c>
    </row>
    <row r="100" spans="7:9" x14ac:dyDescent="0.25">
      <c r="G100" s="11">
        <v>72</v>
      </c>
      <c r="H100" s="17">
        <v>192913295.63805842</v>
      </c>
      <c r="I100" s="11">
        <v>-87057573.537865147</v>
      </c>
    </row>
    <row r="101" spans="7:9" x14ac:dyDescent="0.25">
      <c r="G101" s="11">
        <v>73</v>
      </c>
      <c r="H101" s="17">
        <v>8157419994.4373512</v>
      </c>
      <c r="I101" s="11">
        <v>9102107057.3535347</v>
      </c>
    </row>
    <row r="102" spans="7:9" x14ac:dyDescent="0.25">
      <c r="G102" s="11">
        <v>74</v>
      </c>
      <c r="H102" s="17">
        <v>100342663.77221894</v>
      </c>
      <c r="I102" s="11">
        <v>62830540.700372398</v>
      </c>
    </row>
    <row r="103" spans="7:9" x14ac:dyDescent="0.25">
      <c r="G103" s="11">
        <v>75</v>
      </c>
      <c r="H103" s="17">
        <v>3092810737.0421009</v>
      </c>
      <c r="I103" s="11">
        <v>-3054393639.8509016</v>
      </c>
    </row>
    <row r="104" spans="7:9" x14ac:dyDescent="0.25">
      <c r="G104" s="11">
        <v>76</v>
      </c>
      <c r="H104" s="17">
        <v>1705934300.971962</v>
      </c>
      <c r="I104" s="11">
        <v>24998074944.574188</v>
      </c>
    </row>
    <row r="105" spans="7:9" x14ac:dyDescent="0.25">
      <c r="G105" s="11">
        <v>77</v>
      </c>
      <c r="H105" s="17">
        <v>11652922546.987968</v>
      </c>
      <c r="I105" s="11">
        <v>-3756811361.0580215</v>
      </c>
    </row>
    <row r="106" spans="7:9" x14ac:dyDescent="0.25">
      <c r="G106" s="11">
        <v>78</v>
      </c>
      <c r="H106" s="17">
        <v>913590253.49376631</v>
      </c>
      <c r="I106" s="11">
        <v>-716634469.35816848</v>
      </c>
    </row>
    <row r="107" spans="7:9" x14ac:dyDescent="0.25">
      <c r="G107" s="11">
        <v>79</v>
      </c>
      <c r="H107" s="17">
        <v>1395747690.3669095</v>
      </c>
      <c r="I107" s="11">
        <v>-496030383.13286364</v>
      </c>
    </row>
    <row r="108" spans="7:9" x14ac:dyDescent="0.25">
      <c r="G108" s="11">
        <v>80</v>
      </c>
      <c r="H108" s="17">
        <v>3158542092.421011</v>
      </c>
      <c r="I108" s="11">
        <v>-3012036372.3401709</v>
      </c>
    </row>
    <row r="109" spans="7:9" x14ac:dyDescent="0.25">
      <c r="G109" s="11">
        <v>81</v>
      </c>
      <c r="H109" s="17">
        <v>922512379.41870928</v>
      </c>
      <c r="I109" s="11">
        <v>7581017777.4609509</v>
      </c>
    </row>
    <row r="110" spans="7:9" x14ac:dyDescent="0.25">
      <c r="G110" s="11">
        <v>82</v>
      </c>
      <c r="H110" s="17">
        <v>406365971.17896628</v>
      </c>
      <c r="I110" s="11">
        <v>-332913473.59193313</v>
      </c>
    </row>
    <row r="111" spans="7:9" x14ac:dyDescent="0.25">
      <c r="G111" s="11">
        <v>83</v>
      </c>
      <c r="H111" s="17">
        <v>1744307281.0780568</v>
      </c>
      <c r="I111" s="11">
        <v>712284324.75654984</v>
      </c>
    </row>
    <row r="112" spans="7:9" x14ac:dyDescent="0.25">
      <c r="G112" s="11">
        <v>84</v>
      </c>
      <c r="H112" s="17">
        <v>412194406.24476647</v>
      </c>
      <c r="I112" s="11">
        <v>139659812.49887645</v>
      </c>
    </row>
    <row r="113" spans="7:9" x14ac:dyDescent="0.25">
      <c r="G113" s="11">
        <v>85</v>
      </c>
      <c r="H113" s="17">
        <v>1892749446.6102443</v>
      </c>
      <c r="I113" s="11">
        <v>-1890766347.9966395</v>
      </c>
    </row>
    <row r="114" spans="7:9" x14ac:dyDescent="0.25">
      <c r="G114" s="11">
        <v>86</v>
      </c>
      <c r="H114" s="17">
        <v>1854815733.7129784</v>
      </c>
      <c r="I114" s="11">
        <v>-1724533998.726074</v>
      </c>
    </row>
    <row r="115" spans="7:9" ht="15.75" thickBot="1" x14ac:dyDescent="0.3">
      <c r="G115" s="12">
        <v>87</v>
      </c>
      <c r="H115" s="19">
        <v>649894737.97937179</v>
      </c>
      <c r="I115" s="12">
        <v>1422209539.2425292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EE5D-EE7C-401F-84D1-48242DEC8BBA}">
  <sheetPr codeName="Hoja4"/>
  <dimension ref="A1:H21"/>
  <sheetViews>
    <sheetView showGridLines="0" workbookViewId="0">
      <selection activeCell="A16" sqref="A16:H21"/>
    </sheetView>
  </sheetViews>
  <sheetFormatPr baseColWidth="10" defaultRowHeight="15" x14ac:dyDescent="0.25"/>
  <cols>
    <col min="1" max="1" width="14" customWidth="1"/>
    <col min="2" max="6" width="12" bestFit="1" customWidth="1"/>
    <col min="7" max="7" width="10.5703125" bestFit="1" customWidth="1"/>
    <col min="8" max="8" width="6.5703125" bestFit="1" customWidth="1"/>
  </cols>
  <sheetData>
    <row r="1" spans="1:8" x14ac:dyDescent="0.25">
      <c r="A1" t="s">
        <v>5</v>
      </c>
    </row>
    <row r="3" spans="1:8" ht="15.75" thickBot="1" x14ac:dyDescent="0.3">
      <c r="A3" s="35" t="s">
        <v>6</v>
      </c>
      <c r="B3" s="35"/>
      <c r="D3" s="35"/>
      <c r="E3" s="35"/>
    </row>
    <row r="4" spans="1:8" ht="15.75" thickTop="1" x14ac:dyDescent="0.25">
      <c r="A4" t="s">
        <v>7</v>
      </c>
      <c r="B4">
        <f>SQRT(B5)</f>
        <v>0.82182507862353116</v>
      </c>
      <c r="D4" t="s">
        <v>12</v>
      </c>
      <c r="E4">
        <f>B8*LN(C13/B8)+2*(B12+1)</f>
        <v>1869.7075969302177</v>
      </c>
    </row>
    <row r="5" spans="1:8" x14ac:dyDescent="0.25">
      <c r="A5" t="s">
        <v>8</v>
      </c>
      <c r="B5">
        <f>C12/C14</f>
        <v>0.67539645985457308</v>
      </c>
      <c r="D5" t="s">
        <v>13</v>
      </c>
      <c r="E5">
        <f>E4+2*(B12+2)*(B12+3)/(B8-B12-3)</f>
        <v>1870.7575969302177</v>
      </c>
    </row>
    <row r="6" spans="1:8" x14ac:dyDescent="0.25">
      <c r="A6" t="s">
        <v>9</v>
      </c>
      <c r="B6">
        <f>1-(1-B5)*(B8-1)/(B8-B12-1)</f>
        <v>0.65956214082308884</v>
      </c>
      <c r="D6" s="36" t="s">
        <v>14</v>
      </c>
      <c r="E6" s="36">
        <f>B8*LN(C13/B8)+(B12+1)*LN(B8)</f>
        <v>1882.0371375234906</v>
      </c>
    </row>
    <row r="7" spans="1:8" x14ac:dyDescent="0.25">
      <c r="A7" t="s">
        <v>10</v>
      </c>
      <c r="B7">
        <f>SQRT(D13)</f>
        <v>45142.034971733818</v>
      </c>
    </row>
    <row r="8" spans="1:8" x14ac:dyDescent="0.25">
      <c r="A8" s="36" t="s">
        <v>11</v>
      </c>
      <c r="B8" s="36">
        <f>COUNT('precios de casas'!A2:A88)</f>
        <v>87</v>
      </c>
    </row>
    <row r="10" spans="1:8" ht="15.75" thickBot="1" x14ac:dyDescent="0.3">
      <c r="A10" t="s">
        <v>15</v>
      </c>
      <c r="E10" s="2" t="s">
        <v>16</v>
      </c>
      <c r="F10" s="2">
        <v>0.05</v>
      </c>
    </row>
    <row r="11" spans="1:8" ht="15.75" thickTop="1" x14ac:dyDescent="0.25">
      <c r="A11" s="37"/>
      <c r="B11" s="37" t="s">
        <v>17</v>
      </c>
      <c r="C11" s="37" t="s">
        <v>18</v>
      </c>
      <c r="D11" s="37" t="s">
        <v>19</v>
      </c>
      <c r="E11" s="37" t="s">
        <v>20</v>
      </c>
      <c r="F11" s="37" t="s">
        <v>21</v>
      </c>
      <c r="G11" s="37" t="s">
        <v>22</v>
      </c>
    </row>
    <row r="12" spans="1:8" x14ac:dyDescent="0.25">
      <c r="A12" t="s">
        <v>23</v>
      </c>
      <c r="B12">
        <f>COUNT('precios de casas'!B2:E2)</f>
        <v>4</v>
      </c>
      <c r="C12">
        <f>DEVSQ(MMULT([1]!DESIGN('precios de casas'!B2:E88),B17:B21))</f>
        <v>347681550790.92719</v>
      </c>
      <c r="D12">
        <f>C12/B12</f>
        <v>86920387697.731796</v>
      </c>
      <c r="E12">
        <f>D12/D13</f>
        <v>42.653963110863536</v>
      </c>
      <c r="F12">
        <f>_xlfn.F.DIST.RT(E12,B12,B13)</f>
        <v>2.6499206739694296E-19</v>
      </c>
      <c r="G12" s="2" t="str">
        <f>IF(F12&lt;F10,"yes","no")</f>
        <v>yes</v>
      </c>
    </row>
    <row r="13" spans="1:8" x14ac:dyDescent="0.25">
      <c r="A13" t="s">
        <v>24</v>
      </c>
      <c r="B13">
        <f>B14-B12</f>
        <v>82</v>
      </c>
      <c r="C13">
        <f>C14-C12</f>
        <v>167099872353.9176</v>
      </c>
      <c r="D13">
        <f>C13/B13</f>
        <v>2037803321.3892391</v>
      </c>
    </row>
    <row r="14" spans="1:8" x14ac:dyDescent="0.25">
      <c r="A14" s="36" t="s">
        <v>25</v>
      </c>
      <c r="B14" s="36">
        <f>B8-1</f>
        <v>86</v>
      </c>
      <c r="C14" s="36">
        <f>DEVSQ('precios de casas'!A2:A88)</f>
        <v>514781423144.84479</v>
      </c>
      <c r="D14" s="36"/>
      <c r="E14" s="36"/>
      <c r="F14" s="36"/>
      <c r="G14" s="36"/>
    </row>
    <row r="15" spans="1:8" ht="15.75" thickBot="1" x14ac:dyDescent="0.3"/>
    <row r="16" spans="1:8" ht="15.75" thickTop="1" x14ac:dyDescent="0.25">
      <c r="A16" s="37"/>
      <c r="B16" s="37" t="s">
        <v>26</v>
      </c>
      <c r="C16" s="38" t="s">
        <v>27</v>
      </c>
      <c r="D16" s="37" t="s">
        <v>28</v>
      </c>
      <c r="E16" s="38" t="s">
        <v>21</v>
      </c>
      <c r="F16" s="37" t="s">
        <v>29</v>
      </c>
      <c r="G16" s="37" t="s">
        <v>30</v>
      </c>
      <c r="H16" s="37" t="s">
        <v>31</v>
      </c>
    </row>
    <row r="17" spans="1:8" x14ac:dyDescent="0.25">
      <c r="A17" t="s">
        <v>32</v>
      </c>
      <c r="B17" s="29">
        <f t="array" ref="B17:C21">[1]!RRegCoeff('precios de casas'!B2:E88,'precios de casas'!A2:A88,0)</f>
        <v>-18120.273259716632</v>
      </c>
      <c r="C17" s="34">
        <v>27530.138709903091</v>
      </c>
      <c r="D17" s="29">
        <f>B17/C17</f>
        <v>-0.65819767385329009</v>
      </c>
      <c r="E17" s="34">
        <f>_xlfn.T.DIST.2T(ABS(D17),$B$13)</f>
        <v>0.51225484061960946</v>
      </c>
      <c r="F17" s="29">
        <f>B17-_xlfn.T.INV.2T(F$10,$B$13)*C17</f>
        <v>-72886.48907587069</v>
      </c>
      <c r="G17" s="29">
        <f>B17+_xlfn.T.INV.2T(F$10,$B$13)*C17</f>
        <v>36645.942556437432</v>
      </c>
      <c r="H17" s="29"/>
    </row>
    <row r="18" spans="1:8" x14ac:dyDescent="0.25">
      <c r="A18" t="str">
        <f t="array" ref="A18:A21">TRANSPOSE('precios de casas'!B1:E1)</f>
        <v>Sup.sitio (m2)</v>
      </c>
      <c r="B18" s="29">
        <v>16.680741604480239</v>
      </c>
      <c r="C18" s="34">
        <v>10.124737097116164</v>
      </c>
      <c r="D18" s="29">
        <f t="shared" ref="D18:D21" si="0">B18/C18</f>
        <v>1.6475234314213876</v>
      </c>
      <c r="E18" s="34">
        <f t="shared" ref="E18:E21" si="1">_xlfn.T.DIST.2T(ABS(D18),$B$13)</f>
        <v>0.10327749787026191</v>
      </c>
      <c r="F18" s="29">
        <f t="shared" ref="F18:F21" si="2">B18-_xlfn.T.INV.2T(F$10,$B$13)*C18</f>
        <v>-3.460585788941998</v>
      </c>
      <c r="G18" s="29">
        <f t="shared" ref="G18:G21" si="3">B18+_xlfn.T.INV.2T(F$10,$B$13)*C18</f>
        <v>36.822068997902477</v>
      </c>
      <c r="H18" s="29">
        <f>[1]!VIF('precios de casas'!B2:E88,1)</f>
        <v>1.0370890323708841</v>
      </c>
    </row>
    <row r="19" spans="1:8" x14ac:dyDescent="0.25">
      <c r="A19" t="str">
        <v>Sup.const (m2)</v>
      </c>
      <c r="B19" s="29">
        <v>999.87332536631186</v>
      </c>
      <c r="C19" s="34">
        <v>140.07396431102771</v>
      </c>
      <c r="D19" s="29">
        <f t="shared" si="0"/>
        <v>7.138181105134854</v>
      </c>
      <c r="E19" s="39">
        <f t="shared" si="1"/>
        <v>3.4567465254629802E-10</v>
      </c>
      <c r="F19" s="29">
        <f t="shared" si="2"/>
        <v>721.22158879069866</v>
      </c>
      <c r="G19" s="29">
        <f t="shared" si="3"/>
        <v>1278.5250619419251</v>
      </c>
      <c r="H19" s="29">
        <f>[1]!VIF('precios de casas'!B2:E88,2)</f>
        <v>1.4436852184779212</v>
      </c>
    </row>
    <row r="20" spans="1:8" x14ac:dyDescent="0.25">
      <c r="A20" t="str">
        <v>n°dormitorios</v>
      </c>
      <c r="B20" s="29">
        <v>8457.3290110235394</v>
      </c>
      <c r="C20" s="34">
        <v>6756.9255704041361</v>
      </c>
      <c r="D20" s="29">
        <f t="shared" si="0"/>
        <v>1.2516534217969344</v>
      </c>
      <c r="E20" s="34">
        <f t="shared" si="1"/>
        <v>0.21425497207997804</v>
      </c>
      <c r="F20" s="29">
        <f t="shared" si="2"/>
        <v>-4984.3484153720165</v>
      </c>
      <c r="G20" s="29">
        <f t="shared" si="3"/>
        <v>21899.006437419095</v>
      </c>
      <c r="H20" s="29">
        <f>[1]!VIF('precios de casas'!B2:E88,3)</f>
        <v>1.559550472554583</v>
      </c>
    </row>
    <row r="21" spans="1:8" x14ac:dyDescent="0.25">
      <c r="A21" s="36" t="str">
        <v>colonial</v>
      </c>
      <c r="B21" s="40">
        <v>10480.587946623215</v>
      </c>
      <c r="C21" s="41">
        <v>11982.77324255064</v>
      </c>
      <c r="D21" s="40">
        <f t="shared" si="0"/>
        <v>0.87463792683707065</v>
      </c>
      <c r="E21" s="41">
        <f t="shared" si="1"/>
        <v>0.3843255151187257</v>
      </c>
      <c r="F21" s="40">
        <f t="shared" si="2"/>
        <v>-13356.965230742331</v>
      </c>
      <c r="G21" s="40">
        <f t="shared" si="3"/>
        <v>34318.14112398876</v>
      </c>
      <c r="H21" s="40">
        <f>[1]!VIF('precios de casas'!B2:E88,4)</f>
        <v>1.1151898540561547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9B64-8399-41DE-BAEF-C0113A87C0ED}">
  <sheetPr codeName="Hoja5"/>
  <dimension ref="A1:I114"/>
  <sheetViews>
    <sheetView workbookViewId="0">
      <selection activeCell="E29" sqref="E29"/>
    </sheetView>
  </sheetViews>
  <sheetFormatPr baseColWidth="10" defaultRowHeight="15" x14ac:dyDescent="0.25"/>
  <cols>
    <col min="1" max="1" width="32.85546875" bestFit="1" customWidth="1"/>
    <col min="2" max="2" width="24.42578125" bestFit="1" customWidth="1"/>
    <col min="3" max="3" width="19" bestFit="1" customWidth="1"/>
    <col min="4" max="4" width="25.42578125" bestFit="1" customWidth="1"/>
    <col min="5" max="5" width="12.7109375" bestFit="1" customWidth="1"/>
    <col min="6" max="6" width="15.85546875" bestFit="1" customWidth="1"/>
  </cols>
  <sheetData>
    <row r="1" spans="1:9" x14ac:dyDescent="0.25">
      <c r="A1" t="s">
        <v>41</v>
      </c>
    </row>
    <row r="2" spans="1:9" ht="15.75" thickBot="1" x14ac:dyDescent="0.3"/>
    <row r="3" spans="1:9" x14ac:dyDescent="0.25">
      <c r="A3" s="14" t="s">
        <v>42</v>
      </c>
      <c r="B3" s="14"/>
    </row>
    <row r="4" spans="1:9" x14ac:dyDescent="0.25">
      <c r="A4" s="11" t="s">
        <v>43</v>
      </c>
      <c r="B4" s="11">
        <v>0.80520767773032531</v>
      </c>
    </row>
    <row r="5" spans="1:9" x14ac:dyDescent="0.25">
      <c r="A5" s="11" t="s">
        <v>44</v>
      </c>
      <c r="B5" s="11">
        <v>0.64835940427586336</v>
      </c>
    </row>
    <row r="6" spans="1:9" x14ac:dyDescent="0.25">
      <c r="A6" s="11" t="s">
        <v>45</v>
      </c>
      <c r="B6" s="11">
        <v>0.63120620448444209</v>
      </c>
    </row>
    <row r="7" spans="1:9" x14ac:dyDescent="0.25">
      <c r="A7" s="11" t="s">
        <v>46</v>
      </c>
      <c r="B7" s="11">
        <v>0.18518003739444799</v>
      </c>
    </row>
    <row r="8" spans="1:9" ht="15.75" thickBot="1" x14ac:dyDescent="0.3">
      <c r="A8" s="12" t="s">
        <v>47</v>
      </c>
      <c r="B8" s="12">
        <v>87</v>
      </c>
    </row>
    <row r="10" spans="1:9" ht="15.75" thickBot="1" x14ac:dyDescent="0.3">
      <c r="A10" t="s">
        <v>48</v>
      </c>
    </row>
    <row r="11" spans="1:9" x14ac:dyDescent="0.25">
      <c r="A11" s="13"/>
      <c r="B11" s="13" t="s">
        <v>52</v>
      </c>
      <c r="C11" s="13" t="s">
        <v>53</v>
      </c>
      <c r="D11" s="13" t="s">
        <v>54</v>
      </c>
      <c r="E11" s="13" t="s">
        <v>20</v>
      </c>
      <c r="F11" s="13" t="s">
        <v>73</v>
      </c>
    </row>
    <row r="12" spans="1:9" x14ac:dyDescent="0.25">
      <c r="A12" s="11" t="s">
        <v>49</v>
      </c>
      <c r="B12" s="11">
        <v>4</v>
      </c>
      <c r="C12" s="11">
        <v>5.1846446387279741</v>
      </c>
      <c r="D12" s="11">
        <v>1.2961611596819935</v>
      </c>
      <c r="E12" s="21">
        <v>37.798160818958245</v>
      </c>
      <c r="F12" s="21">
        <v>6.7716831409742753E-18</v>
      </c>
    </row>
    <row r="13" spans="1:9" x14ac:dyDescent="0.25">
      <c r="A13" s="11" t="s">
        <v>50</v>
      </c>
      <c r="B13" s="11">
        <v>82</v>
      </c>
      <c r="C13" s="11">
        <v>2.8119149924515505</v>
      </c>
      <c r="D13" s="11">
        <v>3.4291646249409155E-2</v>
      </c>
      <c r="E13" s="11"/>
      <c r="F13" s="11"/>
    </row>
    <row r="14" spans="1:9" ht="15.75" thickBot="1" x14ac:dyDescent="0.3">
      <c r="A14" s="12" t="s">
        <v>25</v>
      </c>
      <c r="B14" s="12">
        <v>86</v>
      </c>
      <c r="C14" s="12">
        <v>7.9965596311795242</v>
      </c>
      <c r="D14" s="12"/>
      <c r="E14" s="12"/>
      <c r="F14" s="12"/>
    </row>
    <row r="15" spans="1:9" ht="15.75" thickBot="1" x14ac:dyDescent="0.3"/>
    <row r="16" spans="1:9" x14ac:dyDescent="0.25">
      <c r="A16" s="13"/>
      <c r="B16" s="13" t="s">
        <v>56</v>
      </c>
      <c r="C16" s="13" t="s">
        <v>46</v>
      </c>
      <c r="D16" s="13" t="s">
        <v>57</v>
      </c>
      <c r="E16" s="13" t="s">
        <v>58</v>
      </c>
      <c r="F16" s="13" t="s">
        <v>59</v>
      </c>
      <c r="G16" s="13" t="s">
        <v>60</v>
      </c>
      <c r="H16" s="13" t="s">
        <v>61</v>
      </c>
      <c r="I16" s="13" t="s">
        <v>62</v>
      </c>
    </row>
    <row r="17" spans="1:9" x14ac:dyDescent="0.25">
      <c r="A17" s="11" t="s">
        <v>51</v>
      </c>
      <c r="B17" s="11">
        <v>7.3580366086946105</v>
      </c>
      <c r="C17" s="11">
        <v>0.44411529701074404</v>
      </c>
      <c r="D17" s="11">
        <v>16.56785221815182</v>
      </c>
      <c r="E17" s="11">
        <v>6.7791903707257722E-28</v>
      </c>
      <c r="F17" s="11">
        <v>6.4745498068429175</v>
      </c>
      <c r="G17" s="11">
        <v>8.2415234105463036</v>
      </c>
      <c r="H17" s="11">
        <v>6.4745498068429175</v>
      </c>
      <c r="I17" s="11">
        <v>8.2415234105463036</v>
      </c>
    </row>
    <row r="18" spans="1:9" x14ac:dyDescent="0.25">
      <c r="A18" s="11" t="s">
        <v>34</v>
      </c>
      <c r="B18" s="11">
        <v>0.16720069135881194</v>
      </c>
      <c r="C18" s="11">
        <v>3.8500808569855514E-2</v>
      </c>
      <c r="D18" s="11">
        <v>4.3427838938874368</v>
      </c>
      <c r="E18" s="21">
        <v>3.9954011234888539E-5</v>
      </c>
      <c r="F18" s="11">
        <v>9.0610318406035659E-2</v>
      </c>
      <c r="G18" s="11">
        <v>0.2437910643115882</v>
      </c>
      <c r="H18" s="11">
        <v>9.0610318406035659E-2</v>
      </c>
      <c r="I18" s="11">
        <v>0.2437910643115882</v>
      </c>
    </row>
    <row r="19" spans="1:9" x14ac:dyDescent="0.25">
      <c r="A19" s="11" t="s">
        <v>35</v>
      </c>
      <c r="B19" s="11">
        <v>0.70607400803531772</v>
      </c>
      <c r="C19" s="11">
        <v>9.3472253218997867E-2</v>
      </c>
      <c r="D19" s="11">
        <v>7.5538353224570711</v>
      </c>
      <c r="E19" s="21">
        <v>5.3091130755479234E-11</v>
      </c>
      <c r="F19" s="11">
        <v>0.52012792012939668</v>
      </c>
      <c r="G19" s="11">
        <v>0.89202009594123877</v>
      </c>
      <c r="H19" s="11">
        <v>0.52012792012939668</v>
      </c>
      <c r="I19" s="11">
        <v>0.89202009594123877</v>
      </c>
    </row>
    <row r="20" spans="1:9" x14ac:dyDescent="0.25">
      <c r="A20" s="11" t="s">
        <v>1</v>
      </c>
      <c r="B20" s="11">
        <v>2.7281636503773628E-2</v>
      </c>
      <c r="C20" s="11">
        <v>2.8959972374362319E-2</v>
      </c>
      <c r="D20" s="11">
        <v>0.94204635802503434</v>
      </c>
      <c r="E20" s="21">
        <v>0.34893605461065358</v>
      </c>
      <c r="F20" s="11">
        <v>-3.0328973954707763E-2</v>
      </c>
      <c r="G20" s="11">
        <v>8.4892246962255016E-2</v>
      </c>
      <c r="H20" s="11">
        <v>-3.0328973954707763E-2</v>
      </c>
      <c r="I20" s="11">
        <v>8.4892246962255016E-2</v>
      </c>
    </row>
    <row r="21" spans="1:9" ht="15.75" thickBot="1" x14ac:dyDescent="0.3">
      <c r="A21" s="12" t="s">
        <v>4</v>
      </c>
      <c r="B21" s="12">
        <v>5.4328854014752501E-2</v>
      </c>
      <c r="C21" s="12">
        <v>4.5094866455045839E-2</v>
      </c>
      <c r="D21" s="12">
        <v>1.2047680431410488</v>
      </c>
      <c r="E21" s="32">
        <v>0.2317585087086684</v>
      </c>
      <c r="F21" s="12">
        <v>-3.5379200655865625E-2</v>
      </c>
      <c r="G21" s="12">
        <v>0.14403690868537061</v>
      </c>
      <c r="H21" s="12">
        <v>-3.5379200655865625E-2</v>
      </c>
      <c r="I21" s="12">
        <v>0.14403690868537061</v>
      </c>
    </row>
    <row r="25" spans="1:9" x14ac:dyDescent="0.25">
      <c r="A25" t="s">
        <v>65</v>
      </c>
    </row>
    <row r="26" spans="1:9" ht="15.75" thickBot="1" x14ac:dyDescent="0.3"/>
    <row r="27" spans="1:9" x14ac:dyDescent="0.25">
      <c r="A27" s="13" t="s">
        <v>66</v>
      </c>
      <c r="B27" s="13" t="s">
        <v>75</v>
      </c>
      <c r="C27" s="13" t="s">
        <v>50</v>
      </c>
      <c r="D27" s="13" t="s">
        <v>68</v>
      </c>
    </row>
    <row r="28" spans="1:9" x14ac:dyDescent="0.25">
      <c r="A28" s="11">
        <v>1</v>
      </c>
      <c r="B28" s="11">
        <v>12.411081079530533</v>
      </c>
      <c r="C28" s="11">
        <v>-8.7225398343974803E-2</v>
      </c>
      <c r="D28">
        <f>+C28^2</f>
        <v>7.6082701162650821E-3</v>
      </c>
    </row>
    <row r="29" spans="1:9" x14ac:dyDescent="0.25">
      <c r="A29" s="11">
        <v>2</v>
      </c>
      <c r="B29" s="11">
        <v>12.350614369552783</v>
      </c>
      <c r="C29" s="11">
        <v>0.18296184261584258</v>
      </c>
      <c r="D29">
        <f t="shared" ref="D29:D92" si="0">+C29^2</f>
        <v>3.347503585338435E-2</v>
      </c>
    </row>
    <row r="30" spans="1:9" x14ac:dyDescent="0.25">
      <c r="A30" s="11">
        <v>3</v>
      </c>
      <c r="B30" s="11">
        <v>11.897169736953124</v>
      </c>
      <c r="C30" s="11">
        <v>-2.4823102376137385E-2</v>
      </c>
      <c r="D30">
        <f t="shared" si="0"/>
        <v>6.1618641157619751E-4</v>
      </c>
    </row>
    <row r="31" spans="1:9" x14ac:dyDescent="0.25">
      <c r="A31" s="11">
        <v>4</v>
      </c>
      <c r="B31" s="11">
        <v>11.9680379929141</v>
      </c>
      <c r="C31" s="11">
        <v>-7.4965227819996372E-2</v>
      </c>
      <c r="D31">
        <f t="shared" si="0"/>
        <v>5.6197853821039583E-3</v>
      </c>
    </row>
    <row r="32" spans="1:9" x14ac:dyDescent="0.25">
      <c r="A32" s="11">
        <v>5</v>
      </c>
      <c r="B32" s="11">
        <v>12.431907239060738</v>
      </c>
      <c r="C32" s="11">
        <v>0.10974438711343382</v>
      </c>
      <c r="D32">
        <f t="shared" si="0"/>
        <v>1.2043830502903219E-2</v>
      </c>
    </row>
    <row r="33" spans="1:4" x14ac:dyDescent="0.25">
      <c r="A33" s="11">
        <v>6</v>
      </c>
      <c r="B33" s="11">
        <v>12.580471967532622</v>
      </c>
      <c r="C33" s="11">
        <v>0.18437682782124476</v>
      </c>
      <c r="D33">
        <f t="shared" si="0"/>
        <v>3.3994814637424937E-2</v>
      </c>
    </row>
    <row r="34" spans="1:4" x14ac:dyDescent="0.25">
      <c r="A34" s="11">
        <v>7</v>
      </c>
      <c r="B34" s="11">
        <v>12.331560113523043</v>
      </c>
      <c r="C34" s="11">
        <v>9.5152953103221805E-2</v>
      </c>
      <c r="D34">
        <f t="shared" si="0"/>
        <v>9.054084484263928E-3</v>
      </c>
    </row>
    <row r="35" spans="1:4" x14ac:dyDescent="0.25">
      <c r="A35" s="11">
        <v>8</v>
      </c>
      <c r="B35" s="11">
        <v>12.144261183323634</v>
      </c>
      <c r="C35" s="11">
        <v>0.22838466203235619</v>
      </c>
      <c r="D35">
        <f t="shared" si="0"/>
        <v>5.215955385163356E-2</v>
      </c>
    </row>
    <row r="36" spans="1:4" x14ac:dyDescent="0.25">
      <c r="A36" s="11">
        <v>9</v>
      </c>
      <c r="B36" s="11">
        <v>12.098714155856584</v>
      </c>
      <c r="C36" s="11">
        <v>-0.15076478053664744</v>
      </c>
      <c r="D36">
        <f t="shared" si="0"/>
        <v>2.2730019050263464E-2</v>
      </c>
    </row>
    <row r="37" spans="1:4" x14ac:dyDescent="0.25">
      <c r="A37" s="11">
        <v>10</v>
      </c>
      <c r="B37" s="11">
        <v>12.024203511616619</v>
      </c>
      <c r="C37" s="11">
        <v>7.6508618255727967E-2</v>
      </c>
      <c r="D37">
        <f t="shared" si="0"/>
        <v>5.8535686674007111E-3</v>
      </c>
    </row>
    <row r="38" spans="1:4" x14ac:dyDescent="0.25">
      <c r="A38" s="11">
        <v>11</v>
      </c>
      <c r="B38" s="11">
        <v>12.377430057596388</v>
      </c>
      <c r="C38" s="11">
        <v>-0.10486767079738257</v>
      </c>
      <c r="D38">
        <f t="shared" si="0"/>
        <v>1.0997228378468206E-2</v>
      </c>
    </row>
    <row r="39" spans="1:4" x14ac:dyDescent="0.25">
      <c r="A39" s="11">
        <v>12</v>
      </c>
      <c r="B39" s="11">
        <v>12.516378419244887</v>
      </c>
      <c r="C39" s="11">
        <v>-0.19252273805832942</v>
      </c>
      <c r="D39">
        <f t="shared" si="0"/>
        <v>3.7065004669476126E-2</v>
      </c>
    </row>
    <row r="40" spans="1:4" x14ac:dyDescent="0.25">
      <c r="A40" s="11">
        <v>13</v>
      </c>
      <c r="B40" s="11">
        <v>12.729116781038677</v>
      </c>
      <c r="C40" s="11">
        <v>-0.10515650740178195</v>
      </c>
      <c r="D40">
        <f t="shared" si="0"/>
        <v>1.1057891048941022E-2</v>
      </c>
    </row>
    <row r="41" spans="1:4" x14ac:dyDescent="0.25">
      <c r="A41" s="11">
        <v>14</v>
      </c>
      <c r="B41" s="11">
        <v>12.161933809835782</v>
      </c>
      <c r="C41" s="11">
        <v>-0.18527432863341353</v>
      </c>
      <c r="D41">
        <f t="shared" si="0"/>
        <v>3.4326576850562118E-2</v>
      </c>
    </row>
    <row r="42" spans="1:4" x14ac:dyDescent="0.25">
      <c r="A42" s="11">
        <v>15</v>
      </c>
      <c r="B42" s="11">
        <v>12.356727937828776</v>
      </c>
      <c r="C42" s="11">
        <v>-0.15692490531219683</v>
      </c>
      <c r="D42">
        <f t="shared" si="0"/>
        <v>2.4625425907241941E-2</v>
      </c>
    </row>
    <row r="43" spans="1:4" x14ac:dyDescent="0.25">
      <c r="A43" s="11">
        <v>16</v>
      </c>
      <c r="B43" s="11">
        <v>12.091972177846799</v>
      </c>
      <c r="C43" s="11">
        <v>-4.5188390000006962E-2</v>
      </c>
      <c r="D43">
        <f t="shared" si="0"/>
        <v>2.041990590792729E-3</v>
      </c>
    </row>
    <row r="44" spans="1:4" x14ac:dyDescent="0.25">
      <c r="A44" s="11">
        <v>17</v>
      </c>
      <c r="B44" s="11">
        <v>12.211265073170571</v>
      </c>
      <c r="C44" s="11">
        <v>-0.11055294329822374</v>
      </c>
      <c r="D44">
        <f t="shared" si="0"/>
        <v>1.2221953271900272E-2</v>
      </c>
    </row>
    <row r="45" spans="1:4" x14ac:dyDescent="0.25">
      <c r="A45" s="11">
        <v>18</v>
      </c>
      <c r="B45" s="11">
        <v>12.18452114965692</v>
      </c>
      <c r="C45" s="11">
        <v>8.8041237142086004E-2</v>
      </c>
      <c r="D45">
        <f t="shared" si="0"/>
        <v>7.7512594375090237E-3</v>
      </c>
    </row>
    <row r="46" spans="1:4" x14ac:dyDescent="0.25">
      <c r="A46" s="11">
        <v>19</v>
      </c>
      <c r="B46" s="11">
        <v>11.966165838114083</v>
      </c>
      <c r="C46" s="11">
        <v>0.24489434892712936</v>
      </c>
      <c r="D46">
        <f t="shared" si="0"/>
        <v>5.9973242136442582E-2</v>
      </c>
    </row>
    <row r="47" spans="1:4" x14ac:dyDescent="0.25">
      <c r="A47" s="11">
        <v>20</v>
      </c>
      <c r="B47" s="11">
        <v>12.267218495843297</v>
      </c>
      <c r="C47" s="11">
        <v>8.9427008166250488E-2</v>
      </c>
      <c r="D47">
        <f t="shared" si="0"/>
        <v>7.9971897895666309E-3</v>
      </c>
    </row>
    <row r="48" spans="1:4" x14ac:dyDescent="0.25">
      <c r="A48" s="11">
        <v>21</v>
      </c>
      <c r="B48" s="11">
        <v>12.242514912079352</v>
      </c>
      <c r="C48" s="11">
        <v>-3.8945396767296359E-2</v>
      </c>
      <c r="D48">
        <f t="shared" si="0"/>
        <v>1.5167439293621377E-3</v>
      </c>
    </row>
    <row r="49" spans="1:4" x14ac:dyDescent="0.25">
      <c r="A49" s="11">
        <v>22</v>
      </c>
      <c r="B49" s="11">
        <v>12.32684075957188</v>
      </c>
      <c r="C49" s="11">
        <v>-0.10834559404314881</v>
      </c>
      <c r="D49">
        <f t="shared" si="0"/>
        <v>1.1738767748562803E-2</v>
      </c>
    </row>
    <row r="50" spans="1:4" x14ac:dyDescent="0.25">
      <c r="A50" s="11">
        <v>23</v>
      </c>
      <c r="B50" s="11">
        <v>12.099197211420524</v>
      </c>
      <c r="C50" s="11">
        <v>-6.3023602685747804E-2</v>
      </c>
      <c r="D50">
        <f t="shared" si="0"/>
        <v>3.9719744954909977E-3</v>
      </c>
    </row>
    <row r="51" spans="1:4" x14ac:dyDescent="0.25">
      <c r="A51" s="11">
        <v>24</v>
      </c>
      <c r="B51" s="11">
        <v>12.088521017408681</v>
      </c>
      <c r="C51" s="11">
        <v>-0.45781251678206836</v>
      </c>
      <c r="D51">
        <f t="shared" si="0"/>
        <v>0.20959230052233163</v>
      </c>
    </row>
    <row r="52" spans="1:4" x14ac:dyDescent="0.25">
      <c r="A52" s="11">
        <v>25</v>
      </c>
      <c r="B52" s="11">
        <v>12.084060848138332</v>
      </c>
      <c r="C52" s="11">
        <v>4.5400695020001436E-2</v>
      </c>
      <c r="D52">
        <f t="shared" si="0"/>
        <v>2.061223108299183E-3</v>
      </c>
    </row>
    <row r="53" spans="1:4" x14ac:dyDescent="0.25">
      <c r="A53" s="11">
        <v>26</v>
      </c>
      <c r="B53" s="11">
        <v>12.164894188035325</v>
      </c>
      <c r="C53" s="11">
        <v>7.1950116161602296E-2</v>
      </c>
      <c r="D53">
        <f t="shared" si="0"/>
        <v>5.1768192156680642E-3</v>
      </c>
    </row>
    <row r="54" spans="1:4" x14ac:dyDescent="0.25">
      <c r="A54" s="11">
        <v>27</v>
      </c>
      <c r="B54" s="11">
        <v>12.18044681638445</v>
      </c>
      <c r="C54" s="11">
        <v>-0.1222943009308981</v>
      </c>
      <c r="D54">
        <f t="shared" si="0"/>
        <v>1.4955896040177065E-2</v>
      </c>
    </row>
    <row r="55" spans="1:4" x14ac:dyDescent="0.25">
      <c r="A55" s="11">
        <v>28</v>
      </c>
      <c r="B55" s="11">
        <v>12.33670903876056</v>
      </c>
      <c r="C55" s="11">
        <v>0.12109461493573548</v>
      </c>
      <c r="D55">
        <f t="shared" si="0"/>
        <v>1.466390576643405E-2</v>
      </c>
    </row>
    <row r="56" spans="1:4" x14ac:dyDescent="0.25">
      <c r="A56" s="11">
        <v>29</v>
      </c>
      <c r="B56" s="11">
        <v>12.806841474207861</v>
      </c>
      <c r="C56" s="11">
        <v>-1.8204107756719878E-2</v>
      </c>
      <c r="D56">
        <f t="shared" si="0"/>
        <v>3.3138953921826885E-4</v>
      </c>
    </row>
    <row r="57" spans="1:4" x14ac:dyDescent="0.25">
      <c r="A57" s="11">
        <v>30</v>
      </c>
      <c r="B57" s="11">
        <v>12.367132142708261</v>
      </c>
      <c r="C57" s="11">
        <v>0.110874218305554</v>
      </c>
      <c r="D57">
        <f t="shared" si="0"/>
        <v>1.2293092284867645E-2</v>
      </c>
    </row>
    <row r="58" spans="1:4" x14ac:dyDescent="0.25">
      <c r="A58" s="11">
        <v>31</v>
      </c>
      <c r="B58" s="11">
        <v>12.061108363743342</v>
      </c>
      <c r="C58" s="11">
        <v>-2.9558482897904526E-3</v>
      </c>
      <c r="D58">
        <f t="shared" si="0"/>
        <v>8.7370391122571439E-6</v>
      </c>
    </row>
    <row r="59" spans="1:4" x14ac:dyDescent="0.25">
      <c r="A59" s="11">
        <v>32</v>
      </c>
      <c r="B59" s="11">
        <v>12.612462856965173</v>
      </c>
      <c r="C59" s="11">
        <v>-0.17825911860975019</v>
      </c>
      <c r="D59">
        <f t="shared" si="0"/>
        <v>3.1776313367524983E-2</v>
      </c>
    </row>
    <row r="60" spans="1:4" x14ac:dyDescent="0.25">
      <c r="A60" s="11">
        <v>33</v>
      </c>
      <c r="B60" s="11">
        <v>12.089322188470126</v>
      </c>
      <c r="C60" s="11">
        <v>5.6203957192014542E-2</v>
      </c>
      <c r="D60">
        <f t="shared" si="0"/>
        <v>3.158884804041803E-3</v>
      </c>
    </row>
    <row r="61" spans="1:4" x14ac:dyDescent="0.25">
      <c r="A61" s="11">
        <v>34</v>
      </c>
      <c r="B61" s="11">
        <v>12.219254369078904</v>
      </c>
      <c r="C61" s="11">
        <v>-0.13959564840438787</v>
      </c>
      <c r="D61">
        <f t="shared" si="0"/>
        <v>1.9486945053441479E-2</v>
      </c>
    </row>
    <row r="62" spans="1:4" x14ac:dyDescent="0.25">
      <c r="A62" s="11">
        <v>35</v>
      </c>
      <c r="B62" s="11">
        <v>12.358500073752046</v>
      </c>
      <c r="C62" s="11">
        <v>0.15045109111119181</v>
      </c>
      <c r="D62">
        <f t="shared" si="0"/>
        <v>2.2635530816548139E-2</v>
      </c>
    </row>
    <row r="63" spans="1:4" x14ac:dyDescent="0.25">
      <c r="A63" s="11">
        <v>36</v>
      </c>
      <c r="B63" s="11">
        <v>12.009412141829056</v>
      </c>
      <c r="C63" s="11">
        <v>-0.14231486313821406</v>
      </c>
      <c r="D63">
        <f t="shared" si="0"/>
        <v>2.0253520270048602E-2</v>
      </c>
    </row>
    <row r="64" spans="1:4" x14ac:dyDescent="0.25">
      <c r="A64" s="11">
        <v>37</v>
      </c>
      <c r="B64" s="11">
        <v>12.592330297278576</v>
      </c>
      <c r="C64" s="11">
        <v>-8.6153059298064605E-2</v>
      </c>
      <c r="D64">
        <f t="shared" si="0"/>
        <v>7.4223496264158358E-3</v>
      </c>
    </row>
    <row r="65" spans="1:4" x14ac:dyDescent="0.25">
      <c r="A65" s="11">
        <v>38</v>
      </c>
      <c r="B65" s="11">
        <v>12.923096367448007</v>
      </c>
      <c r="C65" s="11">
        <v>5.1346879879698548E-2</v>
      </c>
      <c r="D65">
        <f t="shared" si="0"/>
        <v>2.6365020733801914E-3</v>
      </c>
    </row>
    <row r="66" spans="1:4" x14ac:dyDescent="0.25">
      <c r="A66" s="11">
        <v>39</v>
      </c>
      <c r="B66" s="11">
        <v>12.225051054030153</v>
      </c>
      <c r="C66" s="11">
        <v>-0.26263881085743712</v>
      </c>
      <c r="D66">
        <f t="shared" si="0"/>
        <v>6.897914496860863E-2</v>
      </c>
    </row>
    <row r="67" spans="1:4" x14ac:dyDescent="0.25">
      <c r="A67" s="11">
        <v>40</v>
      </c>
      <c r="B67" s="11">
        <v>11.983112924445013</v>
      </c>
      <c r="C67" s="11">
        <v>5.306068428976296E-2</v>
      </c>
      <c r="D67">
        <f t="shared" si="0"/>
        <v>2.8154362172978977E-3</v>
      </c>
    </row>
    <row r="68" spans="1:4" x14ac:dyDescent="0.25">
      <c r="A68" s="11">
        <v>41</v>
      </c>
      <c r="B68" s="11">
        <v>12.118316753255806</v>
      </c>
      <c r="C68" s="11">
        <v>7.0879892069122263E-3</v>
      </c>
      <c r="D68">
        <f t="shared" si="0"/>
        <v>5.0239590997304214E-5</v>
      </c>
    </row>
    <row r="69" spans="1:4" x14ac:dyDescent="0.25">
      <c r="A69" s="11">
        <v>42</v>
      </c>
      <c r="B69" s="11">
        <v>12.914186918097993</v>
      </c>
      <c r="C69" s="11">
        <v>0.27606872534925486</v>
      </c>
      <c r="D69">
        <f t="shared" si="0"/>
        <v>7.6213941115962316E-2</v>
      </c>
    </row>
    <row r="70" spans="1:4" x14ac:dyDescent="0.25">
      <c r="A70" s="11">
        <v>43</v>
      </c>
      <c r="B70" s="11">
        <v>12.161480025657463</v>
      </c>
      <c r="C70" s="11">
        <v>-2.7978072962124401E-2</v>
      </c>
      <c r="D70">
        <f t="shared" si="0"/>
        <v>7.827725666739564E-4</v>
      </c>
    </row>
    <row r="71" spans="1:4" x14ac:dyDescent="0.25">
      <c r="A71" s="11">
        <v>44</v>
      </c>
      <c r="B71" s="11">
        <v>11.787633553856413</v>
      </c>
      <c r="C71" s="11">
        <v>0.27051896159713884</v>
      </c>
      <c r="D71">
        <f t="shared" si="0"/>
        <v>7.3180508583594275E-2</v>
      </c>
    </row>
    <row r="72" spans="1:4" x14ac:dyDescent="0.25">
      <c r="A72" s="11">
        <v>45</v>
      </c>
      <c r="B72" s="11">
        <v>12.408464149530426</v>
      </c>
      <c r="C72" s="11">
        <v>0.13853508297034089</v>
      </c>
      <c r="D72">
        <f t="shared" si="0"/>
        <v>1.9191969213599235E-2</v>
      </c>
    </row>
    <row r="73" spans="1:4" x14ac:dyDescent="0.25">
      <c r="A73" s="11">
        <v>46</v>
      </c>
      <c r="B73" s="11">
        <v>12.196437949745365</v>
      </c>
      <c r="C73" s="11">
        <v>3.3650827712143894E-3</v>
      </c>
      <c r="D73">
        <f t="shared" si="0"/>
        <v>1.1323782057123914E-5</v>
      </c>
    </row>
    <row r="74" spans="1:4" x14ac:dyDescent="0.25">
      <c r="A74" s="11">
        <v>47</v>
      </c>
      <c r="B74" s="11">
        <v>12.116046293915041</v>
      </c>
      <c r="C74" s="11">
        <v>0.25023010315546834</v>
      </c>
      <c r="D74">
        <f t="shared" si="0"/>
        <v>6.2615104525196322E-2</v>
      </c>
    </row>
    <row r="75" spans="1:4" x14ac:dyDescent="0.25">
      <c r="A75" s="11">
        <v>48</v>
      </c>
      <c r="B75" s="11">
        <v>12.704514240534309</v>
      </c>
      <c r="C75" s="11">
        <v>-5.0156489713042873E-2</v>
      </c>
      <c r="D75">
        <f t="shared" si="0"/>
        <v>2.5156734603345755E-3</v>
      </c>
    </row>
    <row r="76" spans="1:4" x14ac:dyDescent="0.25">
      <c r="A76" s="11">
        <v>49</v>
      </c>
      <c r="B76" s="11">
        <v>12.049887785851448</v>
      </c>
      <c r="C76" s="11">
        <v>0.10357490940642755</v>
      </c>
      <c r="D76">
        <f t="shared" si="0"/>
        <v>1.0727761858549675E-2</v>
      </c>
    </row>
    <row r="77" spans="1:4" x14ac:dyDescent="0.25">
      <c r="A77" s="11">
        <v>50</v>
      </c>
      <c r="B77" s="11">
        <v>12.144248213962902</v>
      </c>
      <c r="C77" s="11">
        <v>0.22839763139308822</v>
      </c>
      <c r="D77">
        <f t="shared" si="0"/>
        <v>5.2165478025972996E-2</v>
      </c>
    </row>
    <row r="78" spans="1:4" x14ac:dyDescent="0.25">
      <c r="A78" s="11">
        <v>51</v>
      </c>
      <c r="B78" s="11">
        <v>12.247415915294823</v>
      </c>
      <c r="C78" s="11">
        <v>-5.1393605618150318E-2</v>
      </c>
      <c r="D78">
        <f t="shared" si="0"/>
        <v>2.641302698433972E-3</v>
      </c>
    </row>
    <row r="79" spans="1:4" x14ac:dyDescent="0.25">
      <c r="A79" s="11">
        <v>52</v>
      </c>
      <c r="B79" s="11">
        <v>12.101486820629194</v>
      </c>
      <c r="C79" s="11">
        <v>5.9849931059588357E-2</v>
      </c>
      <c r="D79">
        <f t="shared" si="0"/>
        <v>3.582014247837479E-3</v>
      </c>
    </row>
    <row r="80" spans="1:4" x14ac:dyDescent="0.25">
      <c r="A80" s="11">
        <v>53</v>
      </c>
      <c r="B80" s="11">
        <v>11.967012515905694</v>
      </c>
      <c r="C80" s="11">
        <v>1.682213421307921E-4</v>
      </c>
      <c r="D80">
        <f t="shared" si="0"/>
        <v>2.8298419948285007E-8</v>
      </c>
    </row>
    <row r="81" spans="1:4" x14ac:dyDescent="0.25">
      <c r="A81" s="11">
        <v>54</v>
      </c>
      <c r="B81" s="11">
        <v>12.171272434542605</v>
      </c>
      <c r="C81" s="11">
        <v>-0.35824237712203733</v>
      </c>
      <c r="D81">
        <f t="shared" si="0"/>
        <v>0.128337600766048</v>
      </c>
    </row>
    <row r="82" spans="1:4" x14ac:dyDescent="0.25">
      <c r="A82" s="11">
        <v>55</v>
      </c>
      <c r="B82" s="11">
        <v>12.19128588948632</v>
      </c>
      <c r="C82" s="11">
        <v>-4.9751765093716926E-2</v>
      </c>
      <c r="D82">
        <f t="shared" si="0"/>
        <v>2.4752381299403899E-3</v>
      </c>
    </row>
    <row r="83" spans="1:4" x14ac:dyDescent="0.25">
      <c r="A83" s="11">
        <v>56</v>
      </c>
      <c r="B83" s="11">
        <v>12.174709404215488</v>
      </c>
      <c r="C83" s="11">
        <v>-3.3175279822884818E-2</v>
      </c>
      <c r="D83">
        <f t="shared" si="0"/>
        <v>1.1005991913267084E-3</v>
      </c>
    </row>
    <row r="84" spans="1:4" x14ac:dyDescent="0.25">
      <c r="A84" s="11">
        <v>57</v>
      </c>
      <c r="B84" s="11">
        <v>12.130613530938025</v>
      </c>
      <c r="C84" s="11">
        <v>-0.16820607244285668</v>
      </c>
      <c r="D84">
        <f t="shared" si="0"/>
        <v>2.8293282806651551E-2</v>
      </c>
    </row>
    <row r="85" spans="1:4" x14ac:dyDescent="0.25">
      <c r="A85" s="11">
        <v>58</v>
      </c>
      <c r="B85" s="11">
        <v>12.2267602123401</v>
      </c>
      <c r="C85" s="11">
        <v>-5.3727420888126431E-2</v>
      </c>
      <c r="D85">
        <f t="shared" si="0"/>
        <v>2.8866357552898843E-3</v>
      </c>
    </row>
    <row r="86" spans="1:4" x14ac:dyDescent="0.25">
      <c r="A86" s="11">
        <v>59</v>
      </c>
      <c r="B86" s="11">
        <v>12.215176849050653</v>
      </c>
      <c r="C86" s="11">
        <v>7.1323045592134093E-2</v>
      </c>
      <c r="D86">
        <f t="shared" si="0"/>
        <v>5.0869768325376387E-3</v>
      </c>
    </row>
    <row r="87" spans="1:4" x14ac:dyDescent="0.25">
      <c r="A87" s="11">
        <v>60</v>
      </c>
      <c r="B87" s="11">
        <v>12.311846902551181</v>
      </c>
      <c r="C87" s="11">
        <v>6.3968517566086902E-2</v>
      </c>
      <c r="D87">
        <f t="shared" si="0"/>
        <v>4.0919712396027689E-3</v>
      </c>
    </row>
    <row r="88" spans="1:4" x14ac:dyDescent="0.25">
      <c r="A88" s="11">
        <v>61</v>
      </c>
      <c r="B88" s="11">
        <v>12.052675069497134</v>
      </c>
      <c r="C88" s="11">
        <v>-1.6501460762357922E-2</v>
      </c>
      <c r="D88">
        <f t="shared" si="0"/>
        <v>2.7229820729163809E-4</v>
      </c>
    </row>
    <row r="89" spans="1:4" x14ac:dyDescent="0.25">
      <c r="A89" s="11">
        <v>62</v>
      </c>
      <c r="B89" s="11">
        <v>12.122883179506019</v>
      </c>
      <c r="C89" s="11">
        <v>8.0686335806037235E-2</v>
      </c>
      <c r="D89">
        <f t="shared" si="0"/>
        <v>6.5102847858046061E-3</v>
      </c>
    </row>
    <row r="90" spans="1:4" x14ac:dyDescent="0.25">
      <c r="A90" s="11">
        <v>63</v>
      </c>
      <c r="B90" s="11">
        <v>12.044175638979461</v>
      </c>
      <c r="C90" s="11">
        <v>0.31246986503008678</v>
      </c>
      <c r="D90">
        <f t="shared" si="0"/>
        <v>9.7637416551920653E-2</v>
      </c>
    </row>
    <row r="91" spans="1:4" x14ac:dyDescent="0.25">
      <c r="A91" s="11">
        <v>64</v>
      </c>
      <c r="B91" s="11">
        <v>12.647165183437304</v>
      </c>
      <c r="C91" s="11">
        <v>0.12829676185527283</v>
      </c>
      <c r="D91">
        <f t="shared" si="0"/>
        <v>1.646005910254859E-2</v>
      </c>
    </row>
    <row r="92" spans="1:4" x14ac:dyDescent="0.25">
      <c r="A92" s="11">
        <v>65</v>
      </c>
      <c r="B92" s="11">
        <v>12.421441385079415</v>
      </c>
      <c r="C92" s="11">
        <v>1.2762353276007943E-2</v>
      </c>
      <c r="D92">
        <f t="shared" si="0"/>
        <v>1.6287766114163067E-4</v>
      </c>
    </row>
    <row r="93" spans="1:4" x14ac:dyDescent="0.25">
      <c r="A93" s="11">
        <v>66</v>
      </c>
      <c r="B93" s="11">
        <v>12.578695514148389</v>
      </c>
      <c r="C93" s="11">
        <v>0.24593545495065783</v>
      </c>
      <c r="D93">
        <f t="shared" ref="D93:D114" si="1">+C93^2</f>
        <v>6.0484248001787047E-2</v>
      </c>
    </row>
    <row r="94" spans="1:4" x14ac:dyDescent="0.25">
      <c r="A94" s="11">
        <v>67</v>
      </c>
      <c r="B94" s="11">
        <v>12.29456574236929</v>
      </c>
      <c r="C94" s="11">
        <v>-4.1490243243780256E-2</v>
      </c>
      <c r="D94">
        <f t="shared" si="1"/>
        <v>1.7214402844280532E-3</v>
      </c>
    </row>
    <row r="95" spans="1:4" x14ac:dyDescent="0.25">
      <c r="A95" s="11">
        <v>68</v>
      </c>
      <c r="B95" s="11">
        <v>12.604407574135351</v>
      </c>
      <c r="C95" s="11">
        <v>-4.416311488456337E-2</v>
      </c>
      <c r="D95">
        <f t="shared" si="1"/>
        <v>1.9503807163071428E-3</v>
      </c>
    </row>
    <row r="96" spans="1:4" x14ac:dyDescent="0.25">
      <c r="A96" s="11">
        <v>69</v>
      </c>
      <c r="B96" s="11">
        <v>12.526887914790754</v>
      </c>
      <c r="C96" s="11">
        <v>-0.12298952593065948</v>
      </c>
      <c r="D96">
        <f t="shared" si="1"/>
        <v>1.5126423488648361E-2</v>
      </c>
    </row>
    <row r="97" spans="1:4" x14ac:dyDescent="0.25">
      <c r="A97" s="11">
        <v>70</v>
      </c>
      <c r="B97" s="11">
        <v>12.085341755028987</v>
      </c>
      <c r="C97" s="11">
        <v>-7.1641002146268562E-2</v>
      </c>
      <c r="D97">
        <f t="shared" si="1"/>
        <v>5.1324331885216571E-3</v>
      </c>
    </row>
    <row r="98" spans="1:4" x14ac:dyDescent="0.25">
      <c r="A98" s="11">
        <v>71</v>
      </c>
      <c r="B98" s="11">
        <v>12.178486441427085</v>
      </c>
      <c r="C98" s="11">
        <v>-0.18777520676906612</v>
      </c>
      <c r="D98">
        <f t="shared" si="1"/>
        <v>3.5259528277165532E-2</v>
      </c>
    </row>
    <row r="99" spans="1:4" x14ac:dyDescent="0.25">
      <c r="A99" s="11">
        <v>72</v>
      </c>
      <c r="B99" s="11">
        <v>12.05412094085011</v>
      </c>
      <c r="C99" s="11">
        <v>4.6591189022237245E-2</v>
      </c>
      <c r="D99">
        <f t="shared" si="1"/>
        <v>2.1707388945058402E-3</v>
      </c>
    </row>
    <row r="100" spans="1:4" x14ac:dyDescent="0.25">
      <c r="A100" s="11">
        <v>73</v>
      </c>
      <c r="B100" s="11">
        <v>12.942393707723816</v>
      </c>
      <c r="C100" s="11">
        <v>0.26385115366121425</v>
      </c>
      <c r="D100">
        <f t="shared" si="1"/>
        <v>6.9617431288353696E-2</v>
      </c>
    </row>
    <row r="101" spans="1:4" x14ac:dyDescent="0.25">
      <c r="A101" s="11">
        <v>74</v>
      </c>
      <c r="B101" s="11">
        <v>12.074993861052915</v>
      </c>
      <c r="C101" s="11">
        <v>-1.6841345599363677E-2</v>
      </c>
      <c r="D101">
        <f t="shared" si="1"/>
        <v>2.8363092159720631E-4</v>
      </c>
    </row>
    <row r="102" spans="1:4" x14ac:dyDescent="0.25">
      <c r="A102" s="11">
        <v>75</v>
      </c>
      <c r="B102" s="11">
        <v>12.434845622389151</v>
      </c>
      <c r="C102" s="11">
        <v>-9.1187313906413436E-2</v>
      </c>
      <c r="D102">
        <f t="shared" si="1"/>
        <v>8.3151262174667815E-3</v>
      </c>
    </row>
    <row r="103" spans="1:4" x14ac:dyDescent="0.25">
      <c r="A103" s="11">
        <v>76</v>
      </c>
      <c r="B103" s="11">
        <v>11.970197187467022</v>
      </c>
      <c r="C103" s="11">
        <v>0.70196518798775109</v>
      </c>
      <c r="D103">
        <f t="shared" si="1"/>
        <v>0.49275512514667874</v>
      </c>
    </row>
    <row r="104" spans="1:4" x14ac:dyDescent="0.25">
      <c r="A104" s="11">
        <v>77</v>
      </c>
      <c r="B104" s="11">
        <v>12.60906393283156</v>
      </c>
      <c r="C104" s="11">
        <v>-0.22693934352102652</v>
      </c>
      <c r="D104">
        <f t="shared" si="1"/>
        <v>5.1501465637754477E-2</v>
      </c>
    </row>
    <row r="105" spans="1:4" x14ac:dyDescent="0.25">
      <c r="A105" s="11">
        <v>78</v>
      </c>
      <c r="B105" s="11">
        <v>12.35506870996544</v>
      </c>
      <c r="C105" s="11">
        <v>6.4097151025441335E-2</v>
      </c>
      <c r="D105">
        <f t="shared" si="1"/>
        <v>4.1084447695782355E-3</v>
      </c>
    </row>
    <row r="106" spans="1:4" x14ac:dyDescent="0.25">
      <c r="A106" s="11">
        <v>79</v>
      </c>
      <c r="B106" s="11">
        <v>12.240326433950612</v>
      </c>
      <c r="C106" s="11">
        <v>-0.11492169148789344</v>
      </c>
      <c r="D106">
        <f t="shared" si="1"/>
        <v>1.320699517443856E-2</v>
      </c>
    </row>
    <row r="107" spans="1:4" x14ac:dyDescent="0.25">
      <c r="A107" s="11">
        <v>80</v>
      </c>
      <c r="B107" s="11">
        <v>12.070037423689048</v>
      </c>
      <c r="C107" s="11">
        <v>-3.3863814954271376E-2</v>
      </c>
      <c r="D107">
        <f t="shared" si="1"/>
        <v>1.1467579632571338E-3</v>
      </c>
    </row>
    <row r="108" spans="1:4" x14ac:dyDescent="0.25">
      <c r="A108" s="11">
        <v>81</v>
      </c>
      <c r="B108" s="11">
        <v>12.025823005545893</v>
      </c>
      <c r="C108" s="11">
        <v>-0.69621959770320352</v>
      </c>
      <c r="D108">
        <f t="shared" si="1"/>
        <v>0.48472172822601056</v>
      </c>
    </row>
    <row r="109" spans="1:4" x14ac:dyDescent="0.25">
      <c r="A109" s="11">
        <v>82</v>
      </c>
      <c r="B109" s="11">
        <v>12.208412848355891</v>
      </c>
      <c r="C109" s="11">
        <v>3.1136478567468373E-3</v>
      </c>
      <c r="D109">
        <f t="shared" si="1"/>
        <v>9.6948029758241743E-6</v>
      </c>
    </row>
    <row r="110" spans="1:4" x14ac:dyDescent="0.25">
      <c r="A110" s="11">
        <v>83</v>
      </c>
      <c r="B110" s="11">
        <v>12.344710209128625</v>
      </c>
      <c r="C110" s="11">
        <v>-0.22746877730506654</v>
      </c>
      <c r="D110">
        <f t="shared" si="1"/>
        <v>5.1742044648661951E-2</v>
      </c>
    </row>
    <row r="111" spans="1:4" x14ac:dyDescent="0.25">
      <c r="A111" s="11">
        <v>84</v>
      </c>
      <c r="B111" s="11">
        <v>12.182027720098663</v>
      </c>
      <c r="C111" s="11">
        <v>0.12502084277151226</v>
      </c>
      <c r="D111">
        <f t="shared" si="1"/>
        <v>1.563021112729919E-2</v>
      </c>
    </row>
    <row r="112" spans="1:4" x14ac:dyDescent="0.25">
      <c r="A112" s="11">
        <v>85</v>
      </c>
      <c r="B112" s="11">
        <v>12.072760516413917</v>
      </c>
      <c r="C112" s="11">
        <v>1.1144495142049848E-2</v>
      </c>
      <c r="D112">
        <f t="shared" si="1"/>
        <v>1.2419977197117266E-4</v>
      </c>
    </row>
    <row r="113" spans="1:4" x14ac:dyDescent="0.25">
      <c r="A113" s="11">
        <v>86</v>
      </c>
      <c r="B113" s="11">
        <v>12.026289842468442</v>
      </c>
      <c r="C113" s="11">
        <v>-9.5476749391492532E-2</v>
      </c>
      <c r="D113">
        <f t="shared" si="1"/>
        <v>9.1158096743658695E-3</v>
      </c>
    </row>
    <row r="114" spans="1:4" ht="15.75" thickBot="1" x14ac:dyDescent="0.3">
      <c r="A114" s="12">
        <v>87</v>
      </c>
      <c r="B114" s="12">
        <v>11.799122586804993</v>
      </c>
      <c r="C114" s="12">
        <v>0.21002234954186427</v>
      </c>
      <c r="D114">
        <f t="shared" si="1"/>
        <v>4.4109387307085017E-2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00BD-4C71-455C-BDC4-DCCDA8C18003}">
  <sheetPr codeName="Hoja6"/>
  <dimension ref="A1:P116"/>
  <sheetViews>
    <sheetView showGridLines="0" topLeftCell="A5" workbookViewId="0">
      <selection activeCell="G33" sqref="G33"/>
    </sheetView>
  </sheetViews>
  <sheetFormatPr baseColWidth="10" defaultRowHeight="15" x14ac:dyDescent="0.25"/>
  <cols>
    <col min="2" max="2" width="15.7109375" bestFit="1" customWidth="1"/>
    <col min="3" max="3" width="16.7109375" bestFit="1" customWidth="1"/>
    <col min="4" max="4" width="13.28515625" bestFit="1" customWidth="1"/>
    <col min="5" max="5" width="8" bestFit="1" customWidth="1"/>
    <col min="8" max="8" width="32.85546875" bestFit="1" customWidth="1"/>
    <col min="9" max="9" width="17.7109375" bestFit="1" customWidth="1"/>
    <col min="10" max="10" width="19" bestFit="1" customWidth="1"/>
    <col min="11" max="11" width="25.42578125" bestFit="1" customWidth="1"/>
    <col min="12" max="12" width="12.7109375" bestFit="1" customWidth="1"/>
    <col min="13" max="13" width="15.85546875" bestFit="1" customWidth="1"/>
    <col min="14" max="14" width="12.85546875" bestFit="1" customWidth="1"/>
    <col min="15" max="15" width="13.5703125" bestFit="1" customWidth="1"/>
    <col min="16" max="16" width="14.42578125" bestFit="1" customWidth="1"/>
  </cols>
  <sheetData>
    <row r="1" spans="1:13" x14ac:dyDescent="0.25">
      <c r="A1" s="13" t="s">
        <v>68</v>
      </c>
      <c r="B1" t="s">
        <v>34</v>
      </c>
      <c r="C1" t="s">
        <v>35</v>
      </c>
      <c r="D1" t="s">
        <v>1</v>
      </c>
      <c r="E1" t="s">
        <v>4</v>
      </c>
    </row>
    <row r="2" spans="1:13" x14ac:dyDescent="0.25">
      <c r="A2">
        <v>7.6082701162650821E-3</v>
      </c>
      <c r="B2">
        <v>6.3440979464969196</v>
      </c>
      <c r="C2">
        <v>5.4227339691454155</v>
      </c>
      <c r="D2">
        <v>4</v>
      </c>
      <c r="E2">
        <v>1</v>
      </c>
    </row>
    <row r="3" spans="1:13" x14ac:dyDescent="0.25">
      <c r="A3">
        <v>3.347503585338435E-2</v>
      </c>
      <c r="B3">
        <v>6.8243936796255014</v>
      </c>
      <c r="C3">
        <v>5.2619989033899781</v>
      </c>
      <c r="D3">
        <v>3</v>
      </c>
      <c r="E3">
        <v>1</v>
      </c>
      <c r="H3" t="s">
        <v>41</v>
      </c>
      <c r="K3" t="s">
        <v>70</v>
      </c>
    </row>
    <row r="4" spans="1:13" ht="15.75" thickBot="1" x14ac:dyDescent="0.3">
      <c r="A4">
        <v>6.1618641157619751E-4</v>
      </c>
      <c r="B4">
        <v>6.1802145636737178</v>
      </c>
      <c r="C4">
        <v>4.8492821318864934</v>
      </c>
      <c r="D4">
        <v>3</v>
      </c>
      <c r="E4">
        <v>0</v>
      </c>
      <c r="K4" t="s">
        <v>71</v>
      </c>
    </row>
    <row r="5" spans="1:13" x14ac:dyDescent="0.25">
      <c r="A5">
        <v>5.6197853821039583E-3</v>
      </c>
      <c r="B5">
        <v>6.0576122415813849</v>
      </c>
      <c r="C5">
        <v>4.9017392320498603</v>
      </c>
      <c r="D5">
        <v>3</v>
      </c>
      <c r="E5">
        <v>1</v>
      </c>
      <c r="H5" s="14" t="s">
        <v>42</v>
      </c>
      <c r="I5" s="14"/>
    </row>
    <row r="6" spans="1:13" x14ac:dyDescent="0.25">
      <c r="A6">
        <v>1.2043830502903219E-2</v>
      </c>
      <c r="B6">
        <v>6.3390247010195706</v>
      </c>
      <c r="C6">
        <v>5.4534310482543917</v>
      </c>
      <c r="D6">
        <v>4</v>
      </c>
      <c r="E6">
        <v>1</v>
      </c>
      <c r="H6" s="11" t="s">
        <v>43</v>
      </c>
      <c r="I6" s="11">
        <v>0.26194288376001029</v>
      </c>
      <c r="K6" t="s">
        <v>72</v>
      </c>
    </row>
    <row r="7" spans="1:13" x14ac:dyDescent="0.25">
      <c r="A7">
        <v>3.3994814637424937E-2</v>
      </c>
      <c r="B7">
        <v>6.6793568172795155</v>
      </c>
      <c r="C7">
        <v>5.5446103383927987</v>
      </c>
      <c r="D7">
        <v>5</v>
      </c>
      <c r="E7">
        <v>1</v>
      </c>
      <c r="H7" s="11" t="s">
        <v>44</v>
      </c>
      <c r="I7" s="11">
        <v>6.8614074352510254E-2</v>
      </c>
    </row>
    <row r="8" spans="1:13" x14ac:dyDescent="0.25">
      <c r="A8">
        <v>9.054084484263928E-3</v>
      </c>
      <c r="B8">
        <v>6.7287805154225557</v>
      </c>
      <c r="C8">
        <v>5.2576542187859667</v>
      </c>
      <c r="D8">
        <v>3</v>
      </c>
      <c r="E8">
        <v>1</v>
      </c>
      <c r="H8" s="11" t="s">
        <v>45</v>
      </c>
      <c r="I8" s="11">
        <v>2.3180614564827829E-2</v>
      </c>
      <c r="K8" t="s">
        <v>74</v>
      </c>
      <c r="L8" s="31">
        <f>+I7*I10</f>
        <v>5.9694244686683922</v>
      </c>
    </row>
    <row r="9" spans="1:13" x14ac:dyDescent="0.25">
      <c r="A9">
        <v>5.215955385163356E-2</v>
      </c>
      <c r="B9">
        <v>6.3577168340317236</v>
      </c>
      <c r="C9">
        <v>5.0802552142804078</v>
      </c>
      <c r="D9">
        <v>3</v>
      </c>
      <c r="E9">
        <v>1</v>
      </c>
      <c r="H9" s="11" t="s">
        <v>46</v>
      </c>
      <c r="I9" s="11">
        <v>7.6500748797523513E-2</v>
      </c>
      <c r="K9" t="s">
        <v>73</v>
      </c>
      <c r="L9" s="34">
        <f>_xlfn.CHISQ.DIST.RT(L8,I14)</f>
        <v>0.20144333824589702</v>
      </c>
    </row>
    <row r="10" spans="1:13" ht="15.75" thickBot="1" x14ac:dyDescent="0.3">
      <c r="A10">
        <v>2.2730019050263464E-2</v>
      </c>
      <c r="B10">
        <v>6.3233154073143911</v>
      </c>
      <c r="C10">
        <v>5.1008391314238954</v>
      </c>
      <c r="D10">
        <v>3</v>
      </c>
      <c r="E10">
        <v>0</v>
      </c>
      <c r="H10" s="12" t="s">
        <v>47</v>
      </c>
      <c r="I10" s="12">
        <v>87</v>
      </c>
    </row>
    <row r="11" spans="1:13" x14ac:dyDescent="0.25">
      <c r="A11">
        <v>5.8535686674007111E-3</v>
      </c>
      <c r="B11">
        <v>5.5935042423828545</v>
      </c>
      <c r="C11">
        <v>5.1681327671578874</v>
      </c>
      <c r="D11">
        <v>3</v>
      </c>
      <c r="E11">
        <v>0</v>
      </c>
    </row>
    <row r="12" spans="1:13" ht="15.75" thickBot="1" x14ac:dyDescent="0.3">
      <c r="A12">
        <v>1.0997228378468206E-2</v>
      </c>
      <c r="B12">
        <v>6.3233154073143911</v>
      </c>
      <c r="C12">
        <v>5.3799960030523168</v>
      </c>
      <c r="D12">
        <v>4</v>
      </c>
      <c r="E12">
        <v>1</v>
      </c>
      <c r="H12" t="s">
        <v>48</v>
      </c>
    </row>
    <row r="13" spans="1:13" x14ac:dyDescent="0.25">
      <c r="A13">
        <v>3.7065004669476126E-2</v>
      </c>
      <c r="B13">
        <v>6.4841579324312217</v>
      </c>
      <c r="C13">
        <v>5.5000595414074249</v>
      </c>
      <c r="D13">
        <v>5</v>
      </c>
      <c r="E13">
        <v>1</v>
      </c>
      <c r="H13" s="13"/>
      <c r="I13" s="13" t="s">
        <v>52</v>
      </c>
      <c r="J13" s="13" t="s">
        <v>53</v>
      </c>
      <c r="K13" s="13" t="s">
        <v>54</v>
      </c>
      <c r="L13" s="13" t="s">
        <v>20</v>
      </c>
      <c r="M13" s="13" t="s">
        <v>73</v>
      </c>
    </row>
    <row r="14" spans="1:13" x14ac:dyDescent="0.25">
      <c r="A14">
        <v>1.1057891048941022E-2</v>
      </c>
      <c r="B14">
        <v>7.0360200870898666</v>
      </c>
      <c r="C14">
        <v>5.7479512624108287</v>
      </c>
      <c r="D14">
        <v>3</v>
      </c>
      <c r="E14">
        <v>1</v>
      </c>
      <c r="H14" s="11" t="s">
        <v>49</v>
      </c>
      <c r="I14" s="11">
        <v>4</v>
      </c>
      <c r="J14" s="11">
        <v>3.5353202629600844E-2</v>
      </c>
      <c r="K14" s="11">
        <v>8.838300657400211E-3</v>
      </c>
      <c r="L14" s="22">
        <v>1.5102101991165633</v>
      </c>
      <c r="M14" s="22">
        <v>0.20682521231233145</v>
      </c>
    </row>
    <row r="15" spans="1:13" x14ac:dyDescent="0.25">
      <c r="A15">
        <v>3.4326576850562118E-2</v>
      </c>
      <c r="B15">
        <v>6.3971852558808466</v>
      </c>
      <c r="C15">
        <v>5.1728833699164847</v>
      </c>
      <c r="D15">
        <v>3</v>
      </c>
      <c r="E15">
        <v>0</v>
      </c>
      <c r="H15" s="11" t="s">
        <v>50</v>
      </c>
      <c r="I15" s="11">
        <v>82</v>
      </c>
      <c r="J15" s="11">
        <v>0.47989389445970709</v>
      </c>
      <c r="K15" s="11">
        <v>5.8523645665817942E-3</v>
      </c>
      <c r="L15" s="11"/>
      <c r="M15" s="11"/>
    </row>
    <row r="16" spans="1:13" ht="15.75" thickBot="1" x14ac:dyDescent="0.3">
      <c r="A16">
        <v>2.4625425907241941E-2</v>
      </c>
      <c r="B16">
        <v>6.4062769280287384</v>
      </c>
      <c r="C16">
        <v>5.3696688888964665</v>
      </c>
      <c r="D16">
        <v>3</v>
      </c>
      <c r="E16">
        <v>1</v>
      </c>
      <c r="H16" s="12" t="s">
        <v>25</v>
      </c>
      <c r="I16" s="12">
        <v>86</v>
      </c>
      <c r="J16" s="12">
        <v>0.51524709708930794</v>
      </c>
      <c r="K16" s="12"/>
      <c r="L16" s="12"/>
      <c r="M16" s="12"/>
    </row>
    <row r="17" spans="1:16" ht="15.75" thickBot="1" x14ac:dyDescent="0.3">
      <c r="A17">
        <v>2.041990590792729E-3</v>
      </c>
      <c r="B17">
        <v>5.811656102799823</v>
      </c>
      <c r="C17">
        <v>5.0968697471363962</v>
      </c>
      <c r="D17">
        <v>4</v>
      </c>
      <c r="E17">
        <v>1</v>
      </c>
    </row>
    <row r="18" spans="1:16" x14ac:dyDescent="0.25">
      <c r="A18">
        <v>1.2221953271900272E-2</v>
      </c>
      <c r="B18">
        <v>6.3102301677657353</v>
      </c>
      <c r="C18">
        <v>5.2247031186462811</v>
      </c>
      <c r="D18">
        <v>4</v>
      </c>
      <c r="E18">
        <v>0</v>
      </c>
      <c r="H18" s="13"/>
      <c r="I18" s="13" t="s">
        <v>56</v>
      </c>
      <c r="J18" s="13" t="s">
        <v>46</v>
      </c>
      <c r="K18" s="13" t="s">
        <v>57</v>
      </c>
      <c r="L18" s="13" t="s">
        <v>58</v>
      </c>
      <c r="M18" s="13" t="s">
        <v>59</v>
      </c>
      <c r="N18" s="13" t="s">
        <v>60</v>
      </c>
      <c r="O18" s="13" t="s">
        <v>61</v>
      </c>
      <c r="P18" s="13" t="s">
        <v>62</v>
      </c>
    </row>
    <row r="19" spans="1:16" x14ac:dyDescent="0.25">
      <c r="A19">
        <v>7.7512594375090237E-3</v>
      </c>
      <c r="B19">
        <v>6.4948849230825525</v>
      </c>
      <c r="C19">
        <v>5.1047928219737235</v>
      </c>
      <c r="D19">
        <v>3</v>
      </c>
      <c r="E19">
        <v>1</v>
      </c>
      <c r="H19" s="11" t="s">
        <v>51</v>
      </c>
      <c r="I19" s="11">
        <v>0.38006755621000615</v>
      </c>
      <c r="J19" s="11">
        <v>0.18347092511590071</v>
      </c>
      <c r="K19" s="11">
        <v>2.0715410682641573</v>
      </c>
      <c r="L19" s="11">
        <v>4.1451836780536815E-2</v>
      </c>
      <c r="M19" s="11">
        <v>1.5085440181930754E-2</v>
      </c>
      <c r="N19" s="11">
        <v>0.7450496722380815</v>
      </c>
      <c r="O19" s="11">
        <v>1.5085440181930754E-2</v>
      </c>
      <c r="P19" s="11">
        <v>0.7450496722380815</v>
      </c>
    </row>
    <row r="20" spans="1:16" x14ac:dyDescent="0.25">
      <c r="A20">
        <v>5.9973242136442582E-2</v>
      </c>
      <c r="B20">
        <v>6.2617945506661403</v>
      </c>
      <c r="C20">
        <v>4.8507366775974878</v>
      </c>
      <c r="D20">
        <v>3</v>
      </c>
      <c r="E20">
        <v>1</v>
      </c>
      <c r="H20" s="11" t="s">
        <v>34</v>
      </c>
      <c r="I20" s="11">
        <v>-8.390436783325305E-3</v>
      </c>
      <c r="J20" s="11">
        <v>1.5905281834619412E-2</v>
      </c>
      <c r="K20" s="11">
        <v>-0.5275251875803102</v>
      </c>
      <c r="L20" s="11">
        <v>0.59925341776519858</v>
      </c>
      <c r="M20" s="11">
        <v>-4.0031109093420905E-2</v>
      </c>
      <c r="N20" s="11">
        <v>2.3250235526770292E-2</v>
      </c>
      <c r="O20" s="11">
        <v>-4.0031109093420905E-2</v>
      </c>
      <c r="P20" s="11">
        <v>2.3250235526770292E-2</v>
      </c>
    </row>
    <row r="21" spans="1:16" x14ac:dyDescent="0.25">
      <c r="A21">
        <v>7.9971897895666309E-3</v>
      </c>
      <c r="B21">
        <v>6.6835506724478808</v>
      </c>
      <c r="C21">
        <v>5.1386004195928692</v>
      </c>
      <c r="D21">
        <v>4</v>
      </c>
      <c r="E21">
        <v>1</v>
      </c>
      <c r="H21" s="11" t="s">
        <v>35</v>
      </c>
      <c r="I21" s="11">
        <v>-6.8410249183751284E-2</v>
      </c>
      <c r="J21" s="11">
        <v>3.8614839178445125E-2</v>
      </c>
      <c r="K21" s="11">
        <v>-1.7716051818218632</v>
      </c>
      <c r="L21" s="11">
        <v>8.0175258274120392E-2</v>
      </c>
      <c r="M21" s="11">
        <v>-0.14522746534227646</v>
      </c>
      <c r="N21" s="11">
        <v>8.4069669747738884E-3</v>
      </c>
      <c r="O21" s="11">
        <v>-0.14522746534227646</v>
      </c>
      <c r="P21" s="11">
        <v>8.4069669747738884E-3</v>
      </c>
    </row>
    <row r="22" spans="1:16" x14ac:dyDescent="0.25">
      <c r="A22">
        <v>1.5167439293621377E-3</v>
      </c>
      <c r="B22">
        <v>6.235212525759418</v>
      </c>
      <c r="C22">
        <v>5.2484196452635974</v>
      </c>
      <c r="D22">
        <v>3</v>
      </c>
      <c r="E22">
        <v>1</v>
      </c>
      <c r="H22" s="11" t="s">
        <v>1</v>
      </c>
      <c r="I22" s="11">
        <v>2.2308307939594645E-2</v>
      </c>
      <c r="J22" s="11">
        <v>1.1963814258635285E-2</v>
      </c>
      <c r="K22" s="11">
        <v>1.8646484689022043</v>
      </c>
      <c r="L22" s="11">
        <v>6.5808444179831851E-2</v>
      </c>
      <c r="M22" s="11">
        <v>-1.4915297792436298E-3</v>
      </c>
      <c r="N22" s="11">
        <v>4.6108145658432922E-2</v>
      </c>
      <c r="O22" s="11">
        <v>-1.4915297792436298E-3</v>
      </c>
      <c r="P22" s="11">
        <v>4.6108145658432922E-2</v>
      </c>
    </row>
    <row r="23" spans="1:16" ht="15.75" thickBot="1" x14ac:dyDescent="0.3">
      <c r="A23">
        <v>1.1738767748562803E-2</v>
      </c>
      <c r="B23">
        <v>6.5856796717818824</v>
      </c>
      <c r="C23">
        <v>5.2848570414660285</v>
      </c>
      <c r="D23">
        <v>3</v>
      </c>
      <c r="E23">
        <v>1</v>
      </c>
      <c r="H23" s="12" t="s">
        <v>4</v>
      </c>
      <c r="I23" s="12">
        <v>-2.4443465397724438E-2</v>
      </c>
      <c r="J23" s="12">
        <v>1.8629389535044782E-2</v>
      </c>
      <c r="K23" s="12">
        <v>-1.3120915933258293</v>
      </c>
      <c r="L23" s="12">
        <v>0.19315046496378632</v>
      </c>
      <c r="M23" s="12">
        <v>-6.1503255707914858E-2</v>
      </c>
      <c r="N23" s="12">
        <v>1.2616324912465979E-2</v>
      </c>
      <c r="O23" s="12">
        <v>-6.1503255707914858E-2</v>
      </c>
      <c r="P23" s="12">
        <v>1.2616324912465979E-2</v>
      </c>
    </row>
    <row r="24" spans="1:16" x14ac:dyDescent="0.25">
      <c r="A24">
        <v>3.9719744954909977E-3</v>
      </c>
      <c r="B24">
        <v>6.3238152823560423</v>
      </c>
      <c r="C24">
        <v>5.1014049023017876</v>
      </c>
      <c r="D24">
        <v>3</v>
      </c>
      <c r="E24">
        <v>0</v>
      </c>
    </row>
    <row r="25" spans="1:16" x14ac:dyDescent="0.25">
      <c r="A25">
        <v>0.20959230052233163</v>
      </c>
      <c r="B25">
        <v>6.183670124800873</v>
      </c>
      <c r="C25">
        <v>5.0808327482265794</v>
      </c>
      <c r="D25">
        <v>4</v>
      </c>
      <c r="E25">
        <v>0</v>
      </c>
    </row>
    <row r="26" spans="1:16" x14ac:dyDescent="0.25">
      <c r="A26">
        <v>2.061223108299183E-3</v>
      </c>
      <c r="B26">
        <v>6.7749216714204108</v>
      </c>
      <c r="C26">
        <v>4.8961990516742455</v>
      </c>
      <c r="D26">
        <v>3</v>
      </c>
      <c r="E26">
        <v>1</v>
      </c>
    </row>
    <row r="27" spans="1:16" x14ac:dyDescent="0.25">
      <c r="A27">
        <v>5.1768192156680642E-3</v>
      </c>
      <c r="B27">
        <v>6.3421371615549784</v>
      </c>
      <c r="C27">
        <v>5.1901116738766619</v>
      </c>
      <c r="D27">
        <v>3</v>
      </c>
      <c r="E27">
        <v>0</v>
      </c>
      <c r="H27" t="s">
        <v>65</v>
      </c>
    </row>
    <row r="28" spans="1:16" ht="15.75" thickBot="1" x14ac:dyDescent="0.3">
      <c r="A28">
        <v>1.4955896040177065E-2</v>
      </c>
      <c r="B28">
        <v>6.4351548890699268</v>
      </c>
      <c r="C28">
        <v>5.1901116738766619</v>
      </c>
      <c r="D28">
        <v>3</v>
      </c>
      <c r="E28">
        <v>0</v>
      </c>
    </row>
    <row r="29" spans="1:16" x14ac:dyDescent="0.25">
      <c r="A29">
        <v>1.466390576643405E-2</v>
      </c>
      <c r="B29">
        <v>6.6806401400946207</v>
      </c>
      <c r="C29">
        <v>5.2763463517981197</v>
      </c>
      <c r="D29">
        <v>3</v>
      </c>
      <c r="E29">
        <v>1</v>
      </c>
      <c r="H29" s="13" t="s">
        <v>66</v>
      </c>
      <c r="I29" s="13" t="s">
        <v>69</v>
      </c>
      <c r="J29" s="13" t="s">
        <v>50</v>
      </c>
    </row>
    <row r="30" spans="1:16" x14ac:dyDescent="0.25">
      <c r="A30">
        <v>3.3138953921826885E-4</v>
      </c>
      <c r="B30">
        <v>6.6597876439356041</v>
      </c>
      <c r="C30">
        <v>5.7925704827794693</v>
      </c>
      <c r="D30">
        <v>7</v>
      </c>
      <c r="E30">
        <v>1</v>
      </c>
      <c r="H30" s="11">
        <v>1</v>
      </c>
      <c r="I30" s="11">
        <v>2.0656987716923477E-2</v>
      </c>
      <c r="J30" s="11">
        <v>-1.3048717600658396E-2</v>
      </c>
    </row>
    <row r="31" spans="1:16" x14ac:dyDescent="0.25">
      <c r="A31">
        <v>1.2293092284867645E-2</v>
      </c>
      <c r="B31">
        <v>6.8111794194430351</v>
      </c>
      <c r="C31">
        <v>5.2498834171765791</v>
      </c>
      <c r="D31">
        <v>4</v>
      </c>
      <c r="E31">
        <v>1</v>
      </c>
      <c r="H31" s="11">
        <v>2</v>
      </c>
      <c r="I31" s="11">
        <v>5.3147146921086984E-3</v>
      </c>
      <c r="J31" s="11">
        <v>2.8160321161275651E-2</v>
      </c>
    </row>
    <row r="32" spans="1:16" x14ac:dyDescent="0.25">
      <c r="A32">
        <v>8.7370391122571439E-6</v>
      </c>
      <c r="B32">
        <v>6.1014210754006131</v>
      </c>
      <c r="C32">
        <v>4.9845405621624765</v>
      </c>
      <c r="D32">
        <v>4</v>
      </c>
      <c r="E32">
        <v>1</v>
      </c>
      <c r="H32" s="11">
        <v>3</v>
      </c>
      <c r="I32" s="11">
        <v>6.339718142023168E-2</v>
      </c>
      <c r="J32" s="11">
        <v>-6.2780995008655485E-2</v>
      </c>
    </row>
    <row r="33" spans="1:10" x14ac:dyDescent="0.25">
      <c r="A33">
        <v>3.1776313367524983E-2</v>
      </c>
      <c r="B33">
        <v>7.2453230995177753</v>
      </c>
      <c r="C33">
        <v>5.5714792304057665</v>
      </c>
      <c r="D33">
        <v>4</v>
      </c>
      <c r="E33">
        <v>0</v>
      </c>
      <c r="H33" s="11">
        <v>4</v>
      </c>
      <c r="I33" s="11">
        <v>3.6393799761878953E-2</v>
      </c>
      <c r="J33" s="11">
        <v>-3.0774014379774995E-2</v>
      </c>
    </row>
    <row r="34" spans="1:10" x14ac:dyDescent="0.25">
      <c r="A34">
        <v>3.158884804041803E-3</v>
      </c>
      <c r="B34">
        <v>6.283014110540865</v>
      </c>
      <c r="C34">
        <v>5.0201359529050071</v>
      </c>
      <c r="D34">
        <v>3</v>
      </c>
      <c r="E34">
        <v>1</v>
      </c>
      <c r="H34" s="11">
        <v>5</v>
      </c>
      <c r="I34" s="11">
        <v>1.8599559631329084E-2</v>
      </c>
      <c r="J34" s="11">
        <v>-6.5557291284258652E-3</v>
      </c>
    </row>
    <row r="35" spans="1:10" x14ac:dyDescent="0.25">
      <c r="A35">
        <v>1.9486945053441479E-2</v>
      </c>
      <c r="B35">
        <v>6.3851941443602565</v>
      </c>
      <c r="C35">
        <v>5.1413215097072307</v>
      </c>
      <c r="D35">
        <v>4</v>
      </c>
      <c r="E35">
        <v>1</v>
      </c>
      <c r="H35" s="11">
        <v>6</v>
      </c>
      <c r="I35" s="11">
        <v>3.1814734505343389E-2</v>
      </c>
      <c r="J35" s="11">
        <v>2.180080132081548E-3</v>
      </c>
    </row>
    <row r="36" spans="1:10" x14ac:dyDescent="0.25">
      <c r="A36">
        <v>2.2635530816548139E-2</v>
      </c>
      <c r="B36">
        <v>6.7287805154225557</v>
      </c>
      <c r="C36">
        <v>5.2571703087837829</v>
      </c>
      <c r="D36">
        <v>4</v>
      </c>
      <c r="E36">
        <v>1</v>
      </c>
      <c r="H36" s="11">
        <v>7</v>
      </c>
      <c r="I36" s="11">
        <v>6.4141718583924333E-3</v>
      </c>
      <c r="J36" s="11">
        <v>2.6399126258714947E-3</v>
      </c>
    </row>
    <row r="37" spans="1:10" x14ac:dyDescent="0.25">
      <c r="A37">
        <v>2.0253520270048602E-2</v>
      </c>
      <c r="B37">
        <v>5.7843189065817038</v>
      </c>
      <c r="C37">
        <v>5.0633599682375188</v>
      </c>
      <c r="D37">
        <v>4</v>
      </c>
      <c r="E37">
        <v>0</v>
      </c>
      <c r="H37" s="11">
        <v>8</v>
      </c>
      <c r="I37" s="11">
        <v>2.1663468322864917E-2</v>
      </c>
      <c r="J37" s="11">
        <v>3.0496085528768643E-2</v>
      </c>
    </row>
    <row r="38" spans="1:10" x14ac:dyDescent="0.25">
      <c r="A38">
        <v>7.4223496264158358E-3</v>
      </c>
      <c r="B38">
        <v>6.919584512897849</v>
      </c>
      <c r="C38">
        <v>5.5431568497648156</v>
      </c>
      <c r="D38">
        <v>4</v>
      </c>
      <c r="E38">
        <v>1</v>
      </c>
      <c r="H38" s="11">
        <v>9</v>
      </c>
      <c r="I38" s="11">
        <v>4.4987425815753629E-2</v>
      </c>
      <c r="J38" s="11">
        <v>-2.2257406765490165E-2</v>
      </c>
    </row>
    <row r="39" spans="1:10" x14ac:dyDescent="0.25">
      <c r="A39">
        <v>2.6365020733801914E-3</v>
      </c>
      <c r="B39">
        <v>7.2810039678844749</v>
      </c>
      <c r="C39">
        <v>5.8873910917215184</v>
      </c>
      <c r="D39">
        <v>5</v>
      </c>
      <c r="E39">
        <v>1</v>
      </c>
      <c r="H39" s="11">
        <v>10</v>
      </c>
      <c r="I39" s="11">
        <v>4.6507285869833687E-2</v>
      </c>
      <c r="J39" s="11">
        <v>-4.0653717202432979E-2</v>
      </c>
    </row>
    <row r="40" spans="1:10" x14ac:dyDescent="0.25">
      <c r="A40">
        <v>6.897914496860863E-2</v>
      </c>
      <c r="B40">
        <v>6.3878539284519622</v>
      </c>
      <c r="C40">
        <v>5.1489014052299993</v>
      </c>
      <c r="D40">
        <v>4</v>
      </c>
      <c r="E40">
        <v>1</v>
      </c>
      <c r="H40" s="11">
        <v>11</v>
      </c>
      <c r="I40" s="11">
        <v>2.3755077208167049E-2</v>
      </c>
      <c r="J40" s="11">
        <v>-1.2757848829698843E-2</v>
      </c>
    </row>
    <row r="41" spans="1:10" x14ac:dyDescent="0.25">
      <c r="A41">
        <v>2.8154362172978977E-3</v>
      </c>
      <c r="B41">
        <v>6.7153574950904149</v>
      </c>
      <c r="C41">
        <v>4.8829167872012995</v>
      </c>
      <c r="D41">
        <v>2</v>
      </c>
      <c r="E41">
        <v>0</v>
      </c>
      <c r="H41" s="11">
        <v>12</v>
      </c>
      <c r="I41" s="11">
        <v>3.6500269531942686E-2</v>
      </c>
      <c r="J41" s="11">
        <v>5.6473513753343973E-4</v>
      </c>
    </row>
    <row r="42" spans="1:10" x14ac:dyDescent="0.25">
      <c r="A42">
        <v>5.0239590997304214E-5</v>
      </c>
      <c r="B42">
        <v>6.3743253282221364</v>
      </c>
      <c r="C42">
        <v>5.0395776345195928</v>
      </c>
      <c r="D42">
        <v>3</v>
      </c>
      <c r="E42">
        <v>1</v>
      </c>
      <c r="H42" s="11">
        <v>13</v>
      </c>
      <c r="I42" s="11">
        <v>-2.9705045273451417E-2</v>
      </c>
      <c r="J42" s="11">
        <v>4.0762936322392439E-2</v>
      </c>
    </row>
    <row r="43" spans="1:10" x14ac:dyDescent="0.25">
      <c r="A43">
        <v>7.6213941115962316E-2</v>
      </c>
      <c r="B43">
        <v>7.8719766030328806</v>
      </c>
      <c r="C43">
        <v>5.7348284972978787</v>
      </c>
      <c r="D43">
        <v>5</v>
      </c>
      <c r="E43">
        <v>1</v>
      </c>
      <c r="H43" s="11">
        <v>14</v>
      </c>
      <c r="I43" s="11">
        <v>3.9439061213631305E-2</v>
      </c>
      <c r="J43" s="11">
        <v>-5.1124843630691863E-3</v>
      </c>
    </row>
    <row r="44" spans="1:10" x14ac:dyDescent="0.25">
      <c r="A44">
        <v>7.827725666739564E-4</v>
      </c>
      <c r="B44">
        <v>6.4845835549105129</v>
      </c>
      <c r="C44">
        <v>5.0359609940494039</v>
      </c>
      <c r="D44">
        <v>4</v>
      </c>
      <c r="E44">
        <v>1</v>
      </c>
      <c r="H44" s="11">
        <v>15</v>
      </c>
      <c r="I44" s="11">
        <v>1.457166326320921E-3</v>
      </c>
      <c r="J44" s="11">
        <v>2.316825958092102E-2</v>
      </c>
    </row>
    <row r="45" spans="1:10" x14ac:dyDescent="0.25">
      <c r="A45">
        <v>7.3180508583594275E-2</v>
      </c>
      <c r="B45">
        <v>6.2002057101522823</v>
      </c>
      <c r="C45">
        <v>4.6894140227019161</v>
      </c>
      <c r="D45">
        <v>3</v>
      </c>
      <c r="E45">
        <v>0</v>
      </c>
      <c r="H45" s="11">
        <v>16</v>
      </c>
      <c r="I45" s="11">
        <v>4.7416859974967362E-2</v>
      </c>
      <c r="J45" s="11">
        <v>-4.5374869384174635E-2</v>
      </c>
    </row>
    <row r="46" spans="1:10" x14ac:dyDescent="0.25">
      <c r="A46">
        <v>1.9191969213599235E-2</v>
      </c>
      <c r="B46">
        <v>6.4242159922501241</v>
      </c>
      <c r="C46">
        <v>5.3614169419621032</v>
      </c>
      <c r="D46">
        <v>5</v>
      </c>
      <c r="E46">
        <v>1</v>
      </c>
      <c r="H46" s="11">
        <v>17</v>
      </c>
      <c r="I46" s="11">
        <v>5.8931958399799561E-2</v>
      </c>
      <c r="J46" s="11">
        <v>-4.6710005127899287E-2</v>
      </c>
    </row>
    <row r="47" spans="1:10" x14ac:dyDescent="0.25">
      <c r="A47">
        <v>1.1323782057123914E-5</v>
      </c>
      <c r="B47">
        <v>6.5900291733299756</v>
      </c>
      <c r="C47">
        <v>5.0991398956709357</v>
      </c>
      <c r="D47">
        <v>3</v>
      </c>
      <c r="E47">
        <v>1</v>
      </c>
      <c r="H47" s="11">
        <v>18</v>
      </c>
      <c r="I47" s="11">
        <v>1.883394428632151E-2</v>
      </c>
      <c r="J47" s="11">
        <v>-1.1082684848812486E-2</v>
      </c>
    </row>
    <row r="48" spans="1:10" x14ac:dyDescent="0.25">
      <c r="A48">
        <v>6.2615104525196322E-2</v>
      </c>
      <c r="B48">
        <v>4.5315559380863357</v>
      </c>
      <c r="C48">
        <v>5.5496809758417589</v>
      </c>
      <c r="D48">
        <v>3</v>
      </c>
      <c r="E48">
        <v>0</v>
      </c>
      <c r="H48" s="11">
        <v>19</v>
      </c>
      <c r="I48" s="11">
        <v>3.8169718464324542E-2</v>
      </c>
      <c r="J48" s="11">
        <v>2.180352367211804E-2</v>
      </c>
    </row>
    <row r="49" spans="1:10" x14ac:dyDescent="0.25">
      <c r="A49">
        <v>2.5156734603345755E-3</v>
      </c>
      <c r="B49">
        <v>6.6249003849351631</v>
      </c>
      <c r="C49">
        <v>5.8487681380187828</v>
      </c>
      <c r="D49">
        <v>4</v>
      </c>
      <c r="E49">
        <v>0</v>
      </c>
      <c r="H49" s="11">
        <v>20</v>
      </c>
      <c r="I49" s="11">
        <v>3.7246478005257933E-2</v>
      </c>
      <c r="J49" s="11">
        <v>-2.9249288215691303E-2</v>
      </c>
    </row>
    <row r="50" spans="1:10" x14ac:dyDescent="0.25">
      <c r="A50">
        <v>1.0727761858549675E-2</v>
      </c>
      <c r="B50">
        <v>6.2979975993301007</v>
      </c>
      <c r="C50">
        <v>4.9607375728118166</v>
      </c>
      <c r="D50">
        <v>3</v>
      </c>
      <c r="E50">
        <v>1</v>
      </c>
      <c r="H50" s="11">
        <v>21</v>
      </c>
      <c r="I50" s="11">
        <v>1.1187162349704956E-2</v>
      </c>
      <c r="J50" s="11">
        <v>-9.6704184203428196E-3</v>
      </c>
    </row>
    <row r="51" spans="1:10" x14ac:dyDescent="0.25">
      <c r="A51">
        <v>5.2165478025972996E-2</v>
      </c>
      <c r="B51">
        <v>6.4276754226386341</v>
      </c>
      <c r="C51">
        <v>5.0250319235172141</v>
      </c>
      <c r="D51">
        <v>4</v>
      </c>
      <c r="E51">
        <v>1</v>
      </c>
      <c r="H51" s="11">
        <v>22</v>
      </c>
      <c r="I51" s="11">
        <v>5.7538985625555893E-3</v>
      </c>
      <c r="J51" s="11">
        <v>5.9848691860072134E-3</v>
      </c>
    </row>
    <row r="52" spans="1:10" x14ac:dyDescent="0.25">
      <c r="A52">
        <v>2.641302698433972E-3</v>
      </c>
      <c r="B52">
        <v>6.4242159922501241</v>
      </c>
      <c r="C52">
        <v>5.2106041942667796</v>
      </c>
      <c r="D52">
        <v>3</v>
      </c>
      <c r="E52">
        <v>1</v>
      </c>
      <c r="H52" s="11">
        <v>23</v>
      </c>
      <c r="I52" s="11">
        <v>4.4944527119079619E-2</v>
      </c>
      <c r="J52" s="11">
        <v>-4.0972552623588621E-2</v>
      </c>
    </row>
    <row r="53" spans="1:10" x14ac:dyDescent="0.25">
      <c r="A53">
        <v>3.582014247837479E-3</v>
      </c>
      <c r="B53">
        <v>7.2572495743611416</v>
      </c>
      <c r="C53">
        <v>4.9222457606123458</v>
      </c>
      <c r="D53">
        <v>2</v>
      </c>
      <c r="E53">
        <v>0</v>
      </c>
      <c r="H53" s="11">
        <v>24</v>
      </c>
      <c r="I53" s="11">
        <v>6.983606033016157E-2</v>
      </c>
      <c r="J53" s="11">
        <v>0.13975624019217006</v>
      </c>
    </row>
    <row r="54" spans="1:10" x14ac:dyDescent="0.25">
      <c r="A54">
        <v>2.8298419948285007E-8</v>
      </c>
      <c r="B54">
        <v>6.1697756519458888</v>
      </c>
      <c r="C54">
        <v>4.8737261958221865</v>
      </c>
      <c r="D54">
        <v>3</v>
      </c>
      <c r="E54">
        <v>1</v>
      </c>
      <c r="H54" s="11">
        <v>25</v>
      </c>
      <c r="I54" s="11">
        <v>3.0754265456750193E-2</v>
      </c>
      <c r="J54" s="11">
        <v>-2.869304234845101E-2</v>
      </c>
    </row>
    <row r="55" spans="1:10" x14ac:dyDescent="0.25">
      <c r="A55">
        <v>0.128337600766048</v>
      </c>
      <c r="B55">
        <v>6.3261447343245507</v>
      </c>
      <c r="C55">
        <v>5.125987145707124</v>
      </c>
      <c r="D55">
        <v>3</v>
      </c>
      <c r="E55">
        <v>1</v>
      </c>
      <c r="H55" s="11">
        <v>26</v>
      </c>
      <c r="I55" s="11">
        <v>3.8722346202185925E-2</v>
      </c>
      <c r="J55" s="11">
        <v>-3.354552698651786E-2</v>
      </c>
    </row>
    <row r="56" spans="1:10" x14ac:dyDescent="0.25">
      <c r="A56">
        <v>2.4752381299403899E-3</v>
      </c>
      <c r="B56">
        <v>6.6609774120711922</v>
      </c>
      <c r="C56">
        <v>5.0750423440918748</v>
      </c>
      <c r="D56">
        <v>3</v>
      </c>
      <c r="E56">
        <v>1</v>
      </c>
      <c r="H56" s="11">
        <v>27</v>
      </c>
      <c r="I56" s="11">
        <v>3.7941886839743172E-2</v>
      </c>
      <c r="J56" s="11">
        <v>-2.2985990799566106E-2</v>
      </c>
    </row>
    <row r="57" spans="1:10" x14ac:dyDescent="0.25">
      <c r="A57">
        <v>1.1005991913267084E-3</v>
      </c>
      <c r="B57">
        <v>6.25877688617682</v>
      </c>
      <c r="C57">
        <v>5.1081693023903298</v>
      </c>
      <c r="D57">
        <v>4</v>
      </c>
      <c r="E57">
        <v>1</v>
      </c>
      <c r="H57" s="11">
        <v>28</v>
      </c>
      <c r="I57" s="11">
        <v>5.5393571571698517E-3</v>
      </c>
      <c r="J57" s="11">
        <v>9.1245486092641978E-3</v>
      </c>
    </row>
    <row r="58" spans="1:10" x14ac:dyDescent="0.25">
      <c r="A58">
        <v>2.8293282806651551E-2</v>
      </c>
      <c r="B58">
        <v>6.2543225358274395</v>
      </c>
      <c r="C58">
        <v>5.0467719101536197</v>
      </c>
      <c r="D58">
        <v>4</v>
      </c>
      <c r="E58">
        <v>1</v>
      </c>
      <c r="H58" s="11">
        <v>29</v>
      </c>
      <c r="I58" s="11">
        <v>5.9632529031245579E-2</v>
      </c>
      <c r="J58" s="11">
        <v>-5.930113949202731E-2</v>
      </c>
    </row>
    <row r="59" spans="1:10" x14ac:dyDescent="0.25">
      <c r="A59">
        <v>2.8866357552898843E-3</v>
      </c>
      <c r="B59">
        <v>6.4071968912950936</v>
      </c>
      <c r="C59">
        <v>5.1467415771765692</v>
      </c>
      <c r="D59">
        <v>4</v>
      </c>
      <c r="E59">
        <v>1</v>
      </c>
      <c r="H59" s="11">
        <v>30</v>
      </c>
      <c r="I59" s="11">
        <v>2.85627194772437E-2</v>
      </c>
      <c r="J59" s="11">
        <v>-1.6269627192376054E-2</v>
      </c>
    </row>
    <row r="60" spans="1:10" x14ac:dyDescent="0.25">
      <c r="A60">
        <v>5.0869768325376387E-3</v>
      </c>
      <c r="B60">
        <v>6.333265738167559</v>
      </c>
      <c r="C60">
        <v>5.186481905826084</v>
      </c>
      <c r="D60">
        <v>3</v>
      </c>
      <c r="E60">
        <v>1</v>
      </c>
      <c r="H60" s="11">
        <v>31</v>
      </c>
      <c r="I60" s="11">
        <v>5.2670072825012015E-2</v>
      </c>
      <c r="J60" s="11">
        <v>-5.2661335785899759E-2</v>
      </c>
    </row>
    <row r="61" spans="1:10" x14ac:dyDescent="0.25">
      <c r="A61">
        <v>4.0919712396027689E-3</v>
      </c>
      <c r="B61">
        <v>6.2433699171373025</v>
      </c>
      <c r="C61">
        <v>5.382988097611995</v>
      </c>
      <c r="D61">
        <v>4</v>
      </c>
      <c r="E61">
        <v>0</v>
      </c>
      <c r="H61" s="11">
        <v>32</v>
      </c>
      <c r="I61" s="11">
        <v>2.7363080052960925E-2</v>
      </c>
      <c r="J61" s="11">
        <v>4.4132333145640579E-3</v>
      </c>
    </row>
    <row r="62" spans="1:10" x14ac:dyDescent="0.25">
      <c r="A62">
        <v>2.7229820729163809E-4</v>
      </c>
      <c r="B62">
        <v>6.5552204642971734</v>
      </c>
      <c r="C62">
        <v>4.9807189014602198</v>
      </c>
      <c r="D62">
        <v>3</v>
      </c>
      <c r="E62">
        <v>0</v>
      </c>
      <c r="H62" s="11">
        <v>33</v>
      </c>
      <c r="I62" s="11">
        <v>2.640303045329145E-2</v>
      </c>
      <c r="J62" s="11">
        <v>-2.3244145649249648E-2</v>
      </c>
    </row>
    <row r="63" spans="1:10" x14ac:dyDescent="0.25">
      <c r="A63">
        <v>6.5102847858046061E-3</v>
      </c>
      <c r="B63">
        <v>6.2333906997864039</v>
      </c>
      <c r="C63">
        <v>5.040780280485353</v>
      </c>
      <c r="D63">
        <v>4</v>
      </c>
      <c r="E63">
        <v>1</v>
      </c>
      <c r="H63" s="11">
        <v>34</v>
      </c>
      <c r="I63" s="11">
        <v>3.9563669140294688E-2</v>
      </c>
      <c r="J63" s="11">
        <v>-2.0076724086853209E-2</v>
      </c>
    </row>
    <row r="64" spans="1:10" x14ac:dyDescent="0.25">
      <c r="A64">
        <v>9.7637416551920653E-2</v>
      </c>
      <c r="B64">
        <v>6.208278597326033</v>
      </c>
      <c r="C64">
        <v>4.8579778388540475</v>
      </c>
      <c r="D64">
        <v>6</v>
      </c>
      <c r="E64">
        <v>1</v>
      </c>
      <c r="H64" s="11">
        <v>35</v>
      </c>
      <c r="I64" s="11">
        <v>2.8755584201819003E-2</v>
      </c>
      <c r="J64" s="11">
        <v>-6.1200533852708641E-3</v>
      </c>
    </row>
    <row r="65" spans="1:10" x14ac:dyDescent="0.25">
      <c r="A65">
        <v>1.646005910254859E-2</v>
      </c>
      <c r="B65">
        <v>7.2937154648355778</v>
      </c>
      <c r="C65">
        <v>5.4935845616343446</v>
      </c>
      <c r="D65">
        <v>5</v>
      </c>
      <c r="E65">
        <v>1</v>
      </c>
      <c r="H65" s="11">
        <v>36</v>
      </c>
      <c r="I65" s="11">
        <v>7.4382108713957923E-2</v>
      </c>
      <c r="J65" s="11">
        <v>-5.4128588443909317E-2</v>
      </c>
    </row>
    <row r="66" spans="1:10" x14ac:dyDescent="0.25">
      <c r="A66">
        <v>1.6287766114163067E-4</v>
      </c>
      <c r="B66">
        <v>6.6137437054341968</v>
      </c>
      <c r="C66">
        <v>5.3735540653786362</v>
      </c>
      <c r="D66">
        <v>4</v>
      </c>
      <c r="E66">
        <v>1</v>
      </c>
      <c r="H66" s="11">
        <v>37</v>
      </c>
      <c r="I66" s="11">
        <v>7.5902447912852798E-3</v>
      </c>
      <c r="J66" s="11">
        <v>-1.6789516486944399E-4</v>
      </c>
    </row>
    <row r="67" spans="1:10" x14ac:dyDescent="0.25">
      <c r="A67">
        <v>6.0484248001787047E-2</v>
      </c>
      <c r="B67">
        <v>7.0136252330541762</v>
      </c>
      <c r="C67">
        <v>5.5015769923814588</v>
      </c>
      <c r="D67">
        <v>4</v>
      </c>
      <c r="E67">
        <v>1</v>
      </c>
      <c r="H67" s="11">
        <v>38</v>
      </c>
      <c r="I67" s="11">
        <v>3.3169353717129556E-3</v>
      </c>
      <c r="J67" s="11">
        <v>-6.8043329833276413E-4</v>
      </c>
    </row>
    <row r="68" spans="1:10" x14ac:dyDescent="0.25">
      <c r="A68">
        <v>1.7214402844280532E-3</v>
      </c>
      <c r="B68">
        <v>6.6669051117044678</v>
      </c>
      <c r="C68">
        <v>5.1812735607189451</v>
      </c>
      <c r="D68">
        <v>4</v>
      </c>
      <c r="E68">
        <v>1</v>
      </c>
      <c r="H68" s="11">
        <v>39</v>
      </c>
      <c r="I68" s="11">
        <v>3.9022809848516526E-2</v>
      </c>
      <c r="J68" s="11">
        <v>2.9956335120092104E-2</v>
      </c>
    </row>
    <row r="69" spans="1:10" x14ac:dyDescent="0.25">
      <c r="A69">
        <v>1.9503807163071428E-3</v>
      </c>
      <c r="B69">
        <v>7.2465817529249712</v>
      </c>
      <c r="C69">
        <v>5.4828276388557367</v>
      </c>
      <c r="D69">
        <v>4</v>
      </c>
      <c r="E69">
        <v>1</v>
      </c>
      <c r="H69" s="11">
        <v>40</v>
      </c>
      <c r="I69" s="11">
        <v>3.4297835393246365E-2</v>
      </c>
      <c r="J69" s="11">
        <v>-3.1482399175948465E-2</v>
      </c>
    </row>
    <row r="70" spans="1:10" x14ac:dyDescent="0.25">
      <c r="A70">
        <v>1.5126423488648361E-2</v>
      </c>
      <c r="B70">
        <v>6.9165501673210992</v>
      </c>
      <c r="C70">
        <v>5.5281355011892943</v>
      </c>
      <c r="D70">
        <v>4</v>
      </c>
      <c r="E70">
        <v>0</v>
      </c>
      <c r="H70" s="11">
        <v>41</v>
      </c>
      <c r="I70" s="11">
        <v>2.4306879169923298E-2</v>
      </c>
      <c r="J70" s="11">
        <v>-2.4256639578925994E-2</v>
      </c>
    </row>
    <row r="71" spans="1:10" x14ac:dyDescent="0.25">
      <c r="A71">
        <v>5.1324331885216571E-3</v>
      </c>
      <c r="B71">
        <v>6.3721055714838233</v>
      </c>
      <c r="C71">
        <v>4.9934013796306083</v>
      </c>
      <c r="D71">
        <v>3</v>
      </c>
      <c r="E71">
        <v>1</v>
      </c>
      <c r="H71" s="11">
        <v>42</v>
      </c>
      <c r="I71" s="11">
        <v>8.7952619364659E-3</v>
      </c>
      <c r="J71" s="11">
        <v>6.7418679179496413E-2</v>
      </c>
    </row>
    <row r="72" spans="1:10" x14ac:dyDescent="0.25">
      <c r="A72">
        <v>3.5259528277165532E-2</v>
      </c>
      <c r="B72">
        <v>6.9785876354454102</v>
      </c>
      <c r="C72">
        <v>5.0586485343161982</v>
      </c>
      <c r="D72">
        <v>3</v>
      </c>
      <c r="E72">
        <v>0</v>
      </c>
      <c r="H72" s="11">
        <v>43</v>
      </c>
      <c r="I72" s="11">
        <v>4.5937487704421243E-2</v>
      </c>
      <c r="J72" s="11">
        <v>-4.5154715137747284E-2</v>
      </c>
    </row>
    <row r="73" spans="1:10" x14ac:dyDescent="0.25">
      <c r="A73">
        <v>2.1707388945058402E-3</v>
      </c>
      <c r="B73">
        <v>6.3233154073143911</v>
      </c>
      <c r="C73">
        <v>4.9607375728118166</v>
      </c>
      <c r="D73">
        <v>3</v>
      </c>
      <c r="E73">
        <v>1</v>
      </c>
      <c r="H73" s="11">
        <v>44</v>
      </c>
      <c r="I73" s="11">
        <v>7.4166064155329198E-2</v>
      </c>
      <c r="J73" s="11">
        <v>-9.8555557173492236E-4</v>
      </c>
    </row>
    <row r="74" spans="1:10" x14ac:dyDescent="0.25">
      <c r="A74">
        <v>6.9617431288353696E-2</v>
      </c>
      <c r="B74">
        <v>7.965543142571482</v>
      </c>
      <c r="C74">
        <v>5.8295653843386548</v>
      </c>
      <c r="D74">
        <v>5</v>
      </c>
      <c r="E74">
        <v>0</v>
      </c>
      <c r="H74" s="11">
        <v>45</v>
      </c>
      <c r="I74" s="11">
        <v>4.6487783367239577E-2</v>
      </c>
      <c r="J74" s="11">
        <v>-2.7295814153640342E-2</v>
      </c>
    </row>
    <row r="75" spans="1:10" x14ac:dyDescent="0.25">
      <c r="A75">
        <v>2.8363092159720631E-4</v>
      </c>
      <c r="B75">
        <v>5.9312599861161441</v>
      </c>
      <c r="C75">
        <v>5.0831395543244948</v>
      </c>
      <c r="D75">
        <v>3</v>
      </c>
      <c r="E75">
        <v>1</v>
      </c>
      <c r="H75" s="11">
        <v>46</v>
      </c>
      <c r="I75" s="11">
        <v>1.842236056631474E-2</v>
      </c>
      <c r="J75" s="11">
        <v>-1.8411036784257616E-2</v>
      </c>
    </row>
    <row r="76" spans="1:10" x14ac:dyDescent="0.25">
      <c r="A76">
        <v>8.3151262174667815E-3</v>
      </c>
      <c r="B76">
        <v>7.5616896383576595</v>
      </c>
      <c r="C76">
        <v>5.3222834469851454</v>
      </c>
      <c r="D76">
        <v>2</v>
      </c>
      <c r="E76">
        <v>0</v>
      </c>
      <c r="H76" s="11">
        <v>47</v>
      </c>
      <c r="I76" s="11">
        <v>2.9315687952515573E-2</v>
      </c>
      <c r="J76" s="11">
        <v>3.3299416572680748E-2</v>
      </c>
    </row>
    <row r="77" spans="1:10" x14ac:dyDescent="0.25">
      <c r="A77">
        <v>0.49275512514667874</v>
      </c>
      <c r="B77">
        <v>6.2408391854901524</v>
      </c>
      <c r="C77">
        <v>4.9383534914282787</v>
      </c>
      <c r="D77">
        <v>3</v>
      </c>
      <c r="E77">
        <v>0</v>
      </c>
      <c r="H77" s="11">
        <v>48</v>
      </c>
      <c r="I77" s="11">
        <v>1.3599294352908825E-2</v>
      </c>
      <c r="J77" s="11">
        <v>-1.108362089257425E-2</v>
      </c>
    </row>
    <row r="78" spans="1:10" x14ac:dyDescent="0.25">
      <c r="A78">
        <v>5.1501465637754477E-2</v>
      </c>
      <c r="B78">
        <v>9.0607194274067169</v>
      </c>
      <c r="C78">
        <v>5.0598284754560474</v>
      </c>
      <c r="D78">
        <v>4</v>
      </c>
      <c r="E78">
        <v>1</v>
      </c>
      <c r="H78" s="11">
        <v>49</v>
      </c>
      <c r="I78" s="11">
        <v>3.0340770421098003E-2</v>
      </c>
      <c r="J78" s="11">
        <v>-1.9613008562548329E-2</v>
      </c>
    </row>
    <row r="79" spans="1:10" x14ac:dyDescent="0.25">
      <c r="A79">
        <v>4.1084447695782355E-3</v>
      </c>
      <c r="B79">
        <v>6.6330035600287864</v>
      </c>
      <c r="C79">
        <v>5.3136293278406832</v>
      </c>
      <c r="D79">
        <v>3</v>
      </c>
      <c r="E79">
        <v>1</v>
      </c>
      <c r="H79" s="11">
        <v>50</v>
      </c>
      <c r="I79" s="11">
        <v>4.7162632229159396E-2</v>
      </c>
      <c r="J79" s="11">
        <v>5.0028457968136E-3</v>
      </c>
    </row>
    <row r="80" spans="1:10" x14ac:dyDescent="0.25">
      <c r="A80">
        <v>1.320699517443856E-2</v>
      </c>
      <c r="B80">
        <v>6.3139382455017943</v>
      </c>
      <c r="C80">
        <v>5.1880391342746899</v>
      </c>
      <c r="D80">
        <v>4</v>
      </c>
      <c r="E80">
        <v>1</v>
      </c>
      <c r="H80" s="11">
        <v>51</v>
      </c>
      <c r="I80" s="11">
        <v>1.2188305137973584E-2</v>
      </c>
      <c r="J80" s="11">
        <v>-9.5470024395396119E-3</v>
      </c>
    </row>
    <row r="81" spans="1:10" x14ac:dyDescent="0.25">
      <c r="A81">
        <v>1.1467579632571338E-3</v>
      </c>
      <c r="B81">
        <v>7.4674320444869613</v>
      </c>
      <c r="C81">
        <v>4.7892941341650452</v>
      </c>
      <c r="D81">
        <v>3</v>
      </c>
      <c r="E81">
        <v>0</v>
      </c>
      <c r="H81" s="11">
        <v>52</v>
      </c>
      <c r="I81" s="11">
        <v>2.7060619287549811E-2</v>
      </c>
      <c r="J81" s="11">
        <v>-2.3478605039712334E-2</v>
      </c>
    </row>
    <row r="82" spans="1:10" x14ac:dyDescent="0.25">
      <c r="A82">
        <v>0.48472172822601056</v>
      </c>
      <c r="B82">
        <v>5.9936532626217272</v>
      </c>
      <c r="C82">
        <v>4.9600863191254962</v>
      </c>
      <c r="D82">
        <v>4</v>
      </c>
      <c r="E82">
        <v>1</v>
      </c>
      <c r="H82" s="11">
        <v>53</v>
      </c>
      <c r="I82" s="11">
        <v>3.7369078546542034E-2</v>
      </c>
      <c r="J82" s="11">
        <v>-3.7369050248122086E-2</v>
      </c>
    </row>
    <row r="83" spans="1:10" x14ac:dyDescent="0.25">
      <c r="A83">
        <v>9.6948029758241743E-6</v>
      </c>
      <c r="B83">
        <v>6.1738481873913837</v>
      </c>
      <c r="C83">
        <v>5.21465278279278</v>
      </c>
      <c r="D83">
        <v>3</v>
      </c>
      <c r="E83">
        <v>1</v>
      </c>
      <c r="H83" s="11">
        <v>54</v>
      </c>
      <c r="I83" s="11">
        <v>1.8799839205018872E-2</v>
      </c>
      <c r="J83" s="11">
        <v>0.10953776156102912</v>
      </c>
    </row>
    <row r="84" spans="1:10" x14ac:dyDescent="0.25">
      <c r="A84">
        <v>5.1742044648661951E-2</v>
      </c>
      <c r="B84">
        <v>6.597532228812601</v>
      </c>
      <c r="C84">
        <v>5.2687200040630557</v>
      </c>
      <c r="D84">
        <v>4</v>
      </c>
      <c r="E84">
        <v>1</v>
      </c>
      <c r="H84" s="11">
        <v>55</v>
      </c>
      <c r="I84" s="11">
        <v>1.9475593362510143E-2</v>
      </c>
      <c r="J84" s="11">
        <v>-1.7000355232569753E-2</v>
      </c>
    </row>
    <row r="85" spans="1:10" x14ac:dyDescent="0.25">
      <c r="A85">
        <v>1.563021112729919E-2</v>
      </c>
      <c r="B85">
        <v>6.3326054542214836</v>
      </c>
      <c r="C85">
        <v>5.139689744319325</v>
      </c>
      <c r="D85">
        <v>3</v>
      </c>
      <c r="E85">
        <v>1</v>
      </c>
      <c r="H85" s="11">
        <v>56</v>
      </c>
      <c r="I85" s="11">
        <v>4.2892315916944646E-2</v>
      </c>
      <c r="J85" s="11">
        <v>-4.179171672561794E-2</v>
      </c>
    </row>
    <row r="86" spans="1:10" x14ac:dyDescent="0.25">
      <c r="A86">
        <v>1.2419977197117266E-4</v>
      </c>
      <c r="B86">
        <v>6.2942298264192944</v>
      </c>
      <c r="C86">
        <v>5.0709690187042389</v>
      </c>
      <c r="D86">
        <v>3</v>
      </c>
      <c r="E86">
        <v>0</v>
      </c>
      <c r="H86" s="11">
        <v>57</v>
      </c>
      <c r="I86" s="11">
        <v>4.7129900764107779E-2</v>
      </c>
      <c r="J86" s="11">
        <v>-1.8836617957456229E-2</v>
      </c>
    </row>
    <row r="87" spans="1:10" x14ac:dyDescent="0.25">
      <c r="A87">
        <v>9.1158096743658695E-3</v>
      </c>
      <c r="B87">
        <v>6.378592422804231</v>
      </c>
      <c r="C87">
        <v>4.9851760880815474</v>
      </c>
      <c r="D87">
        <v>3</v>
      </c>
      <c r="E87">
        <v>0</v>
      </c>
      <c r="H87" s="11">
        <v>58</v>
      </c>
      <c r="I87" s="11">
        <v>3.9008268316908234E-2</v>
      </c>
      <c r="J87" s="11">
        <v>-3.612163256161835E-2</v>
      </c>
    </row>
    <row r="88" spans="1:10" x14ac:dyDescent="0.25">
      <c r="A88">
        <v>4.4109387307085017E-2</v>
      </c>
      <c r="B88">
        <v>6.3818987314132887</v>
      </c>
      <c r="C88">
        <v>4.70129871267343</v>
      </c>
      <c r="D88">
        <v>2</v>
      </c>
      <c r="E88">
        <v>0</v>
      </c>
      <c r="H88" s="11">
        <v>59</v>
      </c>
      <c r="I88" s="11">
        <v>1.4601629258391032E-2</v>
      </c>
      <c r="J88" s="11">
        <v>-9.5146524258533927E-3</v>
      </c>
    </row>
    <row r="89" spans="1:10" x14ac:dyDescent="0.25">
      <c r="H89" s="11">
        <v>60</v>
      </c>
      <c r="I89" s="11">
        <v>4.8664630252925362E-2</v>
      </c>
      <c r="J89" s="11">
        <v>-4.4572659013322594E-2</v>
      </c>
    </row>
    <row r="90" spans="1:10" x14ac:dyDescent="0.25">
      <c r="H90" s="11">
        <v>61</v>
      </c>
      <c r="I90" s="11">
        <v>5.1259095959230699E-2</v>
      </c>
      <c r="J90" s="11">
        <v>-5.098679775193906E-2</v>
      </c>
    </row>
    <row r="91" spans="1:10" x14ac:dyDescent="0.25">
      <c r="H91" s="11">
        <v>62</v>
      </c>
      <c r="I91" s="11">
        <v>4.7715416889791917E-2</v>
      </c>
      <c r="J91" s="11">
        <v>-4.120513210398731E-2</v>
      </c>
    </row>
    <row r="92" spans="1:10" x14ac:dyDescent="0.25">
      <c r="H92" s="11">
        <v>63</v>
      </c>
      <c r="I92" s="11">
        <v>0.10504829486056702</v>
      </c>
      <c r="J92" s="11">
        <v>-7.4108783086463681E-3</v>
      </c>
    </row>
    <row r="93" spans="1:10" x14ac:dyDescent="0.25">
      <c r="H93" s="11">
        <v>64</v>
      </c>
      <c r="I93" s="11">
        <v>3.0150683213575277E-2</v>
      </c>
      <c r="J93" s="11">
        <v>-1.3690624111026686E-2</v>
      </c>
    </row>
    <row r="94" spans="1:10" x14ac:dyDescent="0.25">
      <c r="H94" s="11">
        <v>65</v>
      </c>
      <c r="I94" s="11">
        <v>2.175895149418677E-2</v>
      </c>
      <c r="J94" s="11">
        <v>-2.159607383304514E-2</v>
      </c>
    </row>
    <row r="95" spans="1:10" x14ac:dyDescent="0.25">
      <c r="H95" s="11">
        <v>66</v>
      </c>
      <c r="I95" s="11">
        <v>9.645690478375487E-3</v>
      </c>
      <c r="J95" s="11">
        <v>5.0838557523411557E-2</v>
      </c>
    </row>
    <row r="96" spans="1:10" x14ac:dyDescent="0.25">
      <c r="H96" s="11">
        <v>67</v>
      </c>
      <c r="I96" s="11">
        <v>3.4466861312510311E-2</v>
      </c>
      <c r="J96" s="11">
        <v>-3.2745421028082256E-2</v>
      </c>
    </row>
    <row r="97" spans="8:10" x14ac:dyDescent="0.25">
      <c r="H97" s="11">
        <v>68</v>
      </c>
      <c r="I97" s="11">
        <v>8.9737314718649729E-3</v>
      </c>
      <c r="J97" s="11">
        <v>-7.0233507555578301E-3</v>
      </c>
    </row>
    <row r="98" spans="8:10" x14ac:dyDescent="0.25">
      <c r="H98" s="11">
        <v>69</v>
      </c>
      <c r="I98" s="11">
        <v>3.3086783872877584E-2</v>
      </c>
      <c r="J98" s="11">
        <v>-1.7960360384229223E-2</v>
      </c>
    </row>
    <row r="99" spans="8:10" x14ac:dyDescent="0.25">
      <c r="H99" s="11">
        <v>70</v>
      </c>
      <c r="I99" s="11">
        <v>2.7484433001838279E-2</v>
      </c>
      <c r="J99" s="11">
        <v>-2.235199981331662E-2</v>
      </c>
    </row>
    <row r="100" spans="8:10" x14ac:dyDescent="0.25">
      <c r="H100" s="11">
        <v>71</v>
      </c>
      <c r="I100" s="11">
        <v>4.2375674871100416E-2</v>
      </c>
      <c r="J100" s="11">
        <v>-7.1161465939348842E-3</v>
      </c>
    </row>
    <row r="101" spans="8:10" x14ac:dyDescent="0.25">
      <c r="H101" s="11">
        <v>72</v>
      </c>
      <c r="I101" s="11">
        <v>3.0128342953713468E-2</v>
      </c>
      <c r="J101" s="11">
        <v>-2.7957604059207629E-2</v>
      </c>
    </row>
    <row r="102" spans="8:10" x14ac:dyDescent="0.25">
      <c r="H102" s="11">
        <v>73</v>
      </c>
      <c r="I102" s="11">
        <v>2.5972689149804801E-2</v>
      </c>
      <c r="J102" s="11">
        <v>4.3644742138548895E-2</v>
      </c>
    </row>
    <row r="103" spans="8:10" x14ac:dyDescent="0.25">
      <c r="H103" s="11">
        <v>74</v>
      </c>
      <c r="I103" s="11">
        <v>2.5044309124970073E-2</v>
      </c>
      <c r="J103" s="11">
        <v>-2.4760678203372868E-2</v>
      </c>
    </row>
    <row r="104" spans="8:10" x14ac:dyDescent="0.25">
      <c r="H104" s="11">
        <v>75</v>
      </c>
      <c r="I104" s="11">
        <v>-2.8604436313790088E-3</v>
      </c>
      <c r="J104" s="11">
        <v>1.117556984884579E-2</v>
      </c>
    </row>
    <row r="105" spans="8:10" x14ac:dyDescent="0.25">
      <c r="H105" s="11">
        <v>76</v>
      </c>
      <c r="I105" s="11">
        <v>5.6795120461978849E-2</v>
      </c>
      <c r="J105" s="11">
        <v>0.43596000468469986</v>
      </c>
    </row>
    <row r="106" spans="8:10" x14ac:dyDescent="0.25">
      <c r="H106" s="11">
        <v>77</v>
      </c>
      <c r="I106" s="11">
        <v>2.2689802170568204E-2</v>
      </c>
      <c r="J106" s="11">
        <v>2.8811663467186274E-2</v>
      </c>
    </row>
    <row r="107" spans="8:10" x14ac:dyDescent="0.25">
      <c r="H107" s="11">
        <v>78</v>
      </c>
      <c r="I107" s="11">
        <v>3.3885111894024732E-3</v>
      </c>
      <c r="J107" s="11">
        <v>7.1993358017576232E-4</v>
      </c>
    </row>
    <row r="108" spans="8:10" x14ac:dyDescent="0.25">
      <c r="H108" s="11">
        <v>79</v>
      </c>
      <c r="I108" s="11">
        <v>3.6965572917172784E-2</v>
      </c>
      <c r="J108" s="11">
        <v>-2.3758577742734224E-2</v>
      </c>
    </row>
    <row r="109" spans="8:10" x14ac:dyDescent="0.25">
      <c r="H109" s="11">
        <v>80</v>
      </c>
      <c r="I109" s="11">
        <v>5.6700658393235487E-2</v>
      </c>
      <c r="J109" s="11">
        <v>-5.5553900429978355E-2</v>
      </c>
    </row>
    <row r="110" spans="8:10" x14ac:dyDescent="0.25">
      <c r="H110" s="11">
        <v>81</v>
      </c>
      <c r="I110" s="11">
        <v>5.5247212705170357E-2</v>
      </c>
      <c r="J110" s="11">
        <v>0.42947451552084021</v>
      </c>
    </row>
    <row r="111" spans="8:10" x14ac:dyDescent="0.25">
      <c r="H111" s="11">
        <v>82</v>
      </c>
      <c r="I111" s="11">
        <v>1.4012035427314547E-2</v>
      </c>
      <c r="J111" s="11">
        <v>-1.4002340624338723E-2</v>
      </c>
    </row>
    <row r="112" spans="8:10" x14ac:dyDescent="0.25">
      <c r="H112" s="11">
        <v>83</v>
      </c>
      <c r="I112" s="11">
        <v>2.9066697121488124E-2</v>
      </c>
      <c r="J112" s="11">
        <v>2.2675347527173827E-2</v>
      </c>
    </row>
    <row r="113" spans="8:10" x14ac:dyDescent="0.25">
      <c r="H113" s="11">
        <v>84</v>
      </c>
      <c r="I113" s="11">
        <v>1.7808232757623329E-2</v>
      </c>
      <c r="J113" s="11">
        <v>-2.1780216303241388E-3</v>
      </c>
    </row>
    <row r="114" spans="8:10" x14ac:dyDescent="0.25">
      <c r="H114" s="11">
        <v>85</v>
      </c>
      <c r="I114" s="11">
        <v>4.7274888397858678E-2</v>
      </c>
      <c r="J114" s="11">
        <v>-4.7150688625887505E-2</v>
      </c>
    </row>
    <row r="115" spans="8:10" x14ac:dyDescent="0.25">
      <c r="H115" s="11">
        <v>86</v>
      </c>
      <c r="I115" s="11">
        <v>5.2436165128116247E-2</v>
      </c>
      <c r="J115" s="11">
        <v>-4.3320355453750375E-2</v>
      </c>
    </row>
    <row r="116" spans="8:10" ht="15.75" thickBot="1" x14ac:dyDescent="0.3">
      <c r="H116" s="12">
        <v>87</v>
      </c>
      <c r="I116" s="12">
        <v>4.9520237804449793E-2</v>
      </c>
      <c r="J116" s="12">
        <v>-5.4108504973647761E-3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1743-C596-4A66-B625-6CD59E8E279F}">
  <sheetPr codeName="Hoja7"/>
  <dimension ref="A1:H21"/>
  <sheetViews>
    <sheetView showGridLines="0" workbookViewId="0">
      <selection activeCell="M22" sqref="M22"/>
    </sheetView>
  </sheetViews>
  <sheetFormatPr baseColWidth="10" defaultRowHeight="15" x14ac:dyDescent="0.25"/>
  <cols>
    <col min="1" max="1" width="16.5703125" customWidth="1"/>
    <col min="2" max="2" width="6.5703125" bestFit="1" customWidth="1"/>
    <col min="3" max="3" width="7.140625" bestFit="1" customWidth="1"/>
    <col min="4" max="4" width="7.5703125" bestFit="1" customWidth="1"/>
    <col min="5" max="5" width="12.7109375" bestFit="1" customWidth="1"/>
    <col min="6" max="6" width="12" bestFit="1" customWidth="1"/>
    <col min="8" max="8" width="6.5703125" bestFit="1" customWidth="1"/>
  </cols>
  <sheetData>
    <row r="1" spans="1:8" x14ac:dyDescent="0.25">
      <c r="A1" t="s">
        <v>5</v>
      </c>
    </row>
    <row r="3" spans="1:8" ht="15.75" thickBot="1" x14ac:dyDescent="0.3">
      <c r="A3" s="35" t="s">
        <v>6</v>
      </c>
      <c r="B3" s="35"/>
      <c r="D3" s="35"/>
      <c r="E3" s="35"/>
    </row>
    <row r="4" spans="1:8" ht="15.75" thickTop="1" x14ac:dyDescent="0.25">
      <c r="A4" t="s">
        <v>7</v>
      </c>
      <c r="B4" s="29">
        <f>SQRT(B5)</f>
        <v>0.80520767772989166</v>
      </c>
      <c r="D4" t="s">
        <v>12</v>
      </c>
      <c r="E4">
        <f>B8*LN(C13/B8)+2*(B12+1)</f>
        <v>-288.58768666341143</v>
      </c>
    </row>
    <row r="5" spans="1:8" x14ac:dyDescent="0.25">
      <c r="A5" t="s">
        <v>8</v>
      </c>
      <c r="B5" s="29">
        <f>C12/C14</f>
        <v>0.64835940427516503</v>
      </c>
      <c r="D5" t="s">
        <v>13</v>
      </c>
      <c r="E5">
        <f>E4+2*(B12+2)*(B12+3)/(B8-B12-3)</f>
        <v>-287.53768666341142</v>
      </c>
    </row>
    <row r="6" spans="1:8" x14ac:dyDescent="0.25">
      <c r="A6" t="s">
        <v>9</v>
      </c>
      <c r="B6" s="29">
        <f>1-(1-B5)*(B8-1)/(B8-B12-1)</f>
        <v>0.63120620448370968</v>
      </c>
      <c r="D6" s="36" t="s">
        <v>14</v>
      </c>
      <c r="E6" s="36">
        <f>B8*LN(C13/B8)+(B12+1)*LN(B8)</f>
        <v>-276.25814607013854</v>
      </c>
    </row>
    <row r="7" spans="1:8" x14ac:dyDescent="0.25">
      <c r="A7" t="s">
        <v>10</v>
      </c>
      <c r="B7" s="29">
        <f>SQRT(D13)</f>
        <v>0.18518003739463185</v>
      </c>
    </row>
    <row r="8" spans="1:8" x14ac:dyDescent="0.25">
      <c r="A8" s="36" t="s">
        <v>11</v>
      </c>
      <c r="B8" s="36">
        <f>COUNT('precios de casas'!G2:G88)</f>
        <v>87</v>
      </c>
    </row>
    <row r="10" spans="1:8" ht="15.75" thickBot="1" x14ac:dyDescent="0.3">
      <c r="A10" t="s">
        <v>15</v>
      </c>
      <c r="E10" s="2" t="s">
        <v>16</v>
      </c>
      <c r="F10" s="2">
        <v>0.05</v>
      </c>
    </row>
    <row r="11" spans="1:8" ht="15.75" thickTop="1" x14ac:dyDescent="0.25">
      <c r="A11" s="37"/>
      <c r="B11" s="37" t="s">
        <v>17</v>
      </c>
      <c r="C11" s="37" t="s">
        <v>18</v>
      </c>
      <c r="D11" s="37" t="s">
        <v>19</v>
      </c>
      <c r="E11" s="37" t="s">
        <v>20</v>
      </c>
      <c r="F11" s="37" t="s">
        <v>21</v>
      </c>
      <c r="G11" s="37" t="s">
        <v>22</v>
      </c>
    </row>
    <row r="12" spans="1:8" x14ac:dyDescent="0.25">
      <c r="A12" t="s">
        <v>23</v>
      </c>
      <c r="B12">
        <f>COUNT('precios de casas'!H2:K2)</f>
        <v>4</v>
      </c>
      <c r="C12" s="29">
        <f>DEVSQ(MMULT([1]!DESIGN('precios de casas'!H2:K88),B17:B21))</f>
        <v>5.1846446387223901</v>
      </c>
      <c r="D12" s="29">
        <f>C12/B12</f>
        <v>1.2961611596805975</v>
      </c>
      <c r="E12" s="29">
        <f>D12/D13</f>
        <v>37.798160818842469</v>
      </c>
      <c r="F12">
        <f>_xlfn.F.DIST.RT(E12,B12,B13)</f>
        <v>6.77168314151849E-18</v>
      </c>
      <c r="G12" s="2" t="str">
        <f>IF(F12&lt;F10,"yes","no")</f>
        <v>yes</v>
      </c>
    </row>
    <row r="13" spans="1:8" x14ac:dyDescent="0.25">
      <c r="A13" t="s">
        <v>24</v>
      </c>
      <c r="B13">
        <f>B14-B12</f>
        <v>82</v>
      </c>
      <c r="C13" s="29">
        <f>C14-C12</f>
        <v>2.8119149924571349</v>
      </c>
      <c r="D13" s="29">
        <f>C13/B13</f>
        <v>3.4291646249477253E-2</v>
      </c>
    </row>
    <row r="14" spans="1:8" x14ac:dyDescent="0.25">
      <c r="A14" s="36" t="s">
        <v>25</v>
      </c>
      <c r="B14" s="36">
        <f>B8-1</f>
        <v>86</v>
      </c>
      <c r="C14" s="40">
        <f>DEVSQ('precios de casas'!G2:G88)</f>
        <v>7.9965596311795251</v>
      </c>
      <c r="D14" s="36"/>
      <c r="E14" s="36"/>
      <c r="F14" s="36"/>
      <c r="G14" s="36"/>
    </row>
    <row r="15" spans="1:8" ht="15.75" thickBot="1" x14ac:dyDescent="0.3"/>
    <row r="16" spans="1:8" ht="15.75" thickTop="1" x14ac:dyDescent="0.25">
      <c r="A16" s="37"/>
      <c r="B16" s="37" t="s">
        <v>26</v>
      </c>
      <c r="C16" s="38" t="s">
        <v>27</v>
      </c>
      <c r="D16" s="37" t="s">
        <v>28</v>
      </c>
      <c r="E16" s="38" t="s">
        <v>21</v>
      </c>
      <c r="F16" s="37" t="s">
        <v>29</v>
      </c>
      <c r="G16" s="37" t="s">
        <v>30</v>
      </c>
      <c r="H16" s="37" t="s">
        <v>31</v>
      </c>
    </row>
    <row r="17" spans="1:8" x14ac:dyDescent="0.25">
      <c r="A17" t="s">
        <v>32</v>
      </c>
      <c r="B17" s="29">
        <f t="array" ref="B17:C21">[1]!RRegCoeff('precios de casas'!H2:K88,'precios de casas'!G2:G88,0)</f>
        <v>7.3580366086990665</v>
      </c>
      <c r="C17" s="34">
        <v>0.53696691492951065</v>
      </c>
      <c r="D17" s="29">
        <f>B17/C17</f>
        <v>13.702960841944945</v>
      </c>
      <c r="E17" s="42">
        <f>_xlfn.T.DIST.2T(ABS(D17),$B$13)</f>
        <v>6.5420777555294551E-23</v>
      </c>
      <c r="F17" s="29">
        <f>B17-_xlfn.T.INV.2T(F$10,$B$13)*C17</f>
        <v>6.2898383602614167</v>
      </c>
      <c r="G17" s="29">
        <f>B17+_xlfn.T.INV.2T(F$10,$B$13)*C17</f>
        <v>8.4262348571367163</v>
      </c>
      <c r="H17" s="29"/>
    </row>
    <row r="18" spans="1:8" x14ac:dyDescent="0.25">
      <c r="A18" t="str">
        <f t="array" ref="A18:A21">TRANSPOSE('precios de casas'!H1:K1)</f>
        <v>Ln Sup.sitio (m2)</v>
      </c>
      <c r="B18" s="29">
        <v>0.16720069135871268</v>
      </c>
      <c r="C18" s="34">
        <v>4.2956760711835795E-2</v>
      </c>
      <c r="D18" s="29">
        <f t="shared" ref="D18:D21" si="0">B18/C18</f>
        <v>3.8923021333087666</v>
      </c>
      <c r="E18" s="34">
        <f t="shared" ref="E18:E21" si="1">_xlfn.T.DIST.2T(ABS(D18),$B$13)</f>
        <v>2.0131925633708439E-4</v>
      </c>
      <c r="F18" s="29">
        <f t="shared" ref="F18:F21" si="2">B18-_xlfn.T.INV.2T(F$10,$B$13)*C18</f>
        <v>8.174601012018258E-2</v>
      </c>
      <c r="G18" s="29">
        <f t="shared" ref="G18:G21" si="3">B18+_xlfn.T.INV.2T(F$10,$B$13)*C18</f>
        <v>0.2526553725972428</v>
      </c>
      <c r="H18" s="29">
        <f>[1]!VIF('precios de casas'!H2:K88,1)</f>
        <v>1.1062525903099749</v>
      </c>
    </row>
    <row r="19" spans="1:8" x14ac:dyDescent="0.25">
      <c r="A19" t="str">
        <v>Ln Sup.const (m2)</v>
      </c>
      <c r="B19" s="29">
        <v>0.70607400803489728</v>
      </c>
      <c r="C19" s="34">
        <v>0.10624971455417151</v>
      </c>
      <c r="D19" s="29">
        <f t="shared" si="0"/>
        <v>6.6454202818107788</v>
      </c>
      <c r="E19" s="42">
        <f t="shared" si="1"/>
        <v>3.0964984695012008E-9</v>
      </c>
      <c r="F19" s="29">
        <f t="shared" si="2"/>
        <v>0.49470947918182034</v>
      </c>
      <c r="G19" s="29">
        <f t="shared" si="3"/>
        <v>0.91743853688797428</v>
      </c>
      <c r="H19" s="29">
        <f>[1]!VIF('precios de casas'!H2:K88,2)</f>
        <v>1.4812080911411554</v>
      </c>
    </row>
    <row r="20" spans="1:8" x14ac:dyDescent="0.25">
      <c r="A20" t="str">
        <v>n°dormitorios</v>
      </c>
      <c r="B20" s="29">
        <v>2.7281636503778017E-2</v>
      </c>
      <c r="C20" s="34">
        <v>3.1938398599119906E-2</v>
      </c>
      <c r="D20" s="29">
        <f t="shared" si="0"/>
        <v>0.85419550448374049</v>
      </c>
      <c r="E20" s="34">
        <f t="shared" si="1"/>
        <v>0.395485297094744</v>
      </c>
      <c r="F20" s="29">
        <f t="shared" si="2"/>
        <v>-3.625401251467586E-2</v>
      </c>
      <c r="G20" s="29">
        <f t="shared" si="3"/>
        <v>9.0817285522231894E-2</v>
      </c>
      <c r="H20" s="29">
        <f>[1]!VIF('precios de casas'!H2:K88,3)</f>
        <v>1.5017325100339904</v>
      </c>
    </row>
    <row r="21" spans="1:8" x14ac:dyDescent="0.25">
      <c r="A21" s="36" t="str">
        <v>colonial</v>
      </c>
      <c r="B21" s="40">
        <v>5.4328854014755734E-2</v>
      </c>
      <c r="C21" s="41">
        <v>4.7520767215074373E-2</v>
      </c>
      <c r="D21" s="40">
        <f t="shared" si="0"/>
        <v>1.1432655068229143</v>
      </c>
      <c r="E21" s="41">
        <f t="shared" si="1"/>
        <v>0.25625518678436837</v>
      </c>
      <c r="F21" s="40">
        <f t="shared" si="2"/>
        <v>-4.0205090055558862E-2</v>
      </c>
      <c r="G21" s="40">
        <f t="shared" si="3"/>
        <v>0.14886279808507033</v>
      </c>
      <c r="H21" s="40">
        <f>[1]!VIF('precios de casas'!H2:K88,4)</f>
        <v>1.1042353274476728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7913-23C9-41CD-AF42-24A3426B537E}">
  <sheetPr codeName="Hoja8"/>
  <dimension ref="A1:AM140"/>
  <sheetViews>
    <sheetView showGridLines="0" topLeftCell="A46" zoomScale="80" zoomScaleNormal="80" workbookViewId="0">
      <selection activeCell="M53" sqref="M53:M54"/>
    </sheetView>
  </sheetViews>
  <sheetFormatPr baseColWidth="10" defaultRowHeight="12.75" x14ac:dyDescent="0.2"/>
  <cols>
    <col min="1" max="2" width="11.5703125" style="3" bestFit="1" customWidth="1"/>
    <col min="3" max="3" width="11.7109375" style="3" bestFit="1" customWidth="1"/>
    <col min="4" max="4" width="12" style="3" bestFit="1" customWidth="1"/>
    <col min="5" max="6" width="11.7109375" style="3" bestFit="1" customWidth="1"/>
    <col min="7" max="9" width="11.5703125" style="3" bestFit="1" customWidth="1"/>
    <col min="10" max="10" width="33" style="3" bestFit="1" customWidth="1"/>
    <col min="11" max="11" width="19.5703125" style="3" bestFit="1" customWidth="1"/>
    <col min="12" max="12" width="19.140625" style="3" bestFit="1" customWidth="1"/>
    <col min="13" max="13" width="25.5703125" style="3" bestFit="1" customWidth="1"/>
    <col min="14" max="14" width="11.7109375" style="3" bestFit="1" customWidth="1"/>
    <col min="15" max="15" width="12.28515625" style="3" bestFit="1" customWidth="1"/>
    <col min="16" max="16" width="11.5703125" style="3" bestFit="1" customWidth="1"/>
    <col min="17" max="17" width="9.85546875" style="63" bestFit="1" customWidth="1"/>
    <col min="18" max="18" width="11" style="65" customWidth="1"/>
    <col min="19" max="19" width="11.85546875" style="65" bestFit="1" customWidth="1"/>
    <col min="20" max="20" width="11.28515625" style="65" bestFit="1" customWidth="1"/>
    <col min="21" max="21" width="7.140625" style="65" bestFit="1" customWidth="1"/>
    <col min="22" max="22" width="13" style="65" bestFit="1" customWidth="1"/>
    <col min="23" max="23" width="3" style="58" customWidth="1"/>
    <col min="24" max="24" width="17.5703125" style="66" bestFit="1" customWidth="1"/>
    <col min="25" max="25" width="13.140625" style="65" bestFit="1" customWidth="1"/>
    <col min="26" max="26" width="17.28515625" style="66" bestFit="1" customWidth="1"/>
    <col min="27" max="27" width="19.5703125" style="67" bestFit="1" customWidth="1"/>
    <col min="28" max="28" width="15.85546875" style="68" bestFit="1" customWidth="1"/>
    <col min="29" max="29" width="18.140625" style="65" bestFit="1" customWidth="1"/>
    <col min="30" max="30" width="11.42578125" style="3"/>
    <col min="31" max="31" width="19.85546875" style="3" customWidth="1"/>
    <col min="32" max="32" width="17.7109375" style="3" customWidth="1"/>
    <col min="33" max="33" width="20.42578125" style="3" customWidth="1"/>
    <col min="34" max="34" width="22.5703125" style="3" customWidth="1"/>
    <col min="35" max="35" width="12.85546875" style="3" bestFit="1" customWidth="1"/>
    <col min="36" max="36" width="16" style="3" bestFit="1" customWidth="1"/>
    <col min="37" max="37" width="18" style="3" bestFit="1" customWidth="1"/>
    <col min="38" max="38" width="15" style="3" bestFit="1" customWidth="1"/>
    <col min="39" max="39" width="17.28515625" style="3" bestFit="1" customWidth="1"/>
    <col min="40" max="16384" width="11.42578125" style="3"/>
  </cols>
  <sheetData>
    <row r="1" spans="1:39" ht="13.5" x14ac:dyDescent="0.2">
      <c r="A1" s="3" t="s">
        <v>41</v>
      </c>
      <c r="Q1" s="56" t="s">
        <v>0</v>
      </c>
      <c r="R1" s="57" t="s">
        <v>88</v>
      </c>
      <c r="S1" s="57" t="s">
        <v>89</v>
      </c>
      <c r="T1" s="57" t="s">
        <v>1</v>
      </c>
      <c r="U1" s="57" t="s">
        <v>4</v>
      </c>
      <c r="V1" s="57" t="s">
        <v>78</v>
      </c>
      <c r="X1" s="59" t="s">
        <v>79</v>
      </c>
      <c r="Y1" s="60" t="s">
        <v>80</v>
      </c>
      <c r="Z1" s="59" t="s">
        <v>81</v>
      </c>
      <c r="AA1" s="61" t="s">
        <v>82</v>
      </c>
      <c r="AB1" s="62" t="s">
        <v>83</v>
      </c>
      <c r="AC1" s="60" t="s">
        <v>84</v>
      </c>
      <c r="AE1" s="3" t="s">
        <v>41</v>
      </c>
    </row>
    <row r="2" spans="1:39" ht="13.5" thickBot="1" x14ac:dyDescent="0.25">
      <c r="Q2" s="63">
        <v>225000</v>
      </c>
      <c r="R2" s="64">
        <v>569.12377800000002</v>
      </c>
      <c r="S2" s="64">
        <v>226.497514</v>
      </c>
      <c r="T2" s="65">
        <v>4</v>
      </c>
      <c r="U2" s="65">
        <v>1</v>
      </c>
      <c r="V2" s="65">
        <v>545784972.60274947</v>
      </c>
      <c r="X2" s="66">
        <f>+Q2/SQRT(V2)</f>
        <v>9.6310077247731698</v>
      </c>
      <c r="Y2" s="65">
        <f>1/SQRT(V2)</f>
        <v>4.2804478776769646E-5</v>
      </c>
      <c r="Z2" s="66">
        <f>+R2/SQRT(V2)</f>
        <v>2.4361046676755961E-2</v>
      </c>
      <c r="AA2" s="67">
        <f>+S2/SQRT(V2)</f>
        <v>9.6951080310040856E-3</v>
      </c>
      <c r="AB2" s="68">
        <f>+T2/SQRT(V2)</f>
        <v>1.7121791510707859E-4</v>
      </c>
      <c r="AC2" s="65">
        <f>+U2/SQRT(V2)</f>
        <v>4.2804478776769646E-5</v>
      </c>
    </row>
    <row r="3" spans="1:39" x14ac:dyDescent="0.2">
      <c r="A3" s="47" t="s">
        <v>42</v>
      </c>
      <c r="B3" s="47"/>
      <c r="Q3" s="63">
        <v>277500</v>
      </c>
      <c r="R3" s="64">
        <v>920.01840900000002</v>
      </c>
      <c r="S3" s="64">
        <v>192.86662799999999</v>
      </c>
      <c r="T3" s="65">
        <v>3</v>
      </c>
      <c r="U3" s="65">
        <v>1</v>
      </c>
      <c r="V3" s="65">
        <v>299054518.06750315</v>
      </c>
      <c r="X3" s="66">
        <f t="shared" ref="X3:X66" si="0">+Q3/SQRT(V3)</f>
        <v>16.046776486864218</v>
      </c>
      <c r="Y3" s="65">
        <f t="shared" ref="Y3:Y66" si="1">1/SQRT(V3)</f>
        <v>5.7826221574285461E-5</v>
      </c>
      <c r="Z3" s="66">
        <f t="shared" ref="Z3:Z66" si="2">+R3/SQRT(V3)</f>
        <v>5.3201188371255592E-2</v>
      </c>
      <c r="AA3" s="67">
        <f t="shared" ref="AA3:AA66" si="3">+S3/SQRT(V3)</f>
        <v>1.1152748365013289E-2</v>
      </c>
      <c r="AB3" s="68">
        <f t="shared" ref="AB3:AB66" si="4">+T3/SQRT(V3)</f>
        <v>1.734786647228564E-4</v>
      </c>
      <c r="AC3" s="65">
        <f t="shared" ref="AC3:AC66" si="5">+U3/SQRT(V3)</f>
        <v>5.7826221574285461E-5</v>
      </c>
      <c r="AE3" s="47" t="s">
        <v>42</v>
      </c>
      <c r="AF3" s="47"/>
    </row>
    <row r="4" spans="1:39" x14ac:dyDescent="0.2">
      <c r="A4" s="48" t="s">
        <v>43</v>
      </c>
      <c r="B4" s="48">
        <v>0.82182507862352616</v>
      </c>
      <c r="Q4" s="63">
        <v>143250</v>
      </c>
      <c r="R4" s="64">
        <v>483.09559999999999</v>
      </c>
      <c r="S4" s="64">
        <v>127.64872199999999</v>
      </c>
      <c r="T4" s="65">
        <v>3</v>
      </c>
      <c r="U4" s="65">
        <v>0</v>
      </c>
      <c r="V4" s="65">
        <v>206328286.96286213</v>
      </c>
      <c r="X4" s="66">
        <f t="shared" si="0"/>
        <v>9.9727571703885172</v>
      </c>
      <c r="Y4" s="65">
        <f t="shared" si="1"/>
        <v>6.9617851102188598E-5</v>
      </c>
      <c r="Z4" s="66">
        <f t="shared" si="2"/>
        <v>3.3632077548922459E-2</v>
      </c>
      <c r="AA4" s="67">
        <f t="shared" si="3"/>
        <v>8.8866297215806651E-3</v>
      </c>
      <c r="AB4" s="68">
        <f t="shared" si="4"/>
        <v>2.0885355330656579E-4</v>
      </c>
      <c r="AC4" s="65">
        <f t="shared" si="5"/>
        <v>0</v>
      </c>
      <c r="AE4" s="48" t="s">
        <v>43</v>
      </c>
      <c r="AF4" s="51">
        <v>0.98505671486875446</v>
      </c>
    </row>
    <row r="5" spans="1:39" x14ac:dyDescent="0.2">
      <c r="A5" s="48" t="s">
        <v>44</v>
      </c>
      <c r="B5" s="48">
        <v>0.67539645985456498</v>
      </c>
      <c r="Q5" s="63">
        <v>146250</v>
      </c>
      <c r="R5" s="64">
        <v>427.35379999999998</v>
      </c>
      <c r="S5" s="64">
        <v>134.52354399999999</v>
      </c>
      <c r="T5" s="65">
        <v>3</v>
      </c>
      <c r="U5" s="65">
        <v>1</v>
      </c>
      <c r="V5" s="65">
        <v>171329084.95828289</v>
      </c>
      <c r="X5" s="66">
        <f t="shared" si="0"/>
        <v>11.173270862373839</v>
      </c>
      <c r="Y5" s="65">
        <f t="shared" si="1"/>
        <v>7.6398433247000608E-5</v>
      </c>
      <c r="Z5" s="66">
        <f t="shared" si="2"/>
        <v>3.2649160762152046E-2</v>
      </c>
      <c r="AA5" s="67">
        <f t="shared" si="3"/>
        <v>1.0277387996433948E-2</v>
      </c>
      <c r="AB5" s="68">
        <f t="shared" si="4"/>
        <v>2.2919529974100184E-4</v>
      </c>
      <c r="AC5" s="65">
        <f t="shared" si="5"/>
        <v>7.6398433247000608E-5</v>
      </c>
      <c r="AE5" s="48" t="s">
        <v>44</v>
      </c>
      <c r="AF5" s="51">
        <v>0.97033673150802258</v>
      </c>
    </row>
    <row r="6" spans="1:39" x14ac:dyDescent="0.2">
      <c r="A6" s="48" t="s">
        <v>45</v>
      </c>
      <c r="B6" s="48">
        <v>0.65956214082308029</v>
      </c>
      <c r="Q6" s="63">
        <v>279750</v>
      </c>
      <c r="R6" s="64">
        <v>566.243785</v>
      </c>
      <c r="S6" s="64">
        <v>233.558142</v>
      </c>
      <c r="T6" s="65">
        <v>4</v>
      </c>
      <c r="U6" s="65">
        <v>1</v>
      </c>
      <c r="V6" s="65">
        <v>569064185.60565579</v>
      </c>
      <c r="X6" s="66">
        <f t="shared" si="0"/>
        <v>11.727068670193939</v>
      </c>
      <c r="Y6" s="65">
        <f t="shared" si="1"/>
        <v>4.1919816515438564E-5</v>
      </c>
      <c r="Z6" s="66">
        <f t="shared" si="2"/>
        <v>2.3736835570207445E-2</v>
      </c>
      <c r="AA6" s="67">
        <f t="shared" si="3"/>
        <v>9.7907144583267453E-3</v>
      </c>
      <c r="AB6" s="68">
        <f t="shared" si="4"/>
        <v>1.6767926606175426E-4</v>
      </c>
      <c r="AC6" s="65">
        <f t="shared" si="5"/>
        <v>4.1919816515438564E-5</v>
      </c>
      <c r="AE6" s="48" t="s">
        <v>45</v>
      </c>
      <c r="AF6" s="51">
        <v>0.95669462084987722</v>
      </c>
    </row>
    <row r="7" spans="1:39" x14ac:dyDescent="0.2">
      <c r="A7" s="48" t="s">
        <v>46</v>
      </c>
      <c r="B7" s="48">
        <v>45142.034971734385</v>
      </c>
      <c r="Q7" s="63">
        <v>349706.25</v>
      </c>
      <c r="R7" s="64">
        <v>795.807098</v>
      </c>
      <c r="S7" s="64">
        <v>255.854862</v>
      </c>
      <c r="T7" s="65">
        <v>5</v>
      </c>
      <c r="U7" s="65">
        <v>1</v>
      </c>
      <c r="V7" s="65">
        <v>1230045755.7852952</v>
      </c>
      <c r="X7" s="66">
        <f t="shared" si="0"/>
        <v>9.9710928581125966</v>
      </c>
      <c r="Y7" s="65">
        <f t="shared" si="1"/>
        <v>2.8512767095562625E-5</v>
      </c>
      <c r="Z7" s="66">
        <f t="shared" si="2"/>
        <v>2.2690662438269581E-2</v>
      </c>
      <c r="AA7" s="67">
        <f t="shared" si="3"/>
        <v>7.2951300904733158E-3</v>
      </c>
      <c r="AB7" s="68">
        <f t="shared" si="4"/>
        <v>1.4256383547781311E-4</v>
      </c>
      <c r="AC7" s="65">
        <f t="shared" si="5"/>
        <v>2.8512767095562625E-5</v>
      </c>
      <c r="AE7" s="48" t="s">
        <v>46</v>
      </c>
      <c r="AF7" s="51">
        <v>1.9960049011451031</v>
      </c>
    </row>
    <row r="8" spans="1:39" ht="13.5" thickBot="1" x14ac:dyDescent="0.25">
      <c r="A8" s="49" t="s">
        <v>47</v>
      </c>
      <c r="B8" s="49">
        <v>87</v>
      </c>
      <c r="Q8" s="63">
        <v>249375</v>
      </c>
      <c r="R8" s="64">
        <v>836.12699999999995</v>
      </c>
      <c r="S8" s="64">
        <v>192.03050099999999</v>
      </c>
      <c r="T8" s="65">
        <v>3</v>
      </c>
      <c r="U8" s="65">
        <v>1</v>
      </c>
      <c r="V8" s="65">
        <v>287470245.76917917</v>
      </c>
      <c r="X8" s="66">
        <f t="shared" si="0"/>
        <v>14.70809623847509</v>
      </c>
      <c r="Y8" s="65">
        <f t="shared" si="1"/>
        <v>5.897983454025099E-5</v>
      </c>
      <c r="Z8" s="66">
        <f t="shared" si="2"/>
        <v>4.9314632114636436E-2</v>
      </c>
      <c r="AA8" s="67">
        <f t="shared" si="3"/>
        <v>1.13259271756615E-2</v>
      </c>
      <c r="AB8" s="68">
        <f t="shared" si="4"/>
        <v>1.7693950362075296E-4</v>
      </c>
      <c r="AC8" s="65">
        <f t="shared" si="5"/>
        <v>5.897983454025099E-5</v>
      </c>
      <c r="AE8" s="49" t="s">
        <v>47</v>
      </c>
      <c r="AF8" s="49">
        <v>87</v>
      </c>
    </row>
    <row r="9" spans="1:39" x14ac:dyDescent="0.2">
      <c r="Q9" s="63">
        <v>236250</v>
      </c>
      <c r="R9" s="64">
        <v>576.92763000000002</v>
      </c>
      <c r="S9" s="64">
        <v>160.81509299999999</v>
      </c>
      <c r="T9" s="65">
        <v>3</v>
      </c>
      <c r="U9" s="65">
        <v>1</v>
      </c>
      <c r="V9" s="65">
        <v>213767153.02453002</v>
      </c>
      <c r="X9" s="66">
        <f t="shared" si="0"/>
        <v>16.158510713714676</v>
      </c>
      <c r="Y9" s="65">
        <f t="shared" si="1"/>
        <v>6.8395812544824026E-5</v>
      </c>
      <c r="Z9" s="66">
        <f t="shared" si="2"/>
        <v>3.9459434033409596E-2</v>
      </c>
      <c r="AA9" s="67">
        <f t="shared" si="3"/>
        <v>1.0999078955206442E-2</v>
      </c>
      <c r="AB9" s="68">
        <f t="shared" si="4"/>
        <v>2.051874376344721E-4</v>
      </c>
      <c r="AC9" s="65">
        <f t="shared" si="5"/>
        <v>6.8395812544824026E-5</v>
      </c>
    </row>
    <row r="10" spans="1:39" ht="13.5" thickBot="1" x14ac:dyDescent="0.25">
      <c r="A10" s="3" t="s">
        <v>48</v>
      </c>
      <c r="Q10" s="63">
        <v>154500</v>
      </c>
      <c r="R10" s="64">
        <v>557.41800000000001</v>
      </c>
      <c r="S10" s="64">
        <v>164.15960100000001</v>
      </c>
      <c r="T10" s="65">
        <v>3</v>
      </c>
      <c r="U10" s="65">
        <v>0</v>
      </c>
      <c r="V10" s="65">
        <v>265617812.86234549</v>
      </c>
      <c r="X10" s="66">
        <f t="shared" si="0"/>
        <v>9.4798155128827446</v>
      </c>
      <c r="Y10" s="65">
        <f t="shared" si="1"/>
        <v>6.1358029209597053E-5</v>
      </c>
      <c r="Z10" s="66">
        <f t="shared" si="2"/>
        <v>3.4202069925955168E-2</v>
      </c>
      <c r="AA10" s="67">
        <f t="shared" si="3"/>
        <v>1.0072509593193796E-2</v>
      </c>
      <c r="AB10" s="68">
        <f t="shared" si="4"/>
        <v>1.8407408762879113E-4</v>
      </c>
      <c r="AC10" s="65">
        <f t="shared" si="5"/>
        <v>0</v>
      </c>
      <c r="AE10" s="3" t="s">
        <v>48</v>
      </c>
    </row>
    <row r="11" spans="1:39" x14ac:dyDescent="0.2">
      <c r="A11" s="43"/>
      <c r="B11" s="43" t="s">
        <v>52</v>
      </c>
      <c r="C11" s="43" t="s">
        <v>53</v>
      </c>
      <c r="D11" s="43" t="s">
        <v>54</v>
      </c>
      <c r="E11" s="43" t="s">
        <v>20</v>
      </c>
      <c r="F11" s="43" t="s">
        <v>55</v>
      </c>
      <c r="Q11" s="63">
        <v>180000</v>
      </c>
      <c r="R11" s="64">
        <v>268.675476</v>
      </c>
      <c r="S11" s="64">
        <v>175.58667</v>
      </c>
      <c r="T11" s="65">
        <v>3</v>
      </c>
      <c r="U11" s="65">
        <v>0</v>
      </c>
      <c r="V11" s="65">
        <v>252926580.84068134</v>
      </c>
      <c r="X11" s="66">
        <f t="shared" si="0"/>
        <v>11.318145392144972</v>
      </c>
      <c r="Y11" s="65">
        <f t="shared" si="1"/>
        <v>6.2878585511916515E-5</v>
      </c>
      <c r="Z11" s="66">
        <f t="shared" si="2"/>
        <v>1.6893933892620873E-2</v>
      </c>
      <c r="AA11" s="67">
        <f t="shared" si="3"/>
        <v>1.1040641444347665E-2</v>
      </c>
      <c r="AB11" s="68">
        <f t="shared" si="4"/>
        <v>1.8863575653574953E-4</v>
      </c>
      <c r="AC11" s="65">
        <f t="shared" si="5"/>
        <v>0</v>
      </c>
      <c r="AE11" s="43"/>
      <c r="AF11" s="43" t="s">
        <v>52</v>
      </c>
      <c r="AG11" s="43" t="s">
        <v>53</v>
      </c>
      <c r="AH11" s="43" t="s">
        <v>54</v>
      </c>
      <c r="AI11" s="43" t="s">
        <v>20</v>
      </c>
      <c r="AJ11" s="43" t="s">
        <v>73</v>
      </c>
    </row>
    <row r="12" spans="1:39" x14ac:dyDescent="0.2">
      <c r="A12" s="48" t="s">
        <v>49</v>
      </c>
      <c r="B12" s="48">
        <v>4</v>
      </c>
      <c r="C12" s="48">
        <v>347681550790.92297</v>
      </c>
      <c r="D12" s="48">
        <v>86920387697.730743</v>
      </c>
      <c r="E12" s="48">
        <v>42.653963110861945</v>
      </c>
      <c r="F12" s="48">
        <v>2.6499206739721283E-19</v>
      </c>
      <c r="Q12" s="63">
        <v>213750</v>
      </c>
      <c r="R12" s="64">
        <v>557.41800000000001</v>
      </c>
      <c r="S12" s="64">
        <v>217.02140800000001</v>
      </c>
      <c r="T12" s="65">
        <v>4</v>
      </c>
      <c r="U12" s="65">
        <v>1</v>
      </c>
      <c r="V12" s="65">
        <v>512745217.12179083</v>
      </c>
      <c r="X12" s="66">
        <f t="shared" si="0"/>
        <v>9.4396374463220543</v>
      </c>
      <c r="Y12" s="65">
        <f t="shared" si="1"/>
        <v>4.4162046532500843E-5</v>
      </c>
      <c r="Z12" s="66">
        <f t="shared" si="2"/>
        <v>2.4616719654053553E-2</v>
      </c>
      <c r="AA12" s="67">
        <f t="shared" si="3"/>
        <v>9.5841095186448497E-3</v>
      </c>
      <c r="AB12" s="68">
        <f t="shared" si="4"/>
        <v>1.7664818613000337E-4</v>
      </c>
      <c r="AC12" s="65">
        <f t="shared" si="5"/>
        <v>4.4162046532500843E-5</v>
      </c>
      <c r="AE12" s="48" t="s">
        <v>49</v>
      </c>
      <c r="AF12" s="48">
        <v>5</v>
      </c>
      <c r="AG12" s="51">
        <v>10686.623966681174</v>
      </c>
      <c r="AH12" s="51">
        <v>2137.324793336235</v>
      </c>
      <c r="AI12" s="51">
        <v>536.47231764211983</v>
      </c>
      <c r="AJ12" s="48">
        <v>1.5989619864018974E-60</v>
      </c>
    </row>
    <row r="13" spans="1:39" x14ac:dyDescent="0.2">
      <c r="A13" s="48" t="s">
        <v>50</v>
      </c>
      <c r="B13" s="48">
        <v>82</v>
      </c>
      <c r="C13" s="48">
        <v>167099872353.92181</v>
      </c>
      <c r="D13" s="48">
        <v>2037803321.3892903</v>
      </c>
      <c r="E13" s="48"/>
      <c r="F13" s="48"/>
      <c r="Q13" s="63">
        <v>225000</v>
      </c>
      <c r="R13" s="64">
        <v>654.68744100000004</v>
      </c>
      <c r="S13" s="64">
        <v>244.706502</v>
      </c>
      <c r="T13" s="65">
        <v>5</v>
      </c>
      <c r="U13" s="65">
        <v>1</v>
      </c>
      <c r="V13" s="65">
        <v>1084734169.9099858</v>
      </c>
      <c r="X13" s="66">
        <f t="shared" si="0"/>
        <v>6.8315752683489253</v>
      </c>
      <c r="Y13" s="65">
        <f t="shared" si="1"/>
        <v>3.0362556748217446E-5</v>
      </c>
      <c r="Z13" s="66">
        <f t="shared" si="2"/>
        <v>1.9877984579707762E-2</v>
      </c>
      <c r="AA13" s="67">
        <f t="shared" si="3"/>
        <v>7.4299150536327862E-3</v>
      </c>
      <c r="AB13" s="68">
        <f t="shared" si="4"/>
        <v>1.5181278374108725E-4</v>
      </c>
      <c r="AC13" s="65">
        <f t="shared" si="5"/>
        <v>3.0362556748217446E-5</v>
      </c>
      <c r="AE13" s="48" t="s">
        <v>50</v>
      </c>
      <c r="AF13" s="48">
        <v>82</v>
      </c>
      <c r="AG13" s="51">
        <v>326.69091636241234</v>
      </c>
      <c r="AH13" s="51">
        <v>3.9840355653952724</v>
      </c>
      <c r="AI13" s="48"/>
      <c r="AJ13" s="48"/>
    </row>
    <row r="14" spans="1:39" ht="13.5" thickBot="1" x14ac:dyDescent="0.25">
      <c r="A14" s="49" t="s">
        <v>25</v>
      </c>
      <c r="B14" s="49">
        <v>86</v>
      </c>
      <c r="C14" s="49">
        <v>514781423144.84479</v>
      </c>
      <c r="D14" s="49"/>
      <c r="E14" s="49"/>
      <c r="F14" s="49"/>
      <c r="Q14" s="63">
        <v>303750</v>
      </c>
      <c r="R14" s="64">
        <v>1136.8540109999999</v>
      </c>
      <c r="S14" s="64">
        <v>313.54762499999998</v>
      </c>
      <c r="T14" s="65">
        <v>3</v>
      </c>
      <c r="U14" s="65">
        <v>1</v>
      </c>
      <c r="V14" s="65">
        <v>681090691.07128954</v>
      </c>
      <c r="X14" s="66">
        <f t="shared" si="0"/>
        <v>11.638950317450663</v>
      </c>
      <c r="Y14" s="65">
        <f t="shared" si="1"/>
        <v>3.8317531909302593E-5</v>
      </c>
      <c r="Z14" s="66">
        <f t="shared" si="2"/>
        <v>4.3561439842711137E-2</v>
      </c>
      <c r="AA14" s="67">
        <f t="shared" si="3"/>
        <v>1.2014371126023543E-2</v>
      </c>
      <c r="AB14" s="68">
        <f t="shared" si="4"/>
        <v>1.1495259572790778E-4</v>
      </c>
      <c r="AC14" s="65">
        <f t="shared" si="5"/>
        <v>3.8317531909302593E-5</v>
      </c>
      <c r="AE14" s="49" t="s">
        <v>25</v>
      </c>
      <c r="AF14" s="49">
        <v>87</v>
      </c>
      <c r="AG14" s="52">
        <v>11013.314883043588</v>
      </c>
      <c r="AH14" s="49"/>
      <c r="AI14" s="49"/>
      <c r="AJ14" s="49"/>
    </row>
    <row r="15" spans="1:39" ht="13.5" thickBot="1" x14ac:dyDescent="0.25">
      <c r="Q15" s="63">
        <v>159000</v>
      </c>
      <c r="R15" s="64">
        <v>600.15337999999997</v>
      </c>
      <c r="S15" s="64">
        <v>176.422797</v>
      </c>
      <c r="T15" s="65">
        <v>3</v>
      </c>
      <c r="U15" s="65">
        <v>0</v>
      </c>
      <c r="V15" s="65">
        <v>291252242.06449121</v>
      </c>
      <c r="X15" s="66">
        <f t="shared" si="0"/>
        <v>9.3167080311219248</v>
      </c>
      <c r="Y15" s="65">
        <f t="shared" si="1"/>
        <v>5.8595647994477511E-5</v>
      </c>
      <c r="Z15" s="66">
        <f t="shared" si="2"/>
        <v>3.51663761971759E-2</v>
      </c>
      <c r="AA15" s="67">
        <f t="shared" si="3"/>
        <v>1.0337608111213164E-2</v>
      </c>
      <c r="AB15" s="68">
        <f t="shared" si="4"/>
        <v>1.7578694398343253E-4</v>
      </c>
      <c r="AC15" s="65">
        <f t="shared" si="5"/>
        <v>0</v>
      </c>
      <c r="AG15" s="6"/>
    </row>
    <row r="16" spans="1:39" x14ac:dyDescent="0.2">
      <c r="A16" s="43"/>
      <c r="B16" s="43" t="s">
        <v>56</v>
      </c>
      <c r="C16" s="43" t="s">
        <v>46</v>
      </c>
      <c r="D16" s="43" t="s">
        <v>57</v>
      </c>
      <c r="E16" s="43" t="s">
        <v>58</v>
      </c>
      <c r="F16" s="43" t="s">
        <v>59</v>
      </c>
      <c r="G16" s="43" t="s">
        <v>60</v>
      </c>
      <c r="H16" s="43" t="s">
        <v>61</v>
      </c>
      <c r="I16" s="43" t="s">
        <v>62</v>
      </c>
      <c r="Q16" s="63">
        <v>198750</v>
      </c>
      <c r="R16" s="64">
        <v>605.63465699999995</v>
      </c>
      <c r="S16" s="64">
        <v>214.79173599999999</v>
      </c>
      <c r="T16" s="65">
        <v>3</v>
      </c>
      <c r="U16" s="65">
        <v>1</v>
      </c>
      <c r="V16" s="65">
        <v>300367202.48181808</v>
      </c>
      <c r="X16" s="66">
        <f t="shared" si="0"/>
        <v>11.467820392945592</v>
      </c>
      <c r="Y16" s="65">
        <f t="shared" si="1"/>
        <v>5.769972524752499E-5</v>
      </c>
      <c r="Z16" s="66">
        <f t="shared" si="2"/>
        <v>3.4944953309279034E-2</v>
      </c>
      <c r="AA16" s="67">
        <f t="shared" si="3"/>
        <v>1.2393424152638921E-2</v>
      </c>
      <c r="AB16" s="68">
        <f t="shared" si="4"/>
        <v>1.7309917574257497E-4</v>
      </c>
      <c r="AC16" s="65">
        <f t="shared" si="5"/>
        <v>5.769972524752499E-5</v>
      </c>
      <c r="AE16" s="43"/>
      <c r="AF16" s="43" t="s">
        <v>56</v>
      </c>
      <c r="AG16" s="53" t="s">
        <v>46</v>
      </c>
      <c r="AH16" s="43" t="s">
        <v>57</v>
      </c>
      <c r="AI16" s="43" t="s">
        <v>58</v>
      </c>
      <c r="AJ16" s="43" t="s">
        <v>59</v>
      </c>
      <c r="AK16" s="43" t="s">
        <v>60</v>
      </c>
      <c r="AL16" s="43" t="s">
        <v>61</v>
      </c>
      <c r="AM16" s="43" t="s">
        <v>62</v>
      </c>
    </row>
    <row r="17" spans="1:39" x14ac:dyDescent="0.2">
      <c r="A17" s="48" t="s">
        <v>51</v>
      </c>
      <c r="B17" s="48">
        <v>-18120.273259715221</v>
      </c>
      <c r="C17" s="48">
        <v>22318.536469814815</v>
      </c>
      <c r="D17" s="48">
        <v>-0.81189343594381169</v>
      </c>
      <c r="E17" s="48">
        <v>0.4192034159670851</v>
      </c>
      <c r="F17" s="48">
        <v>-62518.952027247156</v>
      </c>
      <c r="G17" s="48">
        <v>26278.405507816715</v>
      </c>
      <c r="H17" s="48">
        <v>-62518.952027247156</v>
      </c>
      <c r="I17" s="48">
        <v>26278.405507816715</v>
      </c>
      <c r="Q17" s="63">
        <v>170550</v>
      </c>
      <c r="R17" s="64">
        <v>334.17209100000002</v>
      </c>
      <c r="S17" s="64">
        <v>163.50927999999999</v>
      </c>
      <c r="T17" s="65">
        <v>4</v>
      </c>
      <c r="U17" s="65">
        <v>1</v>
      </c>
      <c r="V17" s="65">
        <v>337872184.5826298</v>
      </c>
      <c r="X17" s="66">
        <f t="shared" si="0"/>
        <v>9.2784515398280138</v>
      </c>
      <c r="Y17" s="65">
        <f t="shared" si="1"/>
        <v>5.4403116621682872E-5</v>
      </c>
      <c r="Z17" s="66">
        <f t="shared" si="2"/>
        <v>1.8180003238384625E-2</v>
      </c>
      <c r="AA17" s="67">
        <f t="shared" si="3"/>
        <v>8.8954144285673994E-3</v>
      </c>
      <c r="AB17" s="68">
        <f t="shared" si="4"/>
        <v>2.1761246648673149E-4</v>
      </c>
      <c r="AC17" s="65">
        <f t="shared" si="5"/>
        <v>5.4403116621682872E-5</v>
      </c>
      <c r="AE17" s="48" t="s">
        <v>51</v>
      </c>
      <c r="AF17" s="48">
        <v>0</v>
      </c>
      <c r="AG17" s="51" t="e">
        <v>#N/A</v>
      </c>
      <c r="AH17" s="48" t="e">
        <v>#N/A</v>
      </c>
      <c r="AI17" s="48" t="e">
        <v>#N/A</v>
      </c>
      <c r="AJ17" s="54" t="e">
        <v>#N/A</v>
      </c>
      <c r="AK17" s="54" t="e">
        <v>#N/A</v>
      </c>
      <c r="AL17" s="54" t="e">
        <v>#N/A</v>
      </c>
      <c r="AM17" s="54" t="e">
        <v>#N/A</v>
      </c>
    </row>
    <row r="18" spans="1:39" x14ac:dyDescent="0.2">
      <c r="A18" s="48" t="s">
        <v>63</v>
      </c>
      <c r="B18" s="48">
        <v>16.680741604480165</v>
      </c>
      <c r="C18" s="48">
        <v>5.2192246818568417</v>
      </c>
      <c r="D18" s="48">
        <v>3.1960190682087406</v>
      </c>
      <c r="E18" s="48">
        <v>1.9791902073402995E-3</v>
      </c>
      <c r="F18" s="48">
        <v>6.2980410909971365</v>
      </c>
      <c r="G18" s="48">
        <v>27.063442117963191</v>
      </c>
      <c r="H18" s="48">
        <v>6.2980410909971365</v>
      </c>
      <c r="I18" s="48">
        <v>27.063442117963191</v>
      </c>
      <c r="Q18" s="63">
        <v>180000</v>
      </c>
      <c r="R18" s="64">
        <v>550.17156599999998</v>
      </c>
      <c r="S18" s="64">
        <v>185.80600000000001</v>
      </c>
      <c r="T18" s="65">
        <v>4</v>
      </c>
      <c r="U18" s="65">
        <v>0</v>
      </c>
      <c r="V18" s="65">
        <v>518922079.97608143</v>
      </c>
      <c r="X18" s="66">
        <f t="shared" si="0"/>
        <v>7.9017162475475766</v>
      </c>
      <c r="Y18" s="65">
        <f t="shared" si="1"/>
        <v>4.3898423597486534E-5</v>
      </c>
      <c r="Z18" s="66">
        <f t="shared" si="2"/>
        <v>2.415166445556052E-2</v>
      </c>
      <c r="AA18" s="67">
        <f t="shared" si="3"/>
        <v>8.1565904949545843E-3</v>
      </c>
      <c r="AB18" s="68">
        <f t="shared" si="4"/>
        <v>1.7559369438994613E-4</v>
      </c>
      <c r="AC18" s="65">
        <f t="shared" si="5"/>
        <v>0</v>
      </c>
      <c r="AE18" s="48" t="s">
        <v>80</v>
      </c>
      <c r="AF18" s="51">
        <v>43435.745310479018</v>
      </c>
      <c r="AG18" s="51">
        <v>23584.99471498893</v>
      </c>
      <c r="AH18" s="51">
        <v>1.8416686471790631</v>
      </c>
      <c r="AI18" s="51">
        <v>6.9139199876939172E-2</v>
      </c>
      <c r="AJ18" s="54">
        <v>-3482.3223460164008</v>
      </c>
      <c r="AK18" s="54">
        <v>90353.812966974438</v>
      </c>
      <c r="AL18" s="54">
        <v>-3482.3223460164008</v>
      </c>
      <c r="AM18" s="54">
        <v>90353.812966974438</v>
      </c>
    </row>
    <row r="19" spans="1:39" x14ac:dyDescent="0.2">
      <c r="A19" s="48" t="s">
        <v>64</v>
      </c>
      <c r="B19" s="48">
        <v>999.87332536630072</v>
      </c>
      <c r="C19" s="48">
        <v>108.55350547611921</v>
      </c>
      <c r="D19" s="48">
        <v>9.2108801183418603</v>
      </c>
      <c r="E19" s="48">
        <v>2.7398151965156629E-14</v>
      </c>
      <c r="F19" s="48">
        <v>783.9258224804305</v>
      </c>
      <c r="G19" s="48">
        <v>1215.8208282521709</v>
      </c>
      <c r="H19" s="48">
        <v>783.9258224804305</v>
      </c>
      <c r="I19" s="48">
        <v>1215.8208282521709</v>
      </c>
      <c r="Q19" s="63">
        <v>213750</v>
      </c>
      <c r="R19" s="64">
        <v>661.74806899999999</v>
      </c>
      <c r="S19" s="64">
        <v>164.809922</v>
      </c>
      <c r="T19" s="65">
        <v>3</v>
      </c>
      <c r="U19" s="65">
        <v>1</v>
      </c>
      <c r="V19" s="65">
        <v>226782055.45590016</v>
      </c>
      <c r="X19" s="66">
        <f t="shared" si="0"/>
        <v>14.193901261695576</v>
      </c>
      <c r="Y19" s="65">
        <f t="shared" si="1"/>
        <v>6.6404216428985149E-5</v>
      </c>
      <c r="Z19" s="66">
        <f t="shared" si="2"/>
        <v>4.3942861995338998E-2</v>
      </c>
      <c r="AA19" s="67">
        <f t="shared" si="3"/>
        <v>1.094407373013216E-2</v>
      </c>
      <c r="AB19" s="68">
        <f t="shared" si="4"/>
        <v>1.9921264928695543E-4</v>
      </c>
      <c r="AC19" s="65">
        <f t="shared" si="5"/>
        <v>6.6404216428985149E-5</v>
      </c>
      <c r="AE19" s="48" t="s">
        <v>81</v>
      </c>
      <c r="AF19" s="51">
        <v>35.093902224455256</v>
      </c>
      <c r="AG19" s="51">
        <v>12.225358288472036</v>
      </c>
      <c r="AH19" s="51">
        <v>2.8705827180171259</v>
      </c>
      <c r="AI19" s="69">
        <v>5.21115614066474E-3</v>
      </c>
      <c r="AJ19" s="54">
        <v>10.773770113554452</v>
      </c>
      <c r="AK19" s="54">
        <v>59.414034335356064</v>
      </c>
      <c r="AL19" s="54">
        <v>10.773770113554452</v>
      </c>
      <c r="AM19" s="54">
        <v>59.414034335356064</v>
      </c>
    </row>
    <row r="20" spans="1:39" x14ac:dyDescent="0.2">
      <c r="A20" s="48" t="s">
        <v>1</v>
      </c>
      <c r="B20" s="48">
        <v>8457.329011024025</v>
      </c>
      <c r="C20" s="48">
        <v>7194.2998485117041</v>
      </c>
      <c r="D20" s="48">
        <v>1.1755597054762188</v>
      </c>
      <c r="E20" s="48">
        <v>0.24317283298989156</v>
      </c>
      <c r="F20" s="48">
        <v>-5854.4251832251266</v>
      </c>
      <c r="G20" s="48">
        <v>22769.083205273178</v>
      </c>
      <c r="H20" s="48">
        <v>-5854.4251832251266</v>
      </c>
      <c r="I20" s="48">
        <v>22769.083205273178</v>
      </c>
      <c r="Q20" s="63">
        <v>201000</v>
      </c>
      <c r="R20" s="64">
        <v>524.158726</v>
      </c>
      <c r="S20" s="64">
        <v>127.83452800000001</v>
      </c>
      <c r="T20" s="65">
        <v>3</v>
      </c>
      <c r="U20" s="65">
        <v>1</v>
      </c>
      <c r="V20" s="65">
        <v>171162882.02954569</v>
      </c>
      <c r="X20" s="66">
        <f t="shared" si="0"/>
        <v>15.363538822085397</v>
      </c>
      <c r="Y20" s="65">
        <f t="shared" si="1"/>
        <v>7.6435516527788053E-5</v>
      </c>
      <c r="Z20" s="66">
        <f t="shared" si="2"/>
        <v>4.0064342964357326E-2</v>
      </c>
      <c r="AA20" s="67">
        <f t="shared" si="3"/>
        <v>9.7710981777659849E-3</v>
      </c>
      <c r="AB20" s="68">
        <f t="shared" si="4"/>
        <v>2.2930654958336415E-4</v>
      </c>
      <c r="AC20" s="65">
        <f t="shared" si="5"/>
        <v>7.6435516527788053E-5</v>
      </c>
      <c r="AE20" s="48" t="s">
        <v>82</v>
      </c>
      <c r="AF20" s="51">
        <v>719.32453119561262</v>
      </c>
      <c r="AG20" s="51">
        <v>121.5270818771196</v>
      </c>
      <c r="AH20" s="51">
        <v>5.9190471793188246</v>
      </c>
      <c r="AI20" s="50">
        <v>7.2384699071265305E-8</v>
      </c>
      <c r="AJ20" s="54">
        <v>477.56845202280317</v>
      </c>
      <c r="AK20" s="54">
        <v>961.08061036842207</v>
      </c>
      <c r="AL20" s="54">
        <v>477.56845202280317</v>
      </c>
      <c r="AM20" s="54">
        <v>961.08061036842207</v>
      </c>
    </row>
    <row r="21" spans="1:39" ht="13.5" thickBot="1" x14ac:dyDescent="0.25">
      <c r="A21" s="49" t="s">
        <v>4</v>
      </c>
      <c r="B21" s="49">
        <v>10480.587946623105</v>
      </c>
      <c r="C21" s="49">
        <v>11047.338381364789</v>
      </c>
      <c r="D21" s="49">
        <v>0.94869801076269133</v>
      </c>
      <c r="E21" s="49">
        <v>0.34556185398598083</v>
      </c>
      <c r="F21" s="49">
        <v>-11496.087302392953</v>
      </c>
      <c r="G21" s="49">
        <v>32457.263195639163</v>
      </c>
      <c r="H21" s="49">
        <v>-11496.087302392953</v>
      </c>
      <c r="I21" s="49">
        <v>32457.263195639163</v>
      </c>
      <c r="Q21" s="63">
        <v>232500</v>
      </c>
      <c r="R21" s="64">
        <v>799.15160600000002</v>
      </c>
      <c r="S21" s="64">
        <v>170.47700499999999</v>
      </c>
      <c r="T21" s="65">
        <v>4</v>
      </c>
      <c r="U21" s="65">
        <v>1</v>
      </c>
      <c r="V21" s="65">
        <v>426593645.56304473</v>
      </c>
      <c r="X21" s="66">
        <f t="shared" si="0"/>
        <v>11.256821155395416</v>
      </c>
      <c r="Y21" s="65">
        <f t="shared" si="1"/>
        <v>4.8416435076969533E-5</v>
      </c>
      <c r="Z21" s="66">
        <f t="shared" si="2"/>
        <v>3.8692071848554936E-2</v>
      </c>
      <c r="AA21" s="67">
        <f t="shared" si="3"/>
        <v>8.2538888446987112E-3</v>
      </c>
      <c r="AB21" s="68">
        <f t="shared" si="4"/>
        <v>1.9366574030787813E-4</v>
      </c>
      <c r="AC21" s="65">
        <f t="shared" si="5"/>
        <v>4.8416435076969533E-5</v>
      </c>
      <c r="AE21" s="48" t="s">
        <v>83</v>
      </c>
      <c r="AF21" s="51">
        <v>665.96865413071475</v>
      </c>
      <c r="AG21" s="51">
        <v>7164.6323395730478</v>
      </c>
      <c r="AH21" s="51">
        <v>9.2952244102228548E-2</v>
      </c>
      <c r="AI21" s="51">
        <v>0.92616823095659195</v>
      </c>
      <c r="AJ21" s="54">
        <v>-13586.767414042753</v>
      </c>
      <c r="AK21" s="54">
        <v>14918.704722304183</v>
      </c>
      <c r="AL21" s="54">
        <v>-13586.767414042753</v>
      </c>
      <c r="AM21" s="54">
        <v>14918.704722304183</v>
      </c>
    </row>
    <row r="22" spans="1:39" ht="13.5" thickBot="1" x14ac:dyDescent="0.25">
      <c r="Q22" s="63">
        <v>199500</v>
      </c>
      <c r="R22" s="64">
        <v>510.40908200000001</v>
      </c>
      <c r="S22" s="64">
        <v>190.265344</v>
      </c>
      <c r="T22" s="65">
        <v>3</v>
      </c>
      <c r="U22" s="65">
        <v>1</v>
      </c>
      <c r="V22" s="65">
        <v>248822781.93195707</v>
      </c>
      <c r="X22" s="66">
        <f t="shared" si="0"/>
        <v>12.647300261938737</v>
      </c>
      <c r="Y22" s="65">
        <f t="shared" si="1"/>
        <v>6.3394988781647797E-5</v>
      </c>
      <c r="Z22" s="66">
        <f t="shared" si="2"/>
        <v>3.2357378027441153E-2</v>
      </c>
      <c r="AA22" s="67">
        <f t="shared" si="3"/>
        <v>1.2061869348416359E-2</v>
      </c>
      <c r="AB22" s="68">
        <f t="shared" si="4"/>
        <v>1.9018496634494342E-4</v>
      </c>
      <c r="AC22" s="65">
        <f t="shared" si="5"/>
        <v>6.3394988781647797E-5</v>
      </c>
      <c r="AE22" s="49" t="s">
        <v>84</v>
      </c>
      <c r="AF22" s="52">
        <v>11648.758378758996</v>
      </c>
      <c r="AG22" s="52">
        <v>8819.7321568957232</v>
      </c>
      <c r="AH22" s="52">
        <v>1.3207610130939627</v>
      </c>
      <c r="AI22" s="52">
        <v>0.19025528470337769</v>
      </c>
      <c r="AJ22" s="55">
        <v>-5896.4984699278193</v>
      </c>
      <c r="AK22" s="55">
        <v>29194.015227445809</v>
      </c>
      <c r="AL22" s="55">
        <v>-5896.4984699278193</v>
      </c>
      <c r="AM22" s="55">
        <v>29194.015227445809</v>
      </c>
    </row>
    <row r="23" spans="1:39" x14ac:dyDescent="0.2">
      <c r="Q23" s="63">
        <v>202500</v>
      </c>
      <c r="R23" s="64">
        <v>724.64340000000004</v>
      </c>
      <c r="S23" s="64">
        <v>197.32597200000001</v>
      </c>
      <c r="T23" s="65">
        <v>3</v>
      </c>
      <c r="U23" s="65">
        <v>1</v>
      </c>
      <c r="V23" s="65">
        <v>283607251.96950608</v>
      </c>
      <c r="X23" s="66">
        <f t="shared" si="0"/>
        <v>12.024481587324434</v>
      </c>
      <c r="Y23" s="65">
        <f t="shared" si="1"/>
        <v>5.9380155986787327E-5</v>
      </c>
      <c r="Z23" s="66">
        <f t="shared" si="2"/>
        <v>4.3029438126795931E-2</v>
      </c>
      <c r="AA23" s="67">
        <f t="shared" si="3"/>
        <v>1.171724699760443E-2</v>
      </c>
      <c r="AB23" s="68">
        <f t="shared" si="4"/>
        <v>1.78140467960362E-4</v>
      </c>
      <c r="AC23" s="65">
        <f t="shared" si="5"/>
        <v>5.9380155986787327E-5</v>
      </c>
    </row>
    <row r="24" spans="1:39" x14ac:dyDescent="0.2">
      <c r="Q24" s="63">
        <v>168750</v>
      </c>
      <c r="R24" s="64">
        <v>557.69670899999994</v>
      </c>
      <c r="S24" s="64">
        <v>164.25250399999999</v>
      </c>
      <c r="T24" s="65">
        <v>3</v>
      </c>
      <c r="U24" s="65">
        <v>0</v>
      </c>
      <c r="V24" s="65">
        <v>265798356.83357114</v>
      </c>
      <c r="X24" s="66">
        <f t="shared" si="0"/>
        <v>10.350650289130741</v>
      </c>
      <c r="Y24" s="65">
        <f t="shared" si="1"/>
        <v>6.1337186898552542E-5</v>
      </c>
      <c r="Z24" s="66">
        <f t="shared" si="2"/>
        <v>3.4207547272640665E-2</v>
      </c>
      <c r="AA24" s="67">
        <f t="shared" si="3"/>
        <v>1.0074786536403247E-2</v>
      </c>
      <c r="AB24" s="68">
        <f t="shared" si="4"/>
        <v>1.8401156069565761E-4</v>
      </c>
      <c r="AC24" s="65">
        <f t="shared" si="5"/>
        <v>0</v>
      </c>
    </row>
    <row r="25" spans="1:39" x14ac:dyDescent="0.2">
      <c r="A25" s="3" t="s">
        <v>65</v>
      </c>
      <c r="Q25" s="63">
        <v>112500</v>
      </c>
      <c r="R25" s="64">
        <v>484.767854</v>
      </c>
      <c r="S25" s="64">
        <v>160.907996</v>
      </c>
      <c r="T25" s="65">
        <v>4</v>
      </c>
      <c r="U25" s="65">
        <v>0</v>
      </c>
      <c r="V25" s="65">
        <v>434182182.8196367</v>
      </c>
      <c r="X25" s="66">
        <f t="shared" si="0"/>
        <v>5.3990397333185998</v>
      </c>
      <c r="Y25" s="65">
        <f t="shared" si="1"/>
        <v>4.7991464296165325E-5</v>
      </c>
      <c r="Z25" s="66">
        <f t="shared" si="2"/>
        <v>2.3264719157169687E-2</v>
      </c>
      <c r="AA25" s="67">
        <f t="shared" si="3"/>
        <v>7.7222103450015128E-3</v>
      </c>
      <c r="AB25" s="68">
        <f t="shared" si="4"/>
        <v>1.919658571846613E-4</v>
      </c>
      <c r="AC25" s="65">
        <f t="shared" si="5"/>
        <v>0</v>
      </c>
    </row>
    <row r="26" spans="1:39" ht="13.5" thickBot="1" x14ac:dyDescent="0.25">
      <c r="Q26" s="63">
        <v>185250</v>
      </c>
      <c r="R26" s="64">
        <v>875.61077499999999</v>
      </c>
      <c r="S26" s="64">
        <v>133.78031999999999</v>
      </c>
      <c r="T26" s="65">
        <v>3</v>
      </c>
      <c r="U26" s="65">
        <v>1</v>
      </c>
      <c r="V26" s="65">
        <v>204994572.71322513</v>
      </c>
      <c r="X26" s="66">
        <f t="shared" si="0"/>
        <v>12.938592502099116</v>
      </c>
      <c r="Y26" s="65">
        <f t="shared" si="1"/>
        <v>6.9843954127390636E-5</v>
      </c>
      <c r="Z26" s="66">
        <f t="shared" si="2"/>
        <v>6.1156118802548967E-2</v>
      </c>
      <c r="AA26" s="67">
        <f t="shared" si="3"/>
        <v>9.3437465332276409E-3</v>
      </c>
      <c r="AB26" s="68">
        <f t="shared" si="4"/>
        <v>2.0953186238217194E-4</v>
      </c>
      <c r="AC26" s="65">
        <f t="shared" si="5"/>
        <v>6.9843954127390636E-5</v>
      </c>
      <c r="AE26" s="3" t="s">
        <v>65</v>
      </c>
    </row>
    <row r="27" spans="1:39" ht="15.75" thickBot="1" x14ac:dyDescent="0.25">
      <c r="A27" s="43" t="s">
        <v>66</v>
      </c>
      <c r="B27" s="43" t="s">
        <v>67</v>
      </c>
      <c r="C27" s="43" t="s">
        <v>50</v>
      </c>
      <c r="D27" s="45" t="s">
        <v>76</v>
      </c>
      <c r="E27" s="3" t="s">
        <v>86</v>
      </c>
      <c r="F27" s="3" t="s">
        <v>87</v>
      </c>
      <c r="G27" s="3" t="s">
        <v>1</v>
      </c>
      <c r="H27" s="5" t="s">
        <v>4</v>
      </c>
      <c r="J27" s="3" t="s">
        <v>41</v>
      </c>
      <c r="Q27" s="63">
        <v>206250</v>
      </c>
      <c r="R27" s="64">
        <v>568.00894200000005</v>
      </c>
      <c r="S27" s="64">
        <v>179.488596</v>
      </c>
      <c r="T27" s="65">
        <v>3</v>
      </c>
      <c r="U27" s="65">
        <v>0</v>
      </c>
      <c r="V27" s="65">
        <v>292846975.64007097</v>
      </c>
      <c r="X27" s="66">
        <f t="shared" si="0"/>
        <v>12.052401354827648</v>
      </c>
      <c r="Y27" s="65">
        <f t="shared" si="1"/>
        <v>5.8435885356740109E-5</v>
      </c>
      <c r="Z27" s="66">
        <f t="shared" si="2"/>
        <v>3.3192105416315246E-2</v>
      </c>
      <c r="AA27" s="67">
        <f t="shared" si="3"/>
        <v>1.0488575018698241E-2</v>
      </c>
      <c r="AB27" s="68">
        <f t="shared" si="4"/>
        <v>1.7530765607022032E-4</v>
      </c>
      <c r="AC27" s="65">
        <f t="shared" si="5"/>
        <v>0</v>
      </c>
    </row>
    <row r="28" spans="1:39" ht="13.5" thickBot="1" x14ac:dyDescent="0.25">
      <c r="A28" s="48">
        <v>1</v>
      </c>
      <c r="B28" s="48">
        <v>262151.85992316779</v>
      </c>
      <c r="C28" s="48">
        <v>-37151.859923167794</v>
      </c>
      <c r="D28" s="3">
        <f>LN(C28^2)</f>
        <v>21.045538228238545</v>
      </c>
      <c r="E28" s="46">
        <v>569.12377800000002</v>
      </c>
      <c r="F28" s="46">
        <v>226.497514</v>
      </c>
      <c r="G28" s="3">
        <v>4</v>
      </c>
      <c r="H28" s="5">
        <v>1</v>
      </c>
      <c r="Q28" s="63">
        <v>172500</v>
      </c>
      <c r="R28" s="64">
        <v>623.37913000000003</v>
      </c>
      <c r="S28" s="64">
        <v>179.488596</v>
      </c>
      <c r="T28" s="65">
        <v>3</v>
      </c>
      <c r="U28" s="65">
        <v>0</v>
      </c>
      <c r="V28" s="65">
        <v>299576080.51471353</v>
      </c>
      <c r="X28" s="66">
        <f t="shared" si="0"/>
        <v>9.9663361729862672</v>
      </c>
      <c r="Y28" s="65">
        <f t="shared" si="1"/>
        <v>5.7775861872384159E-5</v>
      </c>
      <c r="Z28" s="66">
        <f t="shared" si="2"/>
        <v>3.6016266509007008E-2</v>
      </c>
      <c r="AA28" s="67">
        <f t="shared" si="3"/>
        <v>1.0370108330164165E-2</v>
      </c>
      <c r="AB28" s="68">
        <f t="shared" si="4"/>
        <v>1.7332758561715248E-4</v>
      </c>
      <c r="AC28" s="65">
        <f t="shared" si="5"/>
        <v>0</v>
      </c>
      <c r="AE28" s="43" t="s">
        <v>66</v>
      </c>
      <c r="AF28" s="43" t="s">
        <v>85</v>
      </c>
      <c r="AG28" s="43" t="s">
        <v>50</v>
      </c>
      <c r="AH28" s="45" t="s">
        <v>68</v>
      </c>
      <c r="AI28" s="45" t="s">
        <v>80</v>
      </c>
      <c r="AJ28" s="44" t="s">
        <v>81</v>
      </c>
      <c r="AK28" s="45" t="s">
        <v>82</v>
      </c>
      <c r="AL28" s="45" t="s">
        <v>83</v>
      </c>
      <c r="AM28" s="45" t="s">
        <v>84</v>
      </c>
    </row>
    <row r="29" spans="1:39" x14ac:dyDescent="0.2">
      <c r="A29" s="48">
        <v>2</v>
      </c>
      <c r="B29" s="48">
        <v>225921.08776241916</v>
      </c>
      <c r="C29" s="48">
        <v>51578.912237580837</v>
      </c>
      <c r="D29" s="3">
        <f t="shared" ref="D29:D92" si="6">LN(C29^2)</f>
        <v>21.70173638074391</v>
      </c>
      <c r="E29" s="46">
        <v>920.01840900000002</v>
      </c>
      <c r="F29" s="46">
        <v>192.86662799999999</v>
      </c>
      <c r="G29" s="3">
        <v>3</v>
      </c>
      <c r="H29" s="5">
        <v>1</v>
      </c>
      <c r="J29" s="47" t="s">
        <v>42</v>
      </c>
      <c r="K29" s="47"/>
      <c r="Q29" s="63">
        <v>257250</v>
      </c>
      <c r="R29" s="64">
        <v>796.82903099999999</v>
      </c>
      <c r="S29" s="64">
        <v>195.653718</v>
      </c>
      <c r="T29" s="65">
        <v>3</v>
      </c>
      <c r="U29" s="65">
        <v>1</v>
      </c>
      <c r="V29" s="65">
        <v>289176019.96857405</v>
      </c>
      <c r="X29" s="66">
        <f t="shared" si="0"/>
        <v>15.127746747097474</v>
      </c>
      <c r="Y29" s="65">
        <f t="shared" si="1"/>
        <v>5.880562389542264E-5</v>
      </c>
      <c r="Z29" s="66">
        <f t="shared" si="2"/>
        <v>4.6858028305940068E-2</v>
      </c>
      <c r="AA29" s="67">
        <f t="shared" si="3"/>
        <v>1.1505538954449083E-2</v>
      </c>
      <c r="AB29" s="68">
        <f t="shared" si="4"/>
        <v>1.7641687168626791E-4</v>
      </c>
      <c r="AC29" s="65">
        <f t="shared" si="5"/>
        <v>5.880562389542264E-5</v>
      </c>
      <c r="AE29" s="48">
        <v>1</v>
      </c>
      <c r="AF29" s="48">
        <v>10.300742463034105</v>
      </c>
      <c r="AG29" s="48">
        <v>-0.6697347382609351</v>
      </c>
      <c r="AH29" s="3">
        <f>+AG29^2</f>
        <v>0.44854461963344328</v>
      </c>
      <c r="AI29" s="3">
        <v>4.2804478776769646E-5</v>
      </c>
      <c r="AJ29" s="4">
        <v>2.4361046676755961E-2</v>
      </c>
      <c r="AK29" s="3">
        <v>9.6951080310040856E-3</v>
      </c>
      <c r="AL29" s="3">
        <v>1.7121791510707859E-4</v>
      </c>
      <c r="AM29" s="3">
        <v>4.2804478776769646E-5</v>
      </c>
    </row>
    <row r="30" spans="1:39" x14ac:dyDescent="0.2">
      <c r="A30" s="48">
        <v>3</v>
      </c>
      <c r="B30" s="48">
        <v>142942.65879211662</v>
      </c>
      <c r="C30" s="48">
        <v>307.34120788337896</v>
      </c>
      <c r="D30" s="3">
        <f t="shared" si="6"/>
        <v>11.455917113480867</v>
      </c>
      <c r="E30" s="46">
        <v>483.09559999999999</v>
      </c>
      <c r="F30" s="46">
        <v>127.64872199999999</v>
      </c>
      <c r="G30" s="3">
        <v>3</v>
      </c>
      <c r="H30" s="5">
        <v>0</v>
      </c>
      <c r="J30" s="48" t="s">
        <v>43</v>
      </c>
      <c r="K30" s="48">
        <v>0.37956813273264567</v>
      </c>
      <c r="Q30" s="63">
        <v>358125</v>
      </c>
      <c r="R30" s="64">
        <v>780.38519999999994</v>
      </c>
      <c r="S30" s="64">
        <v>327.85468700000001</v>
      </c>
      <c r="T30" s="65">
        <v>7</v>
      </c>
      <c r="U30" s="65">
        <v>1</v>
      </c>
      <c r="V30" s="65">
        <v>5588358418.7229948</v>
      </c>
      <c r="X30" s="66">
        <f t="shared" si="0"/>
        <v>4.790628711955101</v>
      </c>
      <c r="Y30" s="65">
        <f t="shared" si="1"/>
        <v>1.3376973715755953E-5</v>
      </c>
      <c r="Z30" s="66">
        <f t="shared" si="2"/>
        <v>1.0439192308564951E-2</v>
      </c>
      <c r="AA30" s="67">
        <f t="shared" si="3"/>
        <v>4.3857035305863955E-3</v>
      </c>
      <c r="AB30" s="68">
        <f t="shared" si="4"/>
        <v>9.3638816010291673E-5</v>
      </c>
      <c r="AC30" s="65">
        <f t="shared" si="5"/>
        <v>1.3376973715755953E-5</v>
      </c>
      <c r="AE30" s="48">
        <v>2</v>
      </c>
      <c r="AF30" s="48">
        <v>13.190342860640786</v>
      </c>
      <c r="AG30" s="48">
        <v>2.8564336262234313</v>
      </c>
      <c r="AH30" s="3">
        <f t="shared" ref="AH30:AH93" si="7">+AG30^2</f>
        <v>8.1592130610199423</v>
      </c>
      <c r="AI30" s="3">
        <v>5.7826221574285461E-5</v>
      </c>
      <c r="AJ30" s="4">
        <v>5.3201188371255592E-2</v>
      </c>
      <c r="AK30" s="3">
        <v>1.1152748365013289E-2</v>
      </c>
      <c r="AL30" s="3">
        <v>1.734786647228564E-4</v>
      </c>
      <c r="AM30" s="3">
        <v>5.7826221574285461E-5</v>
      </c>
    </row>
    <row r="31" spans="1:39" x14ac:dyDescent="0.2">
      <c r="A31" s="48">
        <v>4</v>
      </c>
      <c r="B31" s="48">
        <v>159367.38331081253</v>
      </c>
      <c r="C31" s="48">
        <v>-13117.383310812525</v>
      </c>
      <c r="D31" s="3">
        <f t="shared" si="6"/>
        <v>18.963387199666581</v>
      </c>
      <c r="E31" s="46">
        <v>427.35379999999998</v>
      </c>
      <c r="F31" s="46">
        <v>134.52354399999999</v>
      </c>
      <c r="G31" s="3">
        <v>3</v>
      </c>
      <c r="H31" s="5">
        <v>1</v>
      </c>
      <c r="J31" s="48" t="s">
        <v>44</v>
      </c>
      <c r="K31" s="48">
        <v>0.14407196738614733</v>
      </c>
      <c r="Q31" s="63">
        <v>262500</v>
      </c>
      <c r="R31" s="64">
        <v>907.94101899999998</v>
      </c>
      <c r="S31" s="64">
        <v>190.54405299999999</v>
      </c>
      <c r="T31" s="65">
        <v>4</v>
      </c>
      <c r="U31" s="65">
        <v>1</v>
      </c>
      <c r="V31" s="65">
        <v>503979566.19678324</v>
      </c>
      <c r="X31" s="66">
        <f t="shared" si="0"/>
        <v>11.692916370547488</v>
      </c>
      <c r="Y31" s="65">
        <f t="shared" si="1"/>
        <v>4.4544443316371384E-5</v>
      </c>
      <c r="Z31" s="66">
        <f t="shared" si="2"/>
        <v>4.0443727255453969E-2</v>
      </c>
      <c r="AA31" s="67">
        <f t="shared" si="3"/>
        <v>8.4876787681301639E-3</v>
      </c>
      <c r="AB31" s="68">
        <f t="shared" si="4"/>
        <v>1.7817777326548554E-4</v>
      </c>
      <c r="AC31" s="65">
        <f t="shared" si="5"/>
        <v>4.4544443316371384E-5</v>
      </c>
      <c r="AE31" s="48">
        <v>3</v>
      </c>
      <c r="AF31" s="48">
        <v>10.735644768835698</v>
      </c>
      <c r="AG31" s="48">
        <v>-0.76288759844718079</v>
      </c>
      <c r="AH31" s="3">
        <f t="shared" si="7"/>
        <v>0.581997487864507</v>
      </c>
      <c r="AI31" s="3">
        <v>6.9617851102188598E-5</v>
      </c>
      <c r="AJ31" s="4">
        <v>3.3632077548922459E-2</v>
      </c>
      <c r="AK31" s="3">
        <v>8.8866297215806651E-3</v>
      </c>
      <c r="AL31" s="3">
        <v>2.0885355330656579E-4</v>
      </c>
      <c r="AM31" s="3">
        <v>0</v>
      </c>
    </row>
    <row r="32" spans="1:39" x14ac:dyDescent="0.2">
      <c r="A32" s="48">
        <v>5</v>
      </c>
      <c r="B32" s="48">
        <v>269163.55310164648</v>
      </c>
      <c r="C32" s="48">
        <v>10586.446898353519</v>
      </c>
      <c r="D32" s="3">
        <f t="shared" si="6"/>
        <v>18.534659735011694</v>
      </c>
      <c r="E32" s="46">
        <v>566.243785</v>
      </c>
      <c r="F32" s="46">
        <v>233.558142</v>
      </c>
      <c r="G32" s="3">
        <v>4</v>
      </c>
      <c r="H32" s="5">
        <v>1</v>
      </c>
      <c r="J32" s="48" t="s">
        <v>45</v>
      </c>
      <c r="K32" s="48">
        <v>0.10231938042937402</v>
      </c>
      <c r="Q32" s="63">
        <v>172500</v>
      </c>
      <c r="R32" s="64">
        <v>446.49181800000002</v>
      </c>
      <c r="S32" s="64">
        <v>146.13641899999999</v>
      </c>
      <c r="T32" s="65">
        <v>4</v>
      </c>
      <c r="U32" s="65">
        <v>1</v>
      </c>
      <c r="V32" s="65">
        <v>318325024.60080129</v>
      </c>
      <c r="X32" s="66">
        <f t="shared" si="0"/>
        <v>9.6683799430375359</v>
      </c>
      <c r="Y32" s="65">
        <f t="shared" si="1"/>
        <v>5.6048579379927745E-5</v>
      </c>
      <c r="Z32" s="66">
        <f t="shared" si="2"/>
        <v>2.5025232103661255E-2</v>
      </c>
      <c r="AA32" s="67">
        <f t="shared" si="3"/>
        <v>8.1907386806198811E-3</v>
      </c>
      <c r="AB32" s="68">
        <f t="shared" si="4"/>
        <v>2.2419431751971098E-4</v>
      </c>
      <c r="AC32" s="65">
        <f t="shared" si="5"/>
        <v>5.6048579379927745E-5</v>
      </c>
      <c r="AE32" s="48">
        <v>4</v>
      </c>
      <c r="AF32" s="48">
        <v>12.899570421295762</v>
      </c>
      <c r="AG32" s="48">
        <v>-1.726299558921923</v>
      </c>
      <c r="AH32" s="3">
        <f t="shared" si="7"/>
        <v>2.980110167134026</v>
      </c>
      <c r="AI32" s="3">
        <v>7.6398433247000608E-5</v>
      </c>
      <c r="AJ32" s="4">
        <v>3.2649160762152046E-2</v>
      </c>
      <c r="AK32" s="3">
        <v>1.0277387996433948E-2</v>
      </c>
      <c r="AL32" s="3">
        <v>2.2919529974100184E-4</v>
      </c>
      <c r="AM32" s="3">
        <v>7.6398433247000608E-5</v>
      </c>
    </row>
    <row r="33" spans="1:39" x14ac:dyDescent="0.2">
      <c r="A33" s="48">
        <v>6</v>
      </c>
      <c r="B33" s="48">
        <v>303744.0639898532</v>
      </c>
      <c r="C33" s="48">
        <v>45962.186010146805</v>
      </c>
      <c r="D33" s="3">
        <f t="shared" si="6"/>
        <v>21.471148588301428</v>
      </c>
      <c r="E33" s="46">
        <v>795.807098</v>
      </c>
      <c r="F33" s="46">
        <v>255.854862</v>
      </c>
      <c r="G33" s="3">
        <v>5</v>
      </c>
      <c r="H33" s="5">
        <v>1</v>
      </c>
      <c r="J33" s="48" t="s">
        <v>46</v>
      </c>
      <c r="K33" s="48">
        <v>2.0913516788288806</v>
      </c>
      <c r="Q33" s="63">
        <v>251250</v>
      </c>
      <c r="R33" s="64">
        <v>1401.534658</v>
      </c>
      <c r="S33" s="64">
        <v>262.822587</v>
      </c>
      <c r="T33" s="65">
        <v>4</v>
      </c>
      <c r="U33" s="65">
        <v>0</v>
      </c>
      <c r="V33" s="65">
        <v>1175627341.2467408</v>
      </c>
      <c r="X33" s="66">
        <f t="shared" si="0"/>
        <v>7.327759911021027</v>
      </c>
      <c r="Y33" s="65">
        <f t="shared" si="1"/>
        <v>2.9165213576203092E-5</v>
      </c>
      <c r="Z33" s="66">
        <f t="shared" si="2"/>
        <v>4.0876057635020759E-2</v>
      </c>
      <c r="AA33" s="67">
        <f t="shared" si="3"/>
        <v>7.6652768825052186E-3</v>
      </c>
      <c r="AB33" s="68">
        <f t="shared" si="4"/>
        <v>1.1666085430481237E-4</v>
      </c>
      <c r="AC33" s="65">
        <f t="shared" si="5"/>
        <v>0</v>
      </c>
      <c r="AE33" s="48">
        <v>5</v>
      </c>
      <c r="AF33" s="48">
        <v>10.296520697066454</v>
      </c>
      <c r="AG33" s="48">
        <v>1.4305479731274851</v>
      </c>
      <c r="AH33" s="3">
        <f t="shared" si="7"/>
        <v>2.0464675034191555</v>
      </c>
      <c r="AI33" s="3">
        <v>4.1919816515438564E-5</v>
      </c>
      <c r="AJ33" s="4">
        <v>2.3736835570207445E-2</v>
      </c>
      <c r="AK33" s="3">
        <v>9.7907144583267453E-3</v>
      </c>
      <c r="AL33" s="3">
        <v>1.6767926606175426E-4</v>
      </c>
      <c r="AM33" s="3">
        <v>4.1919816515438564E-5</v>
      </c>
    </row>
    <row r="34" spans="1:39" ht="13.5" thickBot="1" x14ac:dyDescent="0.25">
      <c r="A34" s="48">
        <v>7</v>
      </c>
      <c r="B34" s="48">
        <v>223685.69576213587</v>
      </c>
      <c r="C34" s="48">
        <v>25689.304237864126</v>
      </c>
      <c r="D34" s="3">
        <f t="shared" si="6"/>
        <v>20.307660013484799</v>
      </c>
      <c r="E34" s="46">
        <v>836.12699999999995</v>
      </c>
      <c r="F34" s="46">
        <v>192.03050099999999</v>
      </c>
      <c r="G34" s="3">
        <v>3</v>
      </c>
      <c r="H34" s="5">
        <v>1</v>
      </c>
      <c r="J34" s="49" t="s">
        <v>47</v>
      </c>
      <c r="K34" s="49">
        <v>87</v>
      </c>
      <c r="Q34" s="63">
        <v>188250</v>
      </c>
      <c r="R34" s="64">
        <v>535.39998900000001</v>
      </c>
      <c r="S34" s="64">
        <v>151.43189000000001</v>
      </c>
      <c r="T34" s="65">
        <v>3</v>
      </c>
      <c r="U34" s="65">
        <v>1</v>
      </c>
      <c r="V34" s="65">
        <v>198496340.41316104</v>
      </c>
      <c r="X34" s="66">
        <f t="shared" si="0"/>
        <v>13.361608195839542</v>
      </c>
      <c r="Y34" s="65">
        <f t="shared" si="1"/>
        <v>7.0977998384273795E-5</v>
      </c>
      <c r="Z34" s="66">
        <f t="shared" si="2"/>
        <v>3.8001619554182207E-2</v>
      </c>
      <c r="AA34" s="67">
        <f t="shared" si="3"/>
        <v>1.0748332443747528E-2</v>
      </c>
      <c r="AB34" s="68">
        <f t="shared" si="4"/>
        <v>2.129339951528214E-4</v>
      </c>
      <c r="AC34" s="65">
        <f t="shared" si="5"/>
        <v>7.0977998384273795E-5</v>
      </c>
      <c r="AE34" s="48">
        <v>6</v>
      </c>
      <c r="AF34" s="48">
        <v>7.7094245912642521</v>
      </c>
      <c r="AG34" s="48">
        <v>2.2616682668483445</v>
      </c>
      <c r="AH34" s="3">
        <f t="shared" si="7"/>
        <v>5.115143349268795</v>
      </c>
      <c r="AI34" s="3">
        <v>2.8512767095562625E-5</v>
      </c>
      <c r="AJ34" s="4">
        <v>2.2690662438269581E-2</v>
      </c>
      <c r="AK34" s="3">
        <v>7.2951300904733158E-3</v>
      </c>
      <c r="AL34" s="3">
        <v>1.4256383547781311E-4</v>
      </c>
      <c r="AM34" s="3">
        <v>2.8512767095562625E-5</v>
      </c>
    </row>
    <row r="35" spans="1:39" x14ac:dyDescent="0.2">
      <c r="A35" s="48">
        <v>8</v>
      </c>
      <c r="B35" s="48">
        <v>188150.604247496</v>
      </c>
      <c r="C35" s="48">
        <v>48099.395752504002</v>
      </c>
      <c r="D35" s="3">
        <f t="shared" si="6"/>
        <v>21.562049787393885</v>
      </c>
      <c r="E35" s="46">
        <v>576.92763000000002</v>
      </c>
      <c r="F35" s="46">
        <v>160.81509299999999</v>
      </c>
      <c r="G35" s="3">
        <v>3</v>
      </c>
      <c r="H35" s="5">
        <v>1</v>
      </c>
      <c r="Q35" s="63">
        <v>176250</v>
      </c>
      <c r="R35" s="64">
        <v>592.99984900000004</v>
      </c>
      <c r="S35" s="64">
        <v>170.94152</v>
      </c>
      <c r="T35" s="65">
        <v>4</v>
      </c>
      <c r="U35" s="65">
        <v>1</v>
      </c>
      <c r="V35" s="65">
        <v>393103985.39055055</v>
      </c>
      <c r="X35" s="66">
        <f t="shared" si="0"/>
        <v>8.8894604537969659</v>
      </c>
      <c r="Y35" s="65">
        <f t="shared" si="1"/>
        <v>5.0436655057004065E-5</v>
      </c>
      <c r="Z35" s="66">
        <f t="shared" si="2"/>
        <v>2.9908928832868498E-2</v>
      </c>
      <c r="AA35" s="67">
        <f t="shared" si="3"/>
        <v>8.6217184791599604E-3</v>
      </c>
      <c r="AB35" s="68">
        <f t="shared" si="4"/>
        <v>2.0174662022801626E-4</v>
      </c>
      <c r="AC35" s="65">
        <f t="shared" si="5"/>
        <v>5.0436655057004065E-5</v>
      </c>
      <c r="AE35" s="48">
        <v>7</v>
      </c>
      <c r="AF35" s="48">
        <v>13.244371210066362</v>
      </c>
      <c r="AG35" s="48">
        <v>1.463725028408728</v>
      </c>
      <c r="AH35" s="3">
        <f t="shared" si="7"/>
        <v>2.1424909587901317</v>
      </c>
      <c r="AI35" s="3">
        <v>5.897983454025099E-5</v>
      </c>
      <c r="AJ35" s="4">
        <v>4.9314632114636436E-2</v>
      </c>
      <c r="AK35" s="3">
        <v>1.13259271756615E-2</v>
      </c>
      <c r="AL35" s="3">
        <v>1.7693950362075296E-4</v>
      </c>
      <c r="AM35" s="3">
        <v>5.897983454025099E-5</v>
      </c>
    </row>
    <row r="36" spans="1:39" ht="13.5" thickBot="1" x14ac:dyDescent="0.25">
      <c r="A36" s="48">
        <v>9</v>
      </c>
      <c r="B36" s="48">
        <v>180688.66553971809</v>
      </c>
      <c r="C36" s="48">
        <v>-26188.665539718088</v>
      </c>
      <c r="D36" s="3">
        <f t="shared" si="6"/>
        <v>20.346163966314666</v>
      </c>
      <c r="E36" s="46">
        <v>557.41800000000001</v>
      </c>
      <c r="F36" s="46">
        <v>164.15960100000001</v>
      </c>
      <c r="G36" s="3">
        <v>3</v>
      </c>
      <c r="H36" s="5">
        <v>0</v>
      </c>
      <c r="J36" s="3" t="s">
        <v>48</v>
      </c>
      <c r="Q36" s="63">
        <v>270750</v>
      </c>
      <c r="R36" s="64">
        <v>836.12699999999995</v>
      </c>
      <c r="S36" s="64">
        <v>191.93759800000001</v>
      </c>
      <c r="T36" s="65">
        <v>4</v>
      </c>
      <c r="U36" s="65">
        <v>1</v>
      </c>
      <c r="V36" s="65">
        <v>493512212.4117133</v>
      </c>
      <c r="X36" s="66">
        <f t="shared" si="0"/>
        <v>12.18763707369685</v>
      </c>
      <c r="Y36" s="65">
        <f t="shared" si="1"/>
        <v>4.5014356689554384E-5</v>
      </c>
      <c r="Z36" s="66">
        <f t="shared" si="2"/>
        <v>3.763771901576704E-2</v>
      </c>
      <c r="AA36" s="67">
        <f t="shared" si="3"/>
        <v>8.6399474985083009E-3</v>
      </c>
      <c r="AB36" s="68">
        <f t="shared" si="4"/>
        <v>1.8005742675821754E-4</v>
      </c>
      <c r="AC36" s="65">
        <f t="shared" si="5"/>
        <v>4.5014356689554384E-5</v>
      </c>
      <c r="AE36" s="48">
        <v>8</v>
      </c>
      <c r="AF36" s="48">
        <v>13.200890622977973</v>
      </c>
      <c r="AG36" s="48">
        <v>2.9576200907367038</v>
      </c>
      <c r="AH36" s="3">
        <f t="shared" si="7"/>
        <v>8.747516601129389</v>
      </c>
      <c r="AI36" s="3">
        <v>6.8395812544824026E-5</v>
      </c>
      <c r="AJ36" s="4">
        <v>3.9459434033409596E-2</v>
      </c>
      <c r="AK36" s="3">
        <v>1.0999078955206442E-2</v>
      </c>
      <c r="AL36" s="3">
        <v>2.051874376344721E-4</v>
      </c>
      <c r="AM36" s="3">
        <v>6.8395812544824026E-5</v>
      </c>
    </row>
    <row r="37" spans="1:39" x14ac:dyDescent="0.2">
      <c r="A37" s="48">
        <v>10</v>
      </c>
      <c r="B37" s="48">
        <v>187297.84758686885</v>
      </c>
      <c r="C37" s="48">
        <v>-7297.8475868688547</v>
      </c>
      <c r="D37" s="3">
        <f t="shared" si="6"/>
        <v>17.790669465090982</v>
      </c>
      <c r="E37" s="46">
        <v>268.675476</v>
      </c>
      <c r="F37" s="46">
        <v>175.58667</v>
      </c>
      <c r="G37" s="3">
        <v>3</v>
      </c>
      <c r="H37" s="5">
        <v>0</v>
      </c>
      <c r="J37" s="43"/>
      <c r="K37" s="43" t="s">
        <v>52</v>
      </c>
      <c r="L37" s="43" t="s">
        <v>53</v>
      </c>
      <c r="M37" s="43" t="s">
        <v>54</v>
      </c>
      <c r="N37" s="43" t="s">
        <v>20</v>
      </c>
      <c r="O37" s="43" t="s">
        <v>55</v>
      </c>
      <c r="Q37" s="63">
        <v>142500</v>
      </c>
      <c r="R37" s="64">
        <v>325.16050000000001</v>
      </c>
      <c r="S37" s="64">
        <v>158.12090599999999</v>
      </c>
      <c r="T37" s="65">
        <v>4</v>
      </c>
      <c r="U37" s="65">
        <v>0</v>
      </c>
      <c r="V37" s="65">
        <v>399823812.04571867</v>
      </c>
      <c r="X37" s="66">
        <f t="shared" si="0"/>
        <v>7.1265696925385758</v>
      </c>
      <c r="Y37" s="65">
        <f t="shared" si="1"/>
        <v>5.001101538623562E-5</v>
      </c>
      <c r="Z37" s="66">
        <f t="shared" si="2"/>
        <v>1.6261606768496067E-2</v>
      </c>
      <c r="AA37" s="67">
        <f t="shared" si="3"/>
        <v>7.9077870628515151E-3</v>
      </c>
      <c r="AB37" s="68">
        <f t="shared" si="4"/>
        <v>2.0004406154494248E-4</v>
      </c>
      <c r="AC37" s="65">
        <f t="shared" si="5"/>
        <v>0</v>
      </c>
      <c r="AE37" s="48">
        <v>9</v>
      </c>
      <c r="AF37" s="48">
        <v>11.233406640842366</v>
      </c>
      <c r="AG37" s="48">
        <v>-1.7535911279596217</v>
      </c>
      <c r="AH37" s="3">
        <f t="shared" si="7"/>
        <v>3.0750818440586984</v>
      </c>
      <c r="AI37" s="3">
        <v>6.1358029209597053E-5</v>
      </c>
      <c r="AJ37" s="4">
        <v>3.4202069925955168E-2</v>
      </c>
      <c r="AK37" s="3">
        <v>1.0072509593193796E-2</v>
      </c>
      <c r="AL37" s="3">
        <v>1.8407408762879113E-4</v>
      </c>
      <c r="AM37" s="3">
        <v>0</v>
      </c>
    </row>
    <row r="38" spans="1:39" x14ac:dyDescent="0.2">
      <c r="A38" s="48">
        <v>11</v>
      </c>
      <c r="B38" s="48">
        <v>252481.69324732682</v>
      </c>
      <c r="C38" s="48">
        <v>-38731.693247326824</v>
      </c>
      <c r="D38" s="3">
        <f t="shared" si="6"/>
        <v>21.128826981646263</v>
      </c>
      <c r="E38" s="46">
        <v>557.41800000000001</v>
      </c>
      <c r="F38" s="46">
        <v>217.02140800000001</v>
      </c>
      <c r="G38" s="3">
        <v>4</v>
      </c>
      <c r="H38" s="5">
        <v>1</v>
      </c>
      <c r="J38" s="48" t="s">
        <v>49</v>
      </c>
      <c r="K38" s="48">
        <v>4</v>
      </c>
      <c r="L38" s="48">
        <v>60.368478126072091</v>
      </c>
      <c r="M38" s="48">
        <v>15.092119531518023</v>
      </c>
      <c r="N38" s="48">
        <v>3.4506117557531435</v>
      </c>
      <c r="O38" s="48">
        <v>1.1727720683008017E-2</v>
      </c>
      <c r="Q38" s="63">
        <v>270000</v>
      </c>
      <c r="R38" s="64">
        <v>1011.899476</v>
      </c>
      <c r="S38" s="64">
        <v>255.48325</v>
      </c>
      <c r="T38" s="65">
        <v>4</v>
      </c>
      <c r="U38" s="65">
        <v>1</v>
      </c>
      <c r="V38" s="65">
        <v>780718576.81473589</v>
      </c>
      <c r="X38" s="66">
        <f t="shared" si="0"/>
        <v>9.6631007471789943</v>
      </c>
      <c r="Y38" s="65">
        <f t="shared" si="1"/>
        <v>3.5789262026588868E-5</v>
      </c>
      <c r="Z38" s="66">
        <f t="shared" si="2"/>
        <v>3.6215135491131978E-2</v>
      </c>
      <c r="AA38" s="67">
        <f t="shared" si="3"/>
        <v>9.1435569776545118E-3</v>
      </c>
      <c r="AB38" s="68">
        <f t="shared" si="4"/>
        <v>1.4315704810635547E-4</v>
      </c>
      <c r="AC38" s="65">
        <f t="shared" si="5"/>
        <v>3.5789262026588868E-5</v>
      </c>
      <c r="AE38" s="48">
        <v>10</v>
      </c>
      <c r="AF38" s="48">
        <v>11.391482021948107</v>
      </c>
      <c r="AG38" s="48">
        <v>-7.3336629803135267E-2</v>
      </c>
      <c r="AH38" s="3">
        <f t="shared" si="7"/>
        <v>5.378261270882108E-3</v>
      </c>
      <c r="AI38" s="3">
        <v>6.2878585511916515E-5</v>
      </c>
      <c r="AJ38" s="4">
        <v>1.6893933892620873E-2</v>
      </c>
      <c r="AK38" s="3">
        <v>1.1040641444347665E-2</v>
      </c>
      <c r="AL38" s="3">
        <v>1.8863575653574953E-4</v>
      </c>
      <c r="AM38" s="3">
        <v>0</v>
      </c>
    </row>
    <row r="39" spans="1:39" x14ac:dyDescent="0.2">
      <c r="A39" s="48">
        <v>12</v>
      </c>
      <c r="B39" s="48">
        <v>290243.13567054266</v>
      </c>
      <c r="C39" s="48">
        <v>-65243.135670542659</v>
      </c>
      <c r="D39" s="3">
        <f t="shared" si="6"/>
        <v>22.171752238399062</v>
      </c>
      <c r="E39" s="46">
        <v>654.68744100000004</v>
      </c>
      <c r="F39" s="46">
        <v>244.706502</v>
      </c>
      <c r="G39" s="3">
        <v>5</v>
      </c>
      <c r="H39" s="5">
        <v>1</v>
      </c>
      <c r="J39" s="48" t="s">
        <v>50</v>
      </c>
      <c r="K39" s="48">
        <v>82</v>
      </c>
      <c r="L39" s="48">
        <v>358.64765125231094</v>
      </c>
      <c r="M39" s="48">
        <v>4.3737518445403776</v>
      </c>
      <c r="N39" s="48"/>
      <c r="O39" s="48"/>
      <c r="Q39" s="63">
        <v>431250</v>
      </c>
      <c r="R39" s="64">
        <v>1452.445502</v>
      </c>
      <c r="S39" s="64">
        <v>360.46364</v>
      </c>
      <c r="T39" s="65">
        <v>5</v>
      </c>
      <c r="U39" s="65">
        <v>1</v>
      </c>
      <c r="V39" s="65">
        <v>3042876415.6027174</v>
      </c>
      <c r="X39" s="66">
        <f t="shared" si="0"/>
        <v>7.8178431160533037</v>
      </c>
      <c r="Y39" s="65">
        <f t="shared" si="1"/>
        <v>1.8128331863312011E-5</v>
      </c>
      <c r="Z39" s="66">
        <f t="shared" si="2"/>
        <v>2.6330414073630806E-2</v>
      </c>
      <c r="AA39" s="67">
        <f t="shared" si="3"/>
        <v>6.5346044905774297E-3</v>
      </c>
      <c r="AB39" s="68">
        <f t="shared" si="4"/>
        <v>9.0641659316560049E-5</v>
      </c>
      <c r="AC39" s="65">
        <f t="shared" si="5"/>
        <v>1.8128331863312011E-5</v>
      </c>
      <c r="AE39" s="48">
        <v>11</v>
      </c>
      <c r="AF39" s="48">
        <v>10.308268408968271</v>
      </c>
      <c r="AG39" s="48">
        <v>-0.86863096264621653</v>
      </c>
      <c r="AH39" s="3">
        <f t="shared" si="7"/>
        <v>0.75451974926769283</v>
      </c>
      <c r="AI39" s="3">
        <v>4.4162046532500843E-5</v>
      </c>
      <c r="AJ39" s="4">
        <v>2.4616719654053553E-2</v>
      </c>
      <c r="AK39" s="3">
        <v>9.5841095186448497E-3</v>
      </c>
      <c r="AL39" s="3">
        <v>1.7664818613000337E-4</v>
      </c>
      <c r="AM39" s="3">
        <v>4.4162046532500843E-5</v>
      </c>
    </row>
    <row r="40" spans="1:39" ht="13.5" thickBot="1" x14ac:dyDescent="0.25">
      <c r="A40" s="48">
        <v>13</v>
      </c>
      <c r="B40" s="48">
        <v>350203.77618894365</v>
      </c>
      <c r="C40" s="48">
        <v>-46453.776188943652</v>
      </c>
      <c r="D40" s="3">
        <f t="shared" si="6"/>
        <v>21.492426073433716</v>
      </c>
      <c r="E40" s="46">
        <v>1136.8540109999999</v>
      </c>
      <c r="F40" s="46">
        <v>313.54762499999998</v>
      </c>
      <c r="G40" s="3">
        <v>3</v>
      </c>
      <c r="H40" s="5">
        <v>1</v>
      </c>
      <c r="J40" s="49" t="s">
        <v>25</v>
      </c>
      <c r="K40" s="49">
        <v>86</v>
      </c>
      <c r="L40" s="49">
        <v>419.01612937838303</v>
      </c>
      <c r="M40" s="49"/>
      <c r="N40" s="49"/>
      <c r="O40" s="49"/>
      <c r="Q40" s="63">
        <v>156750.75</v>
      </c>
      <c r="R40" s="64">
        <v>594.57920000000001</v>
      </c>
      <c r="S40" s="64">
        <v>172.24216200000001</v>
      </c>
      <c r="T40" s="65">
        <v>4</v>
      </c>
      <c r="U40" s="65">
        <v>1</v>
      </c>
      <c r="V40" s="65">
        <v>396483323.16127145</v>
      </c>
      <c r="X40" s="66">
        <f t="shared" si="0"/>
        <v>7.8722189580561919</v>
      </c>
      <c r="Y40" s="65">
        <f t="shared" si="1"/>
        <v>5.0221252262309382E-5</v>
      </c>
      <c r="Z40" s="66">
        <f t="shared" si="2"/>
        <v>2.9860511993122101E-2</v>
      </c>
      <c r="AA40" s="67">
        <f t="shared" si="3"/>
        <v>8.6502170680075596E-3</v>
      </c>
      <c r="AB40" s="68">
        <f t="shared" si="4"/>
        <v>2.0088500904923753E-4</v>
      </c>
      <c r="AC40" s="65">
        <f t="shared" si="5"/>
        <v>5.0221252262309382E-5</v>
      </c>
      <c r="AE40" s="48">
        <v>12</v>
      </c>
      <c r="AF40" s="48">
        <v>7.815725134516895</v>
      </c>
      <c r="AG40" s="48">
        <v>-0.98414986616796973</v>
      </c>
      <c r="AH40" s="3">
        <f t="shared" si="7"/>
        <v>0.96855095907843269</v>
      </c>
      <c r="AI40" s="3">
        <v>3.0362556748217446E-5</v>
      </c>
      <c r="AJ40" s="4">
        <v>1.9877984579707762E-2</v>
      </c>
      <c r="AK40" s="3">
        <v>7.4299150536327862E-3</v>
      </c>
      <c r="AL40" s="3">
        <v>1.5181278374108725E-4</v>
      </c>
      <c r="AM40" s="3">
        <v>3.0362556748217446E-5</v>
      </c>
    </row>
    <row r="41" spans="1:39" ht="13.5" thickBot="1" x14ac:dyDescent="0.25">
      <c r="A41" s="48">
        <v>14</v>
      </c>
      <c r="B41" s="48">
        <v>193663.16593500608</v>
      </c>
      <c r="C41" s="48">
        <v>-34663.16593500608</v>
      </c>
      <c r="D41" s="3">
        <f t="shared" si="6"/>
        <v>20.906865803424509</v>
      </c>
      <c r="E41" s="46">
        <v>600.15337999999997</v>
      </c>
      <c r="F41" s="46">
        <v>176.422797</v>
      </c>
      <c r="G41" s="3">
        <v>3</v>
      </c>
      <c r="H41" s="5">
        <v>0</v>
      </c>
      <c r="Q41" s="63">
        <v>168750</v>
      </c>
      <c r="R41" s="64">
        <v>824.97864000000004</v>
      </c>
      <c r="S41" s="64">
        <v>132.015163</v>
      </c>
      <c r="T41" s="65">
        <v>2</v>
      </c>
      <c r="U41" s="65">
        <v>0</v>
      </c>
      <c r="V41" s="65">
        <v>141926554.49065334</v>
      </c>
      <c r="X41" s="66">
        <f t="shared" si="0"/>
        <v>14.164849080103645</v>
      </c>
      <c r="Y41" s="65">
        <f t="shared" si="1"/>
        <v>8.3939846400614198E-5</v>
      </c>
      <c r="Z41" s="66">
        <f t="shared" si="2"/>
        <v>6.9248580325387596E-2</v>
      </c>
      <c r="AA41" s="67">
        <f t="shared" si="3"/>
        <v>1.1081332504772046E-2</v>
      </c>
      <c r="AB41" s="68">
        <f t="shared" si="4"/>
        <v>1.678796928012284E-4</v>
      </c>
      <c r="AC41" s="65">
        <f t="shared" si="5"/>
        <v>0</v>
      </c>
      <c r="AE41" s="48">
        <v>13</v>
      </c>
      <c r="AF41" s="48">
        <v>12.358229841719805</v>
      </c>
      <c r="AG41" s="48">
        <v>-0.7192795242691421</v>
      </c>
      <c r="AH41" s="3">
        <f t="shared" si="7"/>
        <v>0.51736303403284334</v>
      </c>
      <c r="AI41" s="3">
        <v>3.8317531909302593E-5</v>
      </c>
      <c r="AJ41" s="4">
        <v>4.3561439842711137E-2</v>
      </c>
      <c r="AK41" s="3">
        <v>1.2014371126023543E-2</v>
      </c>
      <c r="AL41" s="3">
        <v>1.1495259572790778E-4</v>
      </c>
      <c r="AM41" s="3">
        <v>3.8317531909302593E-5</v>
      </c>
    </row>
    <row r="42" spans="1:39" x14ac:dyDescent="0.2">
      <c r="A42" s="48">
        <v>15</v>
      </c>
      <c r="B42" s="48">
        <v>242599.26427563548</v>
      </c>
      <c r="C42" s="48">
        <v>-43849.264275635476</v>
      </c>
      <c r="D42" s="3">
        <f t="shared" si="6"/>
        <v>21.377026438905713</v>
      </c>
      <c r="E42" s="46">
        <v>605.63465699999995</v>
      </c>
      <c r="F42" s="46">
        <v>214.79173599999999</v>
      </c>
      <c r="G42" s="3">
        <v>3</v>
      </c>
      <c r="H42" s="5">
        <v>1</v>
      </c>
      <c r="J42" s="43"/>
      <c r="K42" s="43" t="s">
        <v>56</v>
      </c>
      <c r="L42" s="43" t="s">
        <v>46</v>
      </c>
      <c r="M42" s="43" t="s">
        <v>57</v>
      </c>
      <c r="N42" s="43" t="s">
        <v>58</v>
      </c>
      <c r="O42" s="43" t="s">
        <v>59</v>
      </c>
      <c r="P42" s="43" t="s">
        <v>60</v>
      </c>
      <c r="Q42" s="63">
        <v>184500</v>
      </c>
      <c r="R42" s="64">
        <v>586.58954200000005</v>
      </c>
      <c r="S42" s="64">
        <v>154.404786</v>
      </c>
      <c r="T42" s="65">
        <v>3</v>
      </c>
      <c r="U42" s="65">
        <v>1</v>
      </c>
      <c r="V42" s="65">
        <v>206408599.74194679</v>
      </c>
      <c r="X42" s="66">
        <f t="shared" si="0"/>
        <v>12.841994414126834</v>
      </c>
      <c r="Y42" s="65">
        <f t="shared" si="1"/>
        <v>6.960430576762512E-5</v>
      </c>
      <c r="Z42" s="66">
        <f t="shared" si="2"/>
        <v>4.0829157841459178E-2</v>
      </c>
      <c r="AA42" s="67">
        <f t="shared" si="3"/>
        <v>1.0747237936728722E-2</v>
      </c>
      <c r="AB42" s="68">
        <f t="shared" si="4"/>
        <v>2.0881291730287535E-4</v>
      </c>
      <c r="AC42" s="65">
        <f t="shared" si="5"/>
        <v>6.960430576762512E-5</v>
      </c>
      <c r="AE42" s="48">
        <v>14</v>
      </c>
      <c r="AF42" s="48">
        <v>11.332434713223478</v>
      </c>
      <c r="AG42" s="48">
        <v>-2.0157266821015529</v>
      </c>
      <c r="AH42" s="3">
        <f t="shared" si="7"/>
        <v>4.0631540569361349</v>
      </c>
      <c r="AI42" s="3">
        <v>5.8595647994477511E-5</v>
      </c>
      <c r="AJ42" s="4">
        <v>3.51663761971759E-2</v>
      </c>
      <c r="AK42" s="3">
        <v>1.0337608111213164E-2</v>
      </c>
      <c r="AL42" s="3">
        <v>1.7578694398343253E-4</v>
      </c>
      <c r="AM42" s="3">
        <v>0</v>
      </c>
    </row>
    <row r="43" spans="1:39" x14ac:dyDescent="0.2">
      <c r="A43" s="48">
        <v>16</v>
      </c>
      <c r="B43" s="48">
        <v>195252.43655425336</v>
      </c>
      <c r="C43" s="48">
        <v>-24702.436554253363</v>
      </c>
      <c r="D43" s="3">
        <f t="shared" si="6"/>
        <v>20.229314327344138</v>
      </c>
      <c r="E43" s="46">
        <v>334.17209100000002</v>
      </c>
      <c r="F43" s="46">
        <v>163.50927999999999</v>
      </c>
      <c r="G43" s="3">
        <v>4</v>
      </c>
      <c r="H43" s="5">
        <v>1</v>
      </c>
      <c r="J43" s="48" t="s">
        <v>51</v>
      </c>
      <c r="K43" s="48">
        <v>16.547299111221953</v>
      </c>
      <c r="L43" s="48">
        <v>1.0339788346798473</v>
      </c>
      <c r="M43" s="48">
        <v>16.00351821161361</v>
      </c>
      <c r="N43" s="48">
        <v>5.9873778033918918E-27</v>
      </c>
      <c r="O43" s="48">
        <v>14.490385827706888</v>
      </c>
      <c r="P43" s="48">
        <v>18.604212394737019</v>
      </c>
      <c r="Q43" s="63">
        <v>535125</v>
      </c>
      <c r="R43" s="64">
        <v>2622.7445929999999</v>
      </c>
      <c r="S43" s="64">
        <v>309.45989300000002</v>
      </c>
      <c r="T43" s="65">
        <v>5</v>
      </c>
      <c r="U43" s="65">
        <v>1</v>
      </c>
      <c r="V43" s="65">
        <v>3606426003.5481873</v>
      </c>
      <c r="X43" s="66">
        <f t="shared" si="0"/>
        <v>8.9108006518439105</v>
      </c>
      <c r="Y43" s="65">
        <f t="shared" si="1"/>
        <v>1.6651811542805718E-5</v>
      </c>
      <c r="Z43" s="66">
        <f t="shared" si="2"/>
        <v>4.3673448687548681E-2</v>
      </c>
      <c r="AA43" s="67">
        <f t="shared" si="3"/>
        <v>5.1530678182928231E-3</v>
      </c>
      <c r="AB43" s="68">
        <f t="shared" si="4"/>
        <v>8.3259057714028594E-5</v>
      </c>
      <c r="AC43" s="65">
        <f t="shared" si="5"/>
        <v>1.6651811542805718E-5</v>
      </c>
      <c r="AE43" s="48">
        <v>15</v>
      </c>
      <c r="AF43" s="48">
        <v>13.434888146545095</v>
      </c>
      <c r="AG43" s="48">
        <v>-1.9670677535995029</v>
      </c>
      <c r="AH43" s="3">
        <f t="shared" si="7"/>
        <v>3.8693555472509948</v>
      </c>
      <c r="AI43" s="3">
        <v>5.769972524752499E-5</v>
      </c>
      <c r="AJ43" s="4">
        <v>3.4944953309279034E-2</v>
      </c>
      <c r="AK43" s="3">
        <v>1.2393424152638921E-2</v>
      </c>
      <c r="AL43" s="3">
        <v>1.7309917574257497E-4</v>
      </c>
      <c r="AM43" s="3">
        <v>5.769972524752499E-5</v>
      </c>
    </row>
    <row r="44" spans="1:39" x14ac:dyDescent="0.2">
      <c r="A44" s="48">
        <v>17</v>
      </c>
      <c r="B44" s="48">
        <v>210668.77560796996</v>
      </c>
      <c r="C44" s="48">
        <v>-30668.775607969961</v>
      </c>
      <c r="D44" s="3">
        <f t="shared" si="6"/>
        <v>20.662000669647277</v>
      </c>
      <c r="E44" s="46">
        <v>550.17156599999998</v>
      </c>
      <c r="F44" s="46">
        <v>185.80600000000001</v>
      </c>
      <c r="G44" s="3">
        <v>4</v>
      </c>
      <c r="H44" s="5">
        <v>0</v>
      </c>
      <c r="J44" s="48" t="s">
        <v>63</v>
      </c>
      <c r="K44" s="48">
        <v>4.1029669683554054E-4</v>
      </c>
      <c r="L44" s="48">
        <v>2.4179756866124873E-4</v>
      </c>
      <c r="M44" s="48">
        <v>1.6968603080139077</v>
      </c>
      <c r="N44" s="48">
        <v>9.3516041642708103E-2</v>
      </c>
      <c r="O44" s="48">
        <v>-7.0715693572785633E-5</v>
      </c>
      <c r="P44" s="48">
        <v>8.9130908724386671E-4</v>
      </c>
      <c r="Q44" s="63">
        <v>186000</v>
      </c>
      <c r="R44" s="64">
        <v>654.96614999999997</v>
      </c>
      <c r="S44" s="64">
        <v>153.84736799999999</v>
      </c>
      <c r="T44" s="65">
        <v>4</v>
      </c>
      <c r="U44" s="65">
        <v>1</v>
      </c>
      <c r="V44" s="65">
        <v>363403938.00235552</v>
      </c>
      <c r="X44" s="66">
        <f t="shared" si="0"/>
        <v>9.7570409927614161</v>
      </c>
      <c r="Y44" s="65">
        <f t="shared" si="1"/>
        <v>5.2457209638502232E-5</v>
      </c>
      <c r="Z44" s="66">
        <f t="shared" si="2"/>
        <v>3.4357696636672701E-2</v>
      </c>
      <c r="AA44" s="67">
        <f t="shared" si="3"/>
        <v>8.0704036355077995E-3</v>
      </c>
      <c r="AB44" s="68">
        <f t="shared" si="4"/>
        <v>2.0982883855400893E-4</v>
      </c>
      <c r="AC44" s="65">
        <f t="shared" si="5"/>
        <v>5.2457209638502232E-5</v>
      </c>
      <c r="AE44" s="48">
        <v>16</v>
      </c>
      <c r="AF44" s="48">
        <v>10.178388829389453</v>
      </c>
      <c r="AG44" s="48">
        <v>-0.89993728956143926</v>
      </c>
      <c r="AH44" s="3">
        <f t="shared" si="7"/>
        <v>0.80988712514318972</v>
      </c>
      <c r="AI44" s="3">
        <v>5.4403116621682872E-5</v>
      </c>
      <c r="AJ44" s="4">
        <v>1.8180003238384625E-2</v>
      </c>
      <c r="AK44" s="3">
        <v>8.8954144285673994E-3</v>
      </c>
      <c r="AL44" s="3">
        <v>2.1761246648673149E-4</v>
      </c>
      <c r="AM44" s="3">
        <v>5.4403116621682872E-5</v>
      </c>
    </row>
    <row r="45" spans="1:39" x14ac:dyDescent="0.2">
      <c r="A45" s="48">
        <v>18</v>
      </c>
      <c r="B45" s="48">
        <v>193559.79502973333</v>
      </c>
      <c r="C45" s="48">
        <v>20190.20497026667</v>
      </c>
      <c r="D45" s="3">
        <f t="shared" si="6"/>
        <v>19.825905726648063</v>
      </c>
      <c r="E45" s="46">
        <v>661.74806899999999</v>
      </c>
      <c r="F45" s="46">
        <v>164.809922</v>
      </c>
      <c r="G45" s="3">
        <v>3</v>
      </c>
      <c r="H45" s="5">
        <v>1</v>
      </c>
      <c r="J45" s="48" t="s">
        <v>64</v>
      </c>
      <c r="K45" s="48">
        <v>6.0830011866855292E-3</v>
      </c>
      <c r="L45" s="48">
        <v>5.0290944141617106E-3</v>
      </c>
      <c r="M45" s="48">
        <v>1.2095619381406051</v>
      </c>
      <c r="N45" s="48">
        <v>0.2299227259566981</v>
      </c>
      <c r="O45" s="48">
        <v>-3.9214696569982322E-3</v>
      </c>
      <c r="P45" s="48">
        <v>1.6087472030369289E-2</v>
      </c>
      <c r="Q45" s="63">
        <v>172500</v>
      </c>
      <c r="R45" s="64">
        <v>492.850415</v>
      </c>
      <c r="S45" s="64">
        <v>108.789413</v>
      </c>
      <c r="T45" s="65">
        <v>3</v>
      </c>
      <c r="U45" s="65">
        <v>0</v>
      </c>
      <c r="V45" s="65">
        <v>184703104.55398634</v>
      </c>
      <c r="X45" s="66">
        <f t="shared" si="0"/>
        <v>12.692641151348063</v>
      </c>
      <c r="Y45" s="65">
        <f t="shared" si="1"/>
        <v>7.3580528413611963E-5</v>
      </c>
      <c r="Z45" s="66">
        <f t="shared" si="2"/>
        <v>3.6264193964567946E-2</v>
      </c>
      <c r="AA45" s="67">
        <f t="shared" si="3"/>
        <v>8.0047824943466662E-3</v>
      </c>
      <c r="AB45" s="68">
        <f t="shared" si="4"/>
        <v>2.2074158524083587E-4</v>
      </c>
      <c r="AC45" s="65">
        <f t="shared" si="5"/>
        <v>0</v>
      </c>
      <c r="AE45" s="48">
        <v>17</v>
      </c>
      <c r="AF45" s="48">
        <v>8.7385124281377493</v>
      </c>
      <c r="AG45" s="48">
        <v>-0.83679618059017269</v>
      </c>
      <c r="AH45" s="3">
        <f t="shared" si="7"/>
        <v>0.7002278478503009</v>
      </c>
      <c r="AI45" s="3">
        <v>4.3898423597486534E-5</v>
      </c>
      <c r="AJ45" s="4">
        <v>2.415166445556052E-2</v>
      </c>
      <c r="AK45" s="3">
        <v>8.1565904949545843E-3</v>
      </c>
      <c r="AL45" s="3">
        <v>1.7559369438994613E-4</v>
      </c>
      <c r="AM45" s="3">
        <v>0</v>
      </c>
    </row>
    <row r="46" spans="1:39" x14ac:dyDescent="0.2">
      <c r="A46" s="48">
        <v>19</v>
      </c>
      <c r="B46" s="48">
        <v>154293.99259611097</v>
      </c>
      <c r="C46" s="48">
        <v>46706.007403889031</v>
      </c>
      <c r="D46" s="3">
        <f t="shared" si="6"/>
        <v>21.503256147165427</v>
      </c>
      <c r="E46" s="46">
        <v>524.158726</v>
      </c>
      <c r="F46" s="46">
        <v>127.83452800000001</v>
      </c>
      <c r="G46" s="3">
        <v>3</v>
      </c>
      <c r="H46" s="5">
        <v>1</v>
      </c>
      <c r="J46" s="48" t="s">
        <v>1</v>
      </c>
      <c r="K46" s="48">
        <v>0.54099337225001465</v>
      </c>
      <c r="L46" s="48">
        <v>0.33329935337660843</v>
      </c>
      <c r="M46" s="48">
        <v>1.6231455799997438</v>
      </c>
      <c r="N46" s="48">
        <v>0.10839676775596352</v>
      </c>
      <c r="O46" s="48">
        <v>-0.12204521650369204</v>
      </c>
      <c r="P46" s="48">
        <v>1.2040319610037213</v>
      </c>
      <c r="Q46" s="63">
        <v>281250</v>
      </c>
      <c r="R46" s="64">
        <v>616.59721100000002</v>
      </c>
      <c r="S46" s="64">
        <v>213.026579</v>
      </c>
      <c r="T46" s="65">
        <v>5</v>
      </c>
      <c r="U46" s="65">
        <v>1</v>
      </c>
      <c r="V46" s="65">
        <v>880731600.69899535</v>
      </c>
      <c r="X46" s="66">
        <f t="shared" si="0"/>
        <v>9.4769969652291373</v>
      </c>
      <c r="Y46" s="65">
        <f t="shared" si="1"/>
        <v>3.36959892097036E-5</v>
      </c>
      <c r="Z46" s="66">
        <f t="shared" si="2"/>
        <v>2.0776852968589332E-2</v>
      </c>
      <c r="AA46" s="67">
        <f t="shared" si="3"/>
        <v>7.1781413073640707E-3</v>
      </c>
      <c r="AB46" s="68">
        <f t="shared" si="4"/>
        <v>1.6847994604851798E-4</v>
      </c>
      <c r="AC46" s="65">
        <f t="shared" si="5"/>
        <v>3.36959892097036E-5</v>
      </c>
      <c r="AE46" s="48">
        <v>18</v>
      </c>
      <c r="AF46" s="48">
        <v>13.204979892419532</v>
      </c>
      <c r="AG46" s="48">
        <v>0.9889213692760439</v>
      </c>
      <c r="AH46" s="3">
        <f t="shared" si="7"/>
        <v>0.97796547461080563</v>
      </c>
      <c r="AI46" s="3">
        <v>6.6404216428985149E-5</v>
      </c>
      <c r="AJ46" s="4">
        <v>4.3942861995338998E-2</v>
      </c>
      <c r="AK46" s="3">
        <v>1.094407373013216E-2</v>
      </c>
      <c r="AL46" s="3">
        <v>1.9921264928695543E-4</v>
      </c>
      <c r="AM46" s="3">
        <v>6.6404216428985149E-5</v>
      </c>
    </row>
    <row r="47" spans="1:39" ht="13.5" thickBot="1" x14ac:dyDescent="0.25">
      <c r="A47" s="48">
        <v>20</v>
      </c>
      <c r="B47" s="48">
        <v>209975.48206133282</v>
      </c>
      <c r="C47" s="48">
        <v>22524.517938667181</v>
      </c>
      <c r="D47" s="3">
        <f t="shared" si="6"/>
        <v>20.044719362156965</v>
      </c>
      <c r="E47" s="46">
        <v>799.15160600000002</v>
      </c>
      <c r="F47" s="46">
        <v>170.47700499999999</v>
      </c>
      <c r="G47" s="3">
        <v>4</v>
      </c>
      <c r="H47" s="5">
        <v>1</v>
      </c>
      <c r="J47" s="49" t="s">
        <v>4</v>
      </c>
      <c r="K47" s="49">
        <v>-0.20483121980067978</v>
      </c>
      <c r="L47" s="49">
        <v>0.51180390261370434</v>
      </c>
      <c r="M47" s="49">
        <v>-0.40021425931814514</v>
      </c>
      <c r="N47" s="49">
        <v>0.69003943767521059</v>
      </c>
      <c r="O47" s="49">
        <v>-1.22297222088504</v>
      </c>
      <c r="P47" s="49">
        <v>0.81330978128368037</v>
      </c>
      <c r="Q47" s="63">
        <v>198750</v>
      </c>
      <c r="R47" s="64">
        <v>727.80210199999999</v>
      </c>
      <c r="S47" s="64">
        <v>163.88089199999999</v>
      </c>
      <c r="T47" s="65">
        <v>3</v>
      </c>
      <c r="U47" s="65">
        <v>1</v>
      </c>
      <c r="V47" s="65">
        <v>231699183.87997568</v>
      </c>
      <c r="X47" s="66">
        <f t="shared" si="0"/>
        <v>13.057044531616802</v>
      </c>
      <c r="Y47" s="65">
        <f t="shared" si="1"/>
        <v>6.5695821542726047E-5</v>
      </c>
      <c r="Z47" s="66">
        <f t="shared" si="2"/>
        <v>4.7813557011412898E-2</v>
      </c>
      <c r="AA47" s="67">
        <f t="shared" si="3"/>
        <v>1.0766289835094759E-2</v>
      </c>
      <c r="AB47" s="68">
        <f t="shared" si="4"/>
        <v>1.9708746462817811E-4</v>
      </c>
      <c r="AC47" s="65">
        <f t="shared" si="5"/>
        <v>6.5695821542726047E-5</v>
      </c>
      <c r="AE47" s="48">
        <v>19</v>
      </c>
      <c r="AF47" s="48">
        <v>12.797728217039166</v>
      </c>
      <c r="AG47" s="48">
        <v>2.5658106050462308</v>
      </c>
      <c r="AH47" s="3">
        <f t="shared" si="7"/>
        <v>6.5833840609677052</v>
      </c>
      <c r="AI47" s="3">
        <v>7.6435516527788053E-5</v>
      </c>
      <c r="AJ47" s="4">
        <v>4.0064342964357326E-2</v>
      </c>
      <c r="AK47" s="3">
        <v>9.7710981777659849E-3</v>
      </c>
      <c r="AL47" s="3">
        <v>2.2930654958336415E-4</v>
      </c>
      <c r="AM47" s="3">
        <v>7.6435516527788053E-5</v>
      </c>
    </row>
    <row r="48" spans="1:39" x14ac:dyDescent="0.2">
      <c r="A48" s="48">
        <v>21</v>
      </c>
      <c r="B48" s="48">
        <v>216487.54593664501</v>
      </c>
      <c r="C48" s="48">
        <v>-16987.545936645009</v>
      </c>
      <c r="D48" s="3">
        <f t="shared" si="6"/>
        <v>19.480471525199345</v>
      </c>
      <c r="E48" s="46">
        <v>510.40908200000001</v>
      </c>
      <c r="F48" s="46">
        <v>190.265344</v>
      </c>
      <c r="G48" s="3">
        <v>3</v>
      </c>
      <c r="H48" s="5">
        <v>1</v>
      </c>
      <c r="Q48" s="63">
        <v>234750</v>
      </c>
      <c r="R48" s="64">
        <v>92.903000000000006</v>
      </c>
      <c r="S48" s="64">
        <v>257.15550400000001</v>
      </c>
      <c r="T48" s="65">
        <v>3</v>
      </c>
      <c r="U48" s="65">
        <v>0</v>
      </c>
      <c r="V48" s="65">
        <v>386512303.26423317</v>
      </c>
      <c r="X48" s="66">
        <f t="shared" si="0"/>
        <v>11.94053922388472</v>
      </c>
      <c r="Y48" s="65">
        <f t="shared" si="1"/>
        <v>5.0864916821660148E-5</v>
      </c>
      <c r="Z48" s="66">
        <f t="shared" si="2"/>
        <v>4.7255033674826925E-3</v>
      </c>
      <c r="AA48" s="67">
        <f t="shared" si="3"/>
        <v>1.3080193321192094E-2</v>
      </c>
      <c r="AB48" s="68">
        <f t="shared" si="4"/>
        <v>1.5259475046498045E-4</v>
      </c>
      <c r="AC48" s="65">
        <f t="shared" si="5"/>
        <v>0</v>
      </c>
      <c r="AE48" s="48">
        <v>20</v>
      </c>
      <c r="AF48" s="48">
        <v>10.09105111910953</v>
      </c>
      <c r="AG48" s="48">
        <v>1.1657700362858865</v>
      </c>
      <c r="AH48" s="3">
        <f t="shared" si="7"/>
        <v>1.3590197775019972</v>
      </c>
      <c r="AI48" s="3">
        <v>4.8416435076969533E-5</v>
      </c>
      <c r="AJ48" s="4">
        <v>3.8692071848554936E-2</v>
      </c>
      <c r="AK48" s="3">
        <v>8.2538888446987112E-3</v>
      </c>
      <c r="AL48" s="3">
        <v>1.9366574030787813E-4</v>
      </c>
      <c r="AM48" s="3">
        <v>4.8416435076969533E-5</v>
      </c>
    </row>
    <row r="49" spans="1:39" x14ac:dyDescent="0.2">
      <c r="A49" s="48">
        <v>22</v>
      </c>
      <c r="B49" s="48">
        <v>227120.86683554947</v>
      </c>
      <c r="C49" s="48">
        <v>-24620.866835549474</v>
      </c>
      <c r="D49" s="3">
        <f t="shared" si="6"/>
        <v>20.222699215422445</v>
      </c>
      <c r="E49" s="46">
        <v>724.64340000000004</v>
      </c>
      <c r="F49" s="46">
        <v>197.32597200000001</v>
      </c>
      <c r="G49" s="3">
        <v>3</v>
      </c>
      <c r="H49" s="5">
        <v>1</v>
      </c>
      <c r="Q49" s="63">
        <v>313125</v>
      </c>
      <c r="R49" s="64">
        <v>753.62913600000002</v>
      </c>
      <c r="S49" s="64">
        <v>346.80689899999999</v>
      </c>
      <c r="T49" s="65">
        <v>4</v>
      </c>
      <c r="U49" s="65">
        <v>0</v>
      </c>
      <c r="V49" s="65">
        <v>1502071396.6251404</v>
      </c>
      <c r="X49" s="66">
        <f t="shared" si="0"/>
        <v>8.0792761979305574</v>
      </c>
      <c r="Y49" s="65">
        <f t="shared" si="1"/>
        <v>2.5802079674029725E-5</v>
      </c>
      <c r="Z49" s="66">
        <f t="shared" si="2"/>
        <v>1.9445199011742183E-2</v>
      </c>
      <c r="AA49" s="67">
        <f t="shared" si="3"/>
        <v>8.9483392395011789E-3</v>
      </c>
      <c r="AB49" s="68">
        <f t="shared" si="4"/>
        <v>1.032083186961189E-4</v>
      </c>
      <c r="AC49" s="65">
        <f t="shared" si="5"/>
        <v>0</v>
      </c>
      <c r="AE49" s="48">
        <v>21</v>
      </c>
      <c r="AF49" s="48">
        <v>13.430683894621602</v>
      </c>
      <c r="AG49" s="48">
        <v>-0.78338363268286493</v>
      </c>
      <c r="AH49" s="3">
        <f t="shared" si="7"/>
        <v>0.61368991595540179</v>
      </c>
      <c r="AI49" s="3">
        <v>6.3394988781647797E-5</v>
      </c>
      <c r="AJ49" s="4">
        <v>3.2357378027441153E-2</v>
      </c>
      <c r="AK49" s="3">
        <v>1.2061869348416359E-2</v>
      </c>
      <c r="AL49" s="3">
        <v>1.9018496634494342E-4</v>
      </c>
      <c r="AM49" s="3">
        <v>6.3394988781647797E-5</v>
      </c>
    </row>
    <row r="50" spans="1:39" x14ac:dyDescent="0.2">
      <c r="A50" s="48">
        <v>23</v>
      </c>
      <c r="B50" s="48">
        <v>180786.20584407644</v>
      </c>
      <c r="C50" s="48">
        <v>-12036.205844076438</v>
      </c>
      <c r="D50" s="3">
        <f t="shared" si="6"/>
        <v>18.791349079939263</v>
      </c>
      <c r="E50" s="46">
        <v>557.69670899999994</v>
      </c>
      <c r="F50" s="46">
        <v>164.25250399999999</v>
      </c>
      <c r="G50" s="3">
        <v>3</v>
      </c>
      <c r="H50" s="5">
        <v>0</v>
      </c>
      <c r="Q50" s="63">
        <v>189750</v>
      </c>
      <c r="R50" s="64">
        <v>543.48254999999995</v>
      </c>
      <c r="S50" s="64">
        <v>142.69900799999999</v>
      </c>
      <c r="T50" s="65">
        <v>3</v>
      </c>
      <c r="U50" s="65">
        <v>1</v>
      </c>
      <c r="V50" s="65">
        <v>188852215.43201929</v>
      </c>
      <c r="X50" s="66">
        <f t="shared" si="0"/>
        <v>13.807680925707201</v>
      </c>
      <c r="Y50" s="65">
        <f t="shared" si="1"/>
        <v>7.276775191413545E-5</v>
      </c>
      <c r="Z50" s="66">
        <f t="shared" si="2"/>
        <v>3.9548003368061711E-2</v>
      </c>
      <c r="AA50" s="67">
        <f t="shared" si="3"/>
        <v>1.0383886012537228E-2</v>
      </c>
      <c r="AB50" s="68">
        <f t="shared" si="4"/>
        <v>2.1830325574240632E-4</v>
      </c>
      <c r="AC50" s="65">
        <f t="shared" si="5"/>
        <v>7.276775191413545E-5</v>
      </c>
      <c r="AE50" s="48">
        <v>22</v>
      </c>
      <c r="AF50" s="48">
        <v>13.328136487065525</v>
      </c>
      <c r="AG50" s="48">
        <v>-1.3036548997410904</v>
      </c>
      <c r="AH50" s="3">
        <f t="shared" si="7"/>
        <v>1.6995160976189525</v>
      </c>
      <c r="AI50" s="3">
        <v>5.9380155986787327E-5</v>
      </c>
      <c r="AJ50" s="4">
        <v>4.3029438126795931E-2</v>
      </c>
      <c r="AK50" s="3">
        <v>1.171724699760443E-2</v>
      </c>
      <c r="AL50" s="3">
        <v>1.78140467960362E-4</v>
      </c>
      <c r="AM50" s="3">
        <v>5.9380155986787327E-5</v>
      </c>
    </row>
    <row r="51" spans="1:39" x14ac:dyDescent="0.2">
      <c r="A51" s="48">
        <v>24</v>
      </c>
      <c r="B51" s="48">
        <v>184682.94313366068</v>
      </c>
      <c r="C51" s="48">
        <v>-72182.943133660679</v>
      </c>
      <c r="D51" s="3">
        <f t="shared" si="6"/>
        <v>22.37391810456921</v>
      </c>
      <c r="E51" s="46">
        <v>484.767854</v>
      </c>
      <c r="F51" s="46">
        <v>160.907996</v>
      </c>
      <c r="G51" s="3">
        <v>4</v>
      </c>
      <c r="H51" s="5">
        <v>0</v>
      </c>
      <c r="J51" s="3" t="s">
        <v>65</v>
      </c>
      <c r="Q51" s="63">
        <v>236250</v>
      </c>
      <c r="R51" s="64">
        <v>618.73397999999997</v>
      </c>
      <c r="S51" s="64">
        <v>152.17511400000001</v>
      </c>
      <c r="T51" s="65">
        <v>4</v>
      </c>
      <c r="U51" s="65">
        <v>1</v>
      </c>
      <c r="V51" s="65">
        <v>354417901.54556227</v>
      </c>
      <c r="X51" s="66">
        <f t="shared" si="0"/>
        <v>12.549140805428875</v>
      </c>
      <c r="Y51" s="65">
        <f t="shared" si="1"/>
        <v>5.3118056319275661E-5</v>
      </c>
      <c r="Z51" s="66">
        <f t="shared" si="2"/>
        <v>3.2865946396289578E-2</v>
      </c>
      <c r="AA51" s="67">
        <f t="shared" si="3"/>
        <v>8.0832462758441935E-3</v>
      </c>
      <c r="AB51" s="68">
        <f t="shared" si="4"/>
        <v>2.1247222527710264E-4</v>
      </c>
      <c r="AC51" s="65">
        <f t="shared" si="5"/>
        <v>5.3118056319275661E-5</v>
      </c>
      <c r="AE51" s="48">
        <v>23</v>
      </c>
      <c r="AF51" s="48">
        <v>11.234289781126376</v>
      </c>
      <c r="AG51" s="48">
        <v>-0.88363949199563585</v>
      </c>
      <c r="AH51" s="3">
        <f t="shared" si="7"/>
        <v>0.78081875181430538</v>
      </c>
      <c r="AI51" s="3">
        <v>6.1337186898552542E-5</v>
      </c>
      <c r="AJ51" s="4">
        <v>3.4207547272640665E-2</v>
      </c>
      <c r="AK51" s="3">
        <v>1.0074786536403247E-2</v>
      </c>
      <c r="AL51" s="3">
        <v>1.8401156069565761E-4</v>
      </c>
      <c r="AM51" s="3">
        <v>0</v>
      </c>
    </row>
    <row r="52" spans="1:39" ht="13.5" thickBot="1" x14ac:dyDescent="0.25">
      <c r="A52" s="48">
        <v>25</v>
      </c>
      <c r="B52" s="48">
        <v>166101.51223082139</v>
      </c>
      <c r="C52" s="48">
        <v>19148.48776917861</v>
      </c>
      <c r="D52" s="3">
        <f t="shared" si="6"/>
        <v>19.719958047647538</v>
      </c>
      <c r="E52" s="46">
        <v>875.61077499999999</v>
      </c>
      <c r="F52" s="46">
        <v>133.78031999999999</v>
      </c>
      <c r="G52" s="3">
        <v>3</v>
      </c>
      <c r="H52" s="5">
        <v>1</v>
      </c>
      <c r="Q52" s="63">
        <v>198000</v>
      </c>
      <c r="R52" s="64">
        <v>616.59721100000002</v>
      </c>
      <c r="S52" s="64">
        <v>183.20471599999999</v>
      </c>
      <c r="T52" s="65">
        <v>3</v>
      </c>
      <c r="U52" s="65">
        <v>1</v>
      </c>
      <c r="V52" s="65">
        <v>248976808.6045467</v>
      </c>
      <c r="X52" s="66">
        <f t="shared" si="0"/>
        <v>12.548324537760271</v>
      </c>
      <c r="Y52" s="65">
        <f t="shared" si="1"/>
        <v>6.3375376453334701E-5</v>
      </c>
      <c r="Z52" s="66">
        <f t="shared" si="2"/>
        <v>3.9077080367201249E-2</v>
      </c>
      <c r="AA52" s="67">
        <f t="shared" si="3"/>
        <v>1.161066784452627E-2</v>
      </c>
      <c r="AB52" s="68">
        <f t="shared" si="4"/>
        <v>1.9012612936000412E-4</v>
      </c>
      <c r="AC52" s="65">
        <f t="shared" si="5"/>
        <v>6.3375376453334701E-5</v>
      </c>
      <c r="AE52" s="48">
        <v>24</v>
      </c>
      <c r="AF52" s="48">
        <v>8.5836133793867493</v>
      </c>
      <c r="AG52" s="48">
        <v>-3.1845736460681495</v>
      </c>
      <c r="AH52" s="3">
        <f t="shared" si="7"/>
        <v>10.141509307231788</v>
      </c>
      <c r="AI52" s="3">
        <v>4.7991464296165325E-5</v>
      </c>
      <c r="AJ52" s="4">
        <v>2.3264719157169687E-2</v>
      </c>
      <c r="AK52" s="3">
        <v>7.7222103450015128E-3</v>
      </c>
      <c r="AL52" s="3">
        <v>1.919658571846613E-4</v>
      </c>
      <c r="AM52" s="3">
        <v>0</v>
      </c>
    </row>
    <row r="53" spans="1:39" x14ac:dyDescent="0.2">
      <c r="A53" s="48">
        <v>26</v>
      </c>
      <c r="B53" s="48">
        <v>196192.38351174153</v>
      </c>
      <c r="C53" s="48">
        <v>10057.616488258471</v>
      </c>
      <c r="D53" s="3">
        <f t="shared" si="6"/>
        <v>18.432170971969811</v>
      </c>
      <c r="E53" s="46">
        <v>568.00894200000005</v>
      </c>
      <c r="F53" s="46">
        <v>179.488596</v>
      </c>
      <c r="G53" s="3">
        <v>3</v>
      </c>
      <c r="H53" s="5">
        <v>0</v>
      </c>
      <c r="J53" s="43" t="s">
        <v>66</v>
      </c>
      <c r="K53" s="43" t="s">
        <v>77</v>
      </c>
      <c r="L53" s="43" t="s">
        <v>50</v>
      </c>
      <c r="M53" s="43" t="s">
        <v>78</v>
      </c>
      <c r="Q53" s="63">
        <v>191250</v>
      </c>
      <c r="R53" s="64">
        <v>1418.350101</v>
      </c>
      <c r="S53" s="64">
        <v>137.31063399999999</v>
      </c>
      <c r="T53" s="65">
        <v>2</v>
      </c>
      <c r="U53" s="65">
        <v>0</v>
      </c>
      <c r="V53" s="65">
        <v>186976026.61582601</v>
      </c>
      <c r="X53" s="66">
        <f t="shared" si="0"/>
        <v>13.986481673050472</v>
      </c>
      <c r="Y53" s="65">
        <f t="shared" si="1"/>
        <v>7.3131930316603771E-5</v>
      </c>
      <c r="Z53" s="66">
        <f t="shared" si="2"/>
        <v>0.10372668075087993</v>
      </c>
      <c r="AA53" s="67">
        <f t="shared" si="3"/>
        <v>1.0041791717416685E-2</v>
      </c>
      <c r="AB53" s="68">
        <f t="shared" si="4"/>
        <v>1.4626386063320754E-4</v>
      </c>
      <c r="AC53" s="65">
        <f t="shared" si="5"/>
        <v>0</v>
      </c>
      <c r="AE53" s="48">
        <v>25</v>
      </c>
      <c r="AF53" s="48">
        <v>12.854254149497805</v>
      </c>
      <c r="AG53" s="48">
        <v>8.4338352601310618E-2</v>
      </c>
      <c r="AH53" s="3">
        <f t="shared" si="7"/>
        <v>7.1129577195029976E-3</v>
      </c>
      <c r="AI53" s="3">
        <v>6.9843954127390636E-5</v>
      </c>
      <c r="AJ53" s="4">
        <v>6.1156118802548967E-2</v>
      </c>
      <c r="AK53" s="3">
        <v>9.3437465332276409E-3</v>
      </c>
      <c r="AL53" s="3">
        <v>2.0953186238217194E-4</v>
      </c>
      <c r="AM53" s="3">
        <v>6.9843954127390636E-5</v>
      </c>
    </row>
    <row r="54" spans="1:39" x14ac:dyDescent="0.2">
      <c r="A54" s="48">
        <v>27</v>
      </c>
      <c r="B54" s="48">
        <v>197115.99931036102</v>
      </c>
      <c r="C54" s="48">
        <v>-24615.999310361018</v>
      </c>
      <c r="D54" s="3">
        <f t="shared" si="6"/>
        <v>20.222303777971987</v>
      </c>
      <c r="E54" s="46">
        <v>623.37913000000003</v>
      </c>
      <c r="F54" s="46">
        <v>179.488596</v>
      </c>
      <c r="G54" s="3">
        <v>3</v>
      </c>
      <c r="H54" s="5">
        <v>0</v>
      </c>
      <c r="J54" s="48">
        <v>1</v>
      </c>
      <c r="K54" s="48">
        <v>20.117735633068619</v>
      </c>
      <c r="L54" s="48">
        <v>0.92780259516992558</v>
      </c>
      <c r="M54" s="3">
        <f>EXP(K54)</f>
        <v>545784972.60274947</v>
      </c>
      <c r="Q54" s="63">
        <v>157500</v>
      </c>
      <c r="R54" s="64">
        <v>478.07883800000002</v>
      </c>
      <c r="S54" s="64">
        <v>130.807424</v>
      </c>
      <c r="T54" s="65">
        <v>3</v>
      </c>
      <c r="U54" s="65">
        <v>1</v>
      </c>
      <c r="V54" s="65">
        <v>171022193.33819073</v>
      </c>
      <c r="X54" s="66">
        <f t="shared" si="0"/>
        <v>12.04354451421473</v>
      </c>
      <c r="Y54" s="65">
        <f t="shared" si="1"/>
        <v>7.646694929660146E-5</v>
      </c>
      <c r="Z54" s="66">
        <f t="shared" si="2"/>
        <v>3.6557230265124148E-2</v>
      </c>
      <c r="AA54" s="67">
        <f t="shared" si="3"/>
        <v>1.000244465862705E-2</v>
      </c>
      <c r="AB54" s="68">
        <f t="shared" si="4"/>
        <v>2.2940084788980439E-4</v>
      </c>
      <c r="AC54" s="65">
        <f t="shared" si="5"/>
        <v>7.646694929660146E-5</v>
      </c>
      <c r="AE54" s="48">
        <v>26</v>
      </c>
      <c r="AF54" s="48">
        <v>11.364485447458714</v>
      </c>
      <c r="AG54" s="48">
        <v>0.68791590736893404</v>
      </c>
      <c r="AH54" s="3">
        <f t="shared" si="7"/>
        <v>0.47322829561122387</v>
      </c>
      <c r="AI54" s="3">
        <v>5.8435885356740109E-5</v>
      </c>
      <c r="AJ54" s="4">
        <v>3.3192105416315246E-2</v>
      </c>
      <c r="AK54" s="3">
        <v>1.0488575018698241E-2</v>
      </c>
      <c r="AL54" s="3">
        <v>1.7530765607022032E-4</v>
      </c>
      <c r="AM54" s="3">
        <v>0</v>
      </c>
    </row>
    <row r="55" spans="1:39" x14ac:dyDescent="0.2">
      <c r="A55" s="48">
        <v>28</v>
      </c>
      <c r="B55" s="48">
        <v>226652.93452597971</v>
      </c>
      <c r="C55" s="48">
        <v>30597.065474020288</v>
      </c>
      <c r="D55" s="3">
        <f t="shared" si="6"/>
        <v>20.657318767599993</v>
      </c>
      <c r="E55" s="46">
        <v>796.82903099999999</v>
      </c>
      <c r="F55" s="46">
        <v>195.653718</v>
      </c>
      <c r="G55" s="3">
        <v>3</v>
      </c>
      <c r="H55" s="5">
        <v>1</v>
      </c>
      <c r="J55" s="48">
        <v>2</v>
      </c>
      <c r="K55" s="48">
        <v>19.516136449407938</v>
      </c>
      <c r="L55" s="48">
        <v>2.1855999313359717</v>
      </c>
      <c r="M55" s="3">
        <f t="shared" ref="M55:M118" si="8">EXP(K55)</f>
        <v>299054518.06750315</v>
      </c>
      <c r="Q55" s="63">
        <v>135000</v>
      </c>
      <c r="R55" s="64">
        <v>558.99735099999998</v>
      </c>
      <c r="S55" s="64">
        <v>168.340236</v>
      </c>
      <c r="T55" s="65">
        <v>3</v>
      </c>
      <c r="U55" s="65">
        <v>1</v>
      </c>
      <c r="V55" s="65">
        <v>222139613.13866344</v>
      </c>
      <c r="X55" s="66">
        <f t="shared" si="0"/>
        <v>9.0577590350053505</v>
      </c>
      <c r="Y55" s="65">
        <f t="shared" si="1"/>
        <v>6.7094511370409998E-5</v>
      </c>
      <c r="Z55" s="66">
        <f t="shared" si="2"/>
        <v>3.7505654122698566E-2</v>
      </c>
      <c r="AA55" s="67">
        <f t="shared" si="3"/>
        <v>1.1294705878399503E-2</v>
      </c>
      <c r="AB55" s="68">
        <f t="shared" si="4"/>
        <v>2.0128353411123001E-4</v>
      </c>
      <c r="AC55" s="65">
        <f t="shared" si="5"/>
        <v>6.7094511370409998E-5</v>
      </c>
      <c r="AE55" s="48">
        <v>27</v>
      </c>
      <c r="AF55" s="48">
        <v>11.348393008699544</v>
      </c>
      <c r="AG55" s="48">
        <v>-1.3820568357132768</v>
      </c>
      <c r="AH55" s="3">
        <f t="shared" si="7"/>
        <v>1.9100810971417952</v>
      </c>
      <c r="AI55" s="3">
        <v>5.7775861872384159E-5</v>
      </c>
      <c r="AJ55" s="4">
        <v>3.6016266509007008E-2</v>
      </c>
      <c r="AK55" s="3">
        <v>1.0370108330164165E-2</v>
      </c>
      <c r="AL55" s="3">
        <v>1.7332758561715248E-4</v>
      </c>
      <c r="AM55" s="3">
        <v>0</v>
      </c>
    </row>
    <row r="56" spans="1:39" x14ac:dyDescent="0.2">
      <c r="A56" s="48">
        <v>29</v>
      </c>
      <c r="B56" s="48">
        <v>392392.17776485434</v>
      </c>
      <c r="C56" s="48">
        <v>-34267.177764854336</v>
      </c>
      <c r="D56" s="3">
        <f t="shared" si="6"/>
        <v>20.88388651708124</v>
      </c>
      <c r="E56" s="46">
        <v>780.38519999999994</v>
      </c>
      <c r="F56" s="46">
        <v>327.85468700000001</v>
      </c>
      <c r="G56" s="3">
        <v>7</v>
      </c>
      <c r="H56" s="5">
        <v>1</v>
      </c>
      <c r="J56" s="48">
        <v>3</v>
      </c>
      <c r="K56" s="48">
        <v>19.14497908431267</v>
      </c>
      <c r="L56" s="48">
        <v>-7.6890619708318031</v>
      </c>
      <c r="M56" s="3">
        <f t="shared" si="8"/>
        <v>206328286.96286213</v>
      </c>
      <c r="Q56" s="63">
        <v>187500</v>
      </c>
      <c r="R56" s="64">
        <v>781.31422999999995</v>
      </c>
      <c r="S56" s="64">
        <v>159.97896599999999</v>
      </c>
      <c r="T56" s="65">
        <v>3</v>
      </c>
      <c r="U56" s="65">
        <v>1</v>
      </c>
      <c r="V56" s="65">
        <v>231287225.36511424</v>
      </c>
      <c r="X56" s="66">
        <f t="shared" si="0"/>
        <v>12.328931765700379</v>
      </c>
      <c r="Y56" s="65">
        <f t="shared" si="1"/>
        <v>6.5754302750402013E-5</v>
      </c>
      <c r="Z56" s="66">
        <f t="shared" si="2"/>
        <v>5.1374772422617232E-2</v>
      </c>
      <c r="AA56" s="67">
        <f t="shared" si="3"/>
        <v>1.0519305364060269E-2</v>
      </c>
      <c r="AB56" s="68">
        <f t="shared" si="4"/>
        <v>1.9726290825120604E-4</v>
      </c>
      <c r="AC56" s="65">
        <f t="shared" si="5"/>
        <v>6.5754302750402013E-5</v>
      </c>
      <c r="AE56" s="48">
        <v>28</v>
      </c>
      <c r="AF56" s="48">
        <v>13.277414191379568</v>
      </c>
      <c r="AG56" s="48">
        <v>1.8503325557179053</v>
      </c>
      <c r="AH56" s="3">
        <f t="shared" si="7"/>
        <v>3.4237305667495552</v>
      </c>
      <c r="AI56" s="3">
        <v>5.880562389542264E-5</v>
      </c>
      <c r="AJ56" s="4">
        <v>4.6858028305940068E-2</v>
      </c>
      <c r="AK56" s="3">
        <v>1.1505538954449083E-2</v>
      </c>
      <c r="AL56" s="3">
        <v>1.7641687168626791E-4</v>
      </c>
      <c r="AM56" s="3">
        <v>5.880562389542264E-5</v>
      </c>
    </row>
    <row r="57" spans="1:39" x14ac:dyDescent="0.2">
      <c r="A57" s="48">
        <v>30</v>
      </c>
      <c r="B57" s="48">
        <v>231854.67616293402</v>
      </c>
      <c r="C57" s="48">
        <v>30645.323837065982</v>
      </c>
      <c r="D57" s="3">
        <f t="shared" si="6"/>
        <v>20.660470726468802</v>
      </c>
      <c r="E57" s="46">
        <v>907.94101899999998</v>
      </c>
      <c r="F57" s="46">
        <v>190.54405299999999</v>
      </c>
      <c r="G57" s="3">
        <v>4</v>
      </c>
      <c r="H57" s="5">
        <v>1</v>
      </c>
      <c r="J57" s="48">
        <v>4</v>
      </c>
      <c r="K57" s="48">
        <v>18.959096738480575</v>
      </c>
      <c r="L57" s="48">
        <v>4.2904611860059561E-3</v>
      </c>
      <c r="M57" s="3">
        <f t="shared" si="8"/>
        <v>171329084.95828289</v>
      </c>
      <c r="Q57" s="63">
        <v>187500</v>
      </c>
      <c r="R57" s="64">
        <v>522.57937500000003</v>
      </c>
      <c r="S57" s="64">
        <v>165.36734000000001</v>
      </c>
      <c r="T57" s="65">
        <v>4</v>
      </c>
      <c r="U57" s="65">
        <v>1</v>
      </c>
      <c r="V57" s="65">
        <v>369175868.6524936</v>
      </c>
      <c r="X57" s="66">
        <f t="shared" si="0"/>
        <v>9.7585348931879423</v>
      </c>
      <c r="Y57" s="65">
        <f t="shared" si="1"/>
        <v>5.2045519430335692E-5</v>
      </c>
      <c r="Z57" s="66">
        <f t="shared" si="2"/>
        <v>2.7197915015455185E-2</v>
      </c>
      <c r="AA57" s="67">
        <f t="shared" si="3"/>
        <v>8.606629107112929E-3</v>
      </c>
      <c r="AB57" s="68">
        <f t="shared" si="4"/>
        <v>2.0818207772134277E-4</v>
      </c>
      <c r="AC57" s="65">
        <f t="shared" si="5"/>
        <v>5.2045519430335692E-5</v>
      </c>
      <c r="AE57" s="48">
        <v>29</v>
      </c>
      <c r="AF57" s="48">
        <v>4.3203206045502318</v>
      </c>
      <c r="AG57" s="48">
        <v>0.47030810740486917</v>
      </c>
      <c r="AH57" s="3">
        <f t="shared" si="7"/>
        <v>0.22118971589074995</v>
      </c>
      <c r="AI57" s="3">
        <v>1.3376973715755953E-5</v>
      </c>
      <c r="AJ57" s="4">
        <v>1.0439192308564951E-2</v>
      </c>
      <c r="AK57" s="3">
        <v>4.3857035305863955E-3</v>
      </c>
      <c r="AL57" s="3">
        <v>9.3638816010291673E-5</v>
      </c>
      <c r="AM57" s="3">
        <v>1.3376973715755953E-5</v>
      </c>
    </row>
    <row r="58" spans="1:39" x14ac:dyDescent="0.2">
      <c r="A58" s="48">
        <v>31</v>
      </c>
      <c r="B58" s="48">
        <v>179755.35259822963</v>
      </c>
      <c r="C58" s="48">
        <v>-7255.3525982296269</v>
      </c>
      <c r="D58" s="3">
        <f t="shared" si="6"/>
        <v>17.778989529716284</v>
      </c>
      <c r="E58" s="46">
        <v>446.49181800000002</v>
      </c>
      <c r="F58" s="46">
        <v>146.13641899999999</v>
      </c>
      <c r="G58" s="3">
        <v>4</v>
      </c>
      <c r="H58" s="5">
        <v>1</v>
      </c>
      <c r="J58" s="48">
        <v>5</v>
      </c>
      <c r="K58" s="48">
        <v>20.159503789956553</v>
      </c>
      <c r="L58" s="48">
        <v>-1.6248440549448588</v>
      </c>
      <c r="M58" s="3">
        <f t="shared" si="8"/>
        <v>569064185.60565579</v>
      </c>
      <c r="Q58" s="63">
        <v>156750</v>
      </c>
      <c r="R58" s="64">
        <v>520.2568</v>
      </c>
      <c r="S58" s="64">
        <v>155.519622</v>
      </c>
      <c r="T58" s="65">
        <v>4</v>
      </c>
      <c r="U58" s="65">
        <v>1</v>
      </c>
      <c r="V58" s="65">
        <v>347379038.6467393</v>
      </c>
      <c r="X58" s="66">
        <f t="shared" si="0"/>
        <v>8.4101887934749602</v>
      </c>
      <c r="Y58" s="65">
        <f t="shared" si="1"/>
        <v>5.3653517023763703E-5</v>
      </c>
      <c r="Z58" s="66">
        <f t="shared" si="2"/>
        <v>2.7913607075528826E-2</v>
      </c>
      <c r="AA58" s="67">
        <f t="shared" si="3"/>
        <v>8.3441746865062956E-3</v>
      </c>
      <c r="AB58" s="68">
        <f t="shared" si="4"/>
        <v>2.1461406809505481E-4</v>
      </c>
      <c r="AC58" s="65">
        <f t="shared" si="5"/>
        <v>5.3653517023763703E-5</v>
      </c>
      <c r="AE58" s="48">
        <v>30</v>
      </c>
      <c r="AF58" s="48">
        <v>10.097093124772959</v>
      </c>
      <c r="AG58" s="48">
        <v>1.5958232457745289</v>
      </c>
      <c r="AH58" s="3">
        <f t="shared" si="7"/>
        <v>2.5466518317543527</v>
      </c>
      <c r="AI58" s="3">
        <v>4.4544443316371384E-5</v>
      </c>
      <c r="AJ58" s="4">
        <v>4.0443727255453969E-2</v>
      </c>
      <c r="AK58" s="3">
        <v>8.4876787681301639E-3</v>
      </c>
      <c r="AL58" s="3">
        <v>1.7817777326548554E-4</v>
      </c>
      <c r="AM58" s="3">
        <v>4.4544443316371384E-5</v>
      </c>
    </row>
    <row r="59" spans="1:39" x14ac:dyDescent="0.2">
      <c r="A59" s="48">
        <v>32</v>
      </c>
      <c r="B59" s="48">
        <v>301876.97430926625</v>
      </c>
      <c r="C59" s="48">
        <v>-50626.974309266254</v>
      </c>
      <c r="D59" s="3">
        <f t="shared" si="6"/>
        <v>21.664479604699931</v>
      </c>
      <c r="E59" s="46">
        <v>1401.534658</v>
      </c>
      <c r="F59" s="46">
        <v>262.822587</v>
      </c>
      <c r="G59" s="3">
        <v>4</v>
      </c>
      <c r="H59" s="5">
        <v>0</v>
      </c>
      <c r="J59" s="48">
        <v>6</v>
      </c>
      <c r="K59" s="48">
        <v>20.930317205464284</v>
      </c>
      <c r="L59" s="48">
        <v>0.54083138283714405</v>
      </c>
      <c r="M59" s="3">
        <f t="shared" si="8"/>
        <v>1230045755.7852952</v>
      </c>
      <c r="Q59" s="63">
        <v>193500</v>
      </c>
      <c r="R59" s="64">
        <v>606.19207500000005</v>
      </c>
      <c r="S59" s="64">
        <v>171.87055000000001</v>
      </c>
      <c r="T59" s="65">
        <v>4</v>
      </c>
      <c r="U59" s="65">
        <v>1</v>
      </c>
      <c r="V59" s="65">
        <v>397477444.1007489</v>
      </c>
      <c r="X59" s="66">
        <f t="shared" si="0"/>
        <v>9.7056522154516962</v>
      </c>
      <c r="Y59" s="65">
        <f t="shared" si="1"/>
        <v>5.0158409382179303E-5</v>
      </c>
      <c r="Z59" s="66">
        <f t="shared" si="2"/>
        <v>3.0405630262082744E-2</v>
      </c>
      <c r="AA59" s="67">
        <f t="shared" si="3"/>
        <v>8.6207534076403174E-3</v>
      </c>
      <c r="AB59" s="68">
        <f t="shared" si="4"/>
        <v>2.0063363752871721E-4</v>
      </c>
      <c r="AC59" s="65">
        <f t="shared" si="5"/>
        <v>5.0158409382179303E-5</v>
      </c>
      <c r="AE59" s="48">
        <v>31</v>
      </c>
      <c r="AF59" s="48">
        <v>10.006746875705389</v>
      </c>
      <c r="AG59" s="48">
        <v>-0.33836693266785289</v>
      </c>
      <c r="AH59" s="3">
        <f t="shared" si="7"/>
        <v>0.11449218112305129</v>
      </c>
      <c r="AI59" s="3">
        <v>5.6048579379927745E-5</v>
      </c>
      <c r="AJ59" s="4">
        <v>2.5025232103661255E-2</v>
      </c>
      <c r="AK59" s="3">
        <v>8.1907386806198811E-3</v>
      </c>
      <c r="AL59" s="3">
        <v>2.2419431751971098E-4</v>
      </c>
      <c r="AM59" s="3">
        <v>5.6048579379927745E-5</v>
      </c>
    </row>
    <row r="60" spans="1:39" x14ac:dyDescent="0.2">
      <c r="A60" s="48">
        <v>33</v>
      </c>
      <c r="B60" s="48">
        <v>178075.87801233435</v>
      </c>
      <c r="C60" s="48">
        <v>10174.121987665654</v>
      </c>
      <c r="D60" s="3">
        <f t="shared" si="6"/>
        <v>18.45520543089798</v>
      </c>
      <c r="E60" s="46">
        <v>535.39998900000001</v>
      </c>
      <c r="F60" s="46">
        <v>151.43189000000001</v>
      </c>
      <c r="G60" s="3">
        <v>3</v>
      </c>
      <c r="H60" s="5">
        <v>1</v>
      </c>
      <c r="J60" s="48">
        <v>7</v>
      </c>
      <c r="K60" s="48">
        <v>19.476629919869143</v>
      </c>
      <c r="L60" s="48">
        <v>0.83103009361565583</v>
      </c>
      <c r="M60" s="3">
        <f t="shared" si="8"/>
        <v>287470245.76917917</v>
      </c>
      <c r="Q60" s="63">
        <v>216750</v>
      </c>
      <c r="R60" s="64">
        <v>562.99217999999996</v>
      </c>
      <c r="S60" s="64">
        <v>178.83827500000001</v>
      </c>
      <c r="T60" s="65">
        <v>3</v>
      </c>
      <c r="U60" s="65">
        <v>1</v>
      </c>
      <c r="V60" s="65">
        <v>237176531.15364712</v>
      </c>
      <c r="X60" s="66">
        <f t="shared" si="0"/>
        <v>14.074184815193615</v>
      </c>
      <c r="Y60" s="65">
        <f t="shared" si="1"/>
        <v>6.4932801915541479E-5</v>
      </c>
      <c r="Z60" s="66">
        <f t="shared" si="2"/>
        <v>3.6556659703938871E-2</v>
      </c>
      <c r="AA60" s="67">
        <f t="shared" si="3"/>
        <v>1.1612470285492133E-2</v>
      </c>
      <c r="AB60" s="68">
        <f t="shared" si="4"/>
        <v>1.9479840574662444E-4</v>
      </c>
      <c r="AC60" s="65">
        <f t="shared" si="5"/>
        <v>6.4932801915541479E-5</v>
      </c>
      <c r="AE60" s="48">
        <v>32</v>
      </c>
      <c r="AF60" s="48">
        <v>8.2928273309100469</v>
      </c>
      <c r="AG60" s="48">
        <v>-0.9650674198890199</v>
      </c>
      <c r="AH60" s="3">
        <f t="shared" si="7"/>
        <v>0.93135512493124983</v>
      </c>
      <c r="AI60" s="3">
        <v>2.9165213576203092E-5</v>
      </c>
      <c r="AJ60" s="4">
        <v>4.0876057635020759E-2</v>
      </c>
      <c r="AK60" s="3">
        <v>7.6652768825052186E-3</v>
      </c>
      <c r="AL60" s="3">
        <v>1.1666085430481237E-4</v>
      </c>
      <c r="AM60" s="3">
        <v>0</v>
      </c>
    </row>
    <row r="61" spans="1:39" x14ac:dyDescent="0.2">
      <c r="A61" s="48">
        <v>34</v>
      </c>
      <c r="B61" s="48">
        <v>207001.17402923875</v>
      </c>
      <c r="C61" s="48">
        <v>-30751.174029238755</v>
      </c>
      <c r="D61" s="3">
        <f t="shared" si="6"/>
        <v>20.667366904636953</v>
      </c>
      <c r="E61" s="46">
        <v>592.99984900000004</v>
      </c>
      <c r="F61" s="46">
        <v>170.94152</v>
      </c>
      <c r="G61" s="3">
        <v>4</v>
      </c>
      <c r="H61" s="5">
        <v>1</v>
      </c>
      <c r="J61" s="48">
        <v>8</v>
      </c>
      <c r="K61" s="48">
        <v>19.180397910629416</v>
      </c>
      <c r="L61" s="48">
        <v>2.3816518767644688</v>
      </c>
      <c r="M61" s="3">
        <f t="shared" si="8"/>
        <v>213767153.02453002</v>
      </c>
      <c r="Q61" s="63">
        <v>237000</v>
      </c>
      <c r="R61" s="64">
        <v>514.58971699999995</v>
      </c>
      <c r="S61" s="64">
        <v>217.671729</v>
      </c>
      <c r="T61" s="65">
        <v>4</v>
      </c>
      <c r="U61" s="65">
        <v>0</v>
      </c>
      <c r="V61" s="65">
        <v>620790638.60167217</v>
      </c>
      <c r="X61" s="66">
        <f t="shared" si="0"/>
        <v>9.5120859618069673</v>
      </c>
      <c r="Y61" s="65">
        <f t="shared" si="1"/>
        <v>4.0135383805092689E-5</v>
      </c>
      <c r="Z61" s="66">
        <f t="shared" si="2"/>
        <v>2.065325579394903E-2</v>
      </c>
      <c r="AA61" s="67">
        <f t="shared" si="3"/>
        <v>8.7363383869331259E-3</v>
      </c>
      <c r="AB61" s="68">
        <f t="shared" si="4"/>
        <v>1.6054153522037076E-4</v>
      </c>
      <c r="AC61" s="65">
        <f t="shared" si="5"/>
        <v>0</v>
      </c>
      <c r="AE61" s="48">
        <v>33</v>
      </c>
      <c r="AF61" s="48">
        <v>13.116759497262562</v>
      </c>
      <c r="AG61" s="48">
        <v>0.24484869857698044</v>
      </c>
      <c r="AH61" s="3">
        <f t="shared" si="7"/>
        <v>5.9950885194841021E-2</v>
      </c>
      <c r="AI61" s="3">
        <v>7.0977998384273795E-5</v>
      </c>
      <c r="AJ61" s="4">
        <v>3.8001619554182207E-2</v>
      </c>
      <c r="AK61" s="3">
        <v>1.0748332443747528E-2</v>
      </c>
      <c r="AL61" s="3">
        <v>2.129339951528214E-4</v>
      </c>
      <c r="AM61" s="3">
        <v>7.0977998384273795E-5</v>
      </c>
    </row>
    <row r="62" spans="1:39" x14ac:dyDescent="0.2">
      <c r="A62" s="48">
        <v>35</v>
      </c>
      <c r="B62" s="48">
        <v>232050.13354161341</v>
      </c>
      <c r="C62" s="48">
        <v>38699.86645838659</v>
      </c>
      <c r="D62" s="3">
        <f t="shared" si="6"/>
        <v>21.127182856648471</v>
      </c>
      <c r="E62" s="46">
        <v>836.12699999999995</v>
      </c>
      <c r="F62" s="46">
        <v>191.93759800000001</v>
      </c>
      <c r="G62" s="3">
        <v>4</v>
      </c>
      <c r="H62" s="5">
        <v>1</v>
      </c>
      <c r="J62" s="48">
        <v>9</v>
      </c>
      <c r="K62" s="48">
        <v>19.39756903981749</v>
      </c>
      <c r="L62" s="48">
        <v>0.94859492649717581</v>
      </c>
      <c r="M62" s="3">
        <f t="shared" si="8"/>
        <v>265617812.86234549</v>
      </c>
      <c r="Q62" s="63">
        <v>168750</v>
      </c>
      <c r="R62" s="64">
        <v>702.90409799999998</v>
      </c>
      <c r="S62" s="64">
        <v>145.57900100000001</v>
      </c>
      <c r="T62" s="65">
        <v>3</v>
      </c>
      <c r="U62" s="65">
        <v>0</v>
      </c>
      <c r="V62" s="65">
        <v>251822666.50467697</v>
      </c>
      <c r="X62" s="66">
        <f t="shared" si="0"/>
        <v>10.633993055427121</v>
      </c>
      <c r="Y62" s="65">
        <f t="shared" si="1"/>
        <v>6.301625514327182E-5</v>
      </c>
      <c r="Z62" s="66">
        <f t="shared" si="2"/>
        <v>4.4294383980819342E-2</v>
      </c>
      <c r="AA62" s="67">
        <f t="shared" si="3"/>
        <v>9.173843470518625E-3</v>
      </c>
      <c r="AB62" s="68">
        <f t="shared" si="4"/>
        <v>1.8904876542981546E-4</v>
      </c>
      <c r="AC62" s="65">
        <f t="shared" si="5"/>
        <v>0</v>
      </c>
      <c r="AE62" s="48">
        <v>34</v>
      </c>
      <c r="AF62" s="48">
        <v>10.164069663930205</v>
      </c>
      <c r="AG62" s="48">
        <v>-1.2746092101332387</v>
      </c>
      <c r="AH62" s="3">
        <f t="shared" si="7"/>
        <v>1.6246286385564785</v>
      </c>
      <c r="AI62" s="3">
        <v>5.0436655057004065E-5</v>
      </c>
      <c r="AJ62" s="4">
        <v>2.9908928832868498E-2</v>
      </c>
      <c r="AK62" s="3">
        <v>8.6217184791599604E-3</v>
      </c>
      <c r="AL62" s="3">
        <v>2.0174662022801626E-4</v>
      </c>
      <c r="AM62" s="3">
        <v>5.0436655057004065E-5</v>
      </c>
    </row>
    <row r="63" spans="1:39" x14ac:dyDescent="0.2">
      <c r="A63" s="48">
        <v>36</v>
      </c>
      <c r="B63" s="48">
        <v>179233.83715701671</v>
      </c>
      <c r="C63" s="48">
        <v>-36733.837157016707</v>
      </c>
      <c r="D63" s="3">
        <f t="shared" si="6"/>
        <v>21.022907205294082</v>
      </c>
      <c r="E63" s="46">
        <v>325.16050000000001</v>
      </c>
      <c r="F63" s="46">
        <v>158.12090599999999</v>
      </c>
      <c r="G63" s="3">
        <v>4</v>
      </c>
      <c r="H63" s="5">
        <v>0</v>
      </c>
      <c r="J63" s="48">
        <v>10</v>
      </c>
      <c r="K63" s="48">
        <v>19.348609810271672</v>
      </c>
      <c r="L63" s="48">
        <v>-1.5579403451806897</v>
      </c>
      <c r="M63" s="3">
        <f t="shared" si="8"/>
        <v>252926580.84068134</v>
      </c>
      <c r="Q63" s="63">
        <v>199500</v>
      </c>
      <c r="R63" s="64">
        <v>509.480052</v>
      </c>
      <c r="S63" s="64">
        <v>154.59059199999999</v>
      </c>
      <c r="T63" s="65">
        <v>4</v>
      </c>
      <c r="U63" s="65">
        <v>1</v>
      </c>
      <c r="V63" s="65">
        <v>343897469.60839736</v>
      </c>
      <c r="X63" s="66">
        <f t="shared" si="0"/>
        <v>10.757922464549752</v>
      </c>
      <c r="Y63" s="65">
        <f t="shared" si="1"/>
        <v>5.3924423381201761E-5</v>
      </c>
      <c r="Z63" s="66">
        <f t="shared" si="2"/>
        <v>2.7473418028324689E-2</v>
      </c>
      <c r="AA63" s="67">
        <f t="shared" si="3"/>
        <v>8.3362085337586218E-3</v>
      </c>
      <c r="AB63" s="68">
        <f t="shared" si="4"/>
        <v>2.1569769352480705E-4</v>
      </c>
      <c r="AC63" s="65">
        <f t="shared" si="5"/>
        <v>5.3924423381201761E-5</v>
      </c>
      <c r="AE63" s="48">
        <v>35</v>
      </c>
      <c r="AF63" s="48">
        <v>10.135286714308883</v>
      </c>
      <c r="AG63" s="48">
        <v>2.0523503593879671</v>
      </c>
      <c r="AH63" s="3">
        <f t="shared" si="7"/>
        <v>4.2121419976799173</v>
      </c>
      <c r="AI63" s="3">
        <v>4.5014356689554384E-5</v>
      </c>
      <c r="AJ63" s="4">
        <v>3.763771901576704E-2</v>
      </c>
      <c r="AK63" s="3">
        <v>8.6399474985083009E-3</v>
      </c>
      <c r="AL63" s="3">
        <v>1.8005742675821754E-4</v>
      </c>
      <c r="AM63" s="3">
        <v>4.5014356689554384E-5</v>
      </c>
    </row>
    <row r="64" spans="1:39" x14ac:dyDescent="0.2">
      <c r="A64" s="48">
        <v>37</v>
      </c>
      <c r="B64" s="48">
        <v>298519.75117275881</v>
      </c>
      <c r="C64" s="48">
        <v>-28519.751172758813</v>
      </c>
      <c r="D64" s="3">
        <f t="shared" si="6"/>
        <v>20.516704299664692</v>
      </c>
      <c r="E64" s="46">
        <v>1011.899476</v>
      </c>
      <c r="F64" s="46">
        <v>255.48325</v>
      </c>
      <c r="G64" s="3">
        <v>4</v>
      </c>
      <c r="H64" s="5">
        <v>1</v>
      </c>
      <c r="J64" s="48">
        <v>11</v>
      </c>
      <c r="K64" s="48">
        <v>20.055289626978166</v>
      </c>
      <c r="L64" s="48">
        <v>1.0735373546680975</v>
      </c>
      <c r="M64" s="3">
        <f t="shared" si="8"/>
        <v>512745217.12179083</v>
      </c>
      <c r="Q64" s="63">
        <v>232500</v>
      </c>
      <c r="R64" s="64">
        <v>496.84524399999998</v>
      </c>
      <c r="S64" s="64">
        <v>128.76355799999999</v>
      </c>
      <c r="T64" s="65">
        <v>6</v>
      </c>
      <c r="U64" s="65">
        <v>1</v>
      </c>
      <c r="V64" s="65">
        <v>862677052.00387657</v>
      </c>
      <c r="X64" s="66">
        <f t="shared" si="0"/>
        <v>7.9158733016722369</v>
      </c>
      <c r="Y64" s="65">
        <f t="shared" si="1"/>
        <v>3.4046766888912846E-5</v>
      </c>
      <c r="Z64" s="66">
        <f t="shared" si="2"/>
        <v>1.6915974202333022E-2</v>
      </c>
      <c r="AA64" s="67">
        <f t="shared" si="3"/>
        <v>4.3839828430130082E-3</v>
      </c>
      <c r="AB64" s="68">
        <f t="shared" si="4"/>
        <v>2.0428060133347709E-4</v>
      </c>
      <c r="AC64" s="65">
        <f t="shared" si="5"/>
        <v>3.4046766888912846E-5</v>
      </c>
      <c r="AE64" s="48">
        <v>36</v>
      </c>
      <c r="AF64" s="48">
        <v>8.564437261195442</v>
      </c>
      <c r="AG64" s="48">
        <v>-1.4378675686568663</v>
      </c>
      <c r="AH64" s="3">
        <f t="shared" si="7"/>
        <v>2.0674631449952079</v>
      </c>
      <c r="AI64" s="3">
        <v>5.001101538623562E-5</v>
      </c>
      <c r="AJ64" s="4">
        <v>1.6261606768496067E-2</v>
      </c>
      <c r="AK64" s="3">
        <v>7.9077870628515151E-3</v>
      </c>
      <c r="AL64" s="3">
        <v>2.0004406154494248E-4</v>
      </c>
      <c r="AM64" s="3">
        <v>0</v>
      </c>
    </row>
    <row r="65" spans="1:39" x14ac:dyDescent="0.2">
      <c r="A65" s="48">
        <v>38</v>
      </c>
      <c r="B65" s="48">
        <v>419292.80625592056</v>
      </c>
      <c r="C65" s="48">
        <v>11957.193744079443</v>
      </c>
      <c r="D65" s="3">
        <f t="shared" si="6"/>
        <v>18.778176726380902</v>
      </c>
      <c r="E65" s="46">
        <v>1452.445502</v>
      </c>
      <c r="F65" s="46">
        <v>360.46364</v>
      </c>
      <c r="G65" s="3">
        <v>5</v>
      </c>
      <c r="H65" s="5">
        <v>1</v>
      </c>
      <c r="J65" s="48">
        <v>12</v>
      </c>
      <c r="K65" s="48">
        <v>20.804600789229024</v>
      </c>
      <c r="L65" s="48">
        <v>1.3671514491700378</v>
      </c>
      <c r="M65" s="3">
        <f t="shared" si="8"/>
        <v>1084734169.9099858</v>
      </c>
      <c r="Q65" s="63">
        <v>353437.5</v>
      </c>
      <c r="R65" s="64">
        <v>1471.026102</v>
      </c>
      <c r="S65" s="64">
        <v>243.127151</v>
      </c>
      <c r="T65" s="65">
        <v>5</v>
      </c>
      <c r="U65" s="65">
        <v>1</v>
      </c>
      <c r="V65" s="65">
        <v>1501806646.5297983</v>
      </c>
      <c r="X65" s="66">
        <f t="shared" si="0"/>
        <v>9.1202263205484009</v>
      </c>
      <c r="Y65" s="65">
        <f t="shared" si="1"/>
        <v>2.5804353868925626E-5</v>
      </c>
      <c r="Z65" s="66">
        <f t="shared" si="2"/>
        <v>3.7958878086434285E-2</v>
      </c>
      <c r="AA65" s="67">
        <f t="shared" si="3"/>
        <v>6.2737390395477145E-3</v>
      </c>
      <c r="AB65" s="68">
        <f t="shared" si="4"/>
        <v>1.2902176934462812E-4</v>
      </c>
      <c r="AC65" s="65">
        <f t="shared" si="5"/>
        <v>2.5804353868925626E-5</v>
      </c>
      <c r="AE65" s="48">
        <v>37</v>
      </c>
      <c r="AF65" s="48">
        <v>9.9148871031783443</v>
      </c>
      <c r="AG65" s="48">
        <v>-0.25178635599935006</v>
      </c>
      <c r="AH65" s="3">
        <f t="shared" si="7"/>
        <v>6.3396369067431443E-2</v>
      </c>
      <c r="AI65" s="3">
        <v>3.5789262026588868E-5</v>
      </c>
      <c r="AJ65" s="4">
        <v>3.6215135491131978E-2</v>
      </c>
      <c r="AK65" s="3">
        <v>9.1435569776545118E-3</v>
      </c>
      <c r="AL65" s="3">
        <v>1.4315704810635547E-4</v>
      </c>
      <c r="AM65" s="3">
        <v>3.5789262026588868E-5</v>
      </c>
    </row>
    <row r="66" spans="1:39" x14ac:dyDescent="0.2">
      <c r="A66" s="48">
        <v>39</v>
      </c>
      <c r="B66" s="48">
        <v>208327.99601682363</v>
      </c>
      <c r="C66" s="48">
        <v>-51577.246016823628</v>
      </c>
      <c r="D66" s="3">
        <f t="shared" si="6"/>
        <v>21.701671771096343</v>
      </c>
      <c r="E66" s="46">
        <v>594.57920000000001</v>
      </c>
      <c r="F66" s="46">
        <v>172.24216200000001</v>
      </c>
      <c r="G66" s="3">
        <v>4</v>
      </c>
      <c r="H66" s="5">
        <v>1</v>
      </c>
      <c r="J66" s="48">
        <v>13</v>
      </c>
      <c r="K66" s="48">
        <v>20.339206028626279</v>
      </c>
      <c r="L66" s="48">
        <v>1.153220044807437</v>
      </c>
      <c r="M66" s="3">
        <f t="shared" si="8"/>
        <v>681090691.07128954</v>
      </c>
      <c r="Q66" s="63">
        <v>251250</v>
      </c>
      <c r="R66" s="64">
        <v>745.26786600000003</v>
      </c>
      <c r="S66" s="64">
        <v>215.62786299999999</v>
      </c>
      <c r="T66" s="65">
        <v>4</v>
      </c>
      <c r="U66" s="65">
        <v>1</v>
      </c>
      <c r="V66" s="65">
        <v>549152572.45067823</v>
      </c>
      <c r="X66" s="66">
        <f t="shared" si="0"/>
        <v>10.721598979448665</v>
      </c>
      <c r="Y66" s="65">
        <f t="shared" si="1"/>
        <v>4.2673030763974778E-5</v>
      </c>
      <c r="Z66" s="66">
        <f t="shared" si="2"/>
        <v>3.1802838573219833E-2</v>
      </c>
      <c r="AA66" s="67">
        <f t="shared" si="3"/>
        <v>9.2014944313691394E-3</v>
      </c>
      <c r="AB66" s="68">
        <f t="shared" si="4"/>
        <v>1.7069212305589911E-4</v>
      </c>
      <c r="AC66" s="65">
        <f t="shared" si="5"/>
        <v>4.2673030763974778E-5</v>
      </c>
      <c r="AE66" s="48">
        <v>38</v>
      </c>
      <c r="AF66" s="48">
        <v>6.6834929560303404</v>
      </c>
      <c r="AG66" s="48">
        <v>1.1343501600229633</v>
      </c>
      <c r="AH66" s="3">
        <f t="shared" si="7"/>
        <v>1.2867502855441224</v>
      </c>
      <c r="AI66" s="3">
        <v>1.8128331863312011E-5</v>
      </c>
      <c r="AJ66" s="4">
        <v>2.6330414073630806E-2</v>
      </c>
      <c r="AK66" s="3">
        <v>6.5346044905774297E-3</v>
      </c>
      <c r="AL66" s="3">
        <v>9.0641659316560049E-5</v>
      </c>
      <c r="AM66" s="3">
        <v>1.8128331863312011E-5</v>
      </c>
    </row>
    <row r="67" spans="1:39" x14ac:dyDescent="0.2">
      <c r="A67" s="48">
        <v>40</v>
      </c>
      <c r="B67" s="48">
        <v>144554.08031297251</v>
      </c>
      <c r="C67" s="48">
        <v>24195.91968702749</v>
      </c>
      <c r="D67" s="3">
        <f t="shared" si="6"/>
        <v>20.187878579909569</v>
      </c>
      <c r="E67" s="46">
        <v>824.97864000000004</v>
      </c>
      <c r="F67" s="46">
        <v>132.015163</v>
      </c>
      <c r="G67" s="3">
        <v>2</v>
      </c>
      <c r="H67" s="5">
        <v>0</v>
      </c>
      <c r="J67" s="48">
        <v>14</v>
      </c>
      <c r="K67" s="48">
        <v>19.489700260890061</v>
      </c>
      <c r="L67" s="48">
        <v>1.4171655425344483</v>
      </c>
      <c r="M67" s="3">
        <f t="shared" si="8"/>
        <v>291252242.06449121</v>
      </c>
      <c r="Q67" s="63">
        <v>371250</v>
      </c>
      <c r="R67" s="64">
        <v>1111.6772980000001</v>
      </c>
      <c r="S67" s="64">
        <v>245.078114</v>
      </c>
      <c r="T67" s="65">
        <v>4</v>
      </c>
      <c r="U67" s="65">
        <v>1</v>
      </c>
      <c r="V67" s="65">
        <v>763458527.35402668</v>
      </c>
      <c r="X67" s="66">
        <f t="shared" ref="X67:X88" si="9">+Q67/SQRT(V67)</f>
        <v>13.436115769559448</v>
      </c>
      <c r="Y67" s="65">
        <f t="shared" ref="Y67:Y88" si="10">1/SQRT(V67)</f>
        <v>3.6191557628442959E-5</v>
      </c>
      <c r="Z67" s="66">
        <f t="shared" ref="Z67:Z88" si="11">+R67/SQRT(V67)</f>
        <v>4.0233332994798761E-2</v>
      </c>
      <c r="AA67" s="67">
        <f t="shared" ref="AA67:AA88" si="12">+S67/SQRT(V67)</f>
        <v>8.8697586863011133E-3</v>
      </c>
      <c r="AB67" s="68">
        <f t="shared" ref="AB67:AB88" si="13">+T67/SQRT(V67)</f>
        <v>1.4476623051377184E-4</v>
      </c>
      <c r="AC67" s="65">
        <f t="shared" ref="AC67:AC88" si="14">+U67/SQRT(V67)</f>
        <v>3.6191557628442959E-5</v>
      </c>
      <c r="AE67" s="48">
        <v>39</v>
      </c>
      <c r="AF67" s="48">
        <v>10.170431100076515</v>
      </c>
      <c r="AG67" s="48">
        <v>-2.298212142020323</v>
      </c>
      <c r="AH67" s="3">
        <f t="shared" si="7"/>
        <v>5.2817790497296411</v>
      </c>
      <c r="AI67" s="3">
        <v>5.0221252262309382E-5</v>
      </c>
      <c r="AJ67" s="4">
        <v>2.9860511993122101E-2</v>
      </c>
      <c r="AK67" s="3">
        <v>8.6502170680075596E-3</v>
      </c>
      <c r="AL67" s="3">
        <v>2.0088500904923753E-4</v>
      </c>
      <c r="AM67" s="3">
        <v>5.0221252262309382E-5</v>
      </c>
    </row>
    <row r="68" spans="1:39" x14ac:dyDescent="0.2">
      <c r="A68" s="48">
        <v>41</v>
      </c>
      <c r="B68" s="48">
        <v>181902.27712826434</v>
      </c>
      <c r="C68" s="48">
        <v>2597.7228717356629</v>
      </c>
      <c r="D68" s="3">
        <f t="shared" si="6"/>
        <v>15.724781043386415</v>
      </c>
      <c r="E68" s="46">
        <v>586.58954200000005</v>
      </c>
      <c r="F68" s="46">
        <v>154.404786</v>
      </c>
      <c r="G68" s="3">
        <v>3</v>
      </c>
      <c r="H68" s="5">
        <v>1</v>
      </c>
      <c r="J68" s="48">
        <v>15</v>
      </c>
      <c r="K68" s="48">
        <v>19.520516292405784</v>
      </c>
      <c r="L68" s="48">
        <v>1.8565101464999287</v>
      </c>
      <c r="M68" s="3">
        <f t="shared" si="8"/>
        <v>300367202.48181808</v>
      </c>
      <c r="Q68" s="63">
        <v>209625</v>
      </c>
      <c r="R68" s="64">
        <v>785.95938000000001</v>
      </c>
      <c r="S68" s="64">
        <v>177.909245</v>
      </c>
      <c r="T68" s="65">
        <v>4</v>
      </c>
      <c r="U68" s="65">
        <v>1</v>
      </c>
      <c r="V68" s="65">
        <v>443913404.44440216</v>
      </c>
      <c r="X68" s="66">
        <f t="shared" si="9"/>
        <v>9.9493325245021289</v>
      </c>
      <c r="Y68" s="65">
        <f t="shared" si="10"/>
        <v>4.7462528441274314E-5</v>
      </c>
      <c r="Z68" s="66">
        <f t="shared" si="11"/>
        <v>3.730361942693633E-2</v>
      </c>
      <c r="AA68" s="67">
        <f t="shared" si="12"/>
        <v>8.4440226007781397E-3</v>
      </c>
      <c r="AB68" s="68">
        <f t="shared" si="13"/>
        <v>1.8985011376509726E-4</v>
      </c>
      <c r="AC68" s="65">
        <f t="shared" si="14"/>
        <v>4.7462528441274314E-5</v>
      </c>
      <c r="AE68" s="48">
        <v>40</v>
      </c>
      <c r="AF68" s="48">
        <v>14.159069618867864</v>
      </c>
      <c r="AG68" s="48">
        <v>5.7794612357806585E-3</v>
      </c>
      <c r="AH68" s="3">
        <f t="shared" si="7"/>
        <v>3.3402172175891298E-5</v>
      </c>
      <c r="AI68" s="3">
        <v>8.3939846400614198E-5</v>
      </c>
      <c r="AJ68" s="4">
        <v>6.9248580325387596E-2</v>
      </c>
      <c r="AK68" s="3">
        <v>1.1081332504772046E-2</v>
      </c>
      <c r="AL68" s="3">
        <v>1.678796928012284E-4</v>
      </c>
      <c r="AM68" s="3">
        <v>0</v>
      </c>
    </row>
    <row r="69" spans="1:39" x14ac:dyDescent="0.2">
      <c r="A69" s="48">
        <v>42</v>
      </c>
      <c r="B69" s="48">
        <v>387816.97687381809</v>
      </c>
      <c r="C69" s="48">
        <v>147308.02312618191</v>
      </c>
      <c r="D69" s="3">
        <f t="shared" si="6"/>
        <v>23.800562137796057</v>
      </c>
      <c r="E69" s="46">
        <v>2622.7445929999999</v>
      </c>
      <c r="F69" s="46">
        <v>309.45989300000002</v>
      </c>
      <c r="G69" s="3">
        <v>5</v>
      </c>
      <c r="H69" s="5">
        <v>1</v>
      </c>
      <c r="J69" s="48">
        <v>16</v>
      </c>
      <c r="K69" s="48">
        <v>19.638178229807352</v>
      </c>
      <c r="L69" s="48">
        <v>0.59113609753678631</v>
      </c>
      <c r="M69" s="3">
        <f t="shared" si="8"/>
        <v>337872184.5826298</v>
      </c>
      <c r="Q69" s="63">
        <v>285000</v>
      </c>
      <c r="R69" s="64">
        <v>1403.2998150000001</v>
      </c>
      <c r="S69" s="64">
        <v>240.52586700000001</v>
      </c>
      <c r="T69" s="65">
        <v>4</v>
      </c>
      <c r="U69" s="65">
        <v>1</v>
      </c>
      <c r="V69" s="65">
        <v>836995953.21653736</v>
      </c>
      <c r="X69" s="66">
        <f t="shared" si="9"/>
        <v>9.8510649142608848</v>
      </c>
      <c r="Y69" s="65">
        <f t="shared" si="10"/>
        <v>3.4565140050038195E-5</v>
      </c>
      <c r="Z69" s="66">
        <f t="shared" si="11"/>
        <v>4.8505254637667694E-2</v>
      </c>
      <c r="AA69" s="67">
        <f t="shared" si="12"/>
        <v>8.3138102785118607E-3</v>
      </c>
      <c r="AB69" s="68">
        <f t="shared" si="13"/>
        <v>1.3826056020015278E-4</v>
      </c>
      <c r="AC69" s="65">
        <f t="shared" si="14"/>
        <v>3.4565140050038195E-5</v>
      </c>
      <c r="AE69" s="48">
        <v>41</v>
      </c>
      <c r="AF69" s="48">
        <v>13.136787859025011</v>
      </c>
      <c r="AG69" s="48">
        <v>-0.29479344489817727</v>
      </c>
      <c r="AH69" s="3">
        <f t="shared" si="7"/>
        <v>8.6903175154934675E-2</v>
      </c>
      <c r="AI69" s="3">
        <v>6.960430576762512E-5</v>
      </c>
      <c r="AJ69" s="4">
        <v>4.0829157841459178E-2</v>
      </c>
      <c r="AK69" s="3">
        <v>1.0747237936728722E-2</v>
      </c>
      <c r="AL69" s="3">
        <v>2.0881291730287535E-4</v>
      </c>
      <c r="AM69" s="3">
        <v>6.960430576762512E-5</v>
      </c>
    </row>
    <row r="70" spans="1:39" x14ac:dyDescent="0.2">
      <c r="A70" s="48">
        <v>43</v>
      </c>
      <c r="B70" s="48">
        <v>190942.83127984815</v>
      </c>
      <c r="C70" s="48">
        <v>-4942.8312798481493</v>
      </c>
      <c r="D70" s="3">
        <f t="shared" si="6"/>
        <v>17.011387159152299</v>
      </c>
      <c r="E70" s="46">
        <v>654.96614999999997</v>
      </c>
      <c r="F70" s="46">
        <v>153.84736799999999</v>
      </c>
      <c r="G70" s="3">
        <v>4</v>
      </c>
      <c r="H70" s="5">
        <v>1</v>
      </c>
      <c r="J70" s="48">
        <v>17</v>
      </c>
      <c r="K70" s="48">
        <v>20.067264294937942</v>
      </c>
      <c r="L70" s="48">
        <v>0.59473637470933483</v>
      </c>
      <c r="M70" s="3">
        <f t="shared" si="8"/>
        <v>518922079.97608143</v>
      </c>
      <c r="Q70" s="63">
        <v>243750</v>
      </c>
      <c r="R70" s="64">
        <v>1008.833677</v>
      </c>
      <c r="S70" s="64">
        <v>251.674227</v>
      </c>
      <c r="T70" s="65">
        <v>4</v>
      </c>
      <c r="U70" s="65">
        <v>0</v>
      </c>
      <c r="V70" s="65">
        <v>935066630.28491127</v>
      </c>
      <c r="X70" s="66">
        <f t="shared" si="9"/>
        <v>7.9711933779204349</v>
      </c>
      <c r="Y70" s="65">
        <f t="shared" si="10"/>
        <v>3.2702331806853064E-5</v>
      </c>
      <c r="Z70" s="66">
        <f t="shared" si="11"/>
        <v>3.2991213643181631E-2</v>
      </c>
      <c r="AA70" s="67">
        <f t="shared" si="12"/>
        <v>8.2303340785872588E-3</v>
      </c>
      <c r="AB70" s="68">
        <f t="shared" si="13"/>
        <v>1.3080932722741225E-4</v>
      </c>
      <c r="AC70" s="65">
        <f t="shared" si="14"/>
        <v>0</v>
      </c>
      <c r="AE70" s="48">
        <v>42</v>
      </c>
      <c r="AF70" s="48">
        <v>6.2121045276304612</v>
      </c>
      <c r="AG70" s="48">
        <v>2.6986961242134493</v>
      </c>
      <c r="AH70" s="3">
        <f t="shared" si="7"/>
        <v>7.2829607708446931</v>
      </c>
      <c r="AI70" s="3">
        <v>1.6651811542805718E-5</v>
      </c>
      <c r="AJ70" s="4">
        <v>4.3673448687548681E-2</v>
      </c>
      <c r="AK70" s="3">
        <v>5.1530678182928231E-3</v>
      </c>
      <c r="AL70" s="3">
        <v>8.3259057714028594E-5</v>
      </c>
      <c r="AM70" s="3">
        <v>1.6651811542805718E-5</v>
      </c>
    </row>
    <row r="71" spans="1:39" x14ac:dyDescent="0.2">
      <c r="A71" s="48">
        <v>44</v>
      </c>
      <c r="B71" s="48">
        <v>124248.45633659053</v>
      </c>
      <c r="C71" s="48">
        <v>48251.543663409466</v>
      </c>
      <c r="D71" s="3">
        <f t="shared" si="6"/>
        <v>21.568366198558792</v>
      </c>
      <c r="E71" s="46">
        <v>492.850415</v>
      </c>
      <c r="F71" s="46">
        <v>108.789413</v>
      </c>
      <c r="G71" s="3">
        <v>3</v>
      </c>
      <c r="H71" s="5">
        <v>0</v>
      </c>
      <c r="J71" s="48">
        <v>18</v>
      </c>
      <c r="K71" s="48">
        <v>19.23950000612286</v>
      </c>
      <c r="L71" s="48">
        <v>0.58640572052520312</v>
      </c>
      <c r="M71" s="3">
        <f t="shared" si="8"/>
        <v>226782055.45590016</v>
      </c>
      <c r="Q71" s="63">
        <v>165000</v>
      </c>
      <c r="R71" s="64">
        <v>585.28890000000001</v>
      </c>
      <c r="S71" s="64">
        <v>147.437061</v>
      </c>
      <c r="T71" s="65">
        <v>3</v>
      </c>
      <c r="U71" s="65">
        <v>1</v>
      </c>
      <c r="V71" s="65">
        <v>197737297.53099817</v>
      </c>
      <c r="X71" s="66">
        <f t="shared" si="9"/>
        <v>11.733826086968596</v>
      </c>
      <c r="Y71" s="65">
        <f t="shared" si="10"/>
        <v>7.1114097496779364E-5</v>
      </c>
      <c r="Z71" s="66">
        <f t="shared" si="11"/>
        <v>4.1622291898382749E-2</v>
      </c>
      <c r="AA71" s="67">
        <f t="shared" si="12"/>
        <v>1.0484853530592607E-2</v>
      </c>
      <c r="AB71" s="68">
        <f t="shared" si="13"/>
        <v>2.1334229249033812E-4</v>
      </c>
      <c r="AC71" s="65">
        <f t="shared" si="14"/>
        <v>7.1114097496779364E-5</v>
      </c>
      <c r="AE71" s="48">
        <v>43</v>
      </c>
      <c r="AF71" s="48">
        <v>10.040303745164735</v>
      </c>
      <c r="AG71" s="48">
        <v>-0.28326275240331888</v>
      </c>
      <c r="AH71" s="3">
        <f t="shared" si="7"/>
        <v>8.0237786899103936E-2</v>
      </c>
      <c r="AI71" s="3">
        <v>5.2457209638502232E-5</v>
      </c>
      <c r="AJ71" s="4">
        <v>3.4357696636672701E-2</v>
      </c>
      <c r="AK71" s="3">
        <v>8.0704036355077995E-3</v>
      </c>
      <c r="AL71" s="3">
        <v>2.0982883855400893E-4</v>
      </c>
      <c r="AM71" s="3">
        <v>5.2457209638502232E-5</v>
      </c>
    </row>
    <row r="72" spans="1:39" x14ac:dyDescent="0.2">
      <c r="A72" s="48">
        <v>45</v>
      </c>
      <c r="B72" s="48">
        <v>257931.85242889909</v>
      </c>
      <c r="C72" s="48">
        <v>23318.147571100912</v>
      </c>
      <c r="D72" s="3">
        <f t="shared" si="6"/>
        <v>20.113974404215561</v>
      </c>
      <c r="E72" s="46">
        <v>616.59721100000002</v>
      </c>
      <c r="F72" s="46">
        <v>213.026579</v>
      </c>
      <c r="G72" s="3">
        <v>5</v>
      </c>
      <c r="H72" s="5">
        <v>1</v>
      </c>
      <c r="J72" s="48">
        <v>19</v>
      </c>
      <c r="K72" s="48">
        <v>18.958126187590022</v>
      </c>
      <c r="L72" s="48">
        <v>2.5451299595754051</v>
      </c>
      <c r="M72" s="3">
        <f t="shared" si="8"/>
        <v>171162882.02954569</v>
      </c>
      <c r="Q72" s="63">
        <v>161250</v>
      </c>
      <c r="R72" s="64">
        <v>1073.4012620000001</v>
      </c>
      <c r="S72" s="64">
        <v>157.37768199999999</v>
      </c>
      <c r="T72" s="65">
        <v>3</v>
      </c>
      <c r="U72" s="65">
        <v>0</v>
      </c>
      <c r="V72" s="65">
        <v>314980360.27521425</v>
      </c>
      <c r="X72" s="66">
        <f t="shared" si="9"/>
        <v>9.0856914816039982</v>
      </c>
      <c r="Y72" s="65">
        <f t="shared" si="10"/>
        <v>5.6345373529327115E-5</v>
      </c>
      <c r="Z72" s="66">
        <f t="shared" si="11"/>
        <v>6.0481195054241127E-2</v>
      </c>
      <c r="AA72" s="67">
        <f t="shared" si="12"/>
        <v>8.8675042774696601E-3</v>
      </c>
      <c r="AB72" s="68">
        <f t="shared" si="13"/>
        <v>1.6903612058798134E-4</v>
      </c>
      <c r="AC72" s="65">
        <f t="shared" si="14"/>
        <v>0</v>
      </c>
      <c r="AE72" s="48">
        <v>44</v>
      </c>
      <c r="AF72" s="48">
        <v>10.373720560727623</v>
      </c>
      <c r="AG72" s="48">
        <v>2.31892059062044</v>
      </c>
      <c r="AH72" s="3">
        <f t="shared" si="7"/>
        <v>5.3773927056034498</v>
      </c>
      <c r="AI72" s="3">
        <v>7.3580528413611963E-5</v>
      </c>
      <c r="AJ72" s="4">
        <v>3.6264193964567946E-2</v>
      </c>
      <c r="AK72" s="3">
        <v>8.0047824943466662E-3</v>
      </c>
      <c r="AL72" s="3">
        <v>2.2074158524083587E-4</v>
      </c>
      <c r="AM72" s="3">
        <v>0</v>
      </c>
    </row>
    <row r="73" spans="1:39" x14ac:dyDescent="0.2">
      <c r="A73" s="48">
        <v>46</v>
      </c>
      <c r="B73" s="48">
        <v>193732.71297067506</v>
      </c>
      <c r="C73" s="48">
        <v>5017.2870293249434</v>
      </c>
      <c r="D73" s="3">
        <f t="shared" si="6"/>
        <v>17.041289268388315</v>
      </c>
      <c r="E73" s="46">
        <v>727.80210199999999</v>
      </c>
      <c r="F73" s="46">
        <v>163.88089199999999</v>
      </c>
      <c r="G73" s="3">
        <v>3</v>
      </c>
      <c r="H73" s="5">
        <v>1</v>
      </c>
      <c r="J73" s="48">
        <v>20</v>
      </c>
      <c r="K73" s="48">
        <v>19.871342468351543</v>
      </c>
      <c r="L73" s="48">
        <v>0.17337689380542187</v>
      </c>
      <c r="M73" s="3">
        <f t="shared" si="8"/>
        <v>426593645.56304473</v>
      </c>
      <c r="Q73" s="63">
        <v>180000</v>
      </c>
      <c r="R73" s="64">
        <v>557.41800000000001</v>
      </c>
      <c r="S73" s="64">
        <v>142.69900799999999</v>
      </c>
      <c r="T73" s="65">
        <v>3</v>
      </c>
      <c r="U73" s="65">
        <v>1</v>
      </c>
      <c r="V73" s="65">
        <v>189935102.75497481</v>
      </c>
      <c r="X73" s="66">
        <f t="shared" si="9"/>
        <v>13.060803245504383</v>
      </c>
      <c r="Y73" s="65">
        <f t="shared" si="10"/>
        <v>7.2560018030579901E-5</v>
      </c>
      <c r="Z73" s="66">
        <f t="shared" si="11"/>
        <v>4.0446260130569789E-2</v>
      </c>
      <c r="AA73" s="67">
        <f t="shared" si="12"/>
        <v>1.0354242593425865E-2</v>
      </c>
      <c r="AB73" s="68">
        <f t="shared" si="13"/>
        <v>2.1768005409173973E-4</v>
      </c>
      <c r="AC73" s="65">
        <f t="shared" si="14"/>
        <v>7.2560018030579901E-5</v>
      </c>
      <c r="AE73" s="48">
        <v>45</v>
      </c>
      <c r="AF73" s="48">
        <v>7.8608831822394682</v>
      </c>
      <c r="AG73" s="48">
        <v>1.616113782989669</v>
      </c>
      <c r="AH73" s="3">
        <f t="shared" si="7"/>
        <v>2.6118237595691789</v>
      </c>
      <c r="AI73" s="3">
        <v>3.36959892097036E-5</v>
      </c>
      <c r="AJ73" s="4">
        <v>2.0776852968589332E-2</v>
      </c>
      <c r="AK73" s="3">
        <v>7.1781413073640707E-3</v>
      </c>
      <c r="AL73" s="3">
        <v>1.6847994604851798E-4</v>
      </c>
      <c r="AM73" s="3">
        <v>3.36959892097036E-5</v>
      </c>
    </row>
    <row r="74" spans="1:39" x14ac:dyDescent="0.2">
      <c r="A74" s="48">
        <v>47</v>
      </c>
      <c r="B74" s="48">
        <v>265924.33363136492</v>
      </c>
      <c r="C74" s="48">
        <v>-31174.33363136492</v>
      </c>
      <c r="D74" s="3">
        <f t="shared" si="6"/>
        <v>20.694700790446465</v>
      </c>
      <c r="E74" s="46">
        <v>92.903000000000006</v>
      </c>
      <c r="F74" s="46">
        <v>257.15550400000001</v>
      </c>
      <c r="G74" s="3">
        <v>3</v>
      </c>
      <c r="H74" s="5">
        <v>0</v>
      </c>
      <c r="J74" s="48">
        <v>21</v>
      </c>
      <c r="K74" s="48">
        <v>19.332251481887905</v>
      </c>
      <c r="L74" s="48">
        <v>0.14822004331144001</v>
      </c>
      <c r="M74" s="3">
        <f t="shared" si="8"/>
        <v>248822781.93195707</v>
      </c>
      <c r="Q74" s="63">
        <v>543750</v>
      </c>
      <c r="R74" s="64">
        <v>2879.9929999999999</v>
      </c>
      <c r="S74" s="64">
        <v>340.21078599999998</v>
      </c>
      <c r="T74" s="65">
        <v>5</v>
      </c>
      <c r="U74" s="65">
        <v>0</v>
      </c>
      <c r="V74" s="65">
        <v>5930771853.2881403</v>
      </c>
      <c r="X74" s="66">
        <f t="shared" si="9"/>
        <v>7.0606333722442383</v>
      </c>
      <c r="Y74" s="65">
        <f t="shared" si="10"/>
        <v>1.2985072868495152E-5</v>
      </c>
      <c r="Z74" s="66">
        <f t="shared" si="11"/>
        <v>3.7396918965755956E-2</v>
      </c>
      <c r="AA74" s="67">
        <f t="shared" si="12"/>
        <v>4.4176618468580097E-3</v>
      </c>
      <c r="AB74" s="68">
        <f t="shared" si="13"/>
        <v>6.4925364342475751E-5</v>
      </c>
      <c r="AC74" s="65">
        <f t="shared" si="14"/>
        <v>0</v>
      </c>
      <c r="AE74" s="48">
        <v>46</v>
      </c>
      <c r="AF74" s="48">
        <v>13.172496480809848</v>
      </c>
      <c r="AG74" s="48">
        <v>-0.11545194919304613</v>
      </c>
      <c r="AH74" s="3">
        <f t="shared" si="7"/>
        <v>1.3329152572473706E-2</v>
      </c>
      <c r="AI74" s="3">
        <v>6.5695821542726047E-5</v>
      </c>
      <c r="AJ74" s="4">
        <v>4.7813557011412898E-2</v>
      </c>
      <c r="AK74" s="3">
        <v>1.0766289835094759E-2</v>
      </c>
      <c r="AL74" s="3">
        <v>1.9708746462817811E-4</v>
      </c>
      <c r="AM74" s="3">
        <v>6.5695821542726047E-5</v>
      </c>
    </row>
    <row r="75" spans="1:39" x14ac:dyDescent="0.2">
      <c r="A75" s="48">
        <v>48</v>
      </c>
      <c r="B75" s="48">
        <v>375043.10303070932</v>
      </c>
      <c r="C75" s="48">
        <v>-61918.103030709317</v>
      </c>
      <c r="D75" s="3">
        <f t="shared" si="6"/>
        <v>22.067135743970731</v>
      </c>
      <c r="E75" s="46">
        <v>753.62913600000002</v>
      </c>
      <c r="F75" s="46">
        <v>346.80689899999999</v>
      </c>
      <c r="G75" s="3">
        <v>4</v>
      </c>
      <c r="H75" s="5">
        <v>0</v>
      </c>
      <c r="J75" s="48">
        <v>22</v>
      </c>
      <c r="K75" s="48">
        <v>19.463100923414867</v>
      </c>
      <c r="L75" s="48">
        <v>0.75959829200757767</v>
      </c>
      <c r="M75" s="3">
        <f t="shared" si="8"/>
        <v>283607251.96950608</v>
      </c>
      <c r="Q75" s="63">
        <v>172500</v>
      </c>
      <c r="R75" s="64">
        <v>376.62876199999999</v>
      </c>
      <c r="S75" s="64">
        <v>161.279608</v>
      </c>
      <c r="T75" s="65">
        <v>3</v>
      </c>
      <c r="U75" s="65">
        <v>1</v>
      </c>
      <c r="V75" s="65">
        <v>197459013.06930178</v>
      </c>
      <c r="X75" s="66">
        <f t="shared" si="9"/>
        <v>12.275823014419858</v>
      </c>
      <c r="Y75" s="65">
        <f t="shared" si="10"/>
        <v>7.1164191387941206E-5</v>
      </c>
      <c r="Z75" s="66">
        <f t="shared" si="11"/>
        <v>2.6802481301171358E-2</v>
      </c>
      <c r="AA75" s="67">
        <f t="shared" si="12"/>
        <v>1.1477332890684134E-2</v>
      </c>
      <c r="AB75" s="68">
        <f t="shared" si="13"/>
        <v>2.1349257416382363E-4</v>
      </c>
      <c r="AC75" s="65">
        <f t="shared" si="14"/>
        <v>7.1164191387941206E-5</v>
      </c>
      <c r="AE75" s="48">
        <v>47</v>
      </c>
      <c r="AF75" s="48">
        <v>11.885719174753165</v>
      </c>
      <c r="AG75" s="48">
        <v>5.4820049131555137E-2</v>
      </c>
      <c r="AH75" s="3">
        <f t="shared" si="7"/>
        <v>3.0052377867861193E-3</v>
      </c>
      <c r="AI75" s="3">
        <v>5.0864916821660148E-5</v>
      </c>
      <c r="AJ75" s="4">
        <v>4.7255033674826925E-3</v>
      </c>
      <c r="AK75" s="3">
        <v>1.3080193321192094E-2</v>
      </c>
      <c r="AL75" s="3">
        <v>1.5259475046498045E-4</v>
      </c>
      <c r="AM75" s="3">
        <v>0</v>
      </c>
    </row>
    <row r="76" spans="1:39" x14ac:dyDescent="0.2">
      <c r="A76" s="48">
        <v>49</v>
      </c>
      <c r="B76" s="48">
        <v>169478.92535850624</v>
      </c>
      <c r="C76" s="48">
        <v>20271.07464149376</v>
      </c>
      <c r="D76" s="3">
        <f t="shared" si="6"/>
        <v>19.833900508789277</v>
      </c>
      <c r="E76" s="46">
        <v>543.48254999999995</v>
      </c>
      <c r="F76" s="46">
        <v>142.69900799999999</v>
      </c>
      <c r="G76" s="3">
        <v>3</v>
      </c>
      <c r="H76" s="5">
        <v>1</v>
      </c>
      <c r="J76" s="48">
        <v>23</v>
      </c>
      <c r="K76" s="48">
        <v>19.398248522258815</v>
      </c>
      <c r="L76" s="48">
        <v>-0.60689944231955195</v>
      </c>
      <c r="M76" s="3">
        <f t="shared" si="8"/>
        <v>265798356.83357114</v>
      </c>
      <c r="Q76" s="63">
        <v>229500</v>
      </c>
      <c r="R76" s="64">
        <v>1923.0921000000001</v>
      </c>
      <c r="S76" s="64">
        <v>204.85111499999999</v>
      </c>
      <c r="T76" s="65">
        <v>2</v>
      </c>
      <c r="U76" s="65">
        <v>0</v>
      </c>
      <c r="V76" s="65">
        <v>346860683.11183596</v>
      </c>
      <c r="X76" s="66">
        <f t="shared" si="9"/>
        <v>12.322679478946682</v>
      </c>
      <c r="Y76" s="65">
        <f t="shared" si="10"/>
        <v>5.3693592500857007E-5</v>
      </c>
      <c r="Z76" s="66">
        <f t="shared" si="11"/>
        <v>0.10325772355901736</v>
      </c>
      <c r="AA76" s="67">
        <f t="shared" si="12"/>
        <v>1.0999192292156196E-2</v>
      </c>
      <c r="AB76" s="68">
        <f t="shared" si="13"/>
        <v>1.0738718500171401E-4</v>
      </c>
      <c r="AC76" s="65">
        <f t="shared" si="14"/>
        <v>0</v>
      </c>
      <c r="AE76" s="48">
        <v>48</v>
      </c>
      <c r="AF76" s="48">
        <v>8.3086339075856355</v>
      </c>
      <c r="AG76" s="48">
        <v>-0.22935770965507807</v>
      </c>
      <c r="AH76" s="3">
        <f t="shared" si="7"/>
        <v>5.2604958978223093E-2</v>
      </c>
      <c r="AI76" s="3">
        <v>2.5802079674029725E-5</v>
      </c>
      <c r="AJ76" s="4">
        <v>1.9445199011742183E-2</v>
      </c>
      <c r="AK76" s="3">
        <v>8.9483392395011789E-3</v>
      </c>
      <c r="AL76" s="3">
        <v>1.032083186961189E-4</v>
      </c>
      <c r="AM76" s="3">
        <v>0</v>
      </c>
    </row>
    <row r="77" spans="1:39" x14ac:dyDescent="0.2">
      <c r="A77" s="48">
        <v>50</v>
      </c>
      <c r="B77" s="48">
        <v>188666.4096464715</v>
      </c>
      <c r="C77" s="48">
        <v>47583.590353528503</v>
      </c>
      <c r="D77" s="3">
        <f t="shared" si="6"/>
        <v>21.540486480621528</v>
      </c>
      <c r="E77" s="46">
        <v>618.73397999999997</v>
      </c>
      <c r="F77" s="46">
        <v>152.17511400000001</v>
      </c>
      <c r="G77" s="3">
        <v>4</v>
      </c>
      <c r="H77" s="5">
        <v>1</v>
      </c>
      <c r="J77" s="48">
        <v>24</v>
      </c>
      <c r="K77" s="48">
        <v>19.88897478006546</v>
      </c>
      <c r="L77" s="48">
        <v>2.4849433245037496</v>
      </c>
      <c r="M77" s="3">
        <f t="shared" si="8"/>
        <v>434182182.8196367</v>
      </c>
      <c r="Q77" s="63">
        <v>318750</v>
      </c>
      <c r="R77" s="64">
        <v>513.28907500000003</v>
      </c>
      <c r="S77" s="64">
        <v>139.54030599999999</v>
      </c>
      <c r="T77" s="65">
        <v>3</v>
      </c>
      <c r="U77" s="65">
        <v>0</v>
      </c>
      <c r="V77" s="65">
        <v>224571317.42131296</v>
      </c>
      <c r="X77" s="66">
        <f t="shared" si="9"/>
        <v>21.270272316560352</v>
      </c>
      <c r="Y77" s="65">
        <f t="shared" si="10"/>
        <v>6.6730266091169735E-5</v>
      </c>
      <c r="Z77" s="66">
        <f t="shared" si="11"/>
        <v>3.425191655644038E-2</v>
      </c>
      <c r="AA77" s="67">
        <f t="shared" si="12"/>
        <v>9.3115617498232481E-3</v>
      </c>
      <c r="AB77" s="68">
        <f t="shared" si="13"/>
        <v>2.0019079827350919E-4</v>
      </c>
      <c r="AC77" s="65">
        <f t="shared" si="14"/>
        <v>0</v>
      </c>
      <c r="AE77" s="48">
        <v>49</v>
      </c>
      <c r="AF77" s="48">
        <v>13.011036325519081</v>
      </c>
      <c r="AG77" s="48">
        <v>0.79664460018812022</v>
      </c>
      <c r="AH77" s="3">
        <f t="shared" si="7"/>
        <v>0.63464261900888996</v>
      </c>
      <c r="AI77" s="3">
        <v>7.276775191413545E-5</v>
      </c>
      <c r="AJ77" s="4">
        <v>3.9548003368061711E-2</v>
      </c>
      <c r="AK77" s="3">
        <v>1.0383886012537228E-2</v>
      </c>
      <c r="AL77" s="3">
        <v>2.1830325574240632E-4</v>
      </c>
      <c r="AM77" s="3">
        <v>7.276775191413545E-5</v>
      </c>
    </row>
    <row r="78" spans="1:39" x14ac:dyDescent="0.2">
      <c r="A78" s="48">
        <v>51</v>
      </c>
      <c r="B78" s="48">
        <v>211199.10908042282</v>
      </c>
      <c r="C78" s="48">
        <v>-13199.109080422815</v>
      </c>
      <c r="D78" s="3">
        <f t="shared" si="6"/>
        <v>18.975809224778565</v>
      </c>
      <c r="E78" s="46">
        <v>616.59721100000002</v>
      </c>
      <c r="F78" s="46">
        <v>183.20471599999999</v>
      </c>
      <c r="G78" s="3">
        <v>3</v>
      </c>
      <c r="H78" s="5">
        <v>1</v>
      </c>
      <c r="J78" s="48">
        <v>25</v>
      </c>
      <c r="K78" s="48">
        <v>19.138494062182591</v>
      </c>
      <c r="L78" s="48">
        <v>0.58146398546494638</v>
      </c>
      <c r="M78" s="3">
        <f t="shared" si="8"/>
        <v>204994572.71322513</v>
      </c>
      <c r="Q78" s="63">
        <v>238500</v>
      </c>
      <c r="R78" s="64">
        <v>8610.3429429999997</v>
      </c>
      <c r="S78" s="64">
        <v>157.56348800000001</v>
      </c>
      <c r="T78" s="65">
        <v>4</v>
      </c>
      <c r="U78" s="65">
        <v>1</v>
      </c>
      <c r="V78" s="65">
        <v>9722372724.0092201</v>
      </c>
      <c r="X78" s="66">
        <f t="shared" si="9"/>
        <v>2.4188127552724468</v>
      </c>
      <c r="Y78" s="65">
        <f t="shared" si="10"/>
        <v>1.0141772558794325E-5</v>
      </c>
      <c r="Z78" s="66">
        <f t="shared" si="11"/>
        <v>8.732413978112577E-2</v>
      </c>
      <c r="AA78" s="67">
        <f t="shared" si="12"/>
        <v>1.5979730588663191E-3</v>
      </c>
      <c r="AB78" s="68">
        <f t="shared" si="13"/>
        <v>4.0567090235177301E-5</v>
      </c>
      <c r="AC78" s="65">
        <f t="shared" si="14"/>
        <v>1.0141772558794325E-5</v>
      </c>
      <c r="AE78" s="48">
        <v>50</v>
      </c>
      <c r="AF78" s="48">
        <v>10.035353258448122</v>
      </c>
      <c r="AG78" s="48">
        <v>2.5137875469807529</v>
      </c>
      <c r="AH78" s="3">
        <f t="shared" si="7"/>
        <v>6.3191278313555106</v>
      </c>
      <c r="AI78" s="3">
        <v>5.3118056319275661E-5</v>
      </c>
      <c r="AJ78" s="4">
        <v>3.2865946396289578E-2</v>
      </c>
      <c r="AK78" s="3">
        <v>8.0832462758441935E-3</v>
      </c>
      <c r="AL78" s="3">
        <v>2.1247222527710264E-4</v>
      </c>
      <c r="AM78" s="3">
        <v>5.3118056319275661E-5</v>
      </c>
    </row>
    <row r="79" spans="1:39" x14ac:dyDescent="0.2">
      <c r="A79" s="48">
        <v>52</v>
      </c>
      <c r="B79" s="48">
        <v>159746.75652753719</v>
      </c>
      <c r="C79" s="48">
        <v>31503.243472462811</v>
      </c>
      <c r="D79" s="3">
        <f t="shared" si="6"/>
        <v>20.715691573785438</v>
      </c>
      <c r="E79" s="46">
        <v>1418.350101</v>
      </c>
      <c r="F79" s="46">
        <v>137.31063399999999</v>
      </c>
      <c r="G79" s="3">
        <v>2</v>
      </c>
      <c r="H79" s="5">
        <v>0</v>
      </c>
      <c r="J79" s="48">
        <v>26</v>
      </c>
      <c r="K79" s="48">
        <v>19.495160763112168</v>
      </c>
      <c r="L79" s="48">
        <v>-1.0629897911423569</v>
      </c>
      <c r="M79" s="3">
        <f t="shared" si="8"/>
        <v>292846975.64007097</v>
      </c>
      <c r="Q79" s="63">
        <v>247500</v>
      </c>
      <c r="R79" s="64">
        <v>759.76073399999996</v>
      </c>
      <c r="S79" s="64">
        <v>203.08595800000001</v>
      </c>
      <c r="T79" s="65">
        <v>3</v>
      </c>
      <c r="U79" s="65">
        <v>1</v>
      </c>
      <c r="V79" s="65">
        <v>297983135.6917913</v>
      </c>
      <c r="X79" s="66">
        <f t="shared" si="9"/>
        <v>14.337695750082217</v>
      </c>
      <c r="Y79" s="65">
        <f t="shared" si="10"/>
        <v>5.7930083838716029E-5</v>
      </c>
      <c r="Z79" s="66">
        <f t="shared" si="11"/>
        <v>4.4013003017984428E-2</v>
      </c>
      <c r="AA79" s="67">
        <f t="shared" si="12"/>
        <v>1.1764786573405963E-2</v>
      </c>
      <c r="AB79" s="68">
        <f t="shared" si="13"/>
        <v>1.7379025151614808E-4</v>
      </c>
      <c r="AC79" s="65">
        <f t="shared" si="14"/>
        <v>5.7930083838716029E-5</v>
      </c>
      <c r="AE79" s="48">
        <v>51</v>
      </c>
      <c r="AF79" s="48">
        <v>13.340824642291103</v>
      </c>
      <c r="AG79" s="48">
        <v>-0.79250010453083242</v>
      </c>
      <c r="AH79" s="3">
        <f t="shared" si="7"/>
        <v>0.62805641568138026</v>
      </c>
      <c r="AI79" s="3">
        <v>6.3375376453334701E-5</v>
      </c>
      <c r="AJ79" s="4">
        <v>3.9077080367201249E-2</v>
      </c>
      <c r="AK79" s="3">
        <v>1.161066784452627E-2</v>
      </c>
      <c r="AL79" s="3">
        <v>1.9012612936000412E-4</v>
      </c>
      <c r="AM79" s="3">
        <v>6.3375376453334701E-5</v>
      </c>
    </row>
    <row r="80" spans="1:39" x14ac:dyDescent="0.2">
      <c r="A80" s="48">
        <v>53</v>
      </c>
      <c r="B80" s="48">
        <v>156497.86530070775</v>
      </c>
      <c r="C80" s="48">
        <v>1002.1346992922481</v>
      </c>
      <c r="D80" s="3">
        <f t="shared" si="6"/>
        <v>13.819775406082469</v>
      </c>
      <c r="E80" s="46">
        <v>478.07883800000002</v>
      </c>
      <c r="F80" s="46">
        <v>130.807424</v>
      </c>
      <c r="G80" s="3">
        <v>3</v>
      </c>
      <c r="H80" s="5">
        <v>1</v>
      </c>
      <c r="J80" s="48">
        <v>27</v>
      </c>
      <c r="K80" s="48">
        <v>19.517878968351731</v>
      </c>
      <c r="L80" s="48">
        <v>0.70442480962025655</v>
      </c>
      <c r="M80" s="3">
        <f t="shared" si="8"/>
        <v>299576080.51471353</v>
      </c>
      <c r="Q80" s="63">
        <v>184500</v>
      </c>
      <c r="R80" s="64">
        <v>552.21543199999996</v>
      </c>
      <c r="S80" s="64">
        <v>179.116984</v>
      </c>
      <c r="T80" s="65">
        <v>4</v>
      </c>
      <c r="U80" s="65">
        <v>1</v>
      </c>
      <c r="V80" s="65">
        <v>406291879.518305</v>
      </c>
      <c r="X80" s="66">
        <f t="shared" si="9"/>
        <v>9.1532916273722691</v>
      </c>
      <c r="Y80" s="65">
        <f t="shared" si="10"/>
        <v>4.9611336733725041E-5</v>
      </c>
      <c r="Z80" s="66">
        <f t="shared" si="11"/>
        <v>2.739614574651144E-2</v>
      </c>
      <c r="AA80" s="67">
        <f t="shared" si="12"/>
        <v>8.8862330079532408E-3</v>
      </c>
      <c r="AB80" s="68">
        <f t="shared" si="13"/>
        <v>1.9844534693490016E-4</v>
      </c>
      <c r="AC80" s="65">
        <f t="shared" si="14"/>
        <v>4.9611336733725041E-5</v>
      </c>
      <c r="AE80" s="48">
        <v>52</v>
      </c>
      <c r="AF80" s="48">
        <v>14.137428157542969</v>
      </c>
      <c r="AG80" s="48">
        <v>-0.15094648449249704</v>
      </c>
      <c r="AH80" s="3">
        <f t="shared" si="7"/>
        <v>2.2784841180643649E-2</v>
      </c>
      <c r="AI80" s="3">
        <v>7.3131930316603771E-5</v>
      </c>
      <c r="AJ80" s="4">
        <v>0.10372668075087993</v>
      </c>
      <c r="AK80" s="3">
        <v>1.0041791717416685E-2</v>
      </c>
      <c r="AL80" s="3">
        <v>1.4626386063320754E-4</v>
      </c>
      <c r="AM80" s="3">
        <v>0</v>
      </c>
    </row>
    <row r="81" spans="1:39" x14ac:dyDescent="0.2">
      <c r="A81" s="48">
        <v>54</v>
      </c>
      <c r="B81" s="48">
        <v>195375.70365186772</v>
      </c>
      <c r="C81" s="48">
        <v>-60375.70365186772</v>
      </c>
      <c r="D81" s="3">
        <f t="shared" si="6"/>
        <v>22.016684091152559</v>
      </c>
      <c r="E81" s="46">
        <v>558.99735099999998</v>
      </c>
      <c r="F81" s="46">
        <v>168.340236</v>
      </c>
      <c r="G81" s="3">
        <v>3</v>
      </c>
      <c r="H81" s="5">
        <v>1</v>
      </c>
      <c r="J81" s="48">
        <v>28</v>
      </c>
      <c r="K81" s="48">
        <v>19.482546126306715</v>
      </c>
      <c r="L81" s="48">
        <v>1.1747726412932771</v>
      </c>
      <c r="M81" s="3">
        <f t="shared" si="8"/>
        <v>289176019.96857405</v>
      </c>
      <c r="Q81" s="63">
        <v>168750</v>
      </c>
      <c r="R81" s="64">
        <v>1750.106714</v>
      </c>
      <c r="S81" s="64">
        <v>120.216482</v>
      </c>
      <c r="T81" s="65">
        <v>3</v>
      </c>
      <c r="U81" s="65">
        <v>0</v>
      </c>
      <c r="V81" s="65">
        <v>331659445.7139641</v>
      </c>
      <c r="X81" s="66">
        <f t="shared" si="9"/>
        <v>9.2661130874924815</v>
      </c>
      <c r="Y81" s="65">
        <f t="shared" si="10"/>
        <v>5.491029977773323E-5</v>
      </c>
      <c r="Z81" s="66">
        <f t="shared" si="11"/>
        <v>9.6098884308763635E-2</v>
      </c>
      <c r="AA81" s="67">
        <f t="shared" si="12"/>
        <v>6.6011230648444705E-3</v>
      </c>
      <c r="AB81" s="68">
        <f t="shared" si="13"/>
        <v>1.6473089933319968E-4</v>
      </c>
      <c r="AC81" s="65">
        <f t="shared" si="14"/>
        <v>0</v>
      </c>
      <c r="AE81" s="48">
        <v>53</v>
      </c>
      <c r="AF81" s="48">
        <v>12.842857403957163</v>
      </c>
      <c r="AG81" s="48">
        <v>-0.79931288974243309</v>
      </c>
      <c r="AH81" s="3">
        <f t="shared" si="7"/>
        <v>0.63890109570839904</v>
      </c>
      <c r="AI81" s="3">
        <v>7.646694929660146E-5</v>
      </c>
      <c r="AJ81" s="4">
        <v>3.6557230265124148E-2</v>
      </c>
      <c r="AK81" s="3">
        <v>1.000244465862705E-2</v>
      </c>
      <c r="AL81" s="3">
        <v>2.2940084788980439E-4</v>
      </c>
      <c r="AM81" s="3">
        <v>7.646694929660146E-5</v>
      </c>
    </row>
    <row r="82" spans="1:39" x14ac:dyDescent="0.2">
      <c r="A82" s="48">
        <v>55</v>
      </c>
      <c r="B82" s="48">
        <v>190723.90322559568</v>
      </c>
      <c r="C82" s="48">
        <v>-3223.9032255956845</v>
      </c>
      <c r="D82" s="3">
        <f t="shared" si="6"/>
        <v>16.15669617260243</v>
      </c>
      <c r="E82" s="46">
        <v>781.31422999999995</v>
      </c>
      <c r="F82" s="46">
        <v>159.97896599999999</v>
      </c>
      <c r="G82" s="3">
        <v>3</v>
      </c>
      <c r="H82" s="5">
        <v>1</v>
      </c>
      <c r="J82" s="48">
        <v>29</v>
      </c>
      <c r="K82" s="48">
        <v>22.443951417072132</v>
      </c>
      <c r="L82" s="48">
        <v>-1.5600648999908913</v>
      </c>
      <c r="M82" s="3">
        <f t="shared" si="8"/>
        <v>5588358418.7229948</v>
      </c>
      <c r="Q82" s="63">
        <v>83250</v>
      </c>
      <c r="R82" s="64">
        <v>400.87644499999999</v>
      </c>
      <c r="S82" s="64">
        <v>142.60610499999999</v>
      </c>
      <c r="T82" s="65">
        <v>4</v>
      </c>
      <c r="U82" s="65">
        <v>1</v>
      </c>
      <c r="V82" s="65">
        <v>305784990.52042127</v>
      </c>
      <c r="X82" s="66">
        <f t="shared" si="9"/>
        <v>4.7607585940760311</v>
      </c>
      <c r="Y82" s="65">
        <f t="shared" si="10"/>
        <v>5.7186289418330702E-5</v>
      </c>
      <c r="Z82" s="66">
        <f t="shared" si="11"/>
        <v>2.2924636404761528E-2</v>
      </c>
      <c r="AA82" s="67">
        <f t="shared" si="12"/>
        <v>8.1551139933508567E-3</v>
      </c>
      <c r="AB82" s="68">
        <f t="shared" si="13"/>
        <v>2.2874515767332281E-4</v>
      </c>
      <c r="AC82" s="65">
        <f t="shared" si="14"/>
        <v>5.7186289418330702E-5</v>
      </c>
      <c r="AE82" s="48">
        <v>54</v>
      </c>
      <c r="AF82" s="48">
        <v>13.270695153039975</v>
      </c>
      <c r="AG82" s="48">
        <v>-4.2129361180346248</v>
      </c>
      <c r="AH82" s="3">
        <f t="shared" si="7"/>
        <v>17.748830734640652</v>
      </c>
      <c r="AI82" s="3">
        <v>6.7094511370409998E-5</v>
      </c>
      <c r="AJ82" s="4">
        <v>3.7505654122698566E-2</v>
      </c>
      <c r="AK82" s="3">
        <v>1.1294705878399503E-2</v>
      </c>
      <c r="AL82" s="3">
        <v>2.0128353411123001E-4</v>
      </c>
      <c r="AM82" s="3">
        <v>6.7094511370409998E-5</v>
      </c>
    </row>
    <row r="83" spans="1:39" x14ac:dyDescent="0.2">
      <c r="A83" s="48">
        <v>56</v>
      </c>
      <c r="B83" s="48">
        <v>200253.0344059894</v>
      </c>
      <c r="C83" s="48">
        <v>-12753.034405989398</v>
      </c>
      <c r="D83" s="3">
        <f t="shared" si="6"/>
        <v>18.907049029794877</v>
      </c>
      <c r="E83" s="46">
        <v>522.57937500000003</v>
      </c>
      <c r="F83" s="46">
        <v>165.36734000000001</v>
      </c>
      <c r="G83" s="3">
        <v>4</v>
      </c>
      <c r="H83" s="5">
        <v>1</v>
      </c>
      <c r="J83" s="48">
        <v>30</v>
      </c>
      <c r="K83" s="48">
        <v>20.038046281953392</v>
      </c>
      <c r="L83" s="48">
        <v>0.6224244445154099</v>
      </c>
      <c r="M83" s="3">
        <f t="shared" si="8"/>
        <v>503979566.19678324</v>
      </c>
      <c r="Q83" s="63">
        <v>201093.75</v>
      </c>
      <c r="R83" s="64">
        <v>480.02980100000002</v>
      </c>
      <c r="S83" s="64">
        <v>183.94793999999999</v>
      </c>
      <c r="T83" s="65">
        <v>3</v>
      </c>
      <c r="U83" s="65">
        <v>1</v>
      </c>
      <c r="V83" s="65">
        <v>236476214.33749855</v>
      </c>
      <c r="X83" s="66">
        <f t="shared" si="9"/>
        <v>13.076901147171805</v>
      </c>
      <c r="Y83" s="65">
        <f t="shared" si="10"/>
        <v>6.5028879053535002E-5</v>
      </c>
      <c r="Z83" s="66">
        <f t="shared" si="11"/>
        <v>3.1215799871321476E-2</v>
      </c>
      <c r="AA83" s="67">
        <f t="shared" si="12"/>
        <v>1.1961928342406912E-2</v>
      </c>
      <c r="AB83" s="68">
        <f t="shared" si="13"/>
        <v>1.9508663716060501E-4</v>
      </c>
      <c r="AC83" s="65">
        <f t="shared" si="14"/>
        <v>6.5028879053535002E-5</v>
      </c>
      <c r="AE83" s="48">
        <v>55</v>
      </c>
      <c r="AF83" s="48">
        <v>13.123149685664874</v>
      </c>
      <c r="AG83" s="48">
        <v>-0.79421791996449542</v>
      </c>
      <c r="AH83" s="3">
        <f t="shared" si="7"/>
        <v>0.63078210439272964</v>
      </c>
      <c r="AI83" s="3">
        <v>6.5754302750402013E-5</v>
      </c>
      <c r="AJ83" s="4">
        <v>5.1374772422617232E-2</v>
      </c>
      <c r="AK83" s="3">
        <v>1.0519305364060269E-2</v>
      </c>
      <c r="AL83" s="3">
        <v>1.9726290825120604E-4</v>
      </c>
      <c r="AM83" s="3">
        <v>6.5754302750402013E-5</v>
      </c>
    </row>
    <row r="84" spans="1:39" x14ac:dyDescent="0.2">
      <c r="A84" s="48">
        <v>57</v>
      </c>
      <c r="B84" s="48">
        <v>190367.82158862779</v>
      </c>
      <c r="C84" s="48">
        <v>-33617.82158862779</v>
      </c>
      <c r="D84" s="3">
        <f t="shared" si="6"/>
        <v>20.845623219520071</v>
      </c>
      <c r="E84" s="46">
        <v>520.2568</v>
      </c>
      <c r="F84" s="46">
        <v>155.519622</v>
      </c>
      <c r="G84" s="3">
        <v>4</v>
      </c>
      <c r="H84" s="5">
        <v>1</v>
      </c>
      <c r="J84" s="48">
        <v>31</v>
      </c>
      <c r="K84" s="48">
        <v>19.578583508705798</v>
      </c>
      <c r="L84" s="48">
        <v>-1.7995939789895132</v>
      </c>
      <c r="M84" s="3">
        <f t="shared" si="8"/>
        <v>318325024.60080129</v>
      </c>
      <c r="Q84" s="63">
        <v>183000</v>
      </c>
      <c r="R84" s="64">
        <v>733.28337899999997</v>
      </c>
      <c r="S84" s="64">
        <v>194.16727</v>
      </c>
      <c r="T84" s="65">
        <v>4</v>
      </c>
      <c r="U84" s="65">
        <v>1</v>
      </c>
      <c r="V84" s="65">
        <v>479581718.65698051</v>
      </c>
      <c r="X84" s="66">
        <f t="shared" si="9"/>
        <v>8.3564107650000068</v>
      </c>
      <c r="Y84" s="65">
        <f t="shared" si="10"/>
        <v>4.5663446803278728E-5</v>
      </c>
      <c r="Z84" s="66">
        <f t="shared" si="11"/>
        <v>3.3484246568694975E-2</v>
      </c>
      <c r="AA84" s="67">
        <f t="shared" si="12"/>
        <v>8.8663468045828576E-3</v>
      </c>
      <c r="AB84" s="68">
        <f t="shared" si="13"/>
        <v>1.8265378721311491E-4</v>
      </c>
      <c r="AC84" s="65">
        <f t="shared" si="14"/>
        <v>4.5663446803278728E-5</v>
      </c>
      <c r="AE84" s="48">
        <v>56</v>
      </c>
      <c r="AF84" s="48">
        <v>10.150984763092803</v>
      </c>
      <c r="AG84" s="48">
        <v>-0.39244986990486019</v>
      </c>
      <c r="AH84" s="3">
        <f t="shared" si="7"/>
        <v>0.1540169003883417</v>
      </c>
      <c r="AI84" s="3">
        <v>5.2045519430335692E-5</v>
      </c>
      <c r="AJ84" s="4">
        <v>2.7197915015455185E-2</v>
      </c>
      <c r="AK84" s="3">
        <v>8.606629107112929E-3</v>
      </c>
      <c r="AL84" s="3">
        <v>2.0818207772134277E-4</v>
      </c>
      <c r="AM84" s="3">
        <v>5.2045519430335692E-5</v>
      </c>
    </row>
    <row r="85" spans="1:39" x14ac:dyDescent="0.2">
      <c r="A85" s="48">
        <v>58</v>
      </c>
      <c r="B85" s="48">
        <v>208150.14245779772</v>
      </c>
      <c r="C85" s="48">
        <v>-14650.142457797716</v>
      </c>
      <c r="D85" s="3">
        <f t="shared" si="6"/>
        <v>19.184410676959381</v>
      </c>
      <c r="E85" s="46">
        <v>606.19207500000005</v>
      </c>
      <c r="F85" s="46">
        <v>171.87055000000001</v>
      </c>
      <c r="G85" s="3">
        <v>4</v>
      </c>
      <c r="H85" s="5">
        <v>1</v>
      </c>
      <c r="J85" s="48">
        <v>32</v>
      </c>
      <c r="K85" s="48">
        <v>20.8850677495087</v>
      </c>
      <c r="L85" s="48">
        <v>0.77941185519123124</v>
      </c>
      <c r="M85" s="3">
        <f t="shared" si="8"/>
        <v>1175627341.2467408</v>
      </c>
      <c r="Q85" s="63">
        <v>221250</v>
      </c>
      <c r="R85" s="64">
        <v>562.62056800000005</v>
      </c>
      <c r="S85" s="64">
        <v>170.662811</v>
      </c>
      <c r="T85" s="65">
        <v>3</v>
      </c>
      <c r="U85" s="65">
        <v>1</v>
      </c>
      <c r="V85" s="65">
        <v>225635506.15191349</v>
      </c>
      <c r="X85" s="66">
        <f t="shared" si="9"/>
        <v>14.72921354329697</v>
      </c>
      <c r="Y85" s="65">
        <f t="shared" si="10"/>
        <v>6.6572716579873305E-5</v>
      </c>
      <c r="Z85" s="66">
        <f t="shared" si="11"/>
        <v>3.7455179615471339E-2</v>
      </c>
      <c r="AA85" s="67">
        <f t="shared" si="12"/>
        <v>1.1361486947427486E-2</v>
      </c>
      <c r="AB85" s="68">
        <f t="shared" si="13"/>
        <v>1.9971814973961992E-4</v>
      </c>
      <c r="AC85" s="65">
        <f t="shared" si="14"/>
        <v>6.6572716579873305E-5</v>
      </c>
      <c r="AE85" s="48">
        <v>57</v>
      </c>
      <c r="AF85" s="48">
        <v>10.080170540548798</v>
      </c>
      <c r="AG85" s="48">
        <v>-1.6699817470738374</v>
      </c>
      <c r="AH85" s="3">
        <f t="shared" si="7"/>
        <v>2.7888390355597861</v>
      </c>
      <c r="AI85" s="3">
        <v>5.3653517023763703E-5</v>
      </c>
      <c r="AJ85" s="4">
        <v>2.7913607075528826E-2</v>
      </c>
      <c r="AK85" s="3">
        <v>8.3441746865062956E-3</v>
      </c>
      <c r="AL85" s="3">
        <v>2.1461406809505481E-4</v>
      </c>
      <c r="AM85" s="3">
        <v>5.3653517023763703E-5</v>
      </c>
    </row>
    <row r="86" spans="1:39" x14ac:dyDescent="0.2">
      <c r="A86" s="48">
        <v>59</v>
      </c>
      <c r="B86" s="48">
        <v>205939.0495269259</v>
      </c>
      <c r="C86" s="48">
        <v>10810.950473074103</v>
      </c>
      <c r="D86" s="3">
        <f t="shared" si="6"/>
        <v>18.576629664243605</v>
      </c>
      <c r="E86" s="46">
        <v>562.99217999999996</v>
      </c>
      <c r="F86" s="46">
        <v>178.83827500000001</v>
      </c>
      <c r="G86" s="3">
        <v>3</v>
      </c>
      <c r="H86" s="5">
        <v>1</v>
      </c>
      <c r="J86" s="48">
        <v>33</v>
      </c>
      <c r="K86" s="48">
        <v>19.106281221715832</v>
      </c>
      <c r="L86" s="48">
        <v>-0.65107579081785261</v>
      </c>
      <c r="M86" s="3">
        <f t="shared" si="8"/>
        <v>198496340.41316104</v>
      </c>
      <c r="Q86" s="63">
        <v>177000</v>
      </c>
      <c r="R86" s="64">
        <v>541.43868399999997</v>
      </c>
      <c r="S86" s="64">
        <v>159.32864499999999</v>
      </c>
      <c r="T86" s="65">
        <v>3</v>
      </c>
      <c r="U86" s="65">
        <v>0</v>
      </c>
      <c r="V86" s="65">
        <v>256240257.49544844</v>
      </c>
      <c r="X86" s="66">
        <f t="shared" si="9"/>
        <v>11.057312540623938</v>
      </c>
      <c r="Y86" s="65">
        <f t="shared" si="10"/>
        <v>6.247069231990925E-5</v>
      </c>
      <c r="Z86" s="66">
        <f t="shared" si="11"/>
        <v>3.3824049438260569E-2</v>
      </c>
      <c r="AA86" s="67">
        <f t="shared" si="12"/>
        <v>9.9533707595430478E-3</v>
      </c>
      <c r="AB86" s="68">
        <f t="shared" si="13"/>
        <v>1.8741207695972776E-4</v>
      </c>
      <c r="AC86" s="65">
        <f t="shared" si="14"/>
        <v>0</v>
      </c>
      <c r="AE86" s="48">
        <v>58</v>
      </c>
      <c r="AF86" s="48">
        <v>10.164738419211636</v>
      </c>
      <c r="AG86" s="48">
        <v>-0.45908620375993969</v>
      </c>
      <c r="AH86" s="3">
        <f t="shared" si="7"/>
        <v>0.21076014248271285</v>
      </c>
      <c r="AI86" s="3">
        <v>5.0158409382179303E-5</v>
      </c>
      <c r="AJ86" s="4">
        <v>3.0405630262082744E-2</v>
      </c>
      <c r="AK86" s="3">
        <v>8.6207534076403174E-3</v>
      </c>
      <c r="AL86" s="3">
        <v>2.0063363752871721E-4</v>
      </c>
      <c r="AM86" s="3">
        <v>5.0158409382179303E-5</v>
      </c>
    </row>
    <row r="87" spans="1:39" x14ac:dyDescent="0.2">
      <c r="A87" s="48">
        <v>60</v>
      </c>
      <c r="B87" s="48">
        <v>241936.9363994427</v>
      </c>
      <c r="C87" s="48">
        <v>-4936.9363994426967</v>
      </c>
      <c r="D87" s="3">
        <f t="shared" si="6"/>
        <v>17.009000511491607</v>
      </c>
      <c r="E87" s="46">
        <v>514.58971699999995</v>
      </c>
      <c r="F87" s="46">
        <v>217.671729</v>
      </c>
      <c r="G87" s="3">
        <v>4</v>
      </c>
      <c r="H87" s="5">
        <v>0</v>
      </c>
      <c r="J87" s="48">
        <v>34</v>
      </c>
      <c r="K87" s="48">
        <v>19.789584728703836</v>
      </c>
      <c r="L87" s="48">
        <v>0.8777821759331168</v>
      </c>
      <c r="M87" s="3">
        <f t="shared" si="8"/>
        <v>393103985.39055055</v>
      </c>
      <c r="Q87" s="63">
        <v>151875</v>
      </c>
      <c r="R87" s="64">
        <v>589.09792300000004</v>
      </c>
      <c r="S87" s="64">
        <v>146.229322</v>
      </c>
      <c r="T87" s="65">
        <v>3</v>
      </c>
      <c r="U87" s="65">
        <v>0</v>
      </c>
      <c r="V87" s="65">
        <v>241286914.30607507</v>
      </c>
      <c r="X87" s="66">
        <f t="shared" si="9"/>
        <v>9.7773104733740457</v>
      </c>
      <c r="Y87" s="65">
        <f t="shared" si="10"/>
        <v>6.4377352911104823E-5</v>
      </c>
      <c r="Z87" s="66">
        <f t="shared" si="11"/>
        <v>3.7924564888169858E-2</v>
      </c>
      <c r="AA87" s="67">
        <f t="shared" si="12"/>
        <v>9.4138566683455837E-3</v>
      </c>
      <c r="AB87" s="68">
        <f t="shared" si="13"/>
        <v>1.9313205873331446E-4</v>
      </c>
      <c r="AC87" s="65">
        <f t="shared" si="14"/>
        <v>0</v>
      </c>
      <c r="AE87" s="48">
        <v>59</v>
      </c>
      <c r="AF87" s="48">
        <v>13.342571384208419</v>
      </c>
      <c r="AG87" s="48">
        <v>0.73161343098519538</v>
      </c>
      <c r="AH87" s="3">
        <f t="shared" si="7"/>
        <v>0.53525821239792926</v>
      </c>
      <c r="AI87" s="3">
        <v>6.4932801915541479E-5</v>
      </c>
      <c r="AJ87" s="4">
        <v>3.6556659703938871E-2</v>
      </c>
      <c r="AK87" s="3">
        <v>1.1612470285492133E-2</v>
      </c>
      <c r="AL87" s="3">
        <v>1.9479840574662444E-4</v>
      </c>
      <c r="AM87" s="3">
        <v>6.4932801915541479E-5</v>
      </c>
    </row>
    <row r="88" spans="1:39" x14ac:dyDescent="0.2">
      <c r="A88" s="48">
        <v>61</v>
      </c>
      <c r="B88" s="48">
        <v>164537.23523819906</v>
      </c>
      <c r="C88" s="48">
        <v>4212.764761800936</v>
      </c>
      <c r="D88" s="3">
        <f t="shared" si="6"/>
        <v>16.691748848303288</v>
      </c>
      <c r="E88" s="46">
        <v>702.90409799999998</v>
      </c>
      <c r="F88" s="46">
        <v>145.57900100000001</v>
      </c>
      <c r="G88" s="3">
        <v>3</v>
      </c>
      <c r="H88" s="5">
        <v>0</v>
      </c>
      <c r="J88" s="48">
        <v>35</v>
      </c>
      <c r="K88" s="48">
        <v>20.017058163059914</v>
      </c>
      <c r="L88" s="48">
        <v>1.1101246935885563</v>
      </c>
      <c r="M88" s="3">
        <f t="shared" si="8"/>
        <v>493512212.4117133</v>
      </c>
      <c r="Q88" s="63">
        <v>164250</v>
      </c>
      <c r="R88" s="64">
        <v>591.04888600000004</v>
      </c>
      <c r="S88" s="64">
        <v>110.09005499999999</v>
      </c>
      <c r="T88" s="65">
        <v>2</v>
      </c>
      <c r="U88" s="65">
        <v>0</v>
      </c>
      <c r="V88" s="65">
        <v>112838617.99213555</v>
      </c>
      <c r="X88" s="66">
        <f t="shared" si="9"/>
        <v>15.462385583591237</v>
      </c>
      <c r="Y88" s="65">
        <f t="shared" si="10"/>
        <v>9.4139333842260193E-5</v>
      </c>
      <c r="Z88" s="66">
        <f t="shared" si="11"/>
        <v>5.5640948396249994E-2</v>
      </c>
      <c r="AA88" s="67">
        <f t="shared" si="12"/>
        <v>1.0363804440357786E-2</v>
      </c>
      <c r="AB88" s="68">
        <f t="shared" si="13"/>
        <v>1.8827866768452039E-4</v>
      </c>
      <c r="AC88" s="65">
        <f t="shared" si="14"/>
        <v>0</v>
      </c>
      <c r="AE88" s="48">
        <v>60</v>
      </c>
      <c r="AF88" s="48">
        <v>8.8592917930355366</v>
      </c>
      <c r="AG88" s="48">
        <v>0.65279416877143071</v>
      </c>
      <c r="AH88" s="3">
        <f t="shared" si="7"/>
        <v>0.42614022678198316</v>
      </c>
      <c r="AI88" s="3">
        <v>4.0135383805092689E-5</v>
      </c>
      <c r="AJ88" s="4">
        <v>2.065325579394903E-2</v>
      </c>
      <c r="AK88" s="3">
        <v>8.7363383869331259E-3</v>
      </c>
      <c r="AL88" s="3">
        <v>1.6054153522037076E-4</v>
      </c>
      <c r="AM88" s="3">
        <v>0</v>
      </c>
    </row>
    <row r="89" spans="1:39" x14ac:dyDescent="0.2">
      <c r="A89" s="48">
        <v>62</v>
      </c>
      <c r="B89" s="48">
        <v>189259.14512443813</v>
      </c>
      <c r="C89" s="48">
        <v>10240.854875561869</v>
      </c>
      <c r="D89" s="3">
        <f t="shared" si="6"/>
        <v>18.468280758100995</v>
      </c>
      <c r="E89" s="46">
        <v>509.480052</v>
      </c>
      <c r="F89" s="46">
        <v>154.59059199999999</v>
      </c>
      <c r="G89" s="3">
        <v>4</v>
      </c>
      <c r="H89" s="5">
        <v>1</v>
      </c>
      <c r="J89" s="48">
        <v>36</v>
      </c>
      <c r="K89" s="48">
        <v>19.806534538151197</v>
      </c>
      <c r="L89" s="48">
        <v>1.2163726671428847</v>
      </c>
      <c r="M89" s="3">
        <f t="shared" si="8"/>
        <v>399823812.04571867</v>
      </c>
      <c r="AE89" s="48">
        <v>61</v>
      </c>
      <c r="AF89" s="48">
        <v>11.016491994909778</v>
      </c>
      <c r="AG89" s="48">
        <v>-0.38249893948265701</v>
      </c>
      <c r="AH89" s="3">
        <f t="shared" si="7"/>
        <v>0.14630543870535731</v>
      </c>
      <c r="AI89" s="3">
        <v>6.301625514327182E-5</v>
      </c>
      <c r="AJ89" s="4">
        <v>4.4294383980819342E-2</v>
      </c>
      <c r="AK89" s="3">
        <v>9.173843470518625E-3</v>
      </c>
      <c r="AL89" s="3">
        <v>1.8904876542981546E-4</v>
      </c>
      <c r="AM89" s="3">
        <v>0</v>
      </c>
    </row>
    <row r="90" spans="1:39" x14ac:dyDescent="0.2">
      <c r="A90" s="48">
        <v>63</v>
      </c>
      <c r="B90" s="48">
        <v>180139.28280908742</v>
      </c>
      <c r="C90" s="48">
        <v>52360.717190912575</v>
      </c>
      <c r="D90" s="3">
        <f t="shared" si="6"/>
        <v>21.731823834470926</v>
      </c>
      <c r="E90" s="46">
        <v>496.84524399999998</v>
      </c>
      <c r="F90" s="46">
        <v>128.76355799999999</v>
      </c>
      <c r="G90" s="3">
        <v>6</v>
      </c>
      <c r="H90" s="5">
        <v>1</v>
      </c>
      <c r="J90" s="48">
        <v>37</v>
      </c>
      <c r="K90" s="48">
        <v>20.475725305882015</v>
      </c>
      <c r="L90" s="48">
        <v>4.0978993782676554E-2</v>
      </c>
      <c r="M90" s="3">
        <f t="shared" si="8"/>
        <v>780718576.81473589</v>
      </c>
      <c r="AE90" s="48">
        <v>62</v>
      </c>
      <c r="AF90" s="48">
        <v>10.074636742890055</v>
      </c>
      <c r="AG90" s="48">
        <v>0.68328572165969703</v>
      </c>
      <c r="AH90" s="3">
        <f t="shared" si="7"/>
        <v>0.46687937742401298</v>
      </c>
      <c r="AI90" s="3">
        <v>5.3924423381201761E-5</v>
      </c>
      <c r="AJ90" s="4">
        <v>2.7473418028324689E-2</v>
      </c>
      <c r="AK90" s="3">
        <v>8.3362085337586218E-3</v>
      </c>
      <c r="AL90" s="3">
        <v>2.1569769352480705E-4</v>
      </c>
      <c r="AM90" s="3">
        <v>5.3924423381201761E-5</v>
      </c>
    </row>
    <row r="91" spans="1:39" x14ac:dyDescent="0.2">
      <c r="A91" s="48">
        <v>64</v>
      </c>
      <c r="B91" s="48">
        <v>302281.1190001404</v>
      </c>
      <c r="C91" s="48">
        <v>51156.380999859597</v>
      </c>
      <c r="D91" s="3">
        <f t="shared" si="6"/>
        <v>21.685285028658882</v>
      </c>
      <c r="E91" s="46">
        <v>1471.026102</v>
      </c>
      <c r="F91" s="46">
        <v>243.127151</v>
      </c>
      <c r="G91" s="3">
        <v>5</v>
      </c>
      <c r="H91" s="5">
        <v>1</v>
      </c>
      <c r="J91" s="48">
        <v>38</v>
      </c>
      <c r="K91" s="48">
        <v>21.83606909435257</v>
      </c>
      <c r="L91" s="48">
        <v>-3.0578923679716681</v>
      </c>
      <c r="M91" s="3">
        <f t="shared" si="8"/>
        <v>3042876415.6027174</v>
      </c>
      <c r="AE91" s="48">
        <v>63</v>
      </c>
      <c r="AF91" s="48">
        <v>5.7586476814420386</v>
      </c>
      <c r="AG91" s="48">
        <v>2.1572256202301983</v>
      </c>
      <c r="AH91" s="3">
        <f t="shared" si="7"/>
        <v>4.6536223765775633</v>
      </c>
      <c r="AI91" s="3">
        <v>3.4046766888912846E-5</v>
      </c>
      <c r="AJ91" s="4">
        <v>1.6915974202333022E-2</v>
      </c>
      <c r="AK91" s="3">
        <v>4.3839828430130082E-3</v>
      </c>
      <c r="AL91" s="3">
        <v>2.0428060133347709E-4</v>
      </c>
      <c r="AM91" s="3">
        <v>3.4046766888912846E-5</v>
      </c>
    </row>
    <row r="92" spans="1:39" x14ac:dyDescent="0.2">
      <c r="A92" s="48">
        <v>65</v>
      </c>
      <c r="B92" s="48">
        <v>254221.79984931144</v>
      </c>
      <c r="C92" s="48">
        <v>-2971.7998493114428</v>
      </c>
      <c r="D92" s="3">
        <f t="shared" si="6"/>
        <v>15.993846116232177</v>
      </c>
      <c r="E92" s="46">
        <v>745.26786600000003</v>
      </c>
      <c r="F92" s="46">
        <v>215.62786299999999</v>
      </c>
      <c r="G92" s="3">
        <v>4</v>
      </c>
      <c r="H92" s="5">
        <v>1</v>
      </c>
      <c r="J92" s="48">
        <v>39</v>
      </c>
      <c r="K92" s="48">
        <v>19.798144538031728</v>
      </c>
      <c r="L92" s="48">
        <v>1.9035272330646151</v>
      </c>
      <c r="M92" s="3">
        <f t="shared" si="8"/>
        <v>396483323.16127145</v>
      </c>
      <c r="AE92" s="48">
        <v>64</v>
      </c>
      <c r="AF92" s="48">
        <v>7.3523240295568568</v>
      </c>
      <c r="AG92" s="48">
        <v>1.7679022909915441</v>
      </c>
      <c r="AH92" s="3">
        <f t="shared" si="7"/>
        <v>3.1254785104931502</v>
      </c>
      <c r="AI92" s="3">
        <v>2.5804353868925626E-5</v>
      </c>
      <c r="AJ92" s="4">
        <v>3.7958878086434285E-2</v>
      </c>
      <c r="AK92" s="3">
        <v>6.2737390395477145E-3</v>
      </c>
      <c r="AL92" s="3">
        <v>1.2902176934462812E-4</v>
      </c>
      <c r="AM92" s="3">
        <v>2.5804353868925626E-5</v>
      </c>
    </row>
    <row r="93" spans="1:39" x14ac:dyDescent="0.2">
      <c r="A93" s="48">
        <v>66</v>
      </c>
      <c r="B93" s="48">
        <v>289780.30130618997</v>
      </c>
      <c r="C93" s="48">
        <v>81469.698693810031</v>
      </c>
      <c r="D93" s="3">
        <f t="shared" ref="D93:D114" si="15">LN(C93^2)</f>
        <v>22.615972869856041</v>
      </c>
      <c r="E93" s="46">
        <v>1111.6772980000001</v>
      </c>
      <c r="F93" s="46">
        <v>245.078114</v>
      </c>
      <c r="G93" s="3">
        <v>4</v>
      </c>
      <c r="H93" s="5">
        <v>1</v>
      </c>
      <c r="J93" s="48">
        <v>40</v>
      </c>
      <c r="K93" s="48">
        <v>18.770820259863342</v>
      </c>
      <c r="L93" s="48">
        <v>1.4170583200462268</v>
      </c>
      <c r="M93" s="3">
        <f t="shared" si="8"/>
        <v>141926554.49065334</v>
      </c>
      <c r="AE93" s="48">
        <v>65</v>
      </c>
      <c r="AF93" s="48">
        <v>10.199244699503744</v>
      </c>
      <c r="AG93" s="48">
        <v>0.52235427994492056</v>
      </c>
      <c r="AH93" s="3">
        <f t="shared" si="7"/>
        <v>0.27285399377677644</v>
      </c>
      <c r="AI93" s="3">
        <v>4.2673030763974778E-5</v>
      </c>
      <c r="AJ93" s="4">
        <v>3.1802838573219833E-2</v>
      </c>
      <c r="AK93" s="3">
        <v>9.2014944313691394E-3</v>
      </c>
      <c r="AL93" s="3">
        <v>1.7069212305589911E-4</v>
      </c>
      <c r="AM93" s="3">
        <v>4.2673030763974778E-5</v>
      </c>
    </row>
    <row r="94" spans="1:39" x14ac:dyDescent="0.2">
      <c r="A94" s="48">
        <v>67</v>
      </c>
      <c r="B94" s="48">
        <v>217186.72447195934</v>
      </c>
      <c r="C94" s="48">
        <v>-7561.7244719593436</v>
      </c>
      <c r="D94" s="3">
        <f t="shared" si="15"/>
        <v>17.861709095836343</v>
      </c>
      <c r="E94" s="46">
        <v>785.95938000000001</v>
      </c>
      <c r="F94" s="46">
        <v>177.909245</v>
      </c>
      <c r="G94" s="3">
        <v>4</v>
      </c>
      <c r="H94" s="5">
        <v>1</v>
      </c>
      <c r="J94" s="48">
        <v>41</v>
      </c>
      <c r="K94" s="48">
        <v>19.145368256120111</v>
      </c>
      <c r="L94" s="48">
        <v>-3.4205872127336967</v>
      </c>
      <c r="M94" s="3">
        <f t="shared" si="8"/>
        <v>206408599.74194679</v>
      </c>
      <c r="AE94" s="48">
        <v>66</v>
      </c>
      <c r="AF94" s="48">
        <v>9.8821834245272484</v>
      </c>
      <c r="AG94" s="48">
        <v>3.5539323450321998</v>
      </c>
      <c r="AH94" s="3">
        <f t="shared" ref="AH94:AH115" si="16">+AG94^2</f>
        <v>12.630435113066071</v>
      </c>
      <c r="AI94" s="3">
        <v>3.6191557628442959E-5</v>
      </c>
      <c r="AJ94" s="4">
        <v>4.0233332994798761E-2</v>
      </c>
      <c r="AK94" s="3">
        <v>8.8697586863011133E-3</v>
      </c>
      <c r="AL94" s="3">
        <v>1.4476623051377184E-4</v>
      </c>
      <c r="AM94" s="3">
        <v>3.6191557628442959E-5</v>
      </c>
    </row>
    <row r="95" spans="1:39" x14ac:dyDescent="0.2">
      <c r="A95" s="48">
        <v>68</v>
      </c>
      <c r="B95" s="48">
        <v>290093.11081253638</v>
      </c>
      <c r="C95" s="48">
        <v>-5093.1108125363826</v>
      </c>
      <c r="D95" s="3">
        <f t="shared" si="15"/>
        <v>17.071288168919761</v>
      </c>
      <c r="E95" s="46">
        <v>1403.2998150000001</v>
      </c>
      <c r="F95" s="46">
        <v>240.52586700000001</v>
      </c>
      <c r="G95" s="3">
        <v>4</v>
      </c>
      <c r="H95" s="5">
        <v>1</v>
      </c>
      <c r="J95" s="48">
        <v>42</v>
      </c>
      <c r="K95" s="48">
        <v>22.005983092173096</v>
      </c>
      <c r="L95" s="48">
        <v>1.7945790456229602</v>
      </c>
      <c r="M95" s="3">
        <f t="shared" si="8"/>
        <v>3606426003.5481873</v>
      </c>
      <c r="AE95" s="48">
        <v>67</v>
      </c>
      <c r="AF95" s="48">
        <v>10.124006219271729</v>
      </c>
      <c r="AG95" s="48">
        <v>-0.17467369476960037</v>
      </c>
      <c r="AH95" s="3">
        <f t="shared" si="16"/>
        <v>3.0510899644463518E-2</v>
      </c>
      <c r="AI95" s="3">
        <v>4.7462528441274314E-5</v>
      </c>
      <c r="AJ95" s="4">
        <v>3.730361942693633E-2</v>
      </c>
      <c r="AK95" s="3">
        <v>8.4440226007781397E-3</v>
      </c>
      <c r="AL95" s="3">
        <v>1.8985011376509726E-4</v>
      </c>
      <c r="AM95" s="3">
        <v>4.7462528441274314E-5</v>
      </c>
    </row>
    <row r="96" spans="1:39" x14ac:dyDescent="0.2">
      <c r="A96" s="48">
        <v>69</v>
      </c>
      <c r="B96" s="48">
        <v>284179.48293179867</v>
      </c>
      <c r="C96" s="48">
        <v>-40429.482931798673</v>
      </c>
      <c r="D96" s="3">
        <f t="shared" si="15"/>
        <v>21.214629146664251</v>
      </c>
      <c r="E96" s="46">
        <v>1008.833677</v>
      </c>
      <c r="F96" s="46">
        <v>251.674227</v>
      </c>
      <c r="G96" s="3">
        <v>4</v>
      </c>
      <c r="H96" s="5">
        <v>0</v>
      </c>
      <c r="J96" s="48">
        <v>43</v>
      </c>
      <c r="K96" s="48">
        <v>19.711025550417865</v>
      </c>
      <c r="L96" s="48">
        <v>-2.6996383912655659</v>
      </c>
      <c r="M96" s="3">
        <f t="shared" si="8"/>
        <v>363403938.00235552</v>
      </c>
      <c r="AE96" s="48">
        <v>68</v>
      </c>
      <c r="AF96" s="48">
        <v>9.6786471284676363</v>
      </c>
      <c r="AG96" s="48">
        <v>0.17241778579324851</v>
      </c>
      <c r="AH96" s="3">
        <f t="shared" si="16"/>
        <v>2.9727892857846529E-2</v>
      </c>
      <c r="AI96" s="3">
        <v>3.4565140050038195E-5</v>
      </c>
      <c r="AJ96" s="4">
        <v>4.8505254637667694E-2</v>
      </c>
      <c r="AK96" s="3">
        <v>8.3138102785118607E-3</v>
      </c>
      <c r="AL96" s="3">
        <v>1.3826056020015278E-4</v>
      </c>
      <c r="AM96" s="3">
        <v>3.4565140050038195E-5</v>
      </c>
    </row>
    <row r="97" spans="1:39" x14ac:dyDescent="0.2">
      <c r="A97" s="48">
        <v>70</v>
      </c>
      <c r="B97" s="48">
        <v>174913.73908915452</v>
      </c>
      <c r="C97" s="48">
        <v>-9913.7390891545219</v>
      </c>
      <c r="D97" s="3">
        <f t="shared" si="15"/>
        <v>18.4033537216398</v>
      </c>
      <c r="E97" s="46">
        <v>585.28890000000001</v>
      </c>
      <c r="F97" s="46">
        <v>147.437061</v>
      </c>
      <c r="G97" s="3">
        <v>3</v>
      </c>
      <c r="H97" s="5">
        <v>1</v>
      </c>
      <c r="J97" s="48">
        <v>44</v>
      </c>
      <c r="K97" s="48">
        <v>19.034260253658342</v>
      </c>
      <c r="L97" s="48">
        <v>2.5341059449004497</v>
      </c>
      <c r="M97" s="3">
        <f t="shared" si="8"/>
        <v>184703104.55398634</v>
      </c>
      <c r="AE97" s="48">
        <v>69</v>
      </c>
      <c r="AF97" s="48">
        <v>8.5856366955456149</v>
      </c>
      <c r="AG97" s="48">
        <v>-0.61444331762518001</v>
      </c>
      <c r="AH97" s="3">
        <f t="shared" si="16"/>
        <v>0.37754059057423783</v>
      </c>
      <c r="AI97" s="3">
        <v>3.2702331806853064E-5</v>
      </c>
      <c r="AJ97" s="4">
        <v>3.2991213643181631E-2</v>
      </c>
      <c r="AK97" s="3">
        <v>8.2303340785872588E-3</v>
      </c>
      <c r="AL97" s="3">
        <v>1.3080932722741225E-4</v>
      </c>
      <c r="AM97" s="3">
        <v>0</v>
      </c>
    </row>
    <row r="98" spans="1:39" x14ac:dyDescent="0.2">
      <c r="A98" s="48">
        <v>71</v>
      </c>
      <c r="B98" s="48">
        <v>182514.58910248199</v>
      </c>
      <c r="C98" s="48">
        <v>-21264.589102481987</v>
      </c>
      <c r="D98" s="3">
        <f t="shared" si="15"/>
        <v>19.929596969573645</v>
      </c>
      <c r="E98" s="46">
        <v>1073.4012620000001</v>
      </c>
      <c r="F98" s="46">
        <v>157.37768199999999</v>
      </c>
      <c r="G98" s="3">
        <v>3</v>
      </c>
      <c r="H98" s="5">
        <v>0</v>
      </c>
      <c r="J98" s="48">
        <v>45</v>
      </c>
      <c r="K98" s="48">
        <v>20.596263484475212</v>
      </c>
      <c r="L98" s="48">
        <v>-0.48228908025965112</v>
      </c>
      <c r="M98" s="3">
        <f t="shared" si="8"/>
        <v>880731600.69899535</v>
      </c>
      <c r="AE98" s="48">
        <v>70</v>
      </c>
      <c r="AF98" s="48">
        <v>13.062065038104897</v>
      </c>
      <c r="AG98" s="48">
        <v>-1.3282389511363011</v>
      </c>
      <c r="AH98" s="3">
        <f t="shared" si="16"/>
        <v>1.7642187113156613</v>
      </c>
      <c r="AI98" s="3">
        <v>7.1114097496779364E-5</v>
      </c>
      <c r="AJ98" s="4">
        <v>4.1622291898382749E-2</v>
      </c>
      <c r="AK98" s="3">
        <v>1.0484853530592607E-2</v>
      </c>
      <c r="AL98" s="3">
        <v>2.1334229249033812E-4</v>
      </c>
      <c r="AM98" s="3">
        <v>7.1114097496779364E-5</v>
      </c>
    </row>
    <row r="99" spans="1:39" x14ac:dyDescent="0.2">
      <c r="A99" s="48">
        <v>72</v>
      </c>
      <c r="B99" s="48">
        <v>169711.37899909841</v>
      </c>
      <c r="C99" s="48">
        <v>10288.621000901592</v>
      </c>
      <c r="D99" s="3">
        <f t="shared" si="15"/>
        <v>18.477587612659317</v>
      </c>
      <c r="E99" s="46">
        <v>557.41800000000001</v>
      </c>
      <c r="F99" s="46">
        <v>142.69900799999999</v>
      </c>
      <c r="G99" s="3">
        <v>3</v>
      </c>
      <c r="H99" s="5">
        <v>1</v>
      </c>
      <c r="J99" s="48">
        <v>46</v>
      </c>
      <c r="K99" s="48">
        <v>19.26095046708296</v>
      </c>
      <c r="L99" s="48">
        <v>-2.2196611986946451</v>
      </c>
      <c r="M99" s="3">
        <f t="shared" si="8"/>
        <v>231699183.87997568</v>
      </c>
      <c r="AE99" s="48">
        <v>71</v>
      </c>
      <c r="AF99" s="48">
        <v>11.061110554688813</v>
      </c>
      <c r="AG99" s="48">
        <v>-1.9754190730848151</v>
      </c>
      <c r="AH99" s="3">
        <f t="shared" si="16"/>
        <v>3.9022805143072703</v>
      </c>
      <c r="AI99" s="3">
        <v>5.6345373529327115E-5</v>
      </c>
      <c r="AJ99" s="4">
        <v>6.0481195054241127E-2</v>
      </c>
      <c r="AK99" s="3">
        <v>8.8675042774696601E-3</v>
      </c>
      <c r="AL99" s="3">
        <v>1.6903612058798134E-4</v>
      </c>
      <c r="AM99" s="3">
        <v>0</v>
      </c>
    </row>
    <row r="100" spans="1:39" x14ac:dyDescent="0.2">
      <c r="A100" s="48">
        <v>73</v>
      </c>
      <c r="B100" s="48">
        <v>412374.48077441944</v>
      </c>
      <c r="C100" s="48">
        <v>131375.51922558056</v>
      </c>
      <c r="D100" s="3">
        <f t="shared" si="15"/>
        <v>23.571630120823652</v>
      </c>
      <c r="E100" s="46">
        <v>2879.9929999999999</v>
      </c>
      <c r="F100" s="46">
        <v>340.21078599999998</v>
      </c>
      <c r="G100" s="3">
        <v>5</v>
      </c>
      <c r="H100" s="5">
        <v>0</v>
      </c>
      <c r="J100" s="48">
        <v>47</v>
      </c>
      <c r="K100" s="48">
        <v>19.772674257992826</v>
      </c>
      <c r="L100" s="48">
        <v>0.92202653245363919</v>
      </c>
      <c r="M100" s="3">
        <f t="shared" si="8"/>
        <v>386512303.26423317</v>
      </c>
      <c r="AE100" s="48">
        <v>72</v>
      </c>
      <c r="AF100" s="48">
        <v>13.009378471320037</v>
      </c>
      <c r="AG100" s="48">
        <v>5.1424774184345878E-2</v>
      </c>
      <c r="AH100" s="3">
        <f t="shared" si="16"/>
        <v>2.6445073999109663E-3</v>
      </c>
      <c r="AI100" s="3">
        <v>7.2560018030579901E-5</v>
      </c>
      <c r="AJ100" s="4">
        <v>4.0446260130569789E-2</v>
      </c>
      <c r="AK100" s="3">
        <v>1.0354242593425865E-2</v>
      </c>
      <c r="AL100" s="3">
        <v>2.1768005409173973E-4</v>
      </c>
      <c r="AM100" s="3">
        <v>7.2560018030579901E-5</v>
      </c>
    </row>
    <row r="101" spans="1:39" x14ac:dyDescent="0.2">
      <c r="A101" s="48">
        <v>74</v>
      </c>
      <c r="B101" s="48">
        <v>185273.92674445064</v>
      </c>
      <c r="C101" s="48">
        <v>-12773.92674445064</v>
      </c>
      <c r="D101" s="3">
        <f t="shared" si="15"/>
        <v>18.910322798733219</v>
      </c>
      <c r="E101" s="46">
        <v>376.62876199999999</v>
      </c>
      <c r="F101" s="46">
        <v>161.279608</v>
      </c>
      <c r="G101" s="3">
        <v>3</v>
      </c>
      <c r="H101" s="5">
        <v>1</v>
      </c>
      <c r="J101" s="48">
        <v>48</v>
      </c>
      <c r="K101" s="48">
        <v>21.130110923529564</v>
      </c>
      <c r="L101" s="48">
        <v>0.93702482044116664</v>
      </c>
      <c r="M101" s="3">
        <f t="shared" si="8"/>
        <v>1502071396.6251404</v>
      </c>
      <c r="AE101" s="48">
        <v>73</v>
      </c>
      <c r="AF101" s="48">
        <v>5.0973909301160694</v>
      </c>
      <c r="AG101" s="48">
        <v>1.9632424421281689</v>
      </c>
      <c r="AH101" s="3">
        <f t="shared" si="16"/>
        <v>3.8543208865733765</v>
      </c>
      <c r="AI101" s="3">
        <v>1.2985072868495152E-5</v>
      </c>
      <c r="AJ101" s="4">
        <v>3.7396918965755956E-2</v>
      </c>
      <c r="AK101" s="3">
        <v>4.4176618468580097E-3</v>
      </c>
      <c r="AL101" s="3">
        <v>6.4925364342475751E-5</v>
      </c>
      <c r="AM101" s="3">
        <v>0</v>
      </c>
    </row>
    <row r="102" spans="1:39" x14ac:dyDescent="0.2">
      <c r="A102" s="48">
        <v>75</v>
      </c>
      <c r="B102" s="48">
        <v>235698.15272409443</v>
      </c>
      <c r="C102" s="48">
        <v>-6198.152724094427</v>
      </c>
      <c r="D102" s="3">
        <f t="shared" si="15"/>
        <v>17.464013157822471</v>
      </c>
      <c r="E102" s="46">
        <v>1923.0921000000001</v>
      </c>
      <c r="F102" s="46">
        <v>204.85111499999999</v>
      </c>
      <c r="G102" s="3">
        <v>2</v>
      </c>
      <c r="H102" s="5">
        <v>0</v>
      </c>
      <c r="J102" s="48">
        <v>49</v>
      </c>
      <c r="K102" s="48">
        <v>19.056475338226921</v>
      </c>
      <c r="L102" s="48">
        <v>0.77742517056235627</v>
      </c>
      <c r="M102" s="3">
        <f t="shared" si="8"/>
        <v>188852215.43201929</v>
      </c>
      <c r="AE102" s="48">
        <v>74</v>
      </c>
      <c r="AF102" s="48">
        <v>13.258754284456918</v>
      </c>
      <c r="AG102" s="48">
        <v>-0.98293127003706005</v>
      </c>
      <c r="AH102" s="3">
        <f t="shared" si="16"/>
        <v>0.96615388161666782</v>
      </c>
      <c r="AI102" s="3">
        <v>7.1164191387941206E-5</v>
      </c>
      <c r="AJ102" s="4">
        <v>2.6802481301171358E-2</v>
      </c>
      <c r="AK102" s="3">
        <v>1.1477332890684134E-2</v>
      </c>
      <c r="AL102" s="3">
        <v>2.1349257416382363E-4</v>
      </c>
      <c r="AM102" s="3">
        <v>7.1164191387941206E-5</v>
      </c>
    </row>
    <row r="103" spans="1:39" x14ac:dyDescent="0.2">
      <c r="A103" s="48">
        <v>76</v>
      </c>
      <c r="B103" s="48">
        <v>155336.38598468562</v>
      </c>
      <c r="C103" s="48">
        <v>163413.61401531438</v>
      </c>
      <c r="D103" s="3">
        <f t="shared" si="15"/>
        <v>24.0080795500891</v>
      </c>
      <c r="E103" s="46">
        <v>513.28907500000003</v>
      </c>
      <c r="F103" s="46">
        <v>139.54030599999999</v>
      </c>
      <c r="G103" s="3">
        <v>3</v>
      </c>
      <c r="H103" s="5">
        <v>0</v>
      </c>
      <c r="J103" s="48">
        <v>50</v>
      </c>
      <c r="K103" s="48">
        <v>19.685987287681243</v>
      </c>
      <c r="L103" s="48">
        <v>1.8544991929402848</v>
      </c>
      <c r="M103" s="3">
        <f t="shared" si="8"/>
        <v>354417901.54556227</v>
      </c>
      <c r="AE103" s="48">
        <v>75</v>
      </c>
      <c r="AF103" s="48">
        <v>13.939443001323985</v>
      </c>
      <c r="AG103" s="48">
        <v>-1.6167635223773029</v>
      </c>
      <c r="AH103" s="3">
        <f t="shared" si="16"/>
        <v>2.6139242872898638</v>
      </c>
      <c r="AI103" s="3">
        <v>5.3693592500857007E-5</v>
      </c>
      <c r="AJ103" s="4">
        <v>0.10325772355901736</v>
      </c>
      <c r="AK103" s="3">
        <v>1.0999192292156196E-2</v>
      </c>
      <c r="AL103" s="3">
        <v>1.0738718500171401E-4</v>
      </c>
      <c r="AM103" s="3">
        <v>0</v>
      </c>
    </row>
    <row r="104" spans="1:39" x14ac:dyDescent="0.2">
      <c r="A104" s="48">
        <v>77</v>
      </c>
      <c r="B104" s="48">
        <v>327360.06519201945</v>
      </c>
      <c r="C104" s="48">
        <v>-88860.06519201945</v>
      </c>
      <c r="D104" s="3">
        <f t="shared" si="15"/>
        <v>22.78963622027657</v>
      </c>
      <c r="E104" s="46">
        <v>8610.3429429999997</v>
      </c>
      <c r="F104" s="46">
        <v>157.56348800000001</v>
      </c>
      <c r="G104" s="3">
        <v>4</v>
      </c>
      <c r="H104" s="5">
        <v>1</v>
      </c>
      <c r="J104" s="48">
        <v>51</v>
      </c>
      <c r="K104" s="48">
        <v>19.332870311957006</v>
      </c>
      <c r="L104" s="48">
        <v>-0.35706108717844032</v>
      </c>
      <c r="M104" s="3">
        <f t="shared" si="8"/>
        <v>248976808.6045467</v>
      </c>
      <c r="AE104" s="48">
        <v>76</v>
      </c>
      <c r="AF104" s="48">
        <v>10.931867839954631</v>
      </c>
      <c r="AG104" s="48">
        <v>10.338404476605721</v>
      </c>
      <c r="AH104" s="3">
        <f t="shared" si="16"/>
        <v>106.8826071219012</v>
      </c>
      <c r="AI104" s="3">
        <v>6.6730266091169735E-5</v>
      </c>
      <c r="AJ104" s="4">
        <v>3.425191655644038E-2</v>
      </c>
      <c r="AK104" s="3">
        <v>9.3115617498232481E-3</v>
      </c>
      <c r="AL104" s="3">
        <v>2.0019079827350919E-4</v>
      </c>
      <c r="AM104" s="3">
        <v>0</v>
      </c>
    </row>
    <row r="105" spans="1:39" x14ac:dyDescent="0.2">
      <c r="A105" s="48">
        <v>78</v>
      </c>
      <c r="B105" s="48">
        <v>233465.90636572501</v>
      </c>
      <c r="C105" s="48">
        <v>14034.093634274992</v>
      </c>
      <c r="D105" s="3">
        <f t="shared" si="15"/>
        <v>19.098489815498294</v>
      </c>
      <c r="E105" s="46">
        <v>759.76073399999996</v>
      </c>
      <c r="F105" s="46">
        <v>203.08595800000001</v>
      </c>
      <c r="G105" s="3">
        <v>3</v>
      </c>
      <c r="H105" s="5">
        <v>1</v>
      </c>
      <c r="J105" s="48">
        <v>52</v>
      </c>
      <c r="K105" s="48">
        <v>19.04649096668518</v>
      </c>
      <c r="L105" s="48">
        <v>1.6692006071002581</v>
      </c>
      <c r="M105" s="3">
        <f t="shared" si="8"/>
        <v>186976026.61582601</v>
      </c>
      <c r="AE105" s="48">
        <v>77</v>
      </c>
      <c r="AF105" s="48">
        <v>4.7996769631619651</v>
      </c>
      <c r="AG105" s="48">
        <v>-2.3808642078895184</v>
      </c>
      <c r="AH105" s="3">
        <f t="shared" si="16"/>
        <v>5.6685143764093837</v>
      </c>
      <c r="AI105" s="3">
        <v>1.0141772558794325E-5</v>
      </c>
      <c r="AJ105" s="4">
        <v>8.732413978112577E-2</v>
      </c>
      <c r="AK105" s="3">
        <v>1.5979730588663191E-3</v>
      </c>
      <c r="AL105" s="3">
        <v>4.0567090235177301E-5</v>
      </c>
      <c r="AM105" s="3">
        <v>1.0141772558794325E-5</v>
      </c>
    </row>
    <row r="106" spans="1:39" x14ac:dyDescent="0.2">
      <c r="A106" s="48">
        <v>79</v>
      </c>
      <c r="B106" s="48">
        <v>214495.28808386487</v>
      </c>
      <c r="C106" s="48">
        <v>-29995.288083864871</v>
      </c>
      <c r="D106" s="3">
        <f t="shared" si="15"/>
        <v>20.617591168874601</v>
      </c>
      <c r="E106" s="46">
        <v>552.21543199999996</v>
      </c>
      <c r="F106" s="46">
        <v>179.116984</v>
      </c>
      <c r="G106" s="3">
        <v>4</v>
      </c>
      <c r="H106" s="5">
        <v>1</v>
      </c>
      <c r="J106" s="48">
        <v>53</v>
      </c>
      <c r="K106" s="48">
        <v>18.957303891648966</v>
      </c>
      <c r="L106" s="48">
        <v>-5.1375284855664969</v>
      </c>
      <c r="M106" s="3">
        <f t="shared" si="8"/>
        <v>171022193.33819073</v>
      </c>
      <c r="AE106" s="48">
        <v>78</v>
      </c>
      <c r="AF106" s="48">
        <v>13.31407638788435</v>
      </c>
      <c r="AG106" s="48">
        <v>1.0236193621978664</v>
      </c>
      <c r="AH106" s="3">
        <f t="shared" si="16"/>
        <v>1.0477965986663669</v>
      </c>
      <c r="AI106" s="3">
        <v>5.7930083838716029E-5</v>
      </c>
      <c r="AJ106" s="4">
        <v>4.4013003017984428E-2</v>
      </c>
      <c r="AK106" s="3">
        <v>1.1764786573405963E-2</v>
      </c>
      <c r="AL106" s="3">
        <v>1.7379025151614808E-4</v>
      </c>
      <c r="AM106" s="3">
        <v>5.7930083838716029E-5</v>
      </c>
    </row>
    <row r="107" spans="1:39" x14ac:dyDescent="0.2">
      <c r="A107" s="48">
        <v>80</v>
      </c>
      <c r="B107" s="48">
        <v>156646.04527103476</v>
      </c>
      <c r="C107" s="48">
        <v>12103.95472896524</v>
      </c>
      <c r="D107" s="3">
        <f t="shared" si="15"/>
        <v>18.802575030579572</v>
      </c>
      <c r="E107" s="46">
        <v>1750.106714</v>
      </c>
      <c r="F107" s="46">
        <v>120.216482</v>
      </c>
      <c r="G107" s="3">
        <v>3</v>
      </c>
      <c r="H107" s="5">
        <v>0</v>
      </c>
      <c r="J107" s="48">
        <v>54</v>
      </c>
      <c r="K107" s="48">
        <v>19.218816630181355</v>
      </c>
      <c r="L107" s="48">
        <v>2.7978674609712044</v>
      </c>
      <c r="M107" s="3">
        <f t="shared" si="8"/>
        <v>222139613.13866344</v>
      </c>
      <c r="AE107" s="48">
        <v>79</v>
      </c>
      <c r="AF107" s="48">
        <v>10.218497294649586</v>
      </c>
      <c r="AG107" s="48">
        <v>-1.0652056672773167</v>
      </c>
      <c r="AH107" s="3">
        <f t="shared" si="16"/>
        <v>1.1346631135997136</v>
      </c>
      <c r="AI107" s="3">
        <v>4.9611336733725041E-5</v>
      </c>
      <c r="AJ107" s="4">
        <v>2.739614574651144E-2</v>
      </c>
      <c r="AK107" s="3">
        <v>8.8862330079532408E-3</v>
      </c>
      <c r="AL107" s="3">
        <v>1.9844534693490016E-4</v>
      </c>
      <c r="AM107" s="3">
        <v>4.9611336733725041E-5</v>
      </c>
    </row>
    <row r="108" spans="1:39" x14ac:dyDescent="0.2">
      <c r="A108" s="48">
        <v>81</v>
      </c>
      <c r="B108" s="48">
        <v>175464.58754925741</v>
      </c>
      <c r="C108" s="48">
        <v>-92214.587549257412</v>
      </c>
      <c r="D108" s="3">
        <f t="shared" si="15"/>
        <v>22.863747226798363</v>
      </c>
      <c r="E108" s="46">
        <v>400.87644499999999</v>
      </c>
      <c r="F108" s="46">
        <v>142.60610499999999</v>
      </c>
      <c r="G108" s="3">
        <v>4</v>
      </c>
      <c r="H108" s="5">
        <v>1</v>
      </c>
      <c r="J108" s="48">
        <v>55</v>
      </c>
      <c r="K108" s="48">
        <v>19.259170895953641</v>
      </c>
      <c r="L108" s="48">
        <v>-3.1024747233512109</v>
      </c>
      <c r="M108" s="3">
        <f t="shared" si="8"/>
        <v>231287225.36511424</v>
      </c>
      <c r="AE108" s="48">
        <v>80</v>
      </c>
      <c r="AF108" s="48">
        <v>10.615610015185128</v>
      </c>
      <c r="AG108" s="48">
        <v>-1.3494969276926465</v>
      </c>
      <c r="AH108" s="3">
        <f t="shared" si="16"/>
        <v>1.8211419578518919</v>
      </c>
      <c r="AI108" s="3">
        <v>5.491029977773323E-5</v>
      </c>
      <c r="AJ108" s="4">
        <v>9.6098884308763635E-2</v>
      </c>
      <c r="AK108" s="3">
        <v>6.6011230648444705E-3</v>
      </c>
      <c r="AL108" s="3">
        <v>1.6473089933319968E-4</v>
      </c>
      <c r="AM108" s="3">
        <v>0</v>
      </c>
    </row>
    <row r="109" spans="1:39" x14ac:dyDescent="0.2">
      <c r="A109" s="48">
        <v>82</v>
      </c>
      <c r="B109" s="48">
        <v>209664.19325499173</v>
      </c>
      <c r="C109" s="48">
        <v>-8570.4432549917256</v>
      </c>
      <c r="D109" s="3">
        <f t="shared" si="15"/>
        <v>18.112149463913912</v>
      </c>
      <c r="E109" s="46">
        <v>480.02980100000002</v>
      </c>
      <c r="F109" s="46">
        <v>183.94793999999999</v>
      </c>
      <c r="G109" s="3">
        <v>3</v>
      </c>
      <c r="H109" s="5">
        <v>1</v>
      </c>
      <c r="J109" s="48">
        <v>56</v>
      </c>
      <c r="K109" s="48">
        <v>19.726783697277241</v>
      </c>
      <c r="L109" s="48">
        <v>-0.8197346674823649</v>
      </c>
      <c r="M109" s="3">
        <f t="shared" si="8"/>
        <v>369175868.6524936</v>
      </c>
      <c r="AE109" s="48">
        <v>81</v>
      </c>
      <c r="AF109" s="48">
        <v>9.9731039738662641</v>
      </c>
      <c r="AG109" s="48">
        <v>-5.212345379790233</v>
      </c>
      <c r="AH109" s="3">
        <f t="shared" si="16"/>
        <v>27.16854435822059</v>
      </c>
      <c r="AI109" s="3">
        <v>5.7186289418330702E-5</v>
      </c>
      <c r="AJ109" s="4">
        <v>2.2924636404761528E-2</v>
      </c>
      <c r="AK109" s="3">
        <v>8.1551139933508567E-3</v>
      </c>
      <c r="AL109" s="3">
        <v>2.2874515767332281E-4</v>
      </c>
      <c r="AM109" s="3">
        <v>5.7186289418330702E-5</v>
      </c>
    </row>
    <row r="110" spans="1:39" x14ac:dyDescent="0.2">
      <c r="A110" s="48">
        <v>83</v>
      </c>
      <c r="B110" s="48">
        <v>232564.01523115946</v>
      </c>
      <c r="C110" s="48">
        <v>-49564.015231159457</v>
      </c>
      <c r="D110" s="3">
        <f t="shared" si="15"/>
        <v>21.622040700078411</v>
      </c>
      <c r="E110" s="46">
        <v>733.28337899999997</v>
      </c>
      <c r="F110" s="46">
        <v>194.16727</v>
      </c>
      <c r="G110" s="3">
        <v>4</v>
      </c>
      <c r="H110" s="5">
        <v>1</v>
      </c>
      <c r="J110" s="48">
        <v>57</v>
      </c>
      <c r="K110" s="48">
        <v>19.665927072146445</v>
      </c>
      <c r="L110" s="48">
        <v>1.179696147373626</v>
      </c>
      <c r="M110" s="3">
        <f t="shared" si="8"/>
        <v>347379038.6467393</v>
      </c>
      <c r="AE110" s="48">
        <v>82</v>
      </c>
      <c r="AF110" s="48">
        <v>13.411997838959881</v>
      </c>
      <c r="AG110" s="48">
        <v>-0.33509669178807577</v>
      </c>
      <c r="AH110" s="3">
        <f t="shared" si="16"/>
        <v>0.11228979284731265</v>
      </c>
      <c r="AI110" s="3">
        <v>6.5028879053535002E-5</v>
      </c>
      <c r="AJ110" s="4">
        <v>3.1215799871321476E-2</v>
      </c>
      <c r="AK110" s="3">
        <v>1.1961928342406912E-2</v>
      </c>
      <c r="AL110" s="3">
        <v>1.9508663716060501E-4</v>
      </c>
      <c r="AM110" s="3">
        <v>6.5028879053535002E-5</v>
      </c>
    </row>
    <row r="111" spans="1:39" x14ac:dyDescent="0.2">
      <c r="A111" s="48">
        <v>84</v>
      </c>
      <c r="B111" s="48">
        <v>197758.42238708428</v>
      </c>
      <c r="C111" s="48">
        <v>23491.577612915717</v>
      </c>
      <c r="D111" s="3">
        <f t="shared" si="15"/>
        <v>20.128794472882845</v>
      </c>
      <c r="E111" s="46">
        <v>562.62056800000005</v>
      </c>
      <c r="F111" s="46">
        <v>170.662811</v>
      </c>
      <c r="G111" s="3">
        <v>3</v>
      </c>
      <c r="H111" s="5">
        <v>1</v>
      </c>
      <c r="J111" s="48">
        <v>58</v>
      </c>
      <c r="K111" s="48">
        <v>19.800648746048005</v>
      </c>
      <c r="L111" s="48">
        <v>-0.61623806908862377</v>
      </c>
      <c r="M111" s="3">
        <f t="shared" si="8"/>
        <v>397477444.1007489</v>
      </c>
      <c r="AE111" s="48">
        <v>83</v>
      </c>
      <c r="AF111" s="48">
        <v>10.189863634506343</v>
      </c>
      <c r="AG111" s="48">
        <v>-1.8334528695063366</v>
      </c>
      <c r="AH111" s="3">
        <f t="shared" si="16"/>
        <v>3.3615494247010198</v>
      </c>
      <c r="AI111" s="3">
        <v>4.5663446803278728E-5</v>
      </c>
      <c r="AJ111" s="4">
        <v>3.3484246568694975E-2</v>
      </c>
      <c r="AK111" s="3">
        <v>8.8663468045828576E-3</v>
      </c>
      <c r="AL111" s="3">
        <v>1.8265378721311491E-4</v>
      </c>
      <c r="AM111" s="3">
        <v>4.5663446803278728E-5</v>
      </c>
    </row>
    <row r="112" spans="1:39" x14ac:dyDescent="0.2">
      <c r="A112" s="48">
        <v>85</v>
      </c>
      <c r="B112" s="48">
        <v>175591.77465808744</v>
      </c>
      <c r="C112" s="48">
        <v>1408.2253419125627</v>
      </c>
      <c r="D112" s="3">
        <f t="shared" si="15"/>
        <v>14.500171135768616</v>
      </c>
      <c r="E112" s="46">
        <v>541.43868399999997</v>
      </c>
      <c r="F112" s="46">
        <v>159.32864499999999</v>
      </c>
      <c r="G112" s="3">
        <v>3</v>
      </c>
      <c r="H112" s="5">
        <v>0</v>
      </c>
      <c r="J112" s="48">
        <v>59</v>
      </c>
      <c r="K112" s="48">
        <v>19.284315279019349</v>
      </c>
      <c r="L112" s="48">
        <v>-0.70768561477574465</v>
      </c>
      <c r="M112" s="3">
        <f t="shared" si="8"/>
        <v>237176531.15364712</v>
      </c>
      <c r="AE112" s="48">
        <v>84</v>
      </c>
      <c r="AF112" s="48">
        <v>13.287175762802308</v>
      </c>
      <c r="AG112" s="48">
        <v>1.4420377804946618</v>
      </c>
      <c r="AH112" s="3">
        <f t="shared" si="16"/>
        <v>2.0794729603739706</v>
      </c>
      <c r="AI112" s="3">
        <v>6.6572716579873305E-5</v>
      </c>
      <c r="AJ112" s="4">
        <v>3.7455179615471339E-2</v>
      </c>
      <c r="AK112" s="3">
        <v>1.1361486947427486E-2</v>
      </c>
      <c r="AL112" s="3">
        <v>1.9971814973961992E-4</v>
      </c>
      <c r="AM112" s="3">
        <v>6.6572716579873305E-5</v>
      </c>
    </row>
    <row r="113" spans="1:39" x14ac:dyDescent="0.2">
      <c r="A113" s="48">
        <v>86</v>
      </c>
      <c r="B113" s="48">
        <v>163289.10246085536</v>
      </c>
      <c r="C113" s="48">
        <v>-11414.102460855356</v>
      </c>
      <c r="D113" s="3">
        <f t="shared" si="15"/>
        <v>18.685209855653177</v>
      </c>
      <c r="E113" s="46">
        <v>589.09792300000004</v>
      </c>
      <c r="F113" s="46">
        <v>146.229322</v>
      </c>
      <c r="G113" s="3">
        <v>3</v>
      </c>
      <c r="H113" s="5">
        <v>0</v>
      </c>
      <c r="J113" s="48">
        <v>60</v>
      </c>
      <c r="K113" s="48">
        <v>20.246504447147537</v>
      </c>
      <c r="L113" s="48">
        <v>-3.2375039356559299</v>
      </c>
      <c r="M113" s="3">
        <f t="shared" si="8"/>
        <v>620790638.60167217</v>
      </c>
      <c r="AE113" s="48">
        <v>85</v>
      </c>
      <c r="AF113" s="48">
        <v>11.184993288883467</v>
      </c>
      <c r="AG113" s="48">
        <v>-0.1276807482595288</v>
      </c>
      <c r="AH113" s="3">
        <f t="shared" si="16"/>
        <v>1.6302373476113165E-2</v>
      </c>
      <c r="AI113" s="3">
        <v>6.247069231990925E-5</v>
      </c>
      <c r="AJ113" s="4">
        <v>3.3824049438260569E-2</v>
      </c>
      <c r="AK113" s="3">
        <v>9.9533707595430478E-3</v>
      </c>
      <c r="AL113" s="3">
        <v>1.8741207695972776E-4</v>
      </c>
      <c r="AM113" s="3">
        <v>0</v>
      </c>
    </row>
    <row r="114" spans="1:39" ht="13.5" thickBot="1" x14ac:dyDescent="0.25">
      <c r="A114" s="49">
        <v>87</v>
      </c>
      <c r="B114" s="49">
        <v>118729.62788792362</v>
      </c>
      <c r="C114" s="49">
        <v>45520.37211207638</v>
      </c>
      <c r="D114" s="3">
        <f t="shared" si="15"/>
        <v>21.451830486921843</v>
      </c>
      <c r="E114" s="46">
        <v>591.04888600000004</v>
      </c>
      <c r="F114" s="46">
        <v>110.09005499999999</v>
      </c>
      <c r="G114" s="3">
        <v>2</v>
      </c>
      <c r="H114" s="5">
        <v>0</v>
      </c>
      <c r="J114" s="48">
        <v>61</v>
      </c>
      <c r="K114" s="48">
        <v>19.344235693413054</v>
      </c>
      <c r="L114" s="48">
        <v>-2.6524868451097667</v>
      </c>
      <c r="M114" s="3">
        <f t="shared" si="8"/>
        <v>251822666.50467697</v>
      </c>
      <c r="AE114" s="48">
        <v>86</v>
      </c>
      <c r="AF114" s="48">
        <v>11.027437208824514</v>
      </c>
      <c r="AG114" s="48">
        <v>-1.2501267354504684</v>
      </c>
      <c r="AH114" s="3">
        <f t="shared" si="16"/>
        <v>1.5628168546880454</v>
      </c>
      <c r="AI114" s="3">
        <v>6.4377352911104823E-5</v>
      </c>
      <c r="AJ114" s="4">
        <v>3.7924564888169858E-2</v>
      </c>
      <c r="AK114" s="3">
        <v>9.4138566683455837E-3</v>
      </c>
      <c r="AL114" s="3">
        <v>1.9313205873331446E-4</v>
      </c>
      <c r="AM114" s="3">
        <v>0</v>
      </c>
    </row>
    <row r="115" spans="1:39" ht="13.5" thickBot="1" x14ac:dyDescent="0.25">
      <c r="J115" s="48">
        <v>62</v>
      </c>
      <c r="K115" s="48">
        <v>19.65585411744695</v>
      </c>
      <c r="L115" s="48">
        <v>-1.1875733593459543</v>
      </c>
      <c r="M115" s="3">
        <f t="shared" si="8"/>
        <v>343897469.60839736</v>
      </c>
      <c r="AE115" s="49">
        <v>87</v>
      </c>
      <c r="AF115" s="49">
        <v>13.621996592547285</v>
      </c>
      <c r="AG115" s="49">
        <v>1.8403889910439517</v>
      </c>
      <c r="AH115" s="3">
        <f t="shared" si="16"/>
        <v>3.3870316383557744</v>
      </c>
      <c r="AI115" s="3">
        <v>9.4139333842260193E-5</v>
      </c>
      <c r="AJ115" s="4">
        <v>5.5640948396249994E-2</v>
      </c>
      <c r="AK115" s="3">
        <v>1.0363804440357786E-2</v>
      </c>
      <c r="AL115" s="3">
        <v>1.8827866768452039E-4</v>
      </c>
      <c r="AM115" s="3">
        <v>0</v>
      </c>
    </row>
    <row r="116" spans="1:39" x14ac:dyDescent="0.2">
      <c r="J116" s="48">
        <v>63</v>
      </c>
      <c r="K116" s="48">
        <v>20.575550963488862</v>
      </c>
      <c r="L116" s="48">
        <v>1.1562728709820647</v>
      </c>
      <c r="M116" s="3">
        <f t="shared" si="8"/>
        <v>862677052.00387657</v>
      </c>
    </row>
    <row r="117" spans="1:39" x14ac:dyDescent="0.2">
      <c r="J117" s="48">
        <v>64</v>
      </c>
      <c r="K117" s="48">
        <v>21.129934651329279</v>
      </c>
      <c r="L117" s="48">
        <v>0.55535037732960291</v>
      </c>
      <c r="M117" s="3">
        <f t="shared" si="8"/>
        <v>1501806646.5297983</v>
      </c>
    </row>
    <row r="118" spans="1:39" x14ac:dyDescent="0.2">
      <c r="J118" s="48">
        <v>65</v>
      </c>
      <c r="K118" s="48">
        <v>20.123886870610271</v>
      </c>
      <c r="L118" s="48">
        <v>-4.1300407543780935</v>
      </c>
      <c r="M118" s="3">
        <f t="shared" si="8"/>
        <v>549152572.45067823</v>
      </c>
    </row>
    <row r="119" spans="1:39" x14ac:dyDescent="0.2">
      <c r="J119" s="48">
        <v>66</v>
      </c>
      <c r="K119" s="48">
        <v>20.453369362030436</v>
      </c>
      <c r="L119" s="48">
        <v>2.1626035078256045</v>
      </c>
      <c r="M119" s="3">
        <f t="shared" ref="M119:M140" si="17">EXP(K119)</f>
        <v>763458527.35402668</v>
      </c>
    </row>
    <row r="120" spans="1:39" x14ac:dyDescent="0.2">
      <c r="J120" s="48">
        <v>67</v>
      </c>
      <c r="K120" s="48">
        <v>19.911140066339563</v>
      </c>
      <c r="L120" s="48">
        <v>-2.0494309705032201</v>
      </c>
      <c r="M120" s="3">
        <f t="shared" si="17"/>
        <v>443913404.44440216</v>
      </c>
    </row>
    <row r="121" spans="1:39" x14ac:dyDescent="0.2">
      <c r="J121" s="48">
        <v>68</v>
      </c>
      <c r="K121" s="48">
        <v>20.54532979357532</v>
      </c>
      <c r="L121" s="48">
        <v>-3.474041624655559</v>
      </c>
      <c r="M121" s="3">
        <f t="shared" si="17"/>
        <v>836995953.21653736</v>
      </c>
    </row>
    <row r="122" spans="1:39" x14ac:dyDescent="0.2">
      <c r="J122" s="48">
        <v>69</v>
      </c>
      <c r="K122" s="48">
        <v>20.656128347050725</v>
      </c>
      <c r="L122" s="48">
        <v>0.55850079961352606</v>
      </c>
      <c r="M122" s="3">
        <f t="shared" si="17"/>
        <v>935066630.28491127</v>
      </c>
    </row>
    <row r="123" spans="1:39" x14ac:dyDescent="0.2">
      <c r="J123" s="48">
        <v>70</v>
      </c>
      <c r="K123" s="48">
        <v>19.102449927560251</v>
      </c>
      <c r="L123" s="48">
        <v>-0.6990962059204513</v>
      </c>
      <c r="M123" s="3">
        <f t="shared" si="17"/>
        <v>197737297.53099817</v>
      </c>
    </row>
    <row r="124" spans="1:39" x14ac:dyDescent="0.2">
      <c r="J124" s="48">
        <v>71</v>
      </c>
      <c r="K124" s="48">
        <v>19.568020846513516</v>
      </c>
      <c r="L124" s="48">
        <v>0.36157612306012865</v>
      </c>
      <c r="M124" s="3">
        <f t="shared" si="17"/>
        <v>314980360.27521425</v>
      </c>
    </row>
    <row r="125" spans="1:39" x14ac:dyDescent="0.2">
      <c r="J125" s="48">
        <v>72</v>
      </c>
      <c r="K125" s="48">
        <v>19.062193007330837</v>
      </c>
      <c r="L125" s="48">
        <v>-0.58460539467152017</v>
      </c>
      <c r="M125" s="3">
        <f t="shared" si="17"/>
        <v>189935102.75497481</v>
      </c>
    </row>
    <row r="126" spans="1:39" x14ac:dyDescent="0.2">
      <c r="J126" s="48">
        <v>73</v>
      </c>
      <c r="K126" s="48">
        <v>22.503420202242722</v>
      </c>
      <c r="L126" s="48">
        <v>1.06820991858093</v>
      </c>
      <c r="M126" s="3">
        <f t="shared" si="17"/>
        <v>5930771853.2881403</v>
      </c>
    </row>
    <row r="127" spans="1:39" x14ac:dyDescent="0.2">
      <c r="J127" s="48">
        <v>74</v>
      </c>
      <c r="K127" s="48">
        <v>19.101041592005348</v>
      </c>
      <c r="L127" s="48">
        <v>-0.19071879327212926</v>
      </c>
      <c r="M127" s="3">
        <f t="shared" si="17"/>
        <v>197459013.06930178</v>
      </c>
    </row>
    <row r="128" spans="1:39" x14ac:dyDescent="0.2">
      <c r="J128" s="48">
        <v>75</v>
      </c>
      <c r="K128" s="48">
        <v>19.664433767701357</v>
      </c>
      <c r="L128" s="48">
        <v>-2.2004206098788863</v>
      </c>
      <c r="M128" s="3">
        <f t="shared" si="17"/>
        <v>346860683.11183596</v>
      </c>
    </row>
    <row r="129" spans="10:13" x14ac:dyDescent="0.2">
      <c r="J129" s="48">
        <v>76</v>
      </c>
      <c r="K129" s="48">
        <v>19.229703886954727</v>
      </c>
      <c r="L129" s="48">
        <v>4.7783756631343728</v>
      </c>
      <c r="M129" s="3">
        <f t="shared" si="17"/>
        <v>224571317.42131296</v>
      </c>
    </row>
    <row r="130" spans="10:13" x14ac:dyDescent="0.2">
      <c r="J130" s="48">
        <v>77</v>
      </c>
      <c r="K130" s="48">
        <v>22.997695533037749</v>
      </c>
      <c r="L130" s="48">
        <v>-0.20805931276117917</v>
      </c>
      <c r="M130" s="3">
        <f t="shared" si="17"/>
        <v>9722372724.0092201</v>
      </c>
    </row>
    <row r="131" spans="10:13" x14ac:dyDescent="0.2">
      <c r="J131" s="48">
        <v>78</v>
      </c>
      <c r="K131" s="48">
        <v>19.512547451230027</v>
      </c>
      <c r="L131" s="48">
        <v>-0.4140576357317336</v>
      </c>
      <c r="M131" s="3">
        <f t="shared" si="17"/>
        <v>297983135.6917913</v>
      </c>
    </row>
    <row r="132" spans="10:13" x14ac:dyDescent="0.2">
      <c r="J132" s="48">
        <v>79</v>
      </c>
      <c r="K132" s="48">
        <v>19.822582374340072</v>
      </c>
      <c r="L132" s="48">
        <v>0.79500879453452811</v>
      </c>
      <c r="M132" s="3">
        <f t="shared" si="17"/>
        <v>406291879.518305</v>
      </c>
    </row>
    <row r="133" spans="10:13" x14ac:dyDescent="0.2">
      <c r="J133" s="48">
        <v>80</v>
      </c>
      <c r="K133" s="48">
        <v>19.619619234501059</v>
      </c>
      <c r="L133" s="48">
        <v>-0.81704420392148691</v>
      </c>
      <c r="M133" s="3">
        <f t="shared" si="17"/>
        <v>331659445.7139641</v>
      </c>
    </row>
    <row r="134" spans="10:13" x14ac:dyDescent="0.2">
      <c r="J134" s="48">
        <v>81</v>
      </c>
      <c r="K134" s="48">
        <v>19.538392767587609</v>
      </c>
      <c r="L134" s="48">
        <v>3.3253544592107538</v>
      </c>
      <c r="M134" s="3">
        <f t="shared" si="17"/>
        <v>305784990.52042127</v>
      </c>
    </row>
    <row r="135" spans="10:13" x14ac:dyDescent="0.2">
      <c r="J135" s="48">
        <v>82</v>
      </c>
      <c r="K135" s="48">
        <v>19.281358187212597</v>
      </c>
      <c r="L135" s="48">
        <v>-1.1692087232986843</v>
      </c>
      <c r="M135" s="3">
        <f t="shared" si="17"/>
        <v>236476214.33749855</v>
      </c>
    </row>
    <row r="136" spans="10:13" x14ac:dyDescent="0.2">
      <c r="J136" s="48">
        <v>83</v>
      </c>
      <c r="K136" s="48">
        <v>19.988424862494924</v>
      </c>
      <c r="L136" s="48">
        <v>1.6336158375834877</v>
      </c>
      <c r="M136" s="3">
        <f t="shared" si="17"/>
        <v>479581718.65698051</v>
      </c>
    </row>
    <row r="137" spans="10:13" x14ac:dyDescent="0.2">
      <c r="J137" s="48">
        <v>84</v>
      </c>
      <c r="K137" s="48">
        <v>19.23443145062954</v>
      </c>
      <c r="L137" s="48">
        <v>0.89436302225330522</v>
      </c>
      <c r="M137" s="3">
        <f t="shared" si="17"/>
        <v>225635506.15191349</v>
      </c>
    </row>
    <row r="138" spans="10:13" x14ac:dyDescent="0.2">
      <c r="J138" s="48">
        <v>85</v>
      </c>
      <c r="K138" s="48">
        <v>19.361626068164174</v>
      </c>
      <c r="L138" s="48">
        <v>-4.8614549323955583</v>
      </c>
      <c r="M138" s="3">
        <f t="shared" si="17"/>
        <v>256240257.49544844</v>
      </c>
    </row>
    <row r="139" spans="10:13" x14ac:dyDescent="0.2">
      <c r="J139" s="48">
        <v>86</v>
      </c>
      <c r="K139" s="48">
        <v>19.301497299145794</v>
      </c>
      <c r="L139" s="48">
        <v>-0.61628744349261666</v>
      </c>
      <c r="M139" s="3">
        <f t="shared" si="17"/>
        <v>241286914.30607507</v>
      </c>
    </row>
    <row r="140" spans="10:13" ht="13.5" thickBot="1" x14ac:dyDescent="0.25">
      <c r="J140" s="49">
        <v>87</v>
      </c>
      <c r="K140" s="49">
        <v>18.541469196523384</v>
      </c>
      <c r="L140" s="49">
        <v>2.910361290398459</v>
      </c>
      <c r="M140" s="3">
        <f t="shared" si="17"/>
        <v>112838617.99213555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92D9-A17A-41E7-89C2-11D287D022B5}">
  <sheetPr codeName="Hoja9"/>
  <dimension ref="A1:AO140"/>
  <sheetViews>
    <sheetView showGridLines="0" zoomScale="80" zoomScaleNormal="80" workbookViewId="0">
      <selection activeCell="AM34" sqref="AM34"/>
    </sheetView>
  </sheetViews>
  <sheetFormatPr baseColWidth="10" defaultRowHeight="12.75" x14ac:dyDescent="0.2"/>
  <cols>
    <col min="1" max="2" width="11.5703125" style="3" bestFit="1" customWidth="1"/>
    <col min="3" max="3" width="11.7109375" style="3" bestFit="1" customWidth="1"/>
    <col min="4" max="4" width="12" style="3" bestFit="1" customWidth="1"/>
    <col min="5" max="6" width="11.7109375" style="3" bestFit="1" customWidth="1"/>
    <col min="7" max="9" width="11.5703125" style="3" bestFit="1" customWidth="1"/>
    <col min="10" max="10" width="33" style="3" bestFit="1" customWidth="1"/>
    <col min="11" max="11" width="19.5703125" style="3" bestFit="1" customWidth="1"/>
    <col min="12" max="12" width="19.140625" style="3" bestFit="1" customWidth="1"/>
    <col min="13" max="13" width="25.5703125" style="3" bestFit="1" customWidth="1"/>
    <col min="14" max="14" width="11.7109375" style="3" bestFit="1" customWidth="1"/>
    <col min="15" max="15" width="12.28515625" style="3" bestFit="1" customWidth="1"/>
    <col min="16" max="16" width="11.5703125" style="3" bestFit="1" customWidth="1"/>
    <col min="17" max="18" width="11.5703125" style="3" customWidth="1"/>
    <col min="19" max="19" width="9.85546875" style="63" bestFit="1" customWidth="1"/>
    <col min="20" max="20" width="11" style="65" customWidth="1"/>
    <col min="21" max="21" width="11.85546875" style="65" bestFit="1" customWidth="1"/>
    <col min="22" max="22" width="11.28515625" style="65" bestFit="1" customWidth="1"/>
    <col min="23" max="23" width="7.140625" style="65" bestFit="1" customWidth="1"/>
    <col min="24" max="24" width="13" style="65" bestFit="1" customWidth="1"/>
    <col min="25" max="25" width="3" style="58" customWidth="1"/>
    <col min="26" max="26" width="17.5703125" style="66" bestFit="1" customWidth="1"/>
    <col min="27" max="27" width="13.140625" style="65" bestFit="1" customWidth="1"/>
    <col min="28" max="28" width="17.28515625" style="66" bestFit="1" customWidth="1"/>
    <col min="29" max="29" width="19.5703125" style="67" bestFit="1" customWidth="1"/>
    <col min="30" max="30" width="15.85546875" style="68" bestFit="1" customWidth="1"/>
    <col min="31" max="31" width="18.140625" style="65" bestFit="1" customWidth="1"/>
    <col min="32" max="32" width="11.42578125" style="3"/>
    <col min="33" max="33" width="35.7109375" style="3" customWidth="1"/>
    <col min="34" max="34" width="22.42578125" style="3" bestFit="1" customWidth="1"/>
    <col min="35" max="35" width="19.85546875" style="3" customWidth="1"/>
    <col min="36" max="36" width="25.85546875" style="3" bestFit="1" customWidth="1"/>
    <col min="37" max="37" width="12.85546875" style="3" bestFit="1" customWidth="1"/>
    <col min="38" max="38" width="16.7109375" style="3" bestFit="1" customWidth="1"/>
    <col min="39" max="39" width="13.42578125" style="3" bestFit="1" customWidth="1"/>
    <col min="40" max="40" width="15" style="3" bestFit="1" customWidth="1"/>
    <col min="41" max="41" width="17.28515625" style="3" bestFit="1" customWidth="1"/>
    <col min="42" max="16384" width="11.42578125" style="3"/>
  </cols>
  <sheetData>
    <row r="1" spans="1:41" ht="15" x14ac:dyDescent="0.25">
      <c r="A1" t="s">
        <v>41</v>
      </c>
      <c r="B1"/>
      <c r="C1"/>
      <c r="D1"/>
      <c r="E1"/>
      <c r="F1"/>
      <c r="G1"/>
      <c r="H1"/>
      <c r="I1"/>
      <c r="S1" t="s">
        <v>33</v>
      </c>
      <c r="T1" t="s">
        <v>34</v>
      </c>
      <c r="U1" t="s">
        <v>35</v>
      </c>
      <c r="V1" t="s">
        <v>1</v>
      </c>
      <c r="W1" t="s">
        <v>4</v>
      </c>
      <c r="X1" s="3" t="s">
        <v>78</v>
      </c>
      <c r="Z1" s="59" t="s">
        <v>90</v>
      </c>
      <c r="AA1" s="60" t="s">
        <v>80</v>
      </c>
      <c r="AB1" s="59" t="s">
        <v>91</v>
      </c>
      <c r="AC1" s="61" t="s">
        <v>92</v>
      </c>
      <c r="AD1" s="62" t="s">
        <v>94</v>
      </c>
      <c r="AE1" s="60" t="s">
        <v>84</v>
      </c>
      <c r="AG1" t="s">
        <v>41</v>
      </c>
      <c r="AH1"/>
      <c r="AI1"/>
      <c r="AJ1"/>
      <c r="AK1"/>
      <c r="AL1"/>
      <c r="AM1"/>
      <c r="AN1"/>
      <c r="AO1"/>
    </row>
    <row r="2" spans="1:41" ht="15.75" thickBot="1" x14ac:dyDescent="0.3">
      <c r="A2"/>
      <c r="B2"/>
      <c r="C2"/>
      <c r="D2"/>
      <c r="E2"/>
      <c r="F2"/>
      <c r="G2"/>
      <c r="H2"/>
      <c r="I2"/>
      <c r="S2">
        <v>12.323855681186558</v>
      </c>
      <c r="T2">
        <v>6.3440979464969196</v>
      </c>
      <c r="U2">
        <v>5.4227339691454155</v>
      </c>
      <c r="V2">
        <v>4</v>
      </c>
      <c r="W2" s="2">
        <v>1</v>
      </c>
      <c r="X2" s="3">
        <v>4.3263690777215922E-3</v>
      </c>
      <c r="Z2" s="66">
        <f>+S2/SQRT(X2)</f>
        <v>187.36342682565478</v>
      </c>
      <c r="AA2" s="65">
        <f>1/SQRT(X2)</f>
        <v>15.203312313343739</v>
      </c>
      <c r="AB2" s="66">
        <f>+T2/SQRT(X2)</f>
        <v>96.451302427035344</v>
      </c>
      <c r="AC2" s="67">
        <f>+U2/SQRT(X2)</f>
        <v>82.443518125095864</v>
      </c>
      <c r="AD2" s="68">
        <f>+V2/SQRT(X2)</f>
        <v>60.813249253374956</v>
      </c>
      <c r="AE2" s="65">
        <f>+W2/SQRT(X2)</f>
        <v>15.203312313343739</v>
      </c>
      <c r="AG2"/>
      <c r="AH2"/>
      <c r="AI2"/>
      <c r="AJ2"/>
      <c r="AK2"/>
      <c r="AL2"/>
      <c r="AM2"/>
      <c r="AN2"/>
      <c r="AO2"/>
    </row>
    <row r="3" spans="1:41" ht="15" x14ac:dyDescent="0.25">
      <c r="A3" s="14" t="s">
        <v>42</v>
      </c>
      <c r="B3" s="14"/>
      <c r="C3"/>
      <c r="D3"/>
      <c r="E3"/>
      <c r="F3"/>
      <c r="G3"/>
      <c r="H3"/>
      <c r="I3"/>
      <c r="S3">
        <v>12.533576212168626</v>
      </c>
      <c r="T3">
        <v>6.8243936796255014</v>
      </c>
      <c r="U3">
        <v>5.2619989033899781</v>
      </c>
      <c r="V3">
        <v>3</v>
      </c>
      <c r="W3" s="2">
        <v>1</v>
      </c>
      <c r="X3" s="3">
        <v>2.7814091300500886E-3</v>
      </c>
      <c r="Z3" s="66">
        <f t="shared" ref="Z3:Z66" si="0">+S3/SQRT(X3)</f>
        <v>237.65259902690667</v>
      </c>
      <c r="AA3" s="65">
        <f t="shared" ref="AA3:AA66" si="1">1/SQRT(X3)</f>
        <v>18.961276095818047</v>
      </c>
      <c r="AB3" s="66">
        <f t="shared" ref="AB3:AB66" si="2">+T3/SQRT(X3)</f>
        <v>129.39921274593479</v>
      </c>
      <c r="AC3" s="67">
        <f t="shared" ref="AC3:AC66" si="3">+U3/SQRT(X3)</f>
        <v>99.774214023069163</v>
      </c>
      <c r="AD3" s="68">
        <f t="shared" ref="AD3:AD66" si="4">+V3/SQRT(X3)</f>
        <v>56.883828287454136</v>
      </c>
      <c r="AE3" s="65">
        <f t="shared" ref="AE3:AE66" si="5">+W3/SQRT(X3)</f>
        <v>18.961276095818047</v>
      </c>
      <c r="AG3" s="14" t="s">
        <v>42</v>
      </c>
      <c r="AH3" s="14"/>
      <c r="AI3"/>
      <c r="AJ3"/>
      <c r="AK3"/>
      <c r="AL3"/>
      <c r="AM3"/>
      <c r="AN3"/>
      <c r="AO3"/>
    </row>
    <row r="4" spans="1:41" ht="15" x14ac:dyDescent="0.25">
      <c r="A4" s="11" t="s">
        <v>43</v>
      </c>
      <c r="B4" s="11">
        <v>0.80520767773032531</v>
      </c>
      <c r="C4"/>
      <c r="D4"/>
      <c r="E4"/>
      <c r="F4"/>
      <c r="G4"/>
      <c r="H4"/>
      <c r="I4"/>
      <c r="S4">
        <v>11.872346634576987</v>
      </c>
      <c r="T4">
        <v>6.1802145636737178</v>
      </c>
      <c r="U4">
        <v>4.8492821318864934</v>
      </c>
      <c r="V4">
        <v>3</v>
      </c>
      <c r="W4" s="2">
        <v>0</v>
      </c>
      <c r="X4" s="3">
        <v>1.4360858346681148E-2</v>
      </c>
      <c r="Z4" s="66">
        <f t="shared" si="0"/>
        <v>99.070959450199695</v>
      </c>
      <c r="AA4" s="65">
        <f t="shared" si="1"/>
        <v>8.3446821845367722</v>
      </c>
      <c r="AB4" s="66">
        <f t="shared" si="2"/>
        <v>51.57192636610278</v>
      </c>
      <c r="AC4" s="67">
        <f t="shared" si="3"/>
        <v>40.465718213745724</v>
      </c>
      <c r="AD4" s="68">
        <f t="shared" si="4"/>
        <v>25.034046553610317</v>
      </c>
      <c r="AE4" s="65">
        <f t="shared" si="5"/>
        <v>0</v>
      </c>
      <c r="AG4" s="11" t="s">
        <v>43</v>
      </c>
      <c r="AH4" s="15">
        <v>0.99906292713903311</v>
      </c>
      <c r="AI4"/>
      <c r="AJ4"/>
      <c r="AK4"/>
      <c r="AL4"/>
      <c r="AM4"/>
      <c r="AN4"/>
      <c r="AO4"/>
    </row>
    <row r="5" spans="1:41" ht="15" x14ac:dyDescent="0.25">
      <c r="A5" s="11" t="s">
        <v>44</v>
      </c>
      <c r="B5" s="11">
        <v>0.64835940427586336</v>
      </c>
      <c r="C5"/>
      <c r="D5"/>
      <c r="E5"/>
      <c r="F5"/>
      <c r="G5"/>
      <c r="H5"/>
      <c r="I5"/>
      <c r="S5">
        <v>11.893072765094104</v>
      </c>
      <c r="T5">
        <v>6.0576122415813849</v>
      </c>
      <c r="U5">
        <v>4.9017392320498603</v>
      </c>
      <c r="V5">
        <v>3</v>
      </c>
      <c r="W5" s="2">
        <v>1</v>
      </c>
      <c r="X5" s="3">
        <v>4.3356467609683034E-3</v>
      </c>
      <c r="Z5" s="66">
        <f t="shared" si="0"/>
        <v>180.62053745031179</v>
      </c>
      <c r="AA5" s="65">
        <f t="shared" si="1"/>
        <v>15.187037111252604</v>
      </c>
      <c r="AB5" s="66">
        <f t="shared" si="2"/>
        <v>91.997181918474567</v>
      </c>
      <c r="AC5" s="67">
        <f t="shared" si="3"/>
        <v>74.442895626824068</v>
      </c>
      <c r="AD5" s="68">
        <f t="shared" si="4"/>
        <v>45.561111333757815</v>
      </c>
      <c r="AE5" s="65">
        <f t="shared" si="5"/>
        <v>15.187037111252604</v>
      </c>
      <c r="AG5" s="11" t="s">
        <v>44</v>
      </c>
      <c r="AH5" s="15">
        <v>0.99812673238361305</v>
      </c>
      <c r="AI5"/>
      <c r="AJ5"/>
      <c r="AK5"/>
      <c r="AL5"/>
      <c r="AM5"/>
      <c r="AN5"/>
      <c r="AO5"/>
    </row>
    <row r="6" spans="1:41" ht="15" x14ac:dyDescent="0.25">
      <c r="A6" s="11" t="s">
        <v>45</v>
      </c>
      <c r="B6" s="11">
        <v>0.63120620448444209</v>
      </c>
      <c r="C6"/>
      <c r="D6"/>
      <c r="E6"/>
      <c r="F6"/>
      <c r="G6"/>
      <c r="H6"/>
      <c r="I6"/>
      <c r="S6">
        <v>12.541651626174172</v>
      </c>
      <c r="T6">
        <v>6.3390247010195706</v>
      </c>
      <c r="U6">
        <v>5.4534310482543917</v>
      </c>
      <c r="V6">
        <v>4</v>
      </c>
      <c r="W6" s="2">
        <v>1</v>
      </c>
      <c r="X6" s="3">
        <v>4.1330648031830189E-3</v>
      </c>
      <c r="Z6" s="66">
        <f t="shared" si="0"/>
        <v>195.08264069433844</v>
      </c>
      <c r="AA6" s="65">
        <f t="shared" si="1"/>
        <v>15.554780702663193</v>
      </c>
      <c r="AB6" s="66">
        <f t="shared" si="2"/>
        <v>98.602139093124521</v>
      </c>
      <c r="AC6" s="67">
        <f t="shared" si="3"/>
        <v>84.826924032691707</v>
      </c>
      <c r="AD6" s="68">
        <f t="shared" si="4"/>
        <v>62.21912281065277</v>
      </c>
      <c r="AE6" s="65">
        <f t="shared" si="5"/>
        <v>15.554780702663193</v>
      </c>
      <c r="AG6" s="11" t="s">
        <v>45</v>
      </c>
      <c r="AH6" s="15">
        <v>0.98601083114446653</v>
      </c>
      <c r="AI6"/>
      <c r="AJ6"/>
      <c r="AK6"/>
      <c r="AL6"/>
      <c r="AM6"/>
      <c r="AN6"/>
      <c r="AO6"/>
    </row>
    <row r="7" spans="1:41" ht="15" x14ac:dyDescent="0.25">
      <c r="A7" s="11" t="s">
        <v>46</v>
      </c>
      <c r="B7" s="11">
        <v>0.18518003739444799</v>
      </c>
      <c r="C7"/>
      <c r="D7"/>
      <c r="E7"/>
      <c r="F7"/>
      <c r="G7"/>
      <c r="H7"/>
      <c r="I7"/>
      <c r="S7">
        <v>12.764848795353867</v>
      </c>
      <c r="T7">
        <v>6.6793568172795155</v>
      </c>
      <c r="U7">
        <v>5.5446103383927987</v>
      </c>
      <c r="V7">
        <v>5</v>
      </c>
      <c r="W7" s="2">
        <v>1</v>
      </c>
      <c r="X7" s="3">
        <v>7.8065893645270579E-3</v>
      </c>
      <c r="Z7" s="66">
        <f t="shared" si="0"/>
        <v>144.47243977624962</v>
      </c>
      <c r="AA7" s="65">
        <f t="shared" si="1"/>
        <v>11.317990686175186</v>
      </c>
      <c r="AB7" s="66">
        <f t="shared" si="2"/>
        <v>75.596898247610298</v>
      </c>
      <c r="AC7" s="67">
        <f t="shared" si="3"/>
        <v>62.753848168400346</v>
      </c>
      <c r="AD7" s="68">
        <f t="shared" si="4"/>
        <v>56.58995343087593</v>
      </c>
      <c r="AE7" s="65">
        <f t="shared" si="5"/>
        <v>11.317990686175186</v>
      </c>
      <c r="AG7" s="11" t="s">
        <v>46</v>
      </c>
      <c r="AH7" s="15">
        <v>0.61112562047517138</v>
      </c>
      <c r="AI7"/>
      <c r="AJ7"/>
      <c r="AK7"/>
      <c r="AL7"/>
      <c r="AM7"/>
      <c r="AN7"/>
      <c r="AO7"/>
    </row>
    <row r="8" spans="1:41" ht="15.75" thickBot="1" x14ac:dyDescent="0.3">
      <c r="A8" s="12" t="s">
        <v>47</v>
      </c>
      <c r="B8" s="12">
        <v>87</v>
      </c>
      <c r="C8"/>
      <c r="D8"/>
      <c r="E8"/>
      <c r="F8"/>
      <c r="G8"/>
      <c r="H8"/>
      <c r="I8"/>
      <c r="S8">
        <v>12.426713066626265</v>
      </c>
      <c r="T8">
        <v>6.7287805154225557</v>
      </c>
      <c r="U8">
        <v>5.2576542187859667</v>
      </c>
      <c r="V8">
        <v>3</v>
      </c>
      <c r="W8" s="2">
        <v>1</v>
      </c>
      <c r="X8" s="3">
        <v>2.7694258457686941E-3</v>
      </c>
      <c r="Z8" s="66">
        <f t="shared" si="0"/>
        <v>236.13556383234729</v>
      </c>
      <c r="AA8" s="65">
        <f t="shared" si="1"/>
        <v>19.002254463131003</v>
      </c>
      <c r="AB8" s="66">
        <f t="shared" si="2"/>
        <v>127.86199958061718</v>
      </c>
      <c r="AC8" s="67">
        <f t="shared" si="3"/>
        <v>99.907283344525183</v>
      </c>
      <c r="AD8" s="68">
        <f t="shared" si="4"/>
        <v>57.006763389393008</v>
      </c>
      <c r="AE8" s="65">
        <f t="shared" si="5"/>
        <v>19.002254463131003</v>
      </c>
      <c r="AG8" s="12" t="s">
        <v>47</v>
      </c>
      <c r="AH8" s="12">
        <v>87</v>
      </c>
      <c r="AI8"/>
      <c r="AJ8"/>
      <c r="AK8"/>
      <c r="AL8"/>
      <c r="AM8"/>
      <c r="AN8"/>
      <c r="AO8"/>
    </row>
    <row r="9" spans="1:41" ht="15" x14ac:dyDescent="0.25">
      <c r="A9"/>
      <c r="B9"/>
      <c r="C9"/>
      <c r="D9"/>
      <c r="E9"/>
      <c r="F9"/>
      <c r="G9"/>
      <c r="H9"/>
      <c r="I9"/>
      <c r="S9">
        <v>12.37264584535599</v>
      </c>
      <c r="T9">
        <v>6.3577168340317236</v>
      </c>
      <c r="U9">
        <v>5.0802552142804078</v>
      </c>
      <c r="V9">
        <v>3</v>
      </c>
      <c r="W9" s="2">
        <v>1</v>
      </c>
      <c r="X9" s="3">
        <v>3.448575173295478E-3</v>
      </c>
      <c r="Z9" s="66">
        <f t="shared" si="0"/>
        <v>210.68942271987538</v>
      </c>
      <c r="AA9" s="65">
        <f t="shared" si="1"/>
        <v>17.02864733649162</v>
      </c>
      <c r="AB9" s="66">
        <f t="shared" si="2"/>
        <v>108.26331783200224</v>
      </c>
      <c r="AC9" s="67">
        <f t="shared" si="3"/>
        <v>86.509874423353722</v>
      </c>
      <c r="AD9" s="68">
        <f t="shared" si="4"/>
        <v>51.085942009474856</v>
      </c>
      <c r="AE9" s="65">
        <f t="shared" si="5"/>
        <v>17.02864733649162</v>
      </c>
      <c r="AG9"/>
      <c r="AH9"/>
      <c r="AI9"/>
      <c r="AJ9"/>
      <c r="AK9"/>
      <c r="AL9"/>
      <c r="AM9"/>
      <c r="AN9"/>
      <c r="AO9"/>
    </row>
    <row r="10" spans="1:41" ht="15.75" thickBot="1" x14ac:dyDescent="0.3">
      <c r="A10" t="s">
        <v>48</v>
      </c>
      <c r="B10"/>
      <c r="C10"/>
      <c r="D10"/>
      <c r="E10"/>
      <c r="F10"/>
      <c r="G10"/>
      <c r="H10"/>
      <c r="I10"/>
      <c r="S10">
        <v>11.947949375319936</v>
      </c>
      <c r="T10">
        <v>6.3233154073143911</v>
      </c>
      <c r="U10">
        <v>5.1008391314238954</v>
      </c>
      <c r="V10">
        <v>3</v>
      </c>
      <c r="W10" s="2">
        <v>0</v>
      </c>
      <c r="X10" s="3">
        <v>1.0080528374491018E-2</v>
      </c>
      <c r="Z10" s="66">
        <f t="shared" si="0"/>
        <v>119.00130543163094</v>
      </c>
      <c r="AA10" s="65">
        <f t="shared" si="1"/>
        <v>9.9599773729744623</v>
      </c>
      <c r="AB10" s="66">
        <f t="shared" si="2"/>
        <v>62.980078379032136</v>
      </c>
      <c r="AC10" s="67">
        <f t="shared" si="3"/>
        <v>50.804242332164712</v>
      </c>
      <c r="AD10" s="68">
        <f t="shared" si="4"/>
        <v>29.879932118923389</v>
      </c>
      <c r="AE10" s="65">
        <f t="shared" si="5"/>
        <v>0</v>
      </c>
      <c r="AG10" t="s">
        <v>48</v>
      </c>
      <c r="AH10"/>
      <c r="AI10"/>
      <c r="AJ10"/>
      <c r="AK10"/>
      <c r="AL10"/>
      <c r="AM10"/>
      <c r="AN10"/>
      <c r="AO10"/>
    </row>
    <row r="11" spans="1:41" ht="15" x14ac:dyDescent="0.25">
      <c r="A11" s="13"/>
      <c r="B11" s="13" t="s">
        <v>52</v>
      </c>
      <c r="C11" s="13" t="s">
        <v>53</v>
      </c>
      <c r="D11" s="13" t="s">
        <v>54</v>
      </c>
      <c r="E11" s="13" t="s">
        <v>20</v>
      </c>
      <c r="F11" s="13" t="s">
        <v>73</v>
      </c>
      <c r="G11"/>
      <c r="H11"/>
      <c r="I11"/>
      <c r="S11">
        <v>12.100712129872347</v>
      </c>
      <c r="T11">
        <v>5.5935042423828545</v>
      </c>
      <c r="U11">
        <v>5.1681327671578874</v>
      </c>
      <c r="V11">
        <v>3</v>
      </c>
      <c r="W11" s="2">
        <v>0</v>
      </c>
      <c r="X11" s="3">
        <v>8.4142260160733531E-3</v>
      </c>
      <c r="Z11" s="66">
        <f t="shared" si="0"/>
        <v>131.91793447382511</v>
      </c>
      <c r="AA11" s="65">
        <f t="shared" si="1"/>
        <v>10.901667030667289</v>
      </c>
      <c r="AB11" s="66">
        <f t="shared" si="2"/>
        <v>60.978520785082779</v>
      </c>
      <c r="AC11" s="67">
        <f t="shared" si="3"/>
        <v>56.341262597836447</v>
      </c>
      <c r="AD11" s="68">
        <f t="shared" si="4"/>
        <v>32.705001092001872</v>
      </c>
      <c r="AE11" s="65">
        <f t="shared" si="5"/>
        <v>0</v>
      </c>
      <c r="AG11" s="13"/>
      <c r="AH11" s="13" t="s">
        <v>52</v>
      </c>
      <c r="AI11" s="13" t="s">
        <v>53</v>
      </c>
      <c r="AJ11" s="13" t="s">
        <v>54</v>
      </c>
      <c r="AK11" s="13" t="s">
        <v>20</v>
      </c>
      <c r="AL11" s="13" t="s">
        <v>55</v>
      </c>
      <c r="AM11"/>
      <c r="AN11"/>
      <c r="AO11"/>
    </row>
    <row r="12" spans="1:41" ht="15" x14ac:dyDescent="0.25">
      <c r="A12" s="11" t="s">
        <v>49</v>
      </c>
      <c r="B12" s="11">
        <v>4</v>
      </c>
      <c r="C12" s="11">
        <v>5.1846446387279741</v>
      </c>
      <c r="D12" s="11">
        <v>1.2961611596819935</v>
      </c>
      <c r="E12" s="21">
        <v>37.798160818958245</v>
      </c>
      <c r="F12" s="21">
        <v>6.7716831409742753E-18</v>
      </c>
      <c r="G12"/>
      <c r="H12"/>
      <c r="I12"/>
      <c r="S12">
        <v>12.272562386799006</v>
      </c>
      <c r="T12">
        <v>6.3233154073143911</v>
      </c>
      <c r="U12">
        <v>5.3799960030523168</v>
      </c>
      <c r="V12">
        <v>4</v>
      </c>
      <c r="W12" s="2">
        <v>1</v>
      </c>
      <c r="X12" s="3">
        <v>4.5962896280172813E-3</v>
      </c>
      <c r="Z12" s="66">
        <f t="shared" si="0"/>
        <v>181.02208170332932</v>
      </c>
      <c r="AA12" s="65">
        <f t="shared" si="1"/>
        <v>14.75014556846302</v>
      </c>
      <c r="AB12" s="66">
        <f t="shared" si="2"/>
        <v>93.269822733192299</v>
      </c>
      <c r="AC12" s="67">
        <f t="shared" si="3"/>
        <v>79.355724202770901</v>
      </c>
      <c r="AD12" s="68">
        <f t="shared" si="4"/>
        <v>59.000582273852082</v>
      </c>
      <c r="AE12" s="65">
        <f t="shared" si="5"/>
        <v>14.75014556846302</v>
      </c>
      <c r="AG12" s="11" t="s">
        <v>49</v>
      </c>
      <c r="AH12" s="11">
        <v>4</v>
      </c>
      <c r="AI12" s="15">
        <v>16516.762981292672</v>
      </c>
      <c r="AJ12" s="15">
        <v>4129.1907453231679</v>
      </c>
      <c r="AK12" s="15">
        <v>11056.151035646833</v>
      </c>
      <c r="AL12" s="11">
        <v>3.8337592216742672E-111</v>
      </c>
      <c r="AM12"/>
      <c r="AN12"/>
      <c r="AO12"/>
    </row>
    <row r="13" spans="1:41" ht="15" x14ac:dyDescent="0.25">
      <c r="A13" s="11" t="s">
        <v>50</v>
      </c>
      <c r="B13" s="11">
        <v>82</v>
      </c>
      <c r="C13" s="11">
        <v>2.8119149924515505</v>
      </c>
      <c r="D13" s="11">
        <v>3.4291646249409155E-2</v>
      </c>
      <c r="E13" s="11"/>
      <c r="F13" s="11"/>
      <c r="G13"/>
      <c r="H13"/>
      <c r="I13"/>
      <c r="S13">
        <v>12.323855681186558</v>
      </c>
      <c r="T13">
        <v>6.4841579324312217</v>
      </c>
      <c r="U13">
        <v>5.5000595414074249</v>
      </c>
      <c r="V13">
        <v>5</v>
      </c>
      <c r="W13" s="2">
        <v>1</v>
      </c>
      <c r="X13" s="3">
        <v>8.154938731289035E-3</v>
      </c>
      <c r="Z13" s="66">
        <f t="shared" si="0"/>
        <v>136.46970495343575</v>
      </c>
      <c r="AA13" s="65">
        <f t="shared" si="1"/>
        <v>11.073620828079695</v>
      </c>
      <c r="AB13" s="66">
        <f t="shared" si="2"/>
        <v>71.803106333128554</v>
      </c>
      <c r="AC13" s="67">
        <f t="shared" si="3"/>
        <v>60.905573893407713</v>
      </c>
      <c r="AD13" s="68">
        <f t="shared" si="4"/>
        <v>55.368104140398472</v>
      </c>
      <c r="AE13" s="65">
        <f t="shared" si="5"/>
        <v>11.073620828079695</v>
      </c>
      <c r="AG13" s="11" t="s">
        <v>50</v>
      </c>
      <c r="AH13" s="11">
        <v>83</v>
      </c>
      <c r="AI13" s="15">
        <v>30.998385492096542</v>
      </c>
      <c r="AJ13" s="15">
        <v>0.37347452400116316</v>
      </c>
      <c r="AK13" s="15"/>
      <c r="AL13" s="11"/>
      <c r="AM13"/>
      <c r="AN13"/>
      <c r="AO13"/>
    </row>
    <row r="14" spans="1:41" ht="15.75" thickBot="1" x14ac:dyDescent="0.3">
      <c r="A14" s="12" t="s">
        <v>25</v>
      </c>
      <c r="B14" s="12">
        <v>86</v>
      </c>
      <c r="C14" s="12">
        <v>7.9965596311795242</v>
      </c>
      <c r="D14" s="12"/>
      <c r="E14" s="12"/>
      <c r="F14" s="12"/>
      <c r="G14"/>
      <c r="H14"/>
      <c r="I14"/>
      <c r="S14">
        <v>12.623960273636895</v>
      </c>
      <c r="T14">
        <v>7.0360200870898666</v>
      </c>
      <c r="U14">
        <v>5.7479512624108287</v>
      </c>
      <c r="V14">
        <v>3</v>
      </c>
      <c r="W14" s="2">
        <v>1</v>
      </c>
      <c r="X14" s="3">
        <v>1.3938119210109914E-3</v>
      </c>
      <c r="Z14" s="66">
        <f t="shared" si="0"/>
        <v>338.13765140729095</v>
      </c>
      <c r="AA14" s="65">
        <f t="shared" si="1"/>
        <v>26.785386208275458</v>
      </c>
      <c r="AB14" s="66">
        <f t="shared" si="2"/>
        <v>188.46251540188601</v>
      </c>
      <c r="AC14" s="67">
        <f t="shared" si="3"/>
        <v>153.96109447001851</v>
      </c>
      <c r="AD14" s="68">
        <f t="shared" si="4"/>
        <v>80.356158624826378</v>
      </c>
      <c r="AE14" s="65">
        <f t="shared" si="5"/>
        <v>26.785386208275458</v>
      </c>
      <c r="AG14" s="12" t="s">
        <v>25</v>
      </c>
      <c r="AH14" s="12">
        <v>87</v>
      </c>
      <c r="AI14" s="20">
        <v>16547.761366784769</v>
      </c>
      <c r="AJ14" s="20"/>
      <c r="AK14" s="20"/>
      <c r="AL14" s="12"/>
      <c r="AM14"/>
      <c r="AN14"/>
      <c r="AO14"/>
    </row>
    <row r="15" spans="1:41" ht="15.75" thickBot="1" x14ac:dyDescent="0.3">
      <c r="A15"/>
      <c r="B15"/>
      <c r="C15"/>
      <c r="D15"/>
      <c r="E15"/>
      <c r="F15"/>
      <c r="G15"/>
      <c r="H15"/>
      <c r="I15"/>
      <c r="S15">
        <v>11.976659481202368</v>
      </c>
      <c r="T15">
        <v>6.3971852558808466</v>
      </c>
      <c r="U15">
        <v>5.1728833699164847</v>
      </c>
      <c r="V15">
        <v>3</v>
      </c>
      <c r="W15" s="2">
        <v>0</v>
      </c>
      <c r="X15" s="3">
        <v>9.142496943467384E-3</v>
      </c>
      <c r="Z15" s="66">
        <f t="shared" si="0"/>
        <v>125.25737038625843</v>
      </c>
      <c r="AA15" s="65">
        <f t="shared" si="1"/>
        <v>10.458456348604772</v>
      </c>
      <c r="AB15" s="66">
        <f t="shared" si="2"/>
        <v>66.904682752567879</v>
      </c>
      <c r="AC15" s="67">
        <f t="shared" si="3"/>
        <v>54.100374920695103</v>
      </c>
      <c r="AD15" s="68">
        <f t="shared" si="4"/>
        <v>31.375369045814313</v>
      </c>
      <c r="AE15" s="65">
        <f t="shared" si="5"/>
        <v>0</v>
      </c>
      <c r="AG15"/>
      <c r="AH15"/>
      <c r="AI15"/>
      <c r="AJ15"/>
      <c r="AK15"/>
      <c r="AL15"/>
      <c r="AM15"/>
      <c r="AN15"/>
      <c r="AO15"/>
    </row>
    <row r="16" spans="1:41" ht="15" x14ac:dyDescent="0.25">
      <c r="A16" s="13"/>
      <c r="B16" s="13" t="s">
        <v>56</v>
      </c>
      <c r="C16" s="13" t="s">
        <v>46</v>
      </c>
      <c r="D16" s="13" t="s">
        <v>57</v>
      </c>
      <c r="E16" s="13" t="s">
        <v>58</v>
      </c>
      <c r="F16" s="13" t="s">
        <v>59</v>
      </c>
      <c r="G16" s="13" t="s">
        <v>60</v>
      </c>
      <c r="H16" s="13" t="s">
        <v>61</v>
      </c>
      <c r="I16" s="13" t="s">
        <v>62</v>
      </c>
      <c r="S16">
        <v>12.199803032516579</v>
      </c>
      <c r="T16">
        <v>6.4062769280287384</v>
      </c>
      <c r="U16">
        <v>5.3696688888964665</v>
      </c>
      <c r="V16">
        <v>3</v>
      </c>
      <c r="W16" s="2">
        <v>1</v>
      </c>
      <c r="X16" s="3">
        <v>2.2655194699296149E-3</v>
      </c>
      <c r="Z16" s="66">
        <f t="shared" si="0"/>
        <v>256.31198826716729</v>
      </c>
      <c r="AA16" s="65">
        <f t="shared" si="1"/>
        <v>21.009518562226752</v>
      </c>
      <c r="AB16" s="66">
        <f t="shared" si="2"/>
        <v>134.59279403418475</v>
      </c>
      <c r="AC16" s="67">
        <f t="shared" si="3"/>
        <v>112.8141581942818</v>
      </c>
      <c r="AD16" s="68">
        <f t="shared" si="4"/>
        <v>63.028555686680257</v>
      </c>
      <c r="AE16" s="65">
        <f t="shared" si="5"/>
        <v>21.009518562226752</v>
      </c>
      <c r="AG16" s="13"/>
      <c r="AH16" s="13" t="s">
        <v>56</v>
      </c>
      <c r="AI16" s="13" t="s">
        <v>46</v>
      </c>
      <c r="AJ16" s="13" t="s">
        <v>57</v>
      </c>
      <c r="AK16" s="13" t="s">
        <v>58</v>
      </c>
      <c r="AL16" s="13" t="s">
        <v>59</v>
      </c>
      <c r="AM16" s="13" t="s">
        <v>60</v>
      </c>
      <c r="AN16" s="13" t="s">
        <v>61</v>
      </c>
      <c r="AO16" s="13" t="s">
        <v>62</v>
      </c>
    </row>
    <row r="17" spans="1:41" ht="15" x14ac:dyDescent="0.25">
      <c r="A17" s="11" t="s">
        <v>51</v>
      </c>
      <c r="B17" s="11">
        <v>7.3580366086946105</v>
      </c>
      <c r="C17" s="11">
        <v>0.44411529701074404</v>
      </c>
      <c r="D17" s="11">
        <v>16.56785221815182</v>
      </c>
      <c r="E17" s="11">
        <v>6.7791903707257722E-28</v>
      </c>
      <c r="F17" s="11">
        <v>6.4745498068429175</v>
      </c>
      <c r="G17" s="11">
        <v>8.2415234105463036</v>
      </c>
      <c r="H17" s="11">
        <v>6.4745498068429175</v>
      </c>
      <c r="I17" s="11">
        <v>8.2415234105463036</v>
      </c>
      <c r="S17">
        <v>12.046783787846792</v>
      </c>
      <c r="T17">
        <v>5.811656102799823</v>
      </c>
      <c r="U17">
        <v>5.0968697471363962</v>
      </c>
      <c r="V17">
        <v>4</v>
      </c>
      <c r="W17" s="2">
        <v>1</v>
      </c>
      <c r="X17" s="3">
        <v>6.5817654007096294E-3</v>
      </c>
      <c r="Z17" s="66">
        <f t="shared" si="0"/>
        <v>148.49092638081183</v>
      </c>
      <c r="AA17" s="65">
        <f t="shared" si="1"/>
        <v>12.326188383211008</v>
      </c>
      <c r="AB17" s="66">
        <f t="shared" si="2"/>
        <v>71.63556794154853</v>
      </c>
      <c r="AC17" s="67">
        <f t="shared" si="3"/>
        <v>62.824976667892273</v>
      </c>
      <c r="AD17" s="68">
        <f t="shared" si="4"/>
        <v>49.304753532844032</v>
      </c>
      <c r="AE17" s="65">
        <f t="shared" si="5"/>
        <v>12.326188383211008</v>
      </c>
      <c r="AG17" s="11" t="s">
        <v>51</v>
      </c>
      <c r="AH17" s="11">
        <v>0</v>
      </c>
      <c r="AI17" s="11" t="e">
        <v>#N/A</v>
      </c>
      <c r="AJ17" s="11" t="e">
        <v>#N/A</v>
      </c>
      <c r="AK17" s="11" t="e">
        <v>#N/A</v>
      </c>
      <c r="AL17" s="11" t="e">
        <v>#N/A</v>
      </c>
      <c r="AM17" s="11" t="e">
        <v>#N/A</v>
      </c>
      <c r="AN17" s="11" t="e">
        <v>#N/A</v>
      </c>
      <c r="AO17" s="11" t="e">
        <v>#N/A</v>
      </c>
    </row>
    <row r="18" spans="1:41" ht="15" x14ac:dyDescent="0.25">
      <c r="A18" s="11" t="s">
        <v>34</v>
      </c>
      <c r="B18" s="11">
        <v>0.16720069135881194</v>
      </c>
      <c r="C18" s="11">
        <v>3.8500808569855514E-2</v>
      </c>
      <c r="D18" s="11">
        <v>4.3427838938874368</v>
      </c>
      <c r="E18" s="21">
        <v>3.9954011234888539E-5</v>
      </c>
      <c r="F18" s="11">
        <v>9.0610318406035659E-2</v>
      </c>
      <c r="G18" s="11">
        <v>0.2437910643115882</v>
      </c>
      <c r="H18" s="11">
        <v>9.0610318406035659E-2</v>
      </c>
      <c r="I18" s="11">
        <v>0.2437910643115882</v>
      </c>
      <c r="S18">
        <v>12.100712129872347</v>
      </c>
      <c r="T18">
        <v>6.3102301677657353</v>
      </c>
      <c r="U18">
        <v>5.2247031186462811</v>
      </c>
      <c r="V18">
        <v>4</v>
      </c>
      <c r="W18" s="2">
        <v>0</v>
      </c>
      <c r="X18" s="3">
        <v>1.7442591415415938E-2</v>
      </c>
      <c r="Z18" s="66">
        <f t="shared" si="0"/>
        <v>91.623193628701429</v>
      </c>
      <c r="AA18" s="65">
        <f t="shared" si="1"/>
        <v>7.571719138951865</v>
      </c>
      <c r="AB18" s="66">
        <f t="shared" si="2"/>
        <v>47.779290532463257</v>
      </c>
      <c r="AC18" s="67">
        <f t="shared" si="3"/>
        <v>39.559984598795545</v>
      </c>
      <c r="AD18" s="68">
        <f t="shared" si="4"/>
        <v>30.28687655580746</v>
      </c>
      <c r="AE18" s="65">
        <f t="shared" si="5"/>
        <v>0</v>
      </c>
      <c r="AG18" s="11" t="s">
        <v>91</v>
      </c>
      <c r="AH18" s="15">
        <v>2.7075079270703597E-2</v>
      </c>
      <c r="AI18" s="15">
        <v>9.9514638774216534E-3</v>
      </c>
      <c r="AJ18" s="15">
        <v>2.7207132140762531</v>
      </c>
      <c r="AK18" s="22">
        <v>7.933978625873063E-3</v>
      </c>
      <c r="AL18" s="15">
        <v>7.2820178646459434E-3</v>
      </c>
      <c r="AM18" s="15">
        <v>4.6868140676761247E-2</v>
      </c>
      <c r="AN18" s="15">
        <v>7.2820178646459434E-3</v>
      </c>
      <c r="AO18" s="15">
        <v>4.6868140676761247E-2</v>
      </c>
    </row>
    <row r="19" spans="1:41" ht="15" x14ac:dyDescent="0.25">
      <c r="A19" s="11" t="s">
        <v>35</v>
      </c>
      <c r="B19" s="11">
        <v>0.70607400803531772</v>
      </c>
      <c r="C19" s="11">
        <v>9.3472253218997867E-2</v>
      </c>
      <c r="D19" s="11">
        <v>7.5538353224570711</v>
      </c>
      <c r="E19" s="21">
        <v>5.3091130755479234E-11</v>
      </c>
      <c r="F19" s="11">
        <v>0.52012792012939668</v>
      </c>
      <c r="G19" s="11">
        <v>0.89202009594123877</v>
      </c>
      <c r="H19" s="11">
        <v>0.52012792012939668</v>
      </c>
      <c r="I19" s="11">
        <v>0.89202009594123877</v>
      </c>
      <c r="S19">
        <v>12.272562386799006</v>
      </c>
      <c r="T19">
        <v>6.4948849230825525</v>
      </c>
      <c r="U19">
        <v>5.1047928219737235</v>
      </c>
      <c r="V19">
        <v>3</v>
      </c>
      <c r="W19" s="2">
        <v>1</v>
      </c>
      <c r="X19" s="3">
        <v>3.377843784008459E-3</v>
      </c>
      <c r="Z19" s="66">
        <f t="shared" si="0"/>
        <v>211.1618548025522</v>
      </c>
      <c r="AA19" s="65">
        <f t="shared" si="1"/>
        <v>17.2060119270356</v>
      </c>
      <c r="AB19" s="66">
        <f t="shared" si="2"/>
        <v>111.7510674512821</v>
      </c>
      <c r="AC19" s="67">
        <f t="shared" si="3"/>
        <v>87.833126179925614</v>
      </c>
      <c r="AD19" s="68">
        <f t="shared" si="4"/>
        <v>51.618035781106805</v>
      </c>
      <c r="AE19" s="65">
        <f t="shared" si="5"/>
        <v>17.2060119270356</v>
      </c>
      <c r="AG19" s="11" t="s">
        <v>92</v>
      </c>
      <c r="AH19" s="15">
        <v>0.16608144782865558</v>
      </c>
      <c r="AI19" s="15">
        <v>1.3520666587488461E-2</v>
      </c>
      <c r="AJ19" s="15">
        <v>12.283525131988787</v>
      </c>
      <c r="AK19" s="22">
        <v>2.2995704519792018E-20</v>
      </c>
      <c r="AL19" s="15">
        <v>0.13918938578498286</v>
      </c>
      <c r="AM19" s="15">
        <v>0.19297350987232831</v>
      </c>
      <c r="AN19" s="15">
        <v>0.13918938578498286</v>
      </c>
      <c r="AO19" s="15">
        <v>0.19297350987232831</v>
      </c>
    </row>
    <row r="20" spans="1:41" ht="15" x14ac:dyDescent="0.25">
      <c r="A20" s="11" t="s">
        <v>1</v>
      </c>
      <c r="B20" s="11">
        <v>2.7281636503773628E-2</v>
      </c>
      <c r="C20" s="11">
        <v>2.8959972374362319E-2</v>
      </c>
      <c r="D20" s="11">
        <v>0.94204635802503434</v>
      </c>
      <c r="E20" s="21">
        <v>0.34893605461065358</v>
      </c>
      <c r="F20" s="11">
        <v>-3.0328973954707763E-2</v>
      </c>
      <c r="G20" s="11">
        <v>8.4892246962255016E-2</v>
      </c>
      <c r="H20" s="11">
        <v>-3.0328973954707763E-2</v>
      </c>
      <c r="I20" s="11">
        <v>8.4892246962255016E-2</v>
      </c>
      <c r="S20">
        <v>12.211060187041213</v>
      </c>
      <c r="T20">
        <v>6.2617945506661403</v>
      </c>
      <c r="U20">
        <v>4.8507366775974878</v>
      </c>
      <c r="V20">
        <v>3</v>
      </c>
      <c r="W20" s="2">
        <v>1</v>
      </c>
      <c r="X20" s="3">
        <v>4.7814141904066725E-3</v>
      </c>
      <c r="Z20" s="66">
        <f t="shared" si="0"/>
        <v>176.59369299192031</v>
      </c>
      <c r="AA20" s="65">
        <f t="shared" si="1"/>
        <v>14.461782211124262</v>
      </c>
      <c r="AB20" s="66">
        <f t="shared" si="2"/>
        <v>90.556709042538429</v>
      </c>
      <c r="AC20" s="67">
        <f t="shared" si="3"/>
        <v>70.150297394927364</v>
      </c>
      <c r="AD20" s="68">
        <f t="shared" si="4"/>
        <v>43.385346633372791</v>
      </c>
      <c r="AE20" s="65">
        <f t="shared" si="5"/>
        <v>14.461782211124262</v>
      </c>
      <c r="AG20" s="11" t="s">
        <v>94</v>
      </c>
      <c r="AH20" s="15">
        <v>-1.604818008861E-2</v>
      </c>
      <c r="AI20" s="15">
        <v>7.8196500981540153E-3</v>
      </c>
      <c r="AJ20" s="15">
        <v>-2.0522887708746063</v>
      </c>
      <c r="AK20" s="22">
        <v>4.3292806806950447E-2</v>
      </c>
      <c r="AL20" s="15">
        <v>-3.1601149628881109E-2</v>
      </c>
      <c r="AM20" s="15">
        <v>-4.9521054833889452E-4</v>
      </c>
      <c r="AN20" s="15">
        <v>-3.1601149628881109E-2</v>
      </c>
      <c r="AO20" s="15">
        <v>-4.9521054833889452E-4</v>
      </c>
    </row>
    <row r="21" spans="1:41" ht="15.75" thickBot="1" x14ac:dyDescent="0.3">
      <c r="A21" s="12" t="s">
        <v>4</v>
      </c>
      <c r="B21" s="12">
        <v>5.4328854014752501E-2</v>
      </c>
      <c r="C21" s="12">
        <v>4.5094866455045839E-2</v>
      </c>
      <c r="D21" s="12">
        <v>1.2047680431410488</v>
      </c>
      <c r="E21" s="32">
        <v>0.2317585087086684</v>
      </c>
      <c r="F21" s="12">
        <v>-3.5379200655865625E-2</v>
      </c>
      <c r="G21" s="12">
        <v>0.14403690868537061</v>
      </c>
      <c r="H21" s="12">
        <v>-3.5379200655865625E-2</v>
      </c>
      <c r="I21" s="12">
        <v>0.14403690868537061</v>
      </c>
      <c r="S21">
        <v>12.356645504009547</v>
      </c>
      <c r="T21">
        <v>6.6835506724478808</v>
      </c>
      <c r="U21">
        <v>5.1386004195928692</v>
      </c>
      <c r="V21">
        <v>4</v>
      </c>
      <c r="W21" s="2">
        <v>1</v>
      </c>
      <c r="X21" s="3">
        <v>6.8248507991961107E-3</v>
      </c>
      <c r="Z21" s="66">
        <f t="shared" si="0"/>
        <v>149.57327632301684</v>
      </c>
      <c r="AA21" s="65">
        <f t="shared" si="1"/>
        <v>12.104682963874181</v>
      </c>
      <c r="AB21" s="66">
        <f t="shared" si="2"/>
        <v>80.902261962969689</v>
      </c>
      <c r="AC21" s="67">
        <f t="shared" si="3"/>
        <v>62.201128957202521</v>
      </c>
      <c r="AD21" s="68">
        <f t="shared" si="4"/>
        <v>48.418731855496723</v>
      </c>
      <c r="AE21" s="65">
        <f t="shared" si="5"/>
        <v>12.104682963874181</v>
      </c>
      <c r="AG21" s="12" t="s">
        <v>84</v>
      </c>
      <c r="AH21" s="20">
        <v>8.795939404816551E-3</v>
      </c>
      <c r="AI21" s="20">
        <v>1.3185896750946722E-2</v>
      </c>
      <c r="AJ21" s="20">
        <v>0.66707176394241208</v>
      </c>
      <c r="AK21" s="23">
        <v>0.50657660906934021</v>
      </c>
      <c r="AL21" s="20">
        <v>-1.7430278898358846E-2</v>
      </c>
      <c r="AM21" s="20">
        <v>3.5022157707991948E-2</v>
      </c>
      <c r="AN21" s="20">
        <v>-1.7430278898358846E-2</v>
      </c>
      <c r="AO21" s="20">
        <v>3.5022157707991948E-2</v>
      </c>
    </row>
    <row r="22" spans="1:41" ht="15" x14ac:dyDescent="0.25">
      <c r="S22">
        <v>12.203569515312056</v>
      </c>
      <c r="T22">
        <v>6.235212525759418</v>
      </c>
      <c r="U22">
        <v>5.2484196452635974</v>
      </c>
      <c r="V22">
        <v>3</v>
      </c>
      <c r="W22" s="2">
        <v>1</v>
      </c>
      <c r="X22" s="3">
        <v>2.6563432026239092E-3</v>
      </c>
      <c r="Z22" s="66">
        <f t="shared" si="0"/>
        <v>236.77987477043717</v>
      </c>
      <c r="AA22" s="65">
        <f t="shared" si="1"/>
        <v>19.402509607811457</v>
      </c>
      <c r="AB22" s="66">
        <f t="shared" si="2"/>
        <v>120.97877093779344</v>
      </c>
      <c r="AC22" s="67">
        <f t="shared" si="3"/>
        <v>101.83251259305334</v>
      </c>
      <c r="AD22" s="68">
        <f t="shared" si="4"/>
        <v>58.207528823434366</v>
      </c>
      <c r="AE22" s="65">
        <f t="shared" si="5"/>
        <v>19.402509607811457</v>
      </c>
      <c r="AG22"/>
      <c r="AH22"/>
      <c r="AI22"/>
      <c r="AJ22"/>
      <c r="AK22"/>
      <c r="AL22"/>
      <c r="AM22"/>
      <c r="AN22"/>
      <c r="AO22"/>
    </row>
    <row r="23" spans="1:41" ht="15" x14ac:dyDescent="0.25">
      <c r="S23">
        <v>12.218495165528731</v>
      </c>
      <c r="T23">
        <v>6.5856796717818824</v>
      </c>
      <c r="U23">
        <v>5.2848570414660285</v>
      </c>
      <c r="V23">
        <v>3</v>
      </c>
      <c r="W23" s="2">
        <v>1</v>
      </c>
      <c r="X23" s="3">
        <v>2.6185292646431191E-3</v>
      </c>
      <c r="Z23" s="66">
        <f t="shared" si="0"/>
        <v>238.77508336305419</v>
      </c>
      <c r="AA23" s="65">
        <f t="shared" si="1"/>
        <v>19.542102372532362</v>
      </c>
      <c r="AB23" s="66">
        <f t="shared" si="2"/>
        <v>128.69802633866686</v>
      </c>
      <c r="AC23" s="67">
        <f t="shared" si="3"/>
        <v>103.27721732852763</v>
      </c>
      <c r="AD23" s="68">
        <f t="shared" si="4"/>
        <v>58.626307117597079</v>
      </c>
      <c r="AE23" s="65">
        <f t="shared" si="5"/>
        <v>19.542102372532362</v>
      </c>
      <c r="AG23"/>
      <c r="AH23"/>
      <c r="AI23"/>
      <c r="AJ23"/>
      <c r="AK23"/>
      <c r="AL23"/>
      <c r="AM23"/>
      <c r="AN23"/>
      <c r="AO23"/>
    </row>
    <row r="24" spans="1:41" ht="15" x14ac:dyDescent="0.25">
      <c r="S24">
        <v>12.036173608734776</v>
      </c>
      <c r="T24">
        <v>6.3238152823560423</v>
      </c>
      <c r="U24">
        <v>5.1014049023017876</v>
      </c>
      <c r="V24">
        <v>3</v>
      </c>
      <c r="W24" s="2">
        <v>0</v>
      </c>
      <c r="X24" s="3">
        <v>1.0072708779281169E-2</v>
      </c>
      <c r="Z24" s="66">
        <f t="shared" si="0"/>
        <v>119.92654010212765</v>
      </c>
      <c r="AA24" s="65">
        <f t="shared" si="1"/>
        <v>9.96384266301175</v>
      </c>
      <c r="AB24" s="66">
        <f t="shared" si="2"/>
        <v>63.009500503344825</v>
      </c>
      <c r="AC24" s="67">
        <f t="shared" si="3"/>
        <v>50.829595806851835</v>
      </c>
      <c r="AD24" s="68">
        <f t="shared" si="4"/>
        <v>29.891527989035247</v>
      </c>
      <c r="AE24" s="65">
        <f t="shared" si="5"/>
        <v>0</v>
      </c>
      <c r="AG24"/>
      <c r="AH24"/>
      <c r="AI24"/>
      <c r="AJ24"/>
      <c r="AK24"/>
      <c r="AL24"/>
      <c r="AM24"/>
      <c r="AN24"/>
      <c r="AO24"/>
    </row>
    <row r="25" spans="1:41" ht="15" x14ac:dyDescent="0.25">
      <c r="A25" t="s">
        <v>65</v>
      </c>
      <c r="B25"/>
      <c r="C25"/>
      <c r="D25"/>
      <c r="S25">
        <v>11.630708500626612</v>
      </c>
      <c r="T25">
        <v>6.183670124800873</v>
      </c>
      <c r="U25">
        <v>5.0808327482265794</v>
      </c>
      <c r="V25">
        <v>4</v>
      </c>
      <c r="W25" s="2">
        <v>0</v>
      </c>
      <c r="X25" s="3">
        <v>2.1249008415395391E-2</v>
      </c>
      <c r="Z25" s="66">
        <f t="shared" si="0"/>
        <v>79.787863666972257</v>
      </c>
      <c r="AA25" s="65">
        <f t="shared" si="1"/>
        <v>6.8601034634023916</v>
      </c>
      <c r="AB25" s="66">
        <f t="shared" si="2"/>
        <v>42.420616839684371</v>
      </c>
      <c r="AC25" s="67">
        <f t="shared" si="3"/>
        <v>34.855038333077452</v>
      </c>
      <c r="AD25" s="68">
        <f t="shared" si="4"/>
        <v>27.440413853609567</v>
      </c>
      <c r="AE25" s="65">
        <f t="shared" si="5"/>
        <v>0</v>
      </c>
      <c r="AG25" t="s">
        <v>65</v>
      </c>
      <c r="AH25"/>
      <c r="AI25"/>
      <c r="AJ25"/>
      <c r="AK25"/>
      <c r="AL25"/>
      <c r="AM25"/>
      <c r="AN25"/>
      <c r="AO25"/>
    </row>
    <row r="26" spans="1:41" ht="15.75" thickBot="1" x14ac:dyDescent="0.3">
      <c r="A26"/>
      <c r="B26"/>
      <c r="C26"/>
      <c r="D26"/>
      <c r="S26">
        <v>12.129461543158333</v>
      </c>
      <c r="T26">
        <v>6.7749216714204108</v>
      </c>
      <c r="U26">
        <v>4.8961990516742455</v>
      </c>
      <c r="V26">
        <v>3</v>
      </c>
      <c r="W26" s="2">
        <v>1</v>
      </c>
      <c r="X26" s="3">
        <v>4.7367046697158422E-3</v>
      </c>
      <c r="Z26" s="66">
        <f t="shared" si="0"/>
        <v>176.23954709469953</v>
      </c>
      <c r="AA26" s="65">
        <f t="shared" si="1"/>
        <v>14.529873932788721</v>
      </c>
      <c r="AB26" s="66">
        <f t="shared" si="2"/>
        <v>98.438757790256815</v>
      </c>
      <c r="AC26" s="67">
        <f t="shared" si="3"/>
        <v>71.141154970666477</v>
      </c>
      <c r="AD26" s="68">
        <f t="shared" si="4"/>
        <v>43.58962179836616</v>
      </c>
      <c r="AE26" s="65">
        <f t="shared" si="5"/>
        <v>14.529873932788721</v>
      </c>
      <c r="AG26"/>
      <c r="AH26"/>
      <c r="AI26"/>
      <c r="AJ26"/>
      <c r="AK26"/>
      <c r="AL26"/>
      <c r="AM26"/>
      <c r="AN26"/>
      <c r="AO26"/>
    </row>
    <row r="27" spans="1:41" ht="15" x14ac:dyDescent="0.25">
      <c r="A27" s="13" t="s">
        <v>66</v>
      </c>
      <c r="B27" s="13" t="s">
        <v>75</v>
      </c>
      <c r="C27" s="13" t="s">
        <v>50</v>
      </c>
      <c r="D27" s="13" t="s">
        <v>76</v>
      </c>
      <c r="E27" t="s">
        <v>34</v>
      </c>
      <c r="F27" t="s">
        <v>35</v>
      </c>
      <c r="G27" t="s">
        <v>1</v>
      </c>
      <c r="H27" t="s">
        <v>4</v>
      </c>
      <c r="J27" t="s">
        <v>41</v>
      </c>
      <c r="K27"/>
      <c r="L27"/>
      <c r="M27"/>
      <c r="N27"/>
      <c r="O27"/>
      <c r="P27"/>
      <c r="Q27"/>
      <c r="R27"/>
      <c r="S27">
        <v>12.236844304196927</v>
      </c>
      <c r="T27">
        <v>6.3421371615549784</v>
      </c>
      <c r="U27">
        <v>5.1901116738766619</v>
      </c>
      <c r="V27">
        <v>3</v>
      </c>
      <c r="W27" s="2">
        <v>0</v>
      </c>
      <c r="X27" s="3">
        <v>8.8590040991737683E-3</v>
      </c>
      <c r="Z27" s="66">
        <f t="shared" si="0"/>
        <v>130.01006726776399</v>
      </c>
      <c r="AA27" s="65">
        <f t="shared" si="1"/>
        <v>10.624476706234944</v>
      </c>
      <c r="AB27" s="66">
        <f t="shared" si="2"/>
        <v>67.381888540687868</v>
      </c>
      <c r="AC27" s="67">
        <f t="shared" si="3"/>
        <v>55.142220581860649</v>
      </c>
      <c r="AD27" s="68">
        <f t="shared" si="4"/>
        <v>31.873430118704832</v>
      </c>
      <c r="AE27" s="65">
        <f t="shared" si="5"/>
        <v>0</v>
      </c>
      <c r="AG27" s="13" t="s">
        <v>66</v>
      </c>
      <c r="AH27" s="13" t="s">
        <v>93</v>
      </c>
      <c r="AI27" s="13" t="s">
        <v>50</v>
      </c>
      <c r="AJ27"/>
      <c r="AK27"/>
      <c r="AL27"/>
      <c r="AM27"/>
      <c r="AN27"/>
      <c r="AO27"/>
    </row>
    <row r="28" spans="1:41" ht="15.75" thickBot="1" x14ac:dyDescent="0.3">
      <c r="A28" s="11">
        <v>1</v>
      </c>
      <c r="B28" s="11">
        <v>12.411081079530533</v>
      </c>
      <c r="C28" s="11">
        <v>-8.7225398343974803E-2</v>
      </c>
      <c r="D28" s="3">
        <f>LN(C28^2)</f>
        <v>-4.8785194501283673</v>
      </c>
      <c r="E28">
        <v>6.3440979464969196</v>
      </c>
      <c r="F28">
        <v>5.4227339691454155</v>
      </c>
      <c r="G28">
        <v>4</v>
      </c>
      <c r="H28" s="2">
        <v>1</v>
      </c>
      <c r="J28"/>
      <c r="K28"/>
      <c r="L28"/>
      <c r="M28"/>
      <c r="N28"/>
      <c r="O28"/>
      <c r="P28"/>
      <c r="Q28"/>
      <c r="R28"/>
      <c r="S28">
        <v>12.058152515453552</v>
      </c>
      <c r="T28">
        <v>6.4351548890699268</v>
      </c>
      <c r="U28">
        <v>5.1901116738766619</v>
      </c>
      <c r="V28">
        <v>3</v>
      </c>
      <c r="W28" s="2">
        <v>0</v>
      </c>
      <c r="X28" s="3">
        <v>8.9517622774801138E-3</v>
      </c>
      <c r="Z28" s="66">
        <f t="shared" si="0"/>
        <v>127.44608599860011</v>
      </c>
      <c r="AA28" s="65">
        <f t="shared" si="1"/>
        <v>10.569287943179278</v>
      </c>
      <c r="AB28" s="66">
        <f t="shared" si="2"/>
        <v>68.01500498153797</v>
      </c>
      <c r="AC28" s="67">
        <f t="shared" si="3"/>
        <v>54.855784738458624</v>
      </c>
      <c r="AD28" s="68">
        <f t="shared" si="4"/>
        <v>31.707863829537835</v>
      </c>
      <c r="AE28" s="65">
        <f t="shared" si="5"/>
        <v>0</v>
      </c>
      <c r="AG28" s="11">
        <v>1</v>
      </c>
      <c r="AH28" s="11">
        <v>15.461550951347501</v>
      </c>
      <c r="AI28" s="11">
        <v>-0.25823863800376223</v>
      </c>
      <c r="AJ28"/>
      <c r="AK28"/>
      <c r="AL28"/>
      <c r="AM28"/>
      <c r="AN28"/>
      <c r="AO28"/>
    </row>
    <row r="29" spans="1:41" ht="15" x14ac:dyDescent="0.25">
      <c r="A29" s="11">
        <v>2</v>
      </c>
      <c r="B29" s="11">
        <v>12.350614369552783</v>
      </c>
      <c r="C29" s="11">
        <v>0.18296184261584258</v>
      </c>
      <c r="D29" s="3">
        <f t="shared" ref="D29:D92" si="6">LN(C29^2)</f>
        <v>-3.3969553163559048</v>
      </c>
      <c r="E29">
        <v>6.8243936796255014</v>
      </c>
      <c r="F29">
        <v>5.2619989033899781</v>
      </c>
      <c r="G29">
        <v>3</v>
      </c>
      <c r="H29" s="2">
        <v>1</v>
      </c>
      <c r="J29" s="14" t="s">
        <v>42</v>
      </c>
      <c r="K29" s="14"/>
      <c r="L29"/>
      <c r="M29"/>
      <c r="N29"/>
      <c r="O29"/>
      <c r="P29"/>
      <c r="Q29"/>
      <c r="R29"/>
      <c r="S29">
        <v>12.457803653696295</v>
      </c>
      <c r="T29">
        <v>6.6806401400946207</v>
      </c>
      <c r="U29">
        <v>5.2763463517981197</v>
      </c>
      <c r="V29">
        <v>3</v>
      </c>
      <c r="W29" s="2">
        <v>1</v>
      </c>
      <c r="X29" s="3">
        <v>2.6798524595584403E-3</v>
      </c>
      <c r="Z29" s="66">
        <f t="shared" si="0"/>
        <v>240.65009613673649</v>
      </c>
      <c r="AA29" s="65">
        <f t="shared" si="1"/>
        <v>19.317216969087031</v>
      </c>
      <c r="AB29" s="66">
        <f t="shared" si="2"/>
        <v>129.05137507859976</v>
      </c>
      <c r="AC29" s="67">
        <f t="shared" si="3"/>
        <v>101.92432728173509</v>
      </c>
      <c r="AD29" s="68">
        <f t="shared" si="4"/>
        <v>57.951650907261097</v>
      </c>
      <c r="AE29" s="65">
        <f t="shared" si="5"/>
        <v>19.317216969087031</v>
      </c>
      <c r="AG29" s="11">
        <v>2</v>
      </c>
      <c r="AH29" s="11">
        <v>19.328040178670481</v>
      </c>
      <c r="AI29" s="11">
        <v>-0.36676408285243411</v>
      </c>
      <c r="AJ29"/>
      <c r="AK29"/>
      <c r="AL29"/>
      <c r="AM29"/>
      <c r="AN29"/>
      <c r="AO29"/>
    </row>
    <row r="30" spans="1:41" ht="15" x14ac:dyDescent="0.25">
      <c r="A30" s="11">
        <v>3</v>
      </c>
      <c r="B30" s="11">
        <v>11.897169736953124</v>
      </c>
      <c r="C30" s="11">
        <v>-2.4823102376137385E-2</v>
      </c>
      <c r="D30" s="3">
        <f t="shared" si="6"/>
        <v>-7.391961024014674</v>
      </c>
      <c r="E30">
        <v>6.1802145636737178</v>
      </c>
      <c r="F30">
        <v>4.8492821318864934</v>
      </c>
      <c r="G30">
        <v>3</v>
      </c>
      <c r="H30" s="2">
        <v>0</v>
      </c>
      <c r="J30" s="11" t="s">
        <v>43</v>
      </c>
      <c r="K30" s="11">
        <v>0.89951441562038192</v>
      </c>
      <c r="L30"/>
      <c r="M30"/>
      <c r="N30"/>
      <c r="O30"/>
      <c r="P30"/>
      <c r="Q30"/>
      <c r="R30"/>
      <c r="S30">
        <v>12.788637366451141</v>
      </c>
      <c r="T30">
        <v>6.6597876439356041</v>
      </c>
      <c r="U30">
        <v>5.7925704827794693</v>
      </c>
      <c r="V30">
        <v>7</v>
      </c>
      <c r="W30" s="2">
        <v>1</v>
      </c>
      <c r="X30" s="3">
        <v>2.3382423282862722E-2</v>
      </c>
      <c r="Z30" s="66">
        <f t="shared" si="0"/>
        <v>83.633353952600885</v>
      </c>
      <c r="AA30" s="65">
        <f t="shared" si="1"/>
        <v>6.5396610722577098</v>
      </c>
      <c r="AB30" s="66">
        <f t="shared" si="2"/>
        <v>43.552754004548561</v>
      </c>
      <c r="AC30" s="67">
        <f t="shared" si="3"/>
        <v>37.881447694541947</v>
      </c>
      <c r="AD30" s="68">
        <f t="shared" si="4"/>
        <v>45.77762750580397</v>
      </c>
      <c r="AE30" s="65">
        <f t="shared" si="5"/>
        <v>6.5396610722577098</v>
      </c>
      <c r="AG30" s="11">
        <v>3</v>
      </c>
      <c r="AH30" s="11">
        <v>7.7151681754314252</v>
      </c>
      <c r="AI30" s="11">
        <v>0.62951400910534705</v>
      </c>
      <c r="AJ30"/>
      <c r="AK30"/>
      <c r="AL30"/>
      <c r="AM30"/>
      <c r="AN30"/>
      <c r="AO30"/>
    </row>
    <row r="31" spans="1:41" ht="15" x14ac:dyDescent="0.25">
      <c r="A31" s="11">
        <v>4</v>
      </c>
      <c r="B31" s="11">
        <v>11.9680379929141</v>
      </c>
      <c r="C31" s="11">
        <v>-7.4965227819996372E-2</v>
      </c>
      <c r="D31" s="3">
        <f t="shared" si="6"/>
        <v>-5.1814618040434564</v>
      </c>
      <c r="E31">
        <v>6.0576122415813849</v>
      </c>
      <c r="F31">
        <v>4.9017392320498603</v>
      </c>
      <c r="G31">
        <v>3</v>
      </c>
      <c r="H31" s="2">
        <v>1</v>
      </c>
      <c r="J31" s="11" t="s">
        <v>44</v>
      </c>
      <c r="K31" s="11">
        <v>0.80912618390887714</v>
      </c>
      <c r="L31"/>
      <c r="M31"/>
      <c r="N31"/>
      <c r="O31"/>
      <c r="P31"/>
      <c r="Q31"/>
      <c r="R31"/>
      <c r="S31">
        <v>12.478006361013815</v>
      </c>
      <c r="T31">
        <v>6.8111794194430351</v>
      </c>
      <c r="U31">
        <v>5.2498834171765791</v>
      </c>
      <c r="V31">
        <v>4</v>
      </c>
      <c r="W31" s="2">
        <v>1</v>
      </c>
      <c r="X31" s="3">
        <v>5.8779966662671204E-3</v>
      </c>
      <c r="Z31" s="66">
        <f t="shared" si="0"/>
        <v>162.75357426491459</v>
      </c>
      <c r="AA31" s="65">
        <f t="shared" si="1"/>
        <v>13.04323539803767</v>
      </c>
      <c r="AB31" s="66">
        <f t="shared" si="2"/>
        <v>88.839816506065063</v>
      </c>
      <c r="AC31" s="67">
        <f t="shared" si="3"/>
        <v>68.475465222488523</v>
      </c>
      <c r="AD31" s="68">
        <f t="shared" si="4"/>
        <v>52.172941592150679</v>
      </c>
      <c r="AE31" s="65">
        <f t="shared" si="5"/>
        <v>13.04323539803767</v>
      </c>
      <c r="AG31" s="11">
        <v>4</v>
      </c>
      <c r="AH31" s="11">
        <v>14.256826217832396</v>
      </c>
      <c r="AI31" s="11">
        <v>0.9302108934202078</v>
      </c>
      <c r="AJ31"/>
      <c r="AK31"/>
      <c r="AL31"/>
      <c r="AM31"/>
      <c r="AN31"/>
      <c r="AO31"/>
    </row>
    <row r="32" spans="1:41" ht="15" x14ac:dyDescent="0.25">
      <c r="A32" s="11">
        <v>5</v>
      </c>
      <c r="B32" s="11">
        <v>12.431907239060738</v>
      </c>
      <c r="C32" s="11">
        <v>0.10974438711343382</v>
      </c>
      <c r="D32" s="3">
        <f t="shared" si="6"/>
        <v>-4.419202741618169</v>
      </c>
      <c r="E32">
        <v>6.3390247010195706</v>
      </c>
      <c r="F32">
        <v>5.4534310482543917</v>
      </c>
      <c r="G32">
        <v>4</v>
      </c>
      <c r="H32" s="2">
        <v>1</v>
      </c>
      <c r="J32" s="11" t="s">
        <v>45</v>
      </c>
      <c r="K32" s="11">
        <v>0.79017893754413782</v>
      </c>
      <c r="L32"/>
      <c r="M32"/>
      <c r="N32"/>
      <c r="O32"/>
      <c r="P32"/>
      <c r="Q32"/>
      <c r="R32"/>
      <c r="S32">
        <v>12.058152515453552</v>
      </c>
      <c r="T32">
        <v>6.1014210754006131</v>
      </c>
      <c r="U32">
        <v>4.9845405621624765</v>
      </c>
      <c r="V32">
        <v>4</v>
      </c>
      <c r="W32" s="2">
        <v>1</v>
      </c>
      <c r="X32" s="3">
        <v>8.0199758487127307E-3</v>
      </c>
      <c r="Z32" s="66">
        <f t="shared" si="0"/>
        <v>134.64624378351644</v>
      </c>
      <c r="AA32" s="65">
        <f t="shared" si="1"/>
        <v>11.166407425263181</v>
      </c>
      <c r="AB32" s="66">
        <f t="shared" si="2"/>
        <v>68.130953601010674</v>
      </c>
      <c r="AC32" s="67">
        <f t="shared" si="3"/>
        <v>55.659410744856586</v>
      </c>
      <c r="AD32" s="68">
        <f t="shared" si="4"/>
        <v>44.665629701052723</v>
      </c>
      <c r="AE32" s="65">
        <f t="shared" si="5"/>
        <v>11.166407425263181</v>
      </c>
      <c r="AG32" s="11">
        <v>5</v>
      </c>
      <c r="AH32" s="11">
        <v>15.896154311103242</v>
      </c>
      <c r="AI32" s="11">
        <v>-0.34137360844004938</v>
      </c>
      <c r="AJ32"/>
      <c r="AK32"/>
      <c r="AL32"/>
      <c r="AM32"/>
      <c r="AN32"/>
      <c r="AO32"/>
    </row>
    <row r="33" spans="1:41" ht="15" x14ac:dyDescent="0.25">
      <c r="A33" s="11">
        <v>6</v>
      </c>
      <c r="B33" s="11">
        <v>12.580471967532622</v>
      </c>
      <c r="C33" s="11">
        <v>0.18437682782124476</v>
      </c>
      <c r="D33" s="3">
        <f t="shared" si="6"/>
        <v>-3.3815472766608821</v>
      </c>
      <c r="E33">
        <v>6.6793568172795155</v>
      </c>
      <c r="F33">
        <v>5.5446103383927987</v>
      </c>
      <c r="G33">
        <v>5</v>
      </c>
      <c r="H33" s="2">
        <v>1</v>
      </c>
      <c r="J33" s="11" t="s">
        <v>46</v>
      </c>
      <c r="K33" s="11">
        <v>2.5386972725117491</v>
      </c>
      <c r="L33"/>
      <c r="M33"/>
      <c r="N33"/>
      <c r="O33"/>
      <c r="P33"/>
      <c r="Q33"/>
      <c r="R33"/>
      <c r="S33">
        <v>12.434203738355423</v>
      </c>
      <c r="T33">
        <v>7.2453230995177753</v>
      </c>
      <c r="U33">
        <v>5.5714792304057665</v>
      </c>
      <c r="V33">
        <v>4</v>
      </c>
      <c r="W33" s="2">
        <v>0</v>
      </c>
      <c r="X33" s="3">
        <v>1.1631040421162574E-2</v>
      </c>
      <c r="Z33" s="66">
        <f t="shared" si="0"/>
        <v>115.29452824435486</v>
      </c>
      <c r="AA33" s="65">
        <f t="shared" si="1"/>
        <v>9.2723692381450373</v>
      </c>
      <c r="AB33" s="66">
        <f t="shared" si="2"/>
        <v>67.181311028390283</v>
      </c>
      <c r="AC33" s="67">
        <f t="shared" si="3"/>
        <v>51.660812626978419</v>
      </c>
      <c r="AD33" s="68">
        <f t="shared" si="4"/>
        <v>37.089476952580149</v>
      </c>
      <c r="AE33" s="65">
        <f t="shared" si="5"/>
        <v>0</v>
      </c>
      <c r="AG33" s="11">
        <v>6</v>
      </c>
      <c r="AH33" s="11">
        <v>11.660428569696043</v>
      </c>
      <c r="AI33" s="11">
        <v>-0.3424378835208568</v>
      </c>
      <c r="AJ33"/>
      <c r="AK33"/>
      <c r="AL33"/>
      <c r="AM33"/>
      <c r="AN33"/>
      <c r="AO33"/>
    </row>
    <row r="34" spans="1:41" ht="15.75" thickBot="1" x14ac:dyDescent="0.3">
      <c r="A34" s="11">
        <v>7</v>
      </c>
      <c r="B34" s="11">
        <v>12.331560113523043</v>
      </c>
      <c r="C34" s="11">
        <v>9.5152953103221805E-2</v>
      </c>
      <c r="D34" s="3">
        <f t="shared" si="6"/>
        <v>-4.7045392988583901</v>
      </c>
      <c r="E34">
        <v>6.7287805154225557</v>
      </c>
      <c r="F34">
        <v>5.2576542187859667</v>
      </c>
      <c r="G34">
        <v>3</v>
      </c>
      <c r="H34" s="2">
        <v>1</v>
      </c>
      <c r="J34" s="12" t="s">
        <v>47</v>
      </c>
      <c r="K34" s="12">
        <v>87</v>
      </c>
      <c r="L34"/>
      <c r="M34"/>
      <c r="N34"/>
      <c r="O34"/>
      <c r="P34"/>
      <c r="Q34"/>
      <c r="R34"/>
      <c r="S34">
        <v>12.14552614566214</v>
      </c>
      <c r="T34">
        <v>6.283014110540865</v>
      </c>
      <c r="U34">
        <v>5.0201359529050071</v>
      </c>
      <c r="V34">
        <v>3</v>
      </c>
      <c r="W34" s="2">
        <v>1</v>
      </c>
      <c r="X34" s="3">
        <v>3.7359564276506665E-3</v>
      </c>
      <c r="Z34" s="66">
        <f t="shared" si="0"/>
        <v>198.70803652732297</v>
      </c>
      <c r="AA34" s="65">
        <f t="shared" si="1"/>
        <v>16.360595180826561</v>
      </c>
      <c r="AB34" s="66">
        <f t="shared" si="2"/>
        <v>102.79385037798015</v>
      </c>
      <c r="AC34" s="67">
        <f t="shared" si="3"/>
        <v>82.132412078191805</v>
      </c>
      <c r="AD34" s="68">
        <f t="shared" si="4"/>
        <v>49.081785542479679</v>
      </c>
      <c r="AE34" s="65">
        <f t="shared" si="5"/>
        <v>16.360595180826561</v>
      </c>
      <c r="AG34" s="11">
        <v>7</v>
      </c>
      <c r="AH34" s="11">
        <v>19.306907914513197</v>
      </c>
      <c r="AI34" s="11">
        <v>-0.30465345138219391</v>
      </c>
      <c r="AJ34"/>
      <c r="AK34"/>
      <c r="AL34"/>
      <c r="AM34"/>
      <c r="AN34"/>
      <c r="AO34"/>
    </row>
    <row r="35" spans="1:41" ht="15" x14ac:dyDescent="0.25">
      <c r="A35" s="11">
        <v>8</v>
      </c>
      <c r="B35" s="11">
        <v>12.144261183323634</v>
      </c>
      <c r="C35" s="11">
        <v>0.22838466203235619</v>
      </c>
      <c r="D35" s="3">
        <f t="shared" si="6"/>
        <v>-2.9534479148582662</v>
      </c>
      <c r="E35">
        <v>6.3577168340317236</v>
      </c>
      <c r="F35">
        <v>5.0802552142804078</v>
      </c>
      <c r="G35">
        <v>3</v>
      </c>
      <c r="H35" s="2">
        <v>1</v>
      </c>
      <c r="J35"/>
      <c r="K35"/>
      <c r="L35"/>
      <c r="M35"/>
      <c r="N35"/>
      <c r="O35"/>
      <c r="P35"/>
      <c r="Q35"/>
      <c r="R35"/>
      <c r="S35">
        <v>12.079658720674516</v>
      </c>
      <c r="T35">
        <v>6.3851941443602565</v>
      </c>
      <c r="U35">
        <v>5.1413215097072307</v>
      </c>
      <c r="V35">
        <v>4</v>
      </c>
      <c r="W35" s="2">
        <v>1</v>
      </c>
      <c r="X35" s="3">
        <v>6.5742417285389876E-3</v>
      </c>
      <c r="Z35" s="66">
        <f t="shared" si="0"/>
        <v>148.98132425530122</v>
      </c>
      <c r="AA35" s="65">
        <f t="shared" si="1"/>
        <v>12.333239514483756</v>
      </c>
      <c r="AB35" s="66">
        <f t="shared" si="2"/>
        <v>78.750128728874202</v>
      </c>
      <c r="AC35" s="67">
        <f t="shared" si="3"/>
        <v>63.409149600186495</v>
      </c>
      <c r="AD35" s="68">
        <f t="shared" si="4"/>
        <v>49.332958057935024</v>
      </c>
      <c r="AE35" s="65">
        <f t="shared" si="5"/>
        <v>12.333239514483756</v>
      </c>
      <c r="AG35" s="11">
        <v>8</v>
      </c>
      <c r="AH35" s="11">
        <v>16.628869660870038</v>
      </c>
      <c r="AI35" s="11">
        <v>0.39977767562158206</v>
      </c>
      <c r="AJ35"/>
      <c r="AK35"/>
      <c r="AL35"/>
      <c r="AM35"/>
      <c r="AN35"/>
      <c r="AO35"/>
    </row>
    <row r="36" spans="1:41" ht="15.75" thickBot="1" x14ac:dyDescent="0.3">
      <c r="A36" s="11">
        <v>9</v>
      </c>
      <c r="B36" s="11">
        <v>12.098714155856584</v>
      </c>
      <c r="C36" s="11">
        <v>-0.15076478053664744</v>
      </c>
      <c r="D36" s="3">
        <f t="shared" si="6"/>
        <v>-3.7840688030070173</v>
      </c>
      <c r="E36">
        <v>6.3233154073143911</v>
      </c>
      <c r="F36">
        <v>5.1008391314238954</v>
      </c>
      <c r="G36">
        <v>3</v>
      </c>
      <c r="H36" s="2">
        <v>0</v>
      </c>
      <c r="J36" t="s">
        <v>48</v>
      </c>
      <c r="K36"/>
      <c r="L36"/>
      <c r="M36"/>
      <c r="N36"/>
      <c r="O36"/>
      <c r="P36"/>
      <c r="Q36"/>
      <c r="R36"/>
      <c r="S36">
        <v>12.508951164863237</v>
      </c>
      <c r="T36">
        <v>6.7287805154225557</v>
      </c>
      <c r="U36">
        <v>5.2571703087837829</v>
      </c>
      <c r="V36">
        <v>4</v>
      </c>
      <c r="W36" s="2">
        <v>1</v>
      </c>
      <c r="X36" s="3">
        <v>5.7619349788406299E-3</v>
      </c>
      <c r="Z36" s="66">
        <f t="shared" si="0"/>
        <v>164.79222610263002</v>
      </c>
      <c r="AA36" s="65">
        <f t="shared" si="1"/>
        <v>13.173944316412376</v>
      </c>
      <c r="AB36" s="66">
        <f t="shared" si="2"/>
        <v>88.644579827537314</v>
      </c>
      <c r="AC36" s="67">
        <f t="shared" si="3"/>
        <v>69.257668909814015</v>
      </c>
      <c r="AD36" s="68">
        <f t="shared" si="4"/>
        <v>52.695777265649504</v>
      </c>
      <c r="AE36" s="65">
        <f t="shared" si="5"/>
        <v>13.173944316412376</v>
      </c>
      <c r="AG36" s="11">
        <v>9</v>
      </c>
      <c r="AH36" s="11">
        <v>9.6633142052712842</v>
      </c>
      <c r="AI36" s="11">
        <v>0.29666316770317813</v>
      </c>
      <c r="AJ36"/>
      <c r="AK36"/>
      <c r="AL36"/>
      <c r="AM36"/>
      <c r="AN36"/>
      <c r="AO36"/>
    </row>
    <row r="37" spans="1:41" ht="15" x14ac:dyDescent="0.25">
      <c r="A37" s="11">
        <v>10</v>
      </c>
      <c r="B37" s="11">
        <v>12.024203511616619</v>
      </c>
      <c r="C37" s="11">
        <v>7.6508618255727967E-2</v>
      </c>
      <c r="D37" s="3">
        <f t="shared" si="6"/>
        <v>-5.1407037751146856</v>
      </c>
      <c r="E37">
        <v>5.5935042423828545</v>
      </c>
      <c r="F37">
        <v>5.1681327671578874</v>
      </c>
      <c r="G37">
        <v>3</v>
      </c>
      <c r="H37" s="2">
        <v>0</v>
      </c>
      <c r="J37" s="13"/>
      <c r="K37" s="13" t="s">
        <v>52</v>
      </c>
      <c r="L37" s="13" t="s">
        <v>53</v>
      </c>
      <c r="M37" s="13" t="s">
        <v>54</v>
      </c>
      <c r="N37" s="13" t="s">
        <v>20</v>
      </c>
      <c r="O37" s="13" t="s">
        <v>55</v>
      </c>
      <c r="P37"/>
      <c r="Q37"/>
      <c r="R37"/>
      <c r="S37">
        <v>11.867097278690842</v>
      </c>
      <c r="T37">
        <v>5.7843189065817038</v>
      </c>
      <c r="U37">
        <v>5.0633599682375188</v>
      </c>
      <c r="V37">
        <v>4</v>
      </c>
      <c r="W37" s="2">
        <v>0</v>
      </c>
      <c r="X37" s="3">
        <v>2.0848575052366668E-2</v>
      </c>
      <c r="Z37" s="66">
        <f t="shared" si="0"/>
        <v>82.187602868570906</v>
      </c>
      <c r="AA37" s="65">
        <f t="shared" si="1"/>
        <v>6.9256702745793701</v>
      </c>
      <c r="AB37" s="66">
        <f t="shared" si="2"/>
        <v>40.060285510000355</v>
      </c>
      <c r="AC37" s="67">
        <f t="shared" si="3"/>
        <v>35.067161621517727</v>
      </c>
      <c r="AD37" s="68">
        <f t="shared" si="4"/>
        <v>27.70268109831748</v>
      </c>
      <c r="AE37" s="65">
        <f t="shared" si="5"/>
        <v>0</v>
      </c>
      <c r="AG37" s="11">
        <v>10</v>
      </c>
      <c r="AH37" s="11">
        <v>10.483381001486888</v>
      </c>
      <c r="AI37" s="11">
        <v>0.41828602918040048</v>
      </c>
      <c r="AJ37"/>
      <c r="AK37"/>
      <c r="AL37"/>
      <c r="AM37"/>
      <c r="AN37"/>
      <c r="AO37"/>
    </row>
    <row r="38" spans="1:41" ht="15" x14ac:dyDescent="0.25">
      <c r="A38" s="11">
        <v>11</v>
      </c>
      <c r="B38" s="11">
        <v>12.377430057596388</v>
      </c>
      <c r="C38" s="11">
        <v>-0.10486767079738257</v>
      </c>
      <c r="D38" s="3">
        <f t="shared" si="6"/>
        <v>-4.5101120035262294</v>
      </c>
      <c r="E38">
        <v>6.3233154073143911</v>
      </c>
      <c r="F38">
        <v>5.3799960030523168</v>
      </c>
      <c r="G38">
        <v>4</v>
      </c>
      <c r="H38" s="2">
        <v>1</v>
      </c>
      <c r="J38" s="11" t="s">
        <v>49</v>
      </c>
      <c r="K38" s="11">
        <v>4</v>
      </c>
      <c r="L38" s="11">
        <v>2267.6176276365263</v>
      </c>
      <c r="M38" s="11">
        <v>566.90440690913158</v>
      </c>
      <c r="N38" s="11">
        <v>87.960562951672628</v>
      </c>
      <c r="O38" s="11">
        <v>7.4204623112089347E-29</v>
      </c>
      <c r="P38"/>
      <c r="Q38"/>
      <c r="R38"/>
      <c r="S38">
        <v>12.506177237980511</v>
      </c>
      <c r="T38">
        <v>6.919584512897849</v>
      </c>
      <c r="U38">
        <v>5.5431568497648156</v>
      </c>
      <c r="V38">
        <v>4</v>
      </c>
      <c r="W38" s="2">
        <v>1</v>
      </c>
      <c r="X38" s="3">
        <v>3.8654743165612653E-3</v>
      </c>
      <c r="Z38" s="66">
        <f t="shared" si="0"/>
        <v>201.15145726345773</v>
      </c>
      <c r="AA38" s="65">
        <f t="shared" si="1"/>
        <v>16.084168122339797</v>
      </c>
      <c r="AB38" s="66">
        <f t="shared" si="2"/>
        <v>111.29576064218774</v>
      </c>
      <c r="AC38" s="67">
        <f t="shared" si="3"/>
        <v>89.157066700116744</v>
      </c>
      <c r="AD38" s="68">
        <f t="shared" si="4"/>
        <v>64.336672489359188</v>
      </c>
      <c r="AE38" s="65">
        <f t="shared" si="5"/>
        <v>16.084168122339797</v>
      </c>
      <c r="AG38" s="11">
        <v>11</v>
      </c>
      <c r="AH38" s="11">
        <v>14.887690830122125</v>
      </c>
      <c r="AI38" s="11">
        <v>-0.13754526165910441</v>
      </c>
      <c r="AJ38"/>
      <c r="AK38"/>
      <c r="AL38"/>
      <c r="AM38"/>
      <c r="AN38"/>
      <c r="AO38"/>
    </row>
    <row r="39" spans="1:41" ht="15" x14ac:dyDescent="0.25">
      <c r="A39" s="11">
        <v>12</v>
      </c>
      <c r="B39" s="11">
        <v>12.516378419244887</v>
      </c>
      <c r="C39" s="11">
        <v>-0.19252273805832942</v>
      </c>
      <c r="D39" s="3">
        <f t="shared" si="6"/>
        <v>-3.295082024892722</v>
      </c>
      <c r="E39">
        <v>6.4841579324312217</v>
      </c>
      <c r="F39">
        <v>5.5000595414074249</v>
      </c>
      <c r="G39">
        <v>5</v>
      </c>
      <c r="H39" s="2">
        <v>1</v>
      </c>
      <c r="J39" s="11" t="s">
        <v>50</v>
      </c>
      <c r="K39" s="11">
        <v>83</v>
      </c>
      <c r="L39" s="11">
        <v>534.93365884106333</v>
      </c>
      <c r="M39" s="11">
        <v>6.444983841458594</v>
      </c>
      <c r="N39" s="11"/>
      <c r="O39" s="11"/>
      <c r="P39"/>
      <c r="Q39"/>
      <c r="R39"/>
      <c r="S39">
        <v>12.974443247327706</v>
      </c>
      <c r="T39">
        <v>7.2810039678844749</v>
      </c>
      <c r="U39">
        <v>5.8873910917215184</v>
      </c>
      <c r="V39">
        <v>5</v>
      </c>
      <c r="W39" s="2">
        <v>1</v>
      </c>
      <c r="X39" s="3">
        <v>5.0443404037398996E-3</v>
      </c>
      <c r="Z39" s="66">
        <f t="shared" si="0"/>
        <v>182.67812175122594</v>
      </c>
      <c r="AA39" s="65">
        <f t="shared" si="1"/>
        <v>14.079842831703118</v>
      </c>
      <c r="AB39" s="66">
        <f t="shared" si="2"/>
        <v>102.51539152482019</v>
      </c>
      <c r="AC39" s="67">
        <f t="shared" si="3"/>
        <v>82.893541260208025</v>
      </c>
      <c r="AD39" s="68">
        <f t="shared" si="4"/>
        <v>70.399214158515591</v>
      </c>
      <c r="AE39" s="65">
        <f t="shared" si="5"/>
        <v>14.079842831703118</v>
      </c>
      <c r="AG39" s="11">
        <v>12</v>
      </c>
      <c r="AH39" s="11">
        <v>11.268206280290212</v>
      </c>
      <c r="AI39" s="11">
        <v>-0.19458545221051615</v>
      </c>
      <c r="AJ39"/>
      <c r="AK39"/>
      <c r="AL39"/>
      <c r="AM39"/>
      <c r="AN39"/>
      <c r="AO39"/>
    </row>
    <row r="40" spans="1:41" ht="15.75" thickBot="1" x14ac:dyDescent="0.3">
      <c r="A40" s="11">
        <v>13</v>
      </c>
      <c r="B40" s="11">
        <v>12.729116781038677</v>
      </c>
      <c r="C40" s="11">
        <v>-0.10515650740178195</v>
      </c>
      <c r="D40" s="3">
        <f t="shared" si="6"/>
        <v>-4.5046109838061055</v>
      </c>
      <c r="E40">
        <v>7.0360200870898666</v>
      </c>
      <c r="F40">
        <v>5.7479512624108287</v>
      </c>
      <c r="G40">
        <v>3</v>
      </c>
      <c r="H40" s="2">
        <v>1</v>
      </c>
      <c r="J40" s="12" t="s">
        <v>25</v>
      </c>
      <c r="K40" s="12">
        <v>87</v>
      </c>
      <c r="L40" s="12">
        <v>2802.5512864775897</v>
      </c>
      <c r="M40" s="12"/>
      <c r="N40" s="12"/>
      <c r="O40" s="12"/>
      <c r="P40"/>
      <c r="Q40"/>
      <c r="R40"/>
      <c r="S40">
        <v>11.962412243172716</v>
      </c>
      <c r="T40">
        <v>6.3878539284519622</v>
      </c>
      <c r="U40">
        <v>5.1489014052299993</v>
      </c>
      <c r="V40">
        <v>4</v>
      </c>
      <c r="W40" s="2">
        <v>1</v>
      </c>
      <c r="X40" s="3">
        <v>6.5033051698916468E-3</v>
      </c>
      <c r="Z40" s="66">
        <f t="shared" si="0"/>
        <v>148.33775359614722</v>
      </c>
      <c r="AA40" s="65">
        <f t="shared" si="1"/>
        <v>12.400321154356451</v>
      </c>
      <c r="AB40" s="66">
        <f t="shared" si="2"/>
        <v>79.211440199921825</v>
      </c>
      <c r="AC40" s="67">
        <f t="shared" si="3"/>
        <v>63.848031016969216</v>
      </c>
      <c r="AD40" s="68">
        <f t="shared" si="4"/>
        <v>49.601284617425804</v>
      </c>
      <c r="AE40" s="65">
        <f t="shared" si="5"/>
        <v>12.400321154356451</v>
      </c>
      <c r="AG40" s="11">
        <v>13</v>
      </c>
      <c r="AH40" s="11">
        <v>29.618751552109831</v>
      </c>
      <c r="AI40" s="11">
        <v>-2.8333653438343731</v>
      </c>
      <c r="AJ40"/>
      <c r="AK40"/>
      <c r="AL40"/>
      <c r="AM40"/>
      <c r="AN40"/>
      <c r="AO40"/>
    </row>
    <row r="41" spans="1:41" ht="15.75" thickBot="1" x14ac:dyDescent="0.3">
      <c r="A41" s="11">
        <v>14</v>
      </c>
      <c r="B41" s="11">
        <v>12.161933809835782</v>
      </c>
      <c r="C41" s="11">
        <v>-0.18527432863341353</v>
      </c>
      <c r="D41" s="3">
        <f t="shared" si="6"/>
        <v>-3.3718353895467801</v>
      </c>
      <c r="E41">
        <v>6.3971852558808466</v>
      </c>
      <c r="F41">
        <v>5.1728833699164847</v>
      </c>
      <c r="G41">
        <v>3</v>
      </c>
      <c r="H41" s="2">
        <v>0</v>
      </c>
      <c r="J41"/>
      <c r="K41"/>
      <c r="L41"/>
      <c r="M41"/>
      <c r="N41"/>
      <c r="O41"/>
      <c r="P41"/>
      <c r="Q41"/>
      <c r="R41"/>
      <c r="S41">
        <v>12.036173608734776</v>
      </c>
      <c r="T41">
        <v>6.7153574950904149</v>
      </c>
      <c r="U41">
        <v>4.8829167872012995</v>
      </c>
      <c r="V41">
        <v>2</v>
      </c>
      <c r="W41" s="2">
        <v>0</v>
      </c>
      <c r="X41" s="3">
        <v>6.9799963902452021E-3</v>
      </c>
      <c r="Z41" s="66">
        <f t="shared" si="0"/>
        <v>144.06578311768831</v>
      </c>
      <c r="AA41" s="65">
        <f t="shared" si="1"/>
        <v>11.969400558757167</v>
      </c>
      <c r="AB41" s="66">
        <f t="shared" si="2"/>
        <v>80.378803753989345</v>
      </c>
      <c r="AC41" s="67">
        <f t="shared" si="3"/>
        <v>58.445586921091987</v>
      </c>
      <c r="AD41" s="68">
        <f t="shared" si="4"/>
        <v>23.938801117514334</v>
      </c>
      <c r="AE41" s="65">
        <f t="shared" si="5"/>
        <v>0</v>
      </c>
      <c r="AG41" s="11">
        <v>14</v>
      </c>
      <c r="AH41" s="11">
        <v>10.293000611215355</v>
      </c>
      <c r="AI41" s="11">
        <v>0.16545573738941677</v>
      </c>
      <c r="AJ41"/>
      <c r="AK41"/>
      <c r="AL41"/>
      <c r="AM41"/>
      <c r="AN41"/>
      <c r="AO41"/>
    </row>
    <row r="42" spans="1:41" ht="15" x14ac:dyDescent="0.25">
      <c r="A42" s="11">
        <v>15</v>
      </c>
      <c r="B42" s="11">
        <v>12.356727937828776</v>
      </c>
      <c r="C42" s="11">
        <v>-0.15692490531219683</v>
      </c>
      <c r="D42" s="3">
        <f t="shared" si="6"/>
        <v>-3.7039757963479927</v>
      </c>
      <c r="E42">
        <v>6.4062769280287384</v>
      </c>
      <c r="F42">
        <v>5.3696688888964665</v>
      </c>
      <c r="G42">
        <v>3</v>
      </c>
      <c r="H42" s="2">
        <v>1</v>
      </c>
      <c r="J42" s="13"/>
      <c r="K42" s="13" t="s">
        <v>56</v>
      </c>
      <c r="L42" s="13" t="s">
        <v>46</v>
      </c>
      <c r="M42" s="13" t="s">
        <v>57</v>
      </c>
      <c r="N42" s="13" t="s">
        <v>58</v>
      </c>
      <c r="O42" s="13" t="s">
        <v>59</v>
      </c>
      <c r="P42" s="13" t="s">
        <v>60</v>
      </c>
      <c r="Q42" s="13" t="s">
        <v>61</v>
      </c>
      <c r="R42" s="13" t="s">
        <v>62</v>
      </c>
      <c r="S42">
        <v>12.125404742462718</v>
      </c>
      <c r="T42">
        <v>6.3743253282221364</v>
      </c>
      <c r="U42">
        <v>5.0395776345195928</v>
      </c>
      <c r="V42">
        <v>3</v>
      </c>
      <c r="W42" s="2">
        <v>1</v>
      </c>
      <c r="X42" s="3">
        <v>3.6679723882648029E-3</v>
      </c>
      <c r="Z42" s="66">
        <f t="shared" si="0"/>
        <v>200.20882428635281</v>
      </c>
      <c r="AA42" s="65">
        <f t="shared" si="1"/>
        <v>16.511516814381373</v>
      </c>
      <c r="AB42" s="66">
        <f t="shared" si="2"/>
        <v>105.24977983727686</v>
      </c>
      <c r="AC42" s="67">
        <f t="shared" si="3"/>
        <v>83.211070849750556</v>
      </c>
      <c r="AD42" s="68">
        <f t="shared" si="4"/>
        <v>49.534550443144113</v>
      </c>
      <c r="AE42" s="65">
        <f t="shared" si="5"/>
        <v>16.511516814381373</v>
      </c>
      <c r="AG42" s="11">
        <v>15</v>
      </c>
      <c r="AH42" s="11">
        <v>21.55375413603123</v>
      </c>
      <c r="AI42" s="11">
        <v>-0.54423557380447818</v>
      </c>
      <c r="AJ42"/>
      <c r="AK42"/>
      <c r="AL42"/>
      <c r="AM42"/>
      <c r="AN42"/>
      <c r="AO42"/>
    </row>
    <row r="43" spans="1:41" ht="15" x14ac:dyDescent="0.25">
      <c r="A43" s="11">
        <v>16</v>
      </c>
      <c r="B43" s="11">
        <v>12.091972177846799</v>
      </c>
      <c r="C43" s="11">
        <v>-4.5188390000006962E-2</v>
      </c>
      <c r="D43" s="3">
        <f t="shared" si="6"/>
        <v>-6.1938301670892955</v>
      </c>
      <c r="E43">
        <v>5.811656102799823</v>
      </c>
      <c r="F43">
        <v>5.0968697471363962</v>
      </c>
      <c r="G43">
        <v>4</v>
      </c>
      <c r="H43" s="2">
        <v>1</v>
      </c>
      <c r="J43" s="11" t="s">
        <v>51</v>
      </c>
      <c r="K43" s="11">
        <v>0</v>
      </c>
      <c r="L43" s="11" t="e">
        <v>#N/A</v>
      </c>
      <c r="M43" s="11" t="e">
        <v>#N/A</v>
      </c>
      <c r="N43" s="11" t="e">
        <v>#N/A</v>
      </c>
      <c r="O43" s="11" t="e">
        <v>#N/A</v>
      </c>
      <c r="P43" s="11" t="e">
        <v>#N/A</v>
      </c>
      <c r="Q43" s="11" t="e">
        <v>#N/A</v>
      </c>
      <c r="R43" s="11" t="e">
        <v>#N/A</v>
      </c>
      <c r="S43">
        <v>13.190255643447248</v>
      </c>
      <c r="T43">
        <v>7.8719766030328806</v>
      </c>
      <c r="U43">
        <v>5.7348284972978787</v>
      </c>
      <c r="V43">
        <v>5</v>
      </c>
      <c r="W43" s="2">
        <v>1</v>
      </c>
      <c r="X43" s="3">
        <v>6.7449442796957944E-3</v>
      </c>
      <c r="Z43" s="66">
        <f t="shared" si="0"/>
        <v>160.60683717780842</v>
      </c>
      <c r="AA43" s="65">
        <f t="shared" si="1"/>
        <v>12.176173193246322</v>
      </c>
      <c r="AB43" s="66">
        <f t="shared" si="2"/>
        <v>95.850550491711218</v>
      </c>
      <c r="AC43" s="67">
        <f t="shared" si="3"/>
        <v>69.828265016663522</v>
      </c>
      <c r="AD43" s="68">
        <f t="shared" si="4"/>
        <v>60.880865966231617</v>
      </c>
      <c r="AE43" s="65">
        <f t="shared" si="5"/>
        <v>12.176173193246322</v>
      </c>
      <c r="AG43" s="11">
        <v>16</v>
      </c>
      <c r="AH43" s="11">
        <v>11.690770607615823</v>
      </c>
      <c r="AI43" s="11">
        <v>0.63541777559518486</v>
      </c>
      <c r="AJ43"/>
      <c r="AK43"/>
      <c r="AL43"/>
      <c r="AM43"/>
      <c r="AN43"/>
      <c r="AO43"/>
    </row>
    <row r="44" spans="1:41" ht="15" x14ac:dyDescent="0.25">
      <c r="A44" s="11">
        <v>17</v>
      </c>
      <c r="B44" s="11">
        <v>12.211265073170571</v>
      </c>
      <c r="C44" s="11">
        <v>-0.11055294329822374</v>
      </c>
      <c r="D44" s="3">
        <f t="shared" si="6"/>
        <v>-4.4045214957943957</v>
      </c>
      <c r="E44">
        <v>6.3102301677657353</v>
      </c>
      <c r="F44">
        <v>5.2247031186462811</v>
      </c>
      <c r="G44">
        <v>4</v>
      </c>
      <c r="H44" s="2">
        <v>0</v>
      </c>
      <c r="J44" s="11" t="s">
        <v>34</v>
      </c>
      <c r="K44" s="11">
        <v>0.11197931352784674</v>
      </c>
      <c r="L44" s="11">
        <v>0.50692623578595375</v>
      </c>
      <c r="M44" s="11">
        <v>0.22089863499416365</v>
      </c>
      <c r="N44" s="11">
        <v>0.82571386364738442</v>
      </c>
      <c r="O44" s="11">
        <v>-0.89627658096600704</v>
      </c>
      <c r="P44" s="11">
        <v>1.1202352080217004</v>
      </c>
      <c r="Q44" s="11">
        <v>-0.89627658096600704</v>
      </c>
      <c r="R44" s="11">
        <v>1.1202352080217004</v>
      </c>
      <c r="S44">
        <v>12.133501952695338</v>
      </c>
      <c r="T44">
        <v>6.4845835549105129</v>
      </c>
      <c r="U44">
        <v>5.0359609940494039</v>
      </c>
      <c r="V44">
        <v>4</v>
      </c>
      <c r="W44" s="2">
        <v>1</v>
      </c>
      <c r="X44" s="3">
        <v>7.7618895744372939E-3</v>
      </c>
      <c r="Z44" s="66">
        <f t="shared" si="0"/>
        <v>137.72171887917449</v>
      </c>
      <c r="AA44" s="65">
        <f t="shared" si="1"/>
        <v>11.350533375781174</v>
      </c>
      <c r="AB44" s="66">
        <f t="shared" si="2"/>
        <v>73.603482068053509</v>
      </c>
      <c r="AC44" s="67">
        <f t="shared" si="3"/>
        <v>57.160843342089898</v>
      </c>
      <c r="AD44" s="68">
        <f t="shared" si="4"/>
        <v>45.402133503124695</v>
      </c>
      <c r="AE44" s="65">
        <f t="shared" si="5"/>
        <v>11.350533375781174</v>
      </c>
      <c r="AG44" s="11">
        <v>17</v>
      </c>
      <c r="AH44" s="11">
        <v>7.3777583476226027</v>
      </c>
      <c r="AI44" s="11">
        <v>0.19396079132926225</v>
      </c>
      <c r="AJ44"/>
      <c r="AK44"/>
      <c r="AL44"/>
      <c r="AM44"/>
      <c r="AN44"/>
      <c r="AO44"/>
    </row>
    <row r="45" spans="1:41" ht="15" x14ac:dyDescent="0.25">
      <c r="A45" s="11">
        <v>18</v>
      </c>
      <c r="B45" s="11">
        <v>12.18452114965692</v>
      </c>
      <c r="C45" s="11">
        <v>8.8041237142086004E-2</v>
      </c>
      <c r="D45" s="3">
        <f t="shared" si="6"/>
        <v>-4.8598999407542065</v>
      </c>
      <c r="E45">
        <v>6.4948849230825525</v>
      </c>
      <c r="F45">
        <v>5.1047928219737235</v>
      </c>
      <c r="G45">
        <v>3</v>
      </c>
      <c r="H45" s="2">
        <v>1</v>
      </c>
      <c r="J45" s="11" t="s">
        <v>35</v>
      </c>
      <c r="K45" s="11">
        <v>-1.470541431254853</v>
      </c>
      <c r="L45" s="11">
        <v>0.70375708699132888</v>
      </c>
      <c r="M45" s="11">
        <v>-2.0895582558772468</v>
      </c>
      <c r="N45" s="11">
        <v>3.9719246407937343E-2</v>
      </c>
      <c r="O45" s="11">
        <v>-2.8702859722938401</v>
      </c>
      <c r="P45" s="11">
        <v>-7.0796890215866215E-2</v>
      </c>
      <c r="Q45" s="11">
        <v>-2.8702859722938401</v>
      </c>
      <c r="R45" s="11">
        <v>-7.0796890215866215E-2</v>
      </c>
      <c r="S45">
        <v>12.058152515453552</v>
      </c>
      <c r="T45">
        <v>6.2002057101522823</v>
      </c>
      <c r="U45">
        <v>4.6894140227019161</v>
      </c>
      <c r="V45">
        <v>3</v>
      </c>
      <c r="W45" s="2">
        <v>0</v>
      </c>
      <c r="X45" s="3">
        <v>1.8207573032634726E-2</v>
      </c>
      <c r="Z45" s="66">
        <f t="shared" si="0"/>
        <v>89.36238318153427</v>
      </c>
      <c r="AA45" s="65">
        <f t="shared" si="1"/>
        <v>7.410951475942003</v>
      </c>
      <c r="AB45" s="66">
        <f t="shared" si="2"/>
        <v>45.949423658797095</v>
      </c>
      <c r="AC45" s="67">
        <f t="shared" si="3"/>
        <v>34.753019772845889</v>
      </c>
      <c r="AD45" s="68">
        <f t="shared" si="4"/>
        <v>22.232854427826009</v>
      </c>
      <c r="AE45" s="65">
        <f t="shared" si="5"/>
        <v>0</v>
      </c>
      <c r="AG45" s="11">
        <v>18</v>
      </c>
      <c r="AH45" s="11">
        <v>16.936089277381488</v>
      </c>
      <c r="AI45" s="11">
        <v>0.26992264965411294</v>
      </c>
      <c r="AJ45"/>
      <c r="AK45"/>
      <c r="AL45"/>
      <c r="AM45"/>
      <c r="AN45"/>
      <c r="AO45"/>
    </row>
    <row r="46" spans="1:41" ht="15" x14ac:dyDescent="0.25">
      <c r="A46" s="11">
        <v>19</v>
      </c>
      <c r="B46" s="11">
        <v>11.966165838114083</v>
      </c>
      <c r="C46" s="11">
        <v>0.24489434892712936</v>
      </c>
      <c r="D46" s="3">
        <f t="shared" si="6"/>
        <v>-2.8138567806243548</v>
      </c>
      <c r="E46">
        <v>6.2617945506661403</v>
      </c>
      <c r="F46">
        <v>4.8507366775974878</v>
      </c>
      <c r="G46">
        <v>3</v>
      </c>
      <c r="H46" s="2">
        <v>1</v>
      </c>
      <c r="J46" s="11" t="s">
        <v>1</v>
      </c>
      <c r="K46" s="11">
        <v>0.73192171959510244</v>
      </c>
      <c r="L46" s="11">
        <v>0.37371737845571845</v>
      </c>
      <c r="M46" s="11">
        <v>1.9584899225708001</v>
      </c>
      <c r="N46" s="11">
        <v>5.353121182817331E-2</v>
      </c>
      <c r="O46" s="11">
        <v>-1.1387115305821705E-2</v>
      </c>
      <c r="P46" s="11">
        <v>1.4752305544960267</v>
      </c>
      <c r="Q46" s="11">
        <v>-1.1387115305821705E-2</v>
      </c>
      <c r="R46" s="11">
        <v>1.4752305544960267</v>
      </c>
      <c r="S46">
        <v>12.546999232500767</v>
      </c>
      <c r="T46">
        <v>6.4242159922501241</v>
      </c>
      <c r="U46">
        <v>5.3614169419621032</v>
      </c>
      <c r="V46">
        <v>5</v>
      </c>
      <c r="W46" s="2">
        <v>1</v>
      </c>
      <c r="X46" s="3">
        <v>9.9322908597305488E-3</v>
      </c>
      <c r="Z46" s="66">
        <f t="shared" si="0"/>
        <v>125.89693491165666</v>
      </c>
      <c r="AA46" s="65">
        <f t="shared" si="1"/>
        <v>10.034027465749984</v>
      </c>
      <c r="AB46" s="66">
        <f t="shared" si="2"/>
        <v>64.460759712148032</v>
      </c>
      <c r="AC46" s="67">
        <f t="shared" si="3"/>
        <v>53.796604850985027</v>
      </c>
      <c r="AD46" s="68">
        <f t="shared" si="4"/>
        <v>50.170137328749917</v>
      </c>
      <c r="AE46" s="65">
        <f t="shared" si="5"/>
        <v>10.034027465749984</v>
      </c>
      <c r="AG46" s="11">
        <v>19</v>
      </c>
      <c r="AH46" s="11">
        <v>13.533442136816639</v>
      </c>
      <c r="AI46" s="11">
        <v>0.92834007430762355</v>
      </c>
      <c r="AJ46"/>
      <c r="AK46"/>
      <c r="AL46"/>
      <c r="AM46"/>
      <c r="AN46"/>
      <c r="AO46"/>
    </row>
    <row r="47" spans="1:41" ht="15.75" thickBot="1" x14ac:dyDescent="0.3">
      <c r="A47" s="11">
        <v>20</v>
      </c>
      <c r="B47" s="11">
        <v>12.267218495843297</v>
      </c>
      <c r="C47" s="11">
        <v>8.9427008166250488E-2</v>
      </c>
      <c r="D47" s="3">
        <f t="shared" si="6"/>
        <v>-4.8286650753184457</v>
      </c>
      <c r="E47">
        <v>6.6835506724478808</v>
      </c>
      <c r="F47">
        <v>5.1386004195928692</v>
      </c>
      <c r="G47">
        <v>4</v>
      </c>
      <c r="H47" s="2">
        <v>1</v>
      </c>
      <c r="J47" s="12" t="s">
        <v>4</v>
      </c>
      <c r="K47" s="12">
        <v>-1.1067662780085292</v>
      </c>
      <c r="L47" s="12">
        <v>0.6169545982730803</v>
      </c>
      <c r="M47" s="12">
        <v>-1.7939185170294256</v>
      </c>
      <c r="N47" s="12">
        <v>7.6467829404797197E-2</v>
      </c>
      <c r="O47" s="12">
        <v>-2.3338641601678116</v>
      </c>
      <c r="P47" s="12">
        <v>0.12033160415075295</v>
      </c>
      <c r="Q47" s="12">
        <v>-2.3338641601678116</v>
      </c>
      <c r="R47" s="12">
        <v>0.12033160415075295</v>
      </c>
      <c r="S47">
        <v>12.199803032516579</v>
      </c>
      <c r="T47">
        <v>6.5900291733299756</v>
      </c>
      <c r="U47">
        <v>5.0991398956709357</v>
      </c>
      <c r="V47">
        <v>3</v>
      </c>
      <c r="W47" s="2">
        <v>1</v>
      </c>
      <c r="X47" s="3">
        <v>3.4425229641250562E-3</v>
      </c>
      <c r="Z47" s="66">
        <f t="shared" si="0"/>
        <v>207.92867974062605</v>
      </c>
      <c r="AA47" s="65">
        <f t="shared" si="1"/>
        <v>17.043609571927199</v>
      </c>
      <c r="AB47" s="66">
        <f t="shared" si="2"/>
        <v>112.31788429784626</v>
      </c>
      <c r="AC47" s="67">
        <f t="shared" si="3"/>
        <v>86.907749534453018</v>
      </c>
      <c r="AD47" s="68">
        <f t="shared" si="4"/>
        <v>51.130828715781597</v>
      </c>
      <c r="AE47" s="65">
        <f t="shared" si="5"/>
        <v>17.043609571927199</v>
      </c>
      <c r="AG47" s="11">
        <v>20</v>
      </c>
      <c r="AH47" s="11">
        <v>11.850328239001366</v>
      </c>
      <c r="AI47" s="11">
        <v>0.2543547248728153</v>
      </c>
      <c r="AJ47"/>
      <c r="AK47"/>
      <c r="AL47"/>
      <c r="AM47"/>
      <c r="AN47"/>
      <c r="AO47"/>
    </row>
    <row r="48" spans="1:41" ht="15" x14ac:dyDescent="0.25">
      <c r="A48" s="11">
        <v>21</v>
      </c>
      <c r="B48" s="11">
        <v>12.242514912079352</v>
      </c>
      <c r="C48" s="11">
        <v>-3.8945396767296359E-2</v>
      </c>
      <c r="D48" s="3">
        <f t="shared" si="6"/>
        <v>-6.4911893935483356</v>
      </c>
      <c r="E48">
        <v>6.235212525759418</v>
      </c>
      <c r="F48">
        <v>5.2484196452635974</v>
      </c>
      <c r="G48">
        <v>3</v>
      </c>
      <c r="H48" s="2">
        <v>1</v>
      </c>
      <c r="J48"/>
      <c r="K48"/>
      <c r="L48"/>
      <c r="M48"/>
      <c r="N48"/>
      <c r="O48"/>
      <c r="P48"/>
      <c r="Q48"/>
      <c r="R48"/>
      <c r="S48">
        <v>12.366276397070509</v>
      </c>
      <c r="T48">
        <v>4.5315559380863357</v>
      </c>
      <c r="U48">
        <v>5.5496809758417589</v>
      </c>
      <c r="V48">
        <v>3</v>
      </c>
      <c r="W48" s="2">
        <v>0</v>
      </c>
      <c r="X48" s="3">
        <v>4.2627954573093421E-3</v>
      </c>
      <c r="Z48" s="66">
        <f t="shared" si="0"/>
        <v>189.4051144647959</v>
      </c>
      <c r="AA48" s="65">
        <f t="shared" si="1"/>
        <v>15.316260803427033</v>
      </c>
      <c r="AB48" s="66">
        <f t="shared" si="2"/>
        <v>69.406492593048753</v>
      </c>
      <c r="AC48" s="67">
        <f t="shared" si="3"/>
        <v>85.00036120180981</v>
      </c>
      <c r="AD48" s="68">
        <f t="shared" si="4"/>
        <v>45.948782410281098</v>
      </c>
      <c r="AE48" s="65">
        <f t="shared" si="5"/>
        <v>0</v>
      </c>
      <c r="AG48" s="11">
        <v>21</v>
      </c>
      <c r="AH48" s="11">
        <v>19.424539334437398</v>
      </c>
      <c r="AI48" s="11">
        <v>-2.2029726625941493E-2</v>
      </c>
      <c r="AJ48"/>
      <c r="AK48"/>
      <c r="AL48"/>
      <c r="AM48"/>
      <c r="AN48"/>
      <c r="AO48"/>
    </row>
    <row r="49" spans="1:41" ht="15" x14ac:dyDescent="0.25">
      <c r="A49" s="11">
        <v>22</v>
      </c>
      <c r="B49" s="11">
        <v>12.32684075957188</v>
      </c>
      <c r="C49" s="11">
        <v>-0.10834559404314881</v>
      </c>
      <c r="D49" s="3">
        <f t="shared" si="6"/>
        <v>-4.4448584318829862</v>
      </c>
      <c r="E49">
        <v>6.5856796717818824</v>
      </c>
      <c r="F49">
        <v>5.2848570414660285</v>
      </c>
      <c r="G49">
        <v>3</v>
      </c>
      <c r="H49" s="2">
        <v>1</v>
      </c>
      <c r="J49"/>
      <c r="K49"/>
      <c r="L49"/>
      <c r="M49"/>
      <c r="N49"/>
      <c r="O49"/>
      <c r="P49"/>
      <c r="Q49"/>
      <c r="R49"/>
      <c r="S49">
        <v>12.654357750821266</v>
      </c>
      <c r="T49">
        <v>6.6249003849351631</v>
      </c>
      <c r="U49">
        <v>5.8487681380187828</v>
      </c>
      <c r="V49">
        <v>4</v>
      </c>
      <c r="W49" s="2">
        <v>0</v>
      </c>
      <c r="X49" s="3">
        <v>7.2169908474633872E-3</v>
      </c>
      <c r="Z49" s="66">
        <f t="shared" si="0"/>
        <v>148.9573820653047</v>
      </c>
      <c r="AA49" s="65">
        <f t="shared" si="1"/>
        <v>11.771232092410013</v>
      </c>
      <c r="AB49" s="66">
        <f t="shared" si="2"/>
        <v>77.983240020168253</v>
      </c>
      <c r="AC49" s="67">
        <f t="shared" si="3"/>
        <v>68.847207207311854</v>
      </c>
      <c r="AD49" s="68">
        <f t="shared" si="4"/>
        <v>47.084928369640053</v>
      </c>
      <c r="AE49" s="65">
        <f t="shared" si="5"/>
        <v>0</v>
      </c>
      <c r="AG49" s="11">
        <v>22</v>
      </c>
      <c r="AH49" s="11">
        <v>19.86798466049725</v>
      </c>
      <c r="AI49" s="11">
        <v>-0.3258822879648875</v>
      </c>
      <c r="AJ49"/>
      <c r="AK49"/>
      <c r="AL49"/>
      <c r="AM49"/>
      <c r="AN49"/>
      <c r="AO49"/>
    </row>
    <row r="50" spans="1:41" ht="15" x14ac:dyDescent="0.25">
      <c r="A50" s="11">
        <v>23</v>
      </c>
      <c r="B50" s="11">
        <v>12.099197211420524</v>
      </c>
      <c r="C50" s="11">
        <v>-6.3023602685747804E-2</v>
      </c>
      <c r="D50" s="3">
        <f t="shared" si="6"/>
        <v>-5.5284919538946005</v>
      </c>
      <c r="E50">
        <v>6.3238152823560423</v>
      </c>
      <c r="F50">
        <v>5.1014049023017876</v>
      </c>
      <c r="G50">
        <v>3</v>
      </c>
      <c r="H50" s="2">
        <v>0</v>
      </c>
      <c r="J50"/>
      <c r="K50"/>
      <c r="L50"/>
      <c r="M50"/>
      <c r="N50"/>
      <c r="O50"/>
      <c r="P50"/>
      <c r="Q50"/>
      <c r="R50"/>
      <c r="S50">
        <v>12.153462695257875</v>
      </c>
      <c r="T50">
        <v>6.2979975993301007</v>
      </c>
      <c r="U50">
        <v>4.9607375728118166</v>
      </c>
      <c r="V50">
        <v>3</v>
      </c>
      <c r="W50" s="2">
        <v>1</v>
      </c>
      <c r="X50" s="3">
        <v>4.0838063283541448E-3</v>
      </c>
      <c r="Z50" s="66">
        <f t="shared" si="0"/>
        <v>190.18114745307389</v>
      </c>
      <c r="AA50" s="65">
        <f t="shared" si="1"/>
        <v>15.648309639958011</v>
      </c>
      <c r="AB50" s="66">
        <f t="shared" si="2"/>
        <v>98.553016546029639</v>
      </c>
      <c r="AC50" s="67">
        <f t="shared" si="3"/>
        <v>77.627157581933062</v>
      </c>
      <c r="AD50" s="68">
        <f t="shared" si="4"/>
        <v>46.944928919874037</v>
      </c>
      <c r="AE50" s="65">
        <f t="shared" si="5"/>
        <v>15.648309639958011</v>
      </c>
      <c r="AG50" s="11">
        <v>23</v>
      </c>
      <c r="AH50" s="11">
        <v>9.6681354607910492</v>
      </c>
      <c r="AI50" s="11">
        <v>0.29570720222070079</v>
      </c>
      <c r="AJ50"/>
      <c r="AK50"/>
      <c r="AL50"/>
      <c r="AM50"/>
      <c r="AN50"/>
      <c r="AO50"/>
    </row>
    <row r="51" spans="1:41" ht="15" x14ac:dyDescent="0.25">
      <c r="A51" s="11">
        <v>24</v>
      </c>
      <c r="B51" s="11">
        <v>12.088521017408681</v>
      </c>
      <c r="C51" s="11">
        <v>-0.45781251678206836</v>
      </c>
      <c r="D51" s="3">
        <f t="shared" si="6"/>
        <v>-1.5625910613591465</v>
      </c>
      <c r="E51">
        <v>6.183670124800873</v>
      </c>
      <c r="F51">
        <v>5.0808327482265794</v>
      </c>
      <c r="G51">
        <v>4</v>
      </c>
      <c r="H51" s="2">
        <v>0</v>
      </c>
      <c r="J51" t="s">
        <v>65</v>
      </c>
      <c r="K51"/>
      <c r="L51"/>
      <c r="M51"/>
      <c r="N51"/>
      <c r="O51"/>
      <c r="P51"/>
      <c r="Q51"/>
      <c r="R51"/>
      <c r="S51">
        <v>12.37264584535599</v>
      </c>
      <c r="T51">
        <v>6.4276754226386341</v>
      </c>
      <c r="U51">
        <v>5.0250319235172141</v>
      </c>
      <c r="V51">
        <v>4</v>
      </c>
      <c r="W51" s="2">
        <v>1</v>
      </c>
      <c r="X51" s="3">
        <v>7.8375393278235644E-3</v>
      </c>
      <c r="Z51" s="66">
        <f t="shared" si="0"/>
        <v>139.75672509527411</v>
      </c>
      <c r="AA51" s="65">
        <f t="shared" si="1"/>
        <v>11.295621554360668</v>
      </c>
      <c r="AB51" s="66">
        <f t="shared" si="2"/>
        <v>72.604589048391276</v>
      </c>
      <c r="AC51" s="67">
        <f t="shared" si="3"/>
        <v>56.760858906631491</v>
      </c>
      <c r="AD51" s="68">
        <f t="shared" si="4"/>
        <v>45.182486217442673</v>
      </c>
      <c r="AE51" s="65">
        <f t="shared" si="5"/>
        <v>11.295621554360668</v>
      </c>
      <c r="AG51" s="11">
        <v>24</v>
      </c>
      <c r="AH51" s="11">
        <v>6.4969480908986768</v>
      </c>
      <c r="AI51" s="11">
        <v>0.36315537250371488</v>
      </c>
      <c r="AJ51"/>
      <c r="AK51"/>
      <c r="AL51"/>
      <c r="AM51"/>
      <c r="AN51"/>
      <c r="AO51"/>
    </row>
    <row r="52" spans="1:41" ht="15.75" thickBot="1" x14ac:dyDescent="0.3">
      <c r="A52" s="11">
        <v>25</v>
      </c>
      <c r="B52" s="11">
        <v>12.084060848138332</v>
      </c>
      <c r="C52" s="11">
        <v>4.5400695020001436E-2</v>
      </c>
      <c r="D52" s="3">
        <f t="shared" si="6"/>
        <v>-6.184455730482818</v>
      </c>
      <c r="E52">
        <v>6.7749216714204108</v>
      </c>
      <c r="F52">
        <v>4.8961990516742455</v>
      </c>
      <c r="G52">
        <v>3</v>
      </c>
      <c r="H52" s="2">
        <v>1</v>
      </c>
      <c r="J52"/>
      <c r="K52"/>
      <c r="L52"/>
      <c r="M52"/>
      <c r="N52"/>
      <c r="O52"/>
      <c r="P52"/>
      <c r="Q52"/>
      <c r="R52"/>
      <c r="S52">
        <v>12.196022309676673</v>
      </c>
      <c r="T52">
        <v>6.4242159922501241</v>
      </c>
      <c r="U52">
        <v>5.2106041942667796</v>
      </c>
      <c r="V52">
        <v>3</v>
      </c>
      <c r="W52" s="2">
        <v>1</v>
      </c>
      <c r="X52" s="3">
        <v>2.8683131575209368E-3</v>
      </c>
      <c r="Z52" s="66">
        <f t="shared" si="0"/>
        <v>227.72196757790283</v>
      </c>
      <c r="AA52" s="65">
        <f t="shared" si="1"/>
        <v>18.67182281203452</v>
      </c>
      <c r="AB52" s="66">
        <f t="shared" si="2"/>
        <v>119.95182271353285</v>
      </c>
      <c r="AC52" s="67">
        <f t="shared" si="3"/>
        <v>97.291478258993209</v>
      </c>
      <c r="AD52" s="68">
        <f t="shared" si="4"/>
        <v>56.015468436103561</v>
      </c>
      <c r="AE52" s="65">
        <f t="shared" si="5"/>
        <v>18.67182281203452</v>
      </c>
      <c r="AG52" s="11">
        <v>25</v>
      </c>
      <c r="AH52" s="11">
        <v>13.908732978269695</v>
      </c>
      <c r="AI52" s="11">
        <v>0.62114095451902607</v>
      </c>
      <c r="AJ52"/>
      <c r="AK52"/>
      <c r="AL52"/>
      <c r="AM52"/>
      <c r="AN52"/>
      <c r="AO52"/>
    </row>
    <row r="53" spans="1:41" ht="15" x14ac:dyDescent="0.25">
      <c r="A53" s="11">
        <v>26</v>
      </c>
      <c r="B53" s="11">
        <v>12.164894188035325</v>
      </c>
      <c r="C53" s="11">
        <v>7.1950116161602296E-2</v>
      </c>
      <c r="D53" s="3">
        <f t="shared" si="6"/>
        <v>-5.2635644623466229</v>
      </c>
      <c r="E53">
        <v>6.3421371615549784</v>
      </c>
      <c r="F53">
        <v>5.1901116738766619</v>
      </c>
      <c r="G53">
        <v>3</v>
      </c>
      <c r="H53" s="2">
        <v>0</v>
      </c>
      <c r="J53" s="13" t="s">
        <v>66</v>
      </c>
      <c r="K53" s="13" t="s">
        <v>77</v>
      </c>
      <c r="L53" s="13" t="s">
        <v>50</v>
      </c>
      <c r="M53" s="43" t="s">
        <v>78</v>
      </c>
      <c r="N53"/>
      <c r="O53"/>
      <c r="P53"/>
      <c r="Q53"/>
      <c r="R53"/>
      <c r="S53">
        <v>12.161336751688783</v>
      </c>
      <c r="T53">
        <v>7.2572495743611416</v>
      </c>
      <c r="U53">
        <v>4.9222457606123458</v>
      </c>
      <c r="V53">
        <v>2</v>
      </c>
      <c r="W53" s="2">
        <v>0</v>
      </c>
      <c r="X53" s="3">
        <v>6.9998884821749581E-3</v>
      </c>
      <c r="Z53" s="66">
        <f t="shared" si="0"/>
        <v>145.35693398751764</v>
      </c>
      <c r="AA53" s="65">
        <f t="shared" si="1"/>
        <v>11.952381301120756</v>
      </c>
      <c r="AB53" s="66">
        <f t="shared" si="2"/>
        <v>86.741414110160676</v>
      </c>
      <c r="AC53" s="67">
        <f t="shared" si="3"/>
        <v>58.832558188663917</v>
      </c>
      <c r="AD53" s="68">
        <f t="shared" si="4"/>
        <v>23.904762602241512</v>
      </c>
      <c r="AE53" s="65">
        <f t="shared" si="5"/>
        <v>0</v>
      </c>
      <c r="AG53" s="11">
        <v>26</v>
      </c>
      <c r="AH53" s="11">
        <v>10.470959257784646</v>
      </c>
      <c r="AI53" s="11">
        <v>0.15351744845029813</v>
      </c>
      <c r="AJ53"/>
      <c r="AK53"/>
      <c r="AL53"/>
      <c r="AM53"/>
      <c r="AN53"/>
      <c r="AO53"/>
    </row>
    <row r="54" spans="1:41" ht="15" x14ac:dyDescent="0.25">
      <c r="A54" s="11">
        <v>27</v>
      </c>
      <c r="B54" s="11">
        <v>12.18044681638445</v>
      </c>
      <c r="C54" s="11">
        <v>-0.1222943009308981</v>
      </c>
      <c r="D54" s="3">
        <f t="shared" si="6"/>
        <v>-4.2026496729360217</v>
      </c>
      <c r="E54">
        <v>6.4351548890699268</v>
      </c>
      <c r="F54">
        <v>5.1901116738766619</v>
      </c>
      <c r="G54">
        <v>3</v>
      </c>
      <c r="H54" s="2">
        <v>0</v>
      </c>
      <c r="J54" s="11">
        <v>1</v>
      </c>
      <c r="K54" s="11">
        <v>-5.4430266389273818</v>
      </c>
      <c r="L54" s="11">
        <v>0.56450718879901451</v>
      </c>
      <c r="M54" s="3">
        <f>EXP(K54)</f>
        <v>4.3263690777215922E-3</v>
      </c>
      <c r="N54"/>
      <c r="O54"/>
      <c r="P54"/>
      <c r="Q54"/>
      <c r="R54"/>
      <c r="S54">
        <v>11.967180737247824</v>
      </c>
      <c r="T54">
        <v>6.1697756519458888</v>
      </c>
      <c r="U54">
        <v>4.8737261958221865</v>
      </c>
      <c r="V54">
        <v>3</v>
      </c>
      <c r="W54" s="2">
        <v>1</v>
      </c>
      <c r="X54" s="3">
        <v>4.5750842155841062E-3</v>
      </c>
      <c r="Z54" s="66">
        <f t="shared" si="0"/>
        <v>176.92626268444394</v>
      </c>
      <c r="AA54" s="65">
        <f t="shared" si="1"/>
        <v>14.784289346759955</v>
      </c>
      <c r="AB54" s="66">
        <f t="shared" si="2"/>
        <v>91.215748442962564</v>
      </c>
      <c r="AC54" s="67">
        <f t="shared" si="3"/>
        <v>72.054578275918871</v>
      </c>
      <c r="AD54" s="68">
        <f t="shared" si="4"/>
        <v>44.352868040279866</v>
      </c>
      <c r="AE54" s="65">
        <f t="shared" si="5"/>
        <v>14.784289346759955</v>
      </c>
      <c r="AG54" s="11">
        <v>27</v>
      </c>
      <c r="AH54" s="11">
        <v>10.443186293651172</v>
      </c>
      <c r="AI54" s="11">
        <v>0.12610164952810621</v>
      </c>
      <c r="AJ54"/>
      <c r="AK54"/>
      <c r="AL54"/>
      <c r="AM54"/>
      <c r="AN54"/>
      <c r="AO54"/>
    </row>
    <row r="55" spans="1:41" ht="15" x14ac:dyDescent="0.25">
      <c r="A55" s="11">
        <v>28</v>
      </c>
      <c r="B55" s="11">
        <v>12.33670903876056</v>
      </c>
      <c r="C55" s="11">
        <v>0.12109461493573548</v>
      </c>
      <c r="D55" s="3">
        <f t="shared" si="6"/>
        <v>-4.2223661946496387</v>
      </c>
      <c r="E55">
        <v>6.6806401400946207</v>
      </c>
      <c r="F55">
        <v>5.2763463517981197</v>
      </c>
      <c r="G55">
        <v>3</v>
      </c>
      <c r="H55" s="2">
        <v>1</v>
      </c>
      <c r="J55" s="11">
        <v>2</v>
      </c>
      <c r="K55" s="11">
        <v>-5.8847975983875482</v>
      </c>
      <c r="L55" s="11">
        <v>2.4878422820316435</v>
      </c>
      <c r="M55" s="3">
        <f t="shared" ref="M55:M118" si="7">EXP(K55)</f>
        <v>2.7814091300500886E-3</v>
      </c>
      <c r="N55"/>
      <c r="O55"/>
      <c r="P55"/>
      <c r="Q55"/>
      <c r="R55"/>
      <c r="S55">
        <v>11.813030057420567</v>
      </c>
      <c r="T55">
        <v>6.3261447343245507</v>
      </c>
      <c r="U55">
        <v>5.125987145707124</v>
      </c>
      <c r="V55">
        <v>3</v>
      </c>
      <c r="W55" s="2">
        <v>1</v>
      </c>
      <c r="X55" s="3">
        <v>3.2129034521196404E-3</v>
      </c>
      <c r="Z55" s="66">
        <f t="shared" si="0"/>
        <v>208.40708128945474</v>
      </c>
      <c r="AA55" s="65">
        <f t="shared" si="1"/>
        <v>17.642135868310948</v>
      </c>
      <c r="AB55" s="66">
        <f t="shared" si="2"/>
        <v>111.6067049255536</v>
      </c>
      <c r="AC55" s="67">
        <f t="shared" si="3"/>
        <v>90.433361683780518</v>
      </c>
      <c r="AD55" s="68">
        <f t="shared" si="4"/>
        <v>52.926407604932848</v>
      </c>
      <c r="AE55" s="65">
        <f t="shared" si="5"/>
        <v>17.642135868310948</v>
      </c>
      <c r="AG55" s="11">
        <v>28</v>
      </c>
      <c r="AH55" s="11">
        <v>19.66171059389649</v>
      </c>
      <c r="AI55" s="11">
        <v>-0.34449362480945922</v>
      </c>
      <c r="AJ55"/>
      <c r="AK55"/>
      <c r="AL55"/>
      <c r="AM55"/>
      <c r="AN55"/>
      <c r="AO55"/>
    </row>
    <row r="56" spans="1:41" ht="15" x14ac:dyDescent="0.25">
      <c r="A56" s="11">
        <v>29</v>
      </c>
      <c r="B56" s="11">
        <v>12.806841474207861</v>
      </c>
      <c r="C56" s="11">
        <v>-1.8204107756719878E-2</v>
      </c>
      <c r="D56" s="3">
        <f t="shared" si="6"/>
        <v>-8.0122160188946658</v>
      </c>
      <c r="E56">
        <v>6.6597876439356041</v>
      </c>
      <c r="F56">
        <v>5.7925704827794693</v>
      </c>
      <c r="G56">
        <v>7</v>
      </c>
      <c r="H56" s="2">
        <v>1</v>
      </c>
      <c r="J56" s="11">
        <v>3</v>
      </c>
      <c r="K56" s="11">
        <v>-4.2432489437026577</v>
      </c>
      <c r="L56" s="11">
        <v>-3.1487120803120163</v>
      </c>
      <c r="M56" s="3">
        <f t="shared" si="7"/>
        <v>1.4360858346681148E-2</v>
      </c>
      <c r="N56"/>
      <c r="O56"/>
      <c r="P56"/>
      <c r="Q56"/>
      <c r="R56"/>
      <c r="S56">
        <v>12.141534124392603</v>
      </c>
      <c r="T56">
        <v>6.6609774120711922</v>
      </c>
      <c r="U56">
        <v>5.0750423440918748</v>
      </c>
      <c r="V56">
        <v>3</v>
      </c>
      <c r="W56" s="2">
        <v>1</v>
      </c>
      <c r="X56" s="3">
        <v>3.5951503253869848E-3</v>
      </c>
      <c r="Z56" s="66">
        <f t="shared" si="0"/>
        <v>202.49534200035953</v>
      </c>
      <c r="AA56" s="65">
        <f t="shared" si="1"/>
        <v>16.677904120332045</v>
      </c>
      <c r="AB56" s="66">
        <f t="shared" si="2"/>
        <v>111.09114262622083</v>
      </c>
      <c r="AC56" s="67">
        <f t="shared" si="3"/>
        <v>84.641069621389491</v>
      </c>
      <c r="AD56" s="68">
        <f t="shared" si="4"/>
        <v>50.033712360996141</v>
      </c>
      <c r="AE56" s="65">
        <f t="shared" si="5"/>
        <v>16.677904120332045</v>
      </c>
      <c r="AG56" s="11">
        <v>29</v>
      </c>
      <c r="AH56" s="11">
        <v>6.7934747983627863</v>
      </c>
      <c r="AI56" s="11">
        <v>-0.25381372610507658</v>
      </c>
      <c r="AJ56"/>
      <c r="AK56"/>
      <c r="AL56"/>
      <c r="AM56"/>
      <c r="AN56"/>
      <c r="AO56"/>
    </row>
    <row r="57" spans="1:41" ht="15" x14ac:dyDescent="0.25">
      <c r="A57" s="11">
        <v>30</v>
      </c>
      <c r="B57" s="11">
        <v>12.367132142708261</v>
      </c>
      <c r="C57" s="11">
        <v>0.110874218305554</v>
      </c>
      <c r="D57" s="3">
        <f t="shared" si="6"/>
        <v>-4.3987177772180059</v>
      </c>
      <c r="E57">
        <v>6.8111794194430351</v>
      </c>
      <c r="F57">
        <v>5.2498834171765791</v>
      </c>
      <c r="G57">
        <v>4</v>
      </c>
      <c r="H57" s="2">
        <v>1</v>
      </c>
      <c r="J57" s="11">
        <v>4</v>
      </c>
      <c r="K57" s="11">
        <v>-5.4408844847297235</v>
      </c>
      <c r="L57" s="11">
        <v>0.25942268068626717</v>
      </c>
      <c r="M57" s="3">
        <f t="shared" si="7"/>
        <v>4.3356467609683034E-3</v>
      </c>
      <c r="N57"/>
      <c r="O57"/>
      <c r="P57"/>
      <c r="Q57"/>
      <c r="R57"/>
      <c r="S57">
        <v>12.141534124392603</v>
      </c>
      <c r="T57">
        <v>6.25877688617682</v>
      </c>
      <c r="U57">
        <v>5.1081693023903298</v>
      </c>
      <c r="V57">
        <v>4</v>
      </c>
      <c r="W57" s="2">
        <v>1</v>
      </c>
      <c r="X57" s="3">
        <v>6.8056613791892045E-3</v>
      </c>
      <c r="Z57" s="66">
        <f t="shared" si="0"/>
        <v>147.17647482342096</v>
      </c>
      <c r="AA57" s="65">
        <f t="shared" si="1"/>
        <v>12.121736290946979</v>
      </c>
      <c r="AB57" s="66">
        <f t="shared" si="2"/>
        <v>75.867242918109696</v>
      </c>
      <c r="AC57" s="67">
        <f t="shared" si="3"/>
        <v>61.919881213086178</v>
      </c>
      <c r="AD57" s="68">
        <f t="shared" si="4"/>
        <v>48.486945163787915</v>
      </c>
      <c r="AE57" s="65">
        <f t="shared" si="5"/>
        <v>12.121736290946979</v>
      </c>
      <c r="AG57" s="11">
        <v>30</v>
      </c>
      <c r="AH57" s="11">
        <v>13.055296224968652</v>
      </c>
      <c r="AI57" s="11">
        <v>-1.2060826930982316E-2</v>
      </c>
      <c r="AJ57"/>
      <c r="AK57"/>
      <c r="AL57"/>
      <c r="AM57"/>
      <c r="AN57"/>
      <c r="AO57"/>
    </row>
    <row r="58" spans="1:41" ht="15" x14ac:dyDescent="0.25">
      <c r="A58" s="11">
        <v>31</v>
      </c>
      <c r="B58" s="11">
        <v>12.061108363743342</v>
      </c>
      <c r="C58" s="11">
        <v>-2.9558482897904526E-3</v>
      </c>
      <c r="D58" s="3">
        <f t="shared" si="6"/>
        <v>-11.647939200035108</v>
      </c>
      <c r="E58">
        <v>6.1014210754006131</v>
      </c>
      <c r="F58">
        <v>4.9845405621624765</v>
      </c>
      <c r="G58">
        <v>4</v>
      </c>
      <c r="H58" s="2">
        <v>1</v>
      </c>
      <c r="J58" s="11">
        <v>5</v>
      </c>
      <c r="K58" s="11">
        <v>-5.488736064121551</v>
      </c>
      <c r="L58" s="11">
        <v>1.0695333225033821</v>
      </c>
      <c r="M58" s="3">
        <f t="shared" si="7"/>
        <v>4.1330648031830189E-3</v>
      </c>
      <c r="N58"/>
      <c r="O58"/>
      <c r="P58"/>
      <c r="Q58"/>
      <c r="R58"/>
      <c r="S58">
        <v>11.962407458495168</v>
      </c>
      <c r="T58">
        <v>6.2543225358274395</v>
      </c>
      <c r="U58">
        <v>5.0467719101536197</v>
      </c>
      <c r="V58">
        <v>4</v>
      </c>
      <c r="W58" s="2">
        <v>1</v>
      </c>
      <c r="X58" s="3">
        <v>7.4450057280932682E-3</v>
      </c>
      <c r="Z58" s="66">
        <f t="shared" si="0"/>
        <v>138.6392093527655</v>
      </c>
      <c r="AA58" s="65">
        <f t="shared" si="1"/>
        <v>11.589574241956631</v>
      </c>
      <c r="AB58" s="66">
        <f t="shared" si="2"/>
        <v>72.48493536211457</v>
      </c>
      <c r="AC58" s="67">
        <f t="shared" si="3"/>
        <v>58.489937734946658</v>
      </c>
      <c r="AD58" s="68">
        <f t="shared" si="4"/>
        <v>46.358296967826526</v>
      </c>
      <c r="AE58" s="65">
        <f t="shared" si="5"/>
        <v>11.589574241956631</v>
      </c>
      <c r="AG58" s="11">
        <v>31</v>
      </c>
      <c r="AH58" s="11">
        <v>10.470063465200051</v>
      </c>
      <c r="AI58" s="11">
        <v>0.69634396006313004</v>
      </c>
      <c r="AJ58"/>
      <c r="AK58"/>
      <c r="AL58"/>
      <c r="AM58"/>
      <c r="AN58"/>
      <c r="AO58"/>
    </row>
    <row r="59" spans="1:41" ht="15" x14ac:dyDescent="0.25">
      <c r="A59" s="11">
        <v>32</v>
      </c>
      <c r="B59" s="11">
        <v>12.612462856965173</v>
      </c>
      <c r="C59" s="11">
        <v>-0.17825911860975019</v>
      </c>
      <c r="D59" s="3">
        <f t="shared" si="6"/>
        <v>-3.4490341294004736</v>
      </c>
      <c r="E59">
        <v>7.2453230995177753</v>
      </c>
      <c r="F59">
        <v>5.5714792304057665</v>
      </c>
      <c r="G59">
        <v>4</v>
      </c>
      <c r="H59" s="2">
        <v>0</v>
      </c>
      <c r="J59" s="11">
        <v>6</v>
      </c>
      <c r="K59" s="11">
        <v>-4.8527871115971148</v>
      </c>
      <c r="L59" s="11">
        <v>1.4712398349362328</v>
      </c>
      <c r="M59" s="3">
        <f t="shared" si="7"/>
        <v>7.8065893645270579E-3</v>
      </c>
      <c r="N59"/>
      <c r="O59"/>
      <c r="P59"/>
      <c r="Q59"/>
      <c r="R59"/>
      <c r="S59">
        <v>12.173032791451973</v>
      </c>
      <c r="T59">
        <v>6.4071968912950936</v>
      </c>
      <c r="U59">
        <v>5.1467415771765692</v>
      </c>
      <c r="V59">
        <v>4</v>
      </c>
      <c r="W59" s="2">
        <v>1</v>
      </c>
      <c r="X59" s="3">
        <v>6.5381396229449223E-3</v>
      </c>
      <c r="Z59" s="66">
        <f t="shared" si="0"/>
        <v>150.5468581947907</v>
      </c>
      <c r="AA59" s="65">
        <f t="shared" si="1"/>
        <v>12.367243297044778</v>
      </c>
      <c r="AB59" s="66">
        <f t="shared" si="2"/>
        <v>79.239362806715391</v>
      </c>
      <c r="AC59" s="67">
        <f t="shared" si="3"/>
        <v>63.651005271958596</v>
      </c>
      <c r="AD59" s="68">
        <f t="shared" si="4"/>
        <v>49.468973188179113</v>
      </c>
      <c r="AE59" s="65">
        <f t="shared" si="5"/>
        <v>12.367243297044778</v>
      </c>
      <c r="AG59" s="11">
        <v>32</v>
      </c>
      <c r="AH59" s="11">
        <v>9.8036232731695705</v>
      </c>
      <c r="AI59" s="11">
        <v>-0.53125403502453317</v>
      </c>
      <c r="AJ59"/>
      <c r="AK59"/>
      <c r="AL59"/>
      <c r="AM59"/>
      <c r="AN59"/>
      <c r="AO59"/>
    </row>
    <row r="60" spans="1:41" ht="15" x14ac:dyDescent="0.25">
      <c r="A60" s="11">
        <v>33</v>
      </c>
      <c r="B60" s="11">
        <v>12.089322188470126</v>
      </c>
      <c r="C60" s="11">
        <v>5.6203957192014542E-2</v>
      </c>
      <c r="D60" s="3">
        <f t="shared" si="6"/>
        <v>-5.7575362237840988</v>
      </c>
      <c r="E60">
        <v>6.283014110540865</v>
      </c>
      <c r="F60">
        <v>5.0201359529050071</v>
      </c>
      <c r="G60">
        <v>3</v>
      </c>
      <c r="H60" s="2">
        <v>1</v>
      </c>
      <c r="J60" s="11">
        <v>7</v>
      </c>
      <c r="K60" s="11">
        <v>-5.8891152561632856</v>
      </c>
      <c r="L60" s="11">
        <v>1.1845759573048955</v>
      </c>
      <c r="M60" s="3">
        <f t="shared" si="7"/>
        <v>2.7694258457686941E-3</v>
      </c>
      <c r="N60"/>
      <c r="O60"/>
      <c r="P60"/>
      <c r="Q60"/>
      <c r="R60"/>
      <c r="S60">
        <v>12.286499894642787</v>
      </c>
      <c r="T60">
        <v>6.333265738167559</v>
      </c>
      <c r="U60">
        <v>5.186481905826084</v>
      </c>
      <c r="V60">
        <v>3</v>
      </c>
      <c r="W60" s="2">
        <v>1</v>
      </c>
      <c r="X60" s="3">
        <v>2.9417727756331229E-3</v>
      </c>
      <c r="Z60" s="66">
        <f t="shared" si="0"/>
        <v>226.52890151462972</v>
      </c>
      <c r="AA60" s="65">
        <f t="shared" si="1"/>
        <v>18.437219994068599</v>
      </c>
      <c r="AB60" s="66">
        <f t="shared" si="2"/>
        <v>116.76781369549255</v>
      </c>
      <c r="AC60" s="67">
        <f t="shared" si="3"/>
        <v>95.624307892971686</v>
      </c>
      <c r="AD60" s="68">
        <f t="shared" si="4"/>
        <v>55.311659982205796</v>
      </c>
      <c r="AE60" s="65">
        <f t="shared" si="5"/>
        <v>18.437219994068599</v>
      </c>
      <c r="AG60" s="11">
        <v>33</v>
      </c>
      <c r="AH60" s="11">
        <v>15.780055029511548</v>
      </c>
      <c r="AI60" s="11">
        <v>0.58054015131501302</v>
      </c>
      <c r="AJ60"/>
      <c r="AK60"/>
      <c r="AL60"/>
      <c r="AM60"/>
      <c r="AN60"/>
      <c r="AO60"/>
    </row>
    <row r="61" spans="1:41" ht="15" x14ac:dyDescent="0.25">
      <c r="A61" s="11">
        <v>34</v>
      </c>
      <c r="B61" s="11">
        <v>12.219254369078904</v>
      </c>
      <c r="C61" s="11">
        <v>-0.13959564840438787</v>
      </c>
      <c r="D61" s="3">
        <f t="shared" si="6"/>
        <v>-3.9380105220561146</v>
      </c>
      <c r="E61">
        <v>6.3851941443602565</v>
      </c>
      <c r="F61">
        <v>5.1413215097072307</v>
      </c>
      <c r="G61">
        <v>4</v>
      </c>
      <c r="H61" s="2">
        <v>1</v>
      </c>
      <c r="J61" s="11">
        <v>8</v>
      </c>
      <c r="K61" s="11">
        <v>-5.6697941264917553</v>
      </c>
      <c r="L61" s="11">
        <v>2.7163462116334891</v>
      </c>
      <c r="M61" s="3">
        <f t="shared" si="7"/>
        <v>3.448575173295478E-3</v>
      </c>
      <c r="N61"/>
      <c r="O61"/>
      <c r="P61"/>
      <c r="Q61"/>
      <c r="R61"/>
      <c r="S61">
        <v>12.375815420117268</v>
      </c>
      <c r="T61">
        <v>6.2433699171373025</v>
      </c>
      <c r="U61">
        <v>5.382988097611995</v>
      </c>
      <c r="V61">
        <v>4</v>
      </c>
      <c r="W61" s="2">
        <v>0</v>
      </c>
      <c r="X61" s="3">
        <v>1.3717376863257764E-2</v>
      </c>
      <c r="Z61" s="66">
        <f t="shared" si="0"/>
        <v>105.66673497529192</v>
      </c>
      <c r="AA61" s="65">
        <f t="shared" si="1"/>
        <v>8.538163457377312</v>
      </c>
      <c r="AB61" s="66">
        <f t="shared" si="2"/>
        <v>53.306912877390538</v>
      </c>
      <c r="AC61" s="67">
        <f t="shared" si="3"/>
        <v>45.960832266527753</v>
      </c>
      <c r="AD61" s="68">
        <f t="shared" si="4"/>
        <v>34.152653829509248</v>
      </c>
      <c r="AE61" s="65">
        <f t="shared" si="5"/>
        <v>0</v>
      </c>
      <c r="AG61" s="11">
        <v>34</v>
      </c>
      <c r="AH61" s="11">
        <v>11.980027581312074</v>
      </c>
      <c r="AI61" s="11">
        <v>0.35321193317168209</v>
      </c>
      <c r="AJ61"/>
      <c r="AK61"/>
      <c r="AL61"/>
      <c r="AM61"/>
      <c r="AN61"/>
      <c r="AO61"/>
    </row>
    <row r="62" spans="1:41" ht="15" x14ac:dyDescent="0.25">
      <c r="A62" s="11">
        <v>35</v>
      </c>
      <c r="B62" s="11">
        <v>12.358500073752046</v>
      </c>
      <c r="C62" s="11">
        <v>0.15045109111119181</v>
      </c>
      <c r="D62" s="3">
        <f t="shared" si="6"/>
        <v>-3.7882344472294434</v>
      </c>
      <c r="E62">
        <v>6.7287805154225557</v>
      </c>
      <c r="F62">
        <v>5.2571703087837829</v>
      </c>
      <c r="G62">
        <v>4</v>
      </c>
      <c r="H62" s="2">
        <v>1</v>
      </c>
      <c r="J62" s="11">
        <v>9</v>
      </c>
      <c r="K62" s="11">
        <v>-4.5971495996084277</v>
      </c>
      <c r="L62" s="11">
        <v>0.81308079660141042</v>
      </c>
      <c r="M62" s="3">
        <f t="shared" si="7"/>
        <v>1.0080528374491018E-2</v>
      </c>
      <c r="N62"/>
      <c r="O62"/>
      <c r="P62"/>
      <c r="Q62"/>
      <c r="R62"/>
      <c r="S62">
        <v>12.036173608734776</v>
      </c>
      <c r="T62">
        <v>6.5552204642971734</v>
      </c>
      <c r="U62">
        <v>4.9807189014602198</v>
      </c>
      <c r="V62">
        <v>3</v>
      </c>
      <c r="W62" s="2">
        <v>0</v>
      </c>
      <c r="X62" s="3">
        <v>1.2344566704950559E-2</v>
      </c>
      <c r="Z62" s="66">
        <f t="shared" si="0"/>
        <v>108.33044270701667</v>
      </c>
      <c r="AA62" s="65">
        <f t="shared" si="1"/>
        <v>9.0004054634439754</v>
      </c>
      <c r="AB62" s="66">
        <f t="shared" si="2"/>
        <v>58.999642080940035</v>
      </c>
      <c r="AC62" s="67">
        <f t="shared" si="3"/>
        <v>44.828489612581237</v>
      </c>
      <c r="AD62" s="68">
        <f t="shared" si="4"/>
        <v>27.001216390331926</v>
      </c>
      <c r="AE62" s="65">
        <f t="shared" si="5"/>
        <v>0</v>
      </c>
      <c r="AG62" s="11">
        <v>35</v>
      </c>
      <c r="AH62" s="11">
        <v>13.17267884398953</v>
      </c>
      <c r="AI62" s="11">
        <v>1.2654724228458036E-3</v>
      </c>
      <c r="AJ62"/>
      <c r="AK62"/>
      <c r="AL62"/>
      <c r="AM62"/>
      <c r="AN62"/>
      <c r="AO62"/>
    </row>
    <row r="63" spans="1:41" ht="15" x14ac:dyDescent="0.25">
      <c r="A63" s="11">
        <v>36</v>
      </c>
      <c r="B63" s="11">
        <v>12.009412141829056</v>
      </c>
      <c r="C63" s="11">
        <v>-0.14231486313821406</v>
      </c>
      <c r="D63" s="3">
        <f t="shared" si="6"/>
        <v>-3.8994266600418697</v>
      </c>
      <c r="E63">
        <v>5.7843189065817038</v>
      </c>
      <c r="F63">
        <v>5.0633599682375188</v>
      </c>
      <c r="G63">
        <v>4</v>
      </c>
      <c r="H63" s="2">
        <v>0</v>
      </c>
      <c r="J63" s="11">
        <v>10</v>
      </c>
      <c r="K63" s="11">
        <v>-4.7778314322690258</v>
      </c>
      <c r="L63" s="11">
        <v>-0.36287234284565972</v>
      </c>
      <c r="M63" s="3">
        <f t="shared" si="7"/>
        <v>8.4142260160733531E-3</v>
      </c>
      <c r="N63"/>
      <c r="O63"/>
      <c r="P63"/>
      <c r="Q63"/>
      <c r="R63"/>
      <c r="S63">
        <v>12.203569515312056</v>
      </c>
      <c r="T63">
        <v>6.2333906997864039</v>
      </c>
      <c r="U63">
        <v>5.040780280485353</v>
      </c>
      <c r="V63">
        <v>4</v>
      </c>
      <c r="W63" s="2">
        <v>1</v>
      </c>
      <c r="X63" s="3">
        <v>7.4933086518582147E-3</v>
      </c>
      <c r="Z63" s="66">
        <f t="shared" si="0"/>
        <v>140.97758560175231</v>
      </c>
      <c r="AA63" s="65">
        <f t="shared" si="1"/>
        <v>11.552159835273194</v>
      </c>
      <c r="AB63" s="66">
        <f t="shared" si="2"/>
        <v>72.009125679637975</v>
      </c>
      <c r="AC63" s="67">
        <f t="shared" si="3"/>
        <v>58.231899494660041</v>
      </c>
      <c r="AD63" s="68">
        <f t="shared" si="4"/>
        <v>46.208639341092777</v>
      </c>
      <c r="AE63" s="65">
        <f t="shared" si="5"/>
        <v>11.552159835273194</v>
      </c>
      <c r="AG63" s="11">
        <v>36</v>
      </c>
      <c r="AH63" s="11">
        <v>6.4640627639302766</v>
      </c>
      <c r="AI63" s="11">
        <v>0.46160751064909356</v>
      </c>
      <c r="AJ63"/>
      <c r="AK63"/>
      <c r="AL63"/>
      <c r="AM63"/>
      <c r="AN63"/>
      <c r="AO63"/>
    </row>
    <row r="64" spans="1:41" ht="15" x14ac:dyDescent="0.25">
      <c r="A64" s="11">
        <v>37</v>
      </c>
      <c r="B64" s="11">
        <v>12.592330297278576</v>
      </c>
      <c r="C64" s="11">
        <v>-8.6153059298064605E-2</v>
      </c>
      <c r="D64" s="3">
        <f t="shared" si="6"/>
        <v>-4.9032596106874111</v>
      </c>
      <c r="E64">
        <v>6.919584512897849</v>
      </c>
      <c r="F64">
        <v>5.5431568497648156</v>
      </c>
      <c r="G64">
        <v>4</v>
      </c>
      <c r="H64" s="2">
        <v>1</v>
      </c>
      <c r="J64" s="11">
        <v>11</v>
      </c>
      <c r="K64" s="11">
        <v>-5.3825059035709408</v>
      </c>
      <c r="L64" s="11">
        <v>0.8723939000447114</v>
      </c>
      <c r="M64" s="3">
        <f t="shared" si="7"/>
        <v>4.5962896280172813E-3</v>
      </c>
      <c r="N64"/>
      <c r="O64"/>
      <c r="P64"/>
      <c r="Q64"/>
      <c r="R64"/>
      <c r="S64">
        <v>12.356645504009547</v>
      </c>
      <c r="T64">
        <v>6.208278597326033</v>
      </c>
      <c r="U64">
        <v>4.8579778388540475</v>
      </c>
      <c r="V64">
        <v>6</v>
      </c>
      <c r="W64" s="2">
        <v>1</v>
      </c>
      <c r="X64" s="3">
        <v>4.2260819755670337E-2</v>
      </c>
      <c r="Z64" s="66">
        <f t="shared" si="0"/>
        <v>60.107910211630653</v>
      </c>
      <c r="AA64" s="65">
        <f t="shared" si="1"/>
        <v>4.8644197320483569</v>
      </c>
      <c r="AB64" s="66">
        <f t="shared" si="2"/>
        <v>30.19967291088625</v>
      </c>
      <c r="AC64" s="67">
        <f t="shared" si="3"/>
        <v>23.63124325717526</v>
      </c>
      <c r="AD64" s="68">
        <f t="shared" si="4"/>
        <v>29.186518392290139</v>
      </c>
      <c r="AE64" s="65">
        <f t="shared" si="5"/>
        <v>4.8644197320483569</v>
      </c>
      <c r="AG64" s="11">
        <v>37</v>
      </c>
      <c r="AH64" s="11">
        <v>16.929665125361719</v>
      </c>
      <c r="AI64" s="11">
        <v>-0.84549700302192221</v>
      </c>
      <c r="AJ64"/>
      <c r="AK64"/>
      <c r="AL64"/>
      <c r="AM64"/>
      <c r="AN64"/>
      <c r="AO64"/>
    </row>
    <row r="65" spans="1:41" ht="15" x14ac:dyDescent="0.25">
      <c r="A65" s="11">
        <v>38</v>
      </c>
      <c r="B65" s="11">
        <v>12.923096367448007</v>
      </c>
      <c r="C65" s="11">
        <v>5.1346879879698548E-2</v>
      </c>
      <c r="D65" s="3">
        <f t="shared" si="6"/>
        <v>-5.9383022125801803</v>
      </c>
      <c r="E65">
        <v>7.2810039678844749</v>
      </c>
      <c r="F65">
        <v>5.8873910917215184</v>
      </c>
      <c r="G65">
        <v>5</v>
      </c>
      <c r="H65" s="2">
        <v>1</v>
      </c>
      <c r="J65" s="11">
        <v>12</v>
      </c>
      <c r="K65" s="11">
        <v>-4.8091315559614127</v>
      </c>
      <c r="L65" s="11">
        <v>1.5140495310686908</v>
      </c>
      <c r="M65" s="3">
        <f t="shared" si="7"/>
        <v>8.154938731289035E-3</v>
      </c>
      <c r="N65"/>
      <c r="O65"/>
      <c r="P65"/>
      <c r="Q65"/>
      <c r="R65"/>
      <c r="S65">
        <v>12.775461945292577</v>
      </c>
      <c r="T65">
        <v>7.2937154648355778</v>
      </c>
      <c r="U65">
        <v>5.4935845616343446</v>
      </c>
      <c r="V65">
        <v>5</v>
      </c>
      <c r="W65" s="2">
        <v>1</v>
      </c>
      <c r="X65" s="3">
        <v>9.0141822785796931E-3</v>
      </c>
      <c r="Z65" s="66">
        <f t="shared" si="0"/>
        <v>134.55921496739003</v>
      </c>
      <c r="AA65" s="65">
        <f t="shared" si="1"/>
        <v>10.532630095381528</v>
      </c>
      <c r="AB65" s="66">
        <f t="shared" si="2"/>
        <v>76.822007012076881</v>
      </c>
      <c r="AC65" s="67">
        <f t="shared" si="3"/>
        <v>57.861894085393239</v>
      </c>
      <c r="AD65" s="68">
        <f t="shared" si="4"/>
        <v>52.663150476907646</v>
      </c>
      <c r="AE65" s="65">
        <f t="shared" si="5"/>
        <v>10.532630095381528</v>
      </c>
      <c r="AG65" s="11">
        <v>38</v>
      </c>
      <c r="AH65" s="11">
        <v>15.536757877605989</v>
      </c>
      <c r="AI65" s="11">
        <v>-1.4569150459028712</v>
      </c>
      <c r="AJ65"/>
      <c r="AK65"/>
      <c r="AL65"/>
      <c r="AM65"/>
      <c r="AN65"/>
      <c r="AO65"/>
    </row>
    <row r="66" spans="1:41" ht="15" x14ac:dyDescent="0.25">
      <c r="A66" s="11">
        <v>39</v>
      </c>
      <c r="B66" s="11">
        <v>12.225051054030153</v>
      </c>
      <c r="C66" s="11">
        <v>-0.26263881085743712</v>
      </c>
      <c r="D66" s="3">
        <f t="shared" si="6"/>
        <v>-2.6739510669024162</v>
      </c>
      <c r="E66">
        <v>6.3878539284519622</v>
      </c>
      <c r="F66">
        <v>5.1489014052299993</v>
      </c>
      <c r="G66">
        <v>4</v>
      </c>
      <c r="H66" s="2">
        <v>1</v>
      </c>
      <c r="J66" s="11">
        <v>13</v>
      </c>
      <c r="K66" s="11">
        <v>-6.5757128961115185</v>
      </c>
      <c r="L66" s="11">
        <v>2.0711019123054131</v>
      </c>
      <c r="M66" s="3">
        <f t="shared" si="7"/>
        <v>1.3938119210109914E-3</v>
      </c>
      <c r="N66"/>
      <c r="O66"/>
      <c r="P66"/>
      <c r="Q66"/>
      <c r="R66"/>
      <c r="S66">
        <v>12.434203738355423</v>
      </c>
      <c r="T66">
        <v>6.6137437054341968</v>
      </c>
      <c r="U66">
        <v>5.3735540653786362</v>
      </c>
      <c r="V66">
        <v>4</v>
      </c>
      <c r="W66" s="2">
        <v>1</v>
      </c>
      <c r="X66" s="3">
        <v>4.7934215769467143E-3</v>
      </c>
      <c r="Z66" s="66">
        <f t="shared" si="0"/>
        <v>179.59538224971581</v>
      </c>
      <c r="AA66" s="65">
        <f t="shared" si="1"/>
        <v>14.443657674332872</v>
      </c>
      <c r="AB66" s="66">
        <f t="shared" si="2"/>
        <v>95.526650027065358</v>
      </c>
      <c r="AC66" s="67">
        <f t="shared" si="3"/>
        <v>77.613775414848746</v>
      </c>
      <c r="AD66" s="68">
        <f t="shared" si="4"/>
        <v>57.774630697331489</v>
      </c>
      <c r="AE66" s="65">
        <f t="shared" si="5"/>
        <v>14.443657674332872</v>
      </c>
      <c r="AG66" s="11">
        <v>39</v>
      </c>
      <c r="AH66" s="11">
        <v>12.061691580173772</v>
      </c>
      <c r="AI66" s="11">
        <v>0.33862957418267925</v>
      </c>
      <c r="AJ66"/>
      <c r="AK66"/>
      <c r="AL66"/>
      <c r="AM66"/>
      <c r="AN66"/>
      <c r="AO66"/>
    </row>
    <row r="67" spans="1:41" ht="15" x14ac:dyDescent="0.25">
      <c r="A67" s="11">
        <v>40</v>
      </c>
      <c r="B67" s="11">
        <v>11.983112924445013</v>
      </c>
      <c r="C67" s="11">
        <v>5.306068428976296E-2</v>
      </c>
      <c r="D67" s="3">
        <f t="shared" si="6"/>
        <v>-5.8726380676558856</v>
      </c>
      <c r="E67">
        <v>6.7153574950904149</v>
      </c>
      <c r="F67">
        <v>4.8829167872012995</v>
      </c>
      <c r="G67">
        <v>2</v>
      </c>
      <c r="H67" s="2">
        <v>0</v>
      </c>
      <c r="J67" s="11">
        <v>14</v>
      </c>
      <c r="K67" s="11">
        <v>-4.6948217422621079</v>
      </c>
      <c r="L67" s="11">
        <v>1.3229863527153278</v>
      </c>
      <c r="M67" s="3">
        <f t="shared" si="7"/>
        <v>9.142496943467384E-3</v>
      </c>
      <c r="N67"/>
      <c r="O67"/>
      <c r="P67"/>
      <c r="Q67"/>
      <c r="R67"/>
      <c r="S67">
        <v>12.824630969099047</v>
      </c>
      <c r="T67">
        <v>7.0136252330541762</v>
      </c>
      <c r="U67">
        <v>5.5015769923814588</v>
      </c>
      <c r="V67">
        <v>4</v>
      </c>
      <c r="W67" s="2">
        <v>1</v>
      </c>
      <c r="X67" s="3">
        <v>4.1527049361320418E-3</v>
      </c>
      <c r="Z67" s="66">
        <f t="shared" ref="Z67:Z88" si="8">+S67/SQRT(X67)</f>
        <v>199.01203472797232</v>
      </c>
      <c r="AA67" s="65">
        <f t="shared" ref="AA67:AA88" si="9">1/SQRT(X67)</f>
        <v>15.517954100004271</v>
      </c>
      <c r="AB67" s="66">
        <f t="shared" ref="AB67:AB88" si="10">+T67/SQRT(X67)</f>
        <v>108.83711444116646</v>
      </c>
      <c r="AC67" s="67">
        <f t="shared" ref="AC67:AC88" si="11">+U67/SQRT(X67)</f>
        <v>85.373219245415029</v>
      </c>
      <c r="AD67" s="68">
        <f t="shared" ref="AD67:AD88" si="12">+V67/SQRT(X67)</f>
        <v>62.071816400017084</v>
      </c>
      <c r="AE67" s="65">
        <f t="shared" ref="AE67:AE88" si="13">+W67/SQRT(X67)</f>
        <v>15.517954100004271</v>
      </c>
      <c r="AG67" s="11">
        <v>40</v>
      </c>
      <c r="AH67" s="11">
        <v>11.498815986934794</v>
      </c>
      <c r="AI67" s="11">
        <v>0.47058457182237312</v>
      </c>
      <c r="AJ67"/>
      <c r="AK67"/>
      <c r="AL67"/>
      <c r="AM67"/>
      <c r="AN67"/>
      <c r="AO67"/>
    </row>
    <row r="68" spans="1:41" ht="15" x14ac:dyDescent="0.25">
      <c r="A68" s="11">
        <v>41</v>
      </c>
      <c r="B68" s="11">
        <v>12.118316753255806</v>
      </c>
      <c r="C68" s="11">
        <v>7.0879892069122263E-3</v>
      </c>
      <c r="D68" s="3">
        <f t="shared" si="6"/>
        <v>-9.8987071768146944</v>
      </c>
      <c r="E68">
        <v>6.3743253282221364</v>
      </c>
      <c r="F68">
        <v>5.0395776345195928</v>
      </c>
      <c r="G68">
        <v>3</v>
      </c>
      <c r="H68" s="2">
        <v>1</v>
      </c>
      <c r="J68" s="11">
        <v>15</v>
      </c>
      <c r="K68" s="11">
        <v>-6.0899511997957472</v>
      </c>
      <c r="L68" s="11">
        <v>2.3859754034477545</v>
      </c>
      <c r="M68" s="3">
        <f t="shared" si="7"/>
        <v>2.2655194699296149E-3</v>
      </c>
      <c r="N68"/>
      <c r="O68"/>
      <c r="P68"/>
      <c r="Q68"/>
      <c r="R68"/>
      <c r="S68">
        <v>12.25307549912551</v>
      </c>
      <c r="T68">
        <v>6.6669051117044678</v>
      </c>
      <c r="U68">
        <v>5.1812735607189451</v>
      </c>
      <c r="V68">
        <v>4</v>
      </c>
      <c r="W68" s="2">
        <v>1</v>
      </c>
      <c r="X68" s="3">
        <v>6.3977981967506294E-3</v>
      </c>
      <c r="Z68" s="66">
        <f t="shared" si="8"/>
        <v>153.18979708343795</v>
      </c>
      <c r="AA68" s="65">
        <f t="shared" si="9"/>
        <v>12.502150753447243</v>
      </c>
      <c r="AB68" s="66">
        <f t="shared" si="10"/>
        <v>83.350652765457284</v>
      </c>
      <c r="AC68" s="67">
        <f t="shared" si="11"/>
        <v>64.777063150958639</v>
      </c>
      <c r="AD68" s="68">
        <f t="shared" si="12"/>
        <v>50.008603013788971</v>
      </c>
      <c r="AE68" s="65">
        <f t="shared" si="13"/>
        <v>12.502150753447243</v>
      </c>
      <c r="AG68" s="11">
        <v>41</v>
      </c>
      <c r="AH68" s="11">
        <v>16.019756169678779</v>
      </c>
      <c r="AI68" s="11">
        <v>0.49176064470259462</v>
      </c>
      <c r="AJ68"/>
      <c r="AK68"/>
      <c r="AL68"/>
      <c r="AM68"/>
      <c r="AN68"/>
      <c r="AO68"/>
    </row>
    <row r="69" spans="1:41" ht="15" x14ac:dyDescent="0.25">
      <c r="A69" s="11">
        <v>42</v>
      </c>
      <c r="B69" s="11">
        <v>12.914186918097993</v>
      </c>
      <c r="C69" s="11">
        <v>0.27606872534925486</v>
      </c>
      <c r="D69" s="3">
        <f t="shared" si="6"/>
        <v>-2.5742108787459088</v>
      </c>
      <c r="E69">
        <v>7.8719766030328806</v>
      </c>
      <c r="F69">
        <v>5.7348284972978787</v>
      </c>
      <c r="G69">
        <v>5</v>
      </c>
      <c r="H69" s="2">
        <v>1</v>
      </c>
      <c r="J69" s="11">
        <v>16</v>
      </c>
      <c r="K69" s="11">
        <v>-5.023452271650191</v>
      </c>
      <c r="L69" s="11">
        <v>-1.1703778954391044</v>
      </c>
      <c r="M69" s="3">
        <f t="shared" si="7"/>
        <v>6.5817654007096294E-3</v>
      </c>
      <c r="N69"/>
      <c r="O69"/>
      <c r="P69"/>
      <c r="Q69"/>
      <c r="R69"/>
      <c r="S69">
        <v>12.560244459250788</v>
      </c>
      <c r="T69">
        <v>7.2465817529249712</v>
      </c>
      <c r="U69">
        <v>5.4828276388557367</v>
      </c>
      <c r="V69">
        <v>4</v>
      </c>
      <c r="W69" s="2">
        <v>1</v>
      </c>
      <c r="X69" s="3">
        <v>4.3816174020673126E-3</v>
      </c>
      <c r="Z69" s="66">
        <f t="shared" si="8"/>
        <v>189.74959855212222</v>
      </c>
      <c r="AA69" s="65">
        <f t="shared" si="9"/>
        <v>15.107158078628725</v>
      </c>
      <c r="AB69" s="66">
        <f t="shared" si="10"/>
        <v>109.47525607114399</v>
      </c>
      <c r="AC69" s="67">
        <f t="shared" si="11"/>
        <v>82.829943858068305</v>
      </c>
      <c r="AD69" s="68">
        <f t="shared" si="12"/>
        <v>60.4286323145149</v>
      </c>
      <c r="AE69" s="65">
        <f t="shared" si="13"/>
        <v>15.107158078628725</v>
      </c>
      <c r="AG69" s="11">
        <v>42</v>
      </c>
      <c r="AH69" s="11">
        <v>13.32241438664793</v>
      </c>
      <c r="AI69" s="11">
        <v>-1.1462411934016075</v>
      </c>
      <c r="AJ69"/>
      <c r="AK69"/>
      <c r="AL69"/>
      <c r="AM69"/>
      <c r="AN69"/>
      <c r="AO69"/>
    </row>
    <row r="70" spans="1:41" ht="15" x14ac:dyDescent="0.25">
      <c r="A70" s="11">
        <v>43</v>
      </c>
      <c r="B70" s="11">
        <v>12.161480025657463</v>
      </c>
      <c r="C70" s="11">
        <v>-2.7978072962124401E-2</v>
      </c>
      <c r="D70" s="3">
        <f t="shared" si="6"/>
        <v>-7.1526683681842504</v>
      </c>
      <c r="E70">
        <v>6.4845835549105129</v>
      </c>
      <c r="F70">
        <v>5.0359609940494039</v>
      </c>
      <c r="G70">
        <v>4</v>
      </c>
      <c r="H70" s="2">
        <v>1</v>
      </c>
      <c r="J70" s="11">
        <v>17</v>
      </c>
      <c r="K70" s="11">
        <v>-4.0488402812062709</v>
      </c>
      <c r="L70" s="11">
        <v>-0.35568121458812474</v>
      </c>
      <c r="M70" s="3">
        <f t="shared" si="7"/>
        <v>1.7442591415415938E-2</v>
      </c>
      <c r="N70"/>
      <c r="O70"/>
      <c r="P70"/>
      <c r="Q70"/>
      <c r="R70"/>
      <c r="S70">
        <v>12.403898388860094</v>
      </c>
      <c r="T70">
        <v>6.9165501673210992</v>
      </c>
      <c r="U70">
        <v>5.5281355011892943</v>
      </c>
      <c r="V70">
        <v>4</v>
      </c>
      <c r="W70" s="2">
        <v>0</v>
      </c>
      <c r="X70" s="3">
        <v>1.1948436165358421E-2</v>
      </c>
      <c r="Z70" s="66">
        <f t="shared" si="8"/>
        <v>113.47564658848978</v>
      </c>
      <c r="AA70" s="65">
        <f t="shared" si="9"/>
        <v>9.1483856954521592</v>
      </c>
      <c r="AB70" s="66">
        <f t="shared" si="10"/>
        <v>63.275268612597586</v>
      </c>
      <c r="AC70" s="67">
        <f t="shared" si="11"/>
        <v>50.573515741601398</v>
      </c>
      <c r="AD70" s="68">
        <f t="shared" si="12"/>
        <v>36.593542781808637</v>
      </c>
      <c r="AE70" s="65">
        <f t="shared" si="13"/>
        <v>0</v>
      </c>
      <c r="AG70" s="11">
        <v>43</v>
      </c>
      <c r="AH70" s="11">
        <v>10.85739272187408</v>
      </c>
      <c r="AI70" s="11">
        <v>0.49314065390709416</v>
      </c>
      <c r="AJ70"/>
      <c r="AK70"/>
      <c r="AL70"/>
      <c r="AM70"/>
      <c r="AN70"/>
      <c r="AO70"/>
    </row>
    <row r="71" spans="1:41" ht="15" x14ac:dyDescent="0.25">
      <c r="A71" s="11">
        <v>44</v>
      </c>
      <c r="B71" s="11">
        <v>11.787633553856413</v>
      </c>
      <c r="C71" s="11">
        <v>0.27051896159713884</v>
      </c>
      <c r="D71" s="3">
        <f t="shared" si="6"/>
        <v>-2.6148261696530737</v>
      </c>
      <c r="E71">
        <v>6.2002057101522823</v>
      </c>
      <c r="F71">
        <v>4.6894140227019161</v>
      </c>
      <c r="G71">
        <v>3</v>
      </c>
      <c r="H71" s="2">
        <v>0</v>
      </c>
      <c r="J71" s="11">
        <v>18</v>
      </c>
      <c r="K71" s="11">
        <v>-5.6905177067788157</v>
      </c>
      <c r="L71" s="11">
        <v>0.83061776602460924</v>
      </c>
      <c r="M71" s="3">
        <f t="shared" si="7"/>
        <v>3.377843784008459E-3</v>
      </c>
      <c r="N71"/>
      <c r="O71"/>
      <c r="P71"/>
      <c r="Q71"/>
      <c r="R71"/>
      <c r="S71">
        <v>12.013700752882718</v>
      </c>
      <c r="T71">
        <v>6.3721055714838233</v>
      </c>
      <c r="U71">
        <v>4.9934013796306083</v>
      </c>
      <c r="V71">
        <v>3</v>
      </c>
      <c r="W71" s="2">
        <v>1</v>
      </c>
      <c r="X71" s="3">
        <v>3.9247182128343376E-3</v>
      </c>
      <c r="Z71" s="66">
        <f t="shared" si="8"/>
        <v>191.76642395410443</v>
      </c>
      <c r="AA71" s="65">
        <f t="shared" si="9"/>
        <v>15.962310689991975</v>
      </c>
      <c r="AB71" s="66">
        <f t="shared" si="10"/>
        <v>101.71352888145366</v>
      </c>
      <c r="AC71" s="67">
        <f t="shared" si="11"/>
        <v>79.706224221498331</v>
      </c>
      <c r="AD71" s="68">
        <f t="shared" si="12"/>
        <v>47.88693206997592</v>
      </c>
      <c r="AE71" s="65">
        <f t="shared" si="13"/>
        <v>15.962310689991975</v>
      </c>
      <c r="AG71" s="11">
        <v>44</v>
      </c>
      <c r="AH71" s="11">
        <v>6.6591192765556135</v>
      </c>
      <c r="AI71" s="11">
        <v>0.75183219938638945</v>
      </c>
      <c r="AJ71"/>
      <c r="AK71"/>
      <c r="AL71"/>
      <c r="AM71"/>
      <c r="AN71"/>
      <c r="AO71"/>
    </row>
    <row r="72" spans="1:41" ht="15" x14ac:dyDescent="0.25">
      <c r="A72" s="11">
        <v>45</v>
      </c>
      <c r="B72" s="11">
        <v>12.408464149530426</v>
      </c>
      <c r="C72" s="11">
        <v>0.13853508297034089</v>
      </c>
      <c r="D72" s="3">
        <f t="shared" si="6"/>
        <v>-3.9532633575727893</v>
      </c>
      <c r="E72">
        <v>6.4242159922501241</v>
      </c>
      <c r="F72">
        <v>5.3614169419621032</v>
      </c>
      <c r="G72">
        <v>5</v>
      </c>
      <c r="H72" s="2">
        <v>1</v>
      </c>
      <c r="J72" s="11">
        <v>19</v>
      </c>
      <c r="K72" s="11">
        <v>-5.3430189205018364</v>
      </c>
      <c r="L72" s="11">
        <v>2.5291621398774815</v>
      </c>
      <c r="M72" s="3">
        <f t="shared" si="7"/>
        <v>4.7814141904066725E-3</v>
      </c>
      <c r="N72"/>
      <c r="O72"/>
      <c r="P72"/>
      <c r="Q72"/>
      <c r="R72"/>
      <c r="S72">
        <v>11.990711234658018</v>
      </c>
      <c r="T72">
        <v>6.9785876354454102</v>
      </c>
      <c r="U72">
        <v>5.0586485343161982</v>
      </c>
      <c r="V72">
        <v>3</v>
      </c>
      <c r="W72" s="2">
        <v>0</v>
      </c>
      <c r="X72" s="3">
        <v>1.1542381797451607E-2</v>
      </c>
      <c r="Z72" s="66">
        <f t="shared" si="8"/>
        <v>111.60848844653216</v>
      </c>
      <c r="AA72" s="65">
        <f t="shared" si="9"/>
        <v>9.3079122883001606</v>
      </c>
      <c r="AB72" s="66">
        <f t="shared" si="10"/>
        <v>64.956081606941893</v>
      </c>
      <c r="AC72" s="67">
        <f t="shared" si="11"/>
        <v>47.085456854753339</v>
      </c>
      <c r="AD72" s="68">
        <f t="shared" si="12"/>
        <v>27.923736864900484</v>
      </c>
      <c r="AE72" s="65">
        <f t="shared" si="13"/>
        <v>0</v>
      </c>
      <c r="AG72" s="11">
        <v>45</v>
      </c>
      <c r="AH72" s="11">
        <v>9.9630174996267815</v>
      </c>
      <c r="AI72" s="11">
        <v>7.1009966123202872E-2</v>
      </c>
      <c r="AJ72"/>
      <c r="AK72"/>
      <c r="AL72"/>
      <c r="AM72"/>
      <c r="AN72"/>
      <c r="AO72"/>
    </row>
    <row r="73" spans="1:41" ht="15" x14ac:dyDescent="0.25">
      <c r="A73" s="11">
        <v>46</v>
      </c>
      <c r="B73" s="11">
        <v>12.196437949745365</v>
      </c>
      <c r="C73" s="11">
        <v>3.3650827712143894E-3</v>
      </c>
      <c r="D73" s="3">
        <f t="shared" si="6"/>
        <v>-11.388605437003335</v>
      </c>
      <c r="E73">
        <v>6.5900291733299756</v>
      </c>
      <c r="F73">
        <v>5.0991398956709357</v>
      </c>
      <c r="G73">
        <v>3</v>
      </c>
      <c r="H73" s="2">
        <v>1</v>
      </c>
      <c r="J73" s="11">
        <v>20</v>
      </c>
      <c r="K73" s="11">
        <v>-4.9871847990737139</v>
      </c>
      <c r="L73" s="11">
        <v>0.15851972375526824</v>
      </c>
      <c r="M73" s="3">
        <f t="shared" si="7"/>
        <v>6.8248507991961107E-3</v>
      </c>
      <c r="N73"/>
      <c r="O73"/>
      <c r="P73"/>
      <c r="Q73"/>
      <c r="R73"/>
      <c r="S73">
        <v>12.100712129872347</v>
      </c>
      <c r="T73">
        <v>6.3233154073143911</v>
      </c>
      <c r="U73">
        <v>4.9607375728118166</v>
      </c>
      <c r="V73">
        <v>3</v>
      </c>
      <c r="W73" s="2">
        <v>1</v>
      </c>
      <c r="X73" s="3">
        <v>4.0954006358326035E-3</v>
      </c>
      <c r="Z73" s="66">
        <f t="shared" si="8"/>
        <v>189.08746203847247</v>
      </c>
      <c r="AA73" s="65">
        <f t="shared" si="9"/>
        <v>15.626143321902756</v>
      </c>
      <c r="AB73" s="66">
        <f t="shared" si="10"/>
        <v>98.809032824290583</v>
      </c>
      <c r="AC73" s="67">
        <f t="shared" si="11"/>
        <v>77.517196295105464</v>
      </c>
      <c r="AD73" s="68">
        <f t="shared" si="12"/>
        <v>46.878429965708271</v>
      </c>
      <c r="AE73" s="65">
        <f t="shared" si="13"/>
        <v>15.626143321902756</v>
      </c>
      <c r="AG73" s="11">
        <v>46</v>
      </c>
      <c r="AH73" s="11">
        <v>16.804138300817314</v>
      </c>
      <c r="AI73" s="11">
        <v>0.23947127110988475</v>
      </c>
      <c r="AJ73"/>
      <c r="AK73"/>
      <c r="AL73"/>
      <c r="AM73"/>
      <c r="AN73"/>
      <c r="AO73"/>
    </row>
    <row r="74" spans="1:41" ht="15" x14ac:dyDescent="0.25">
      <c r="A74" s="11">
        <v>47</v>
      </c>
      <c r="B74" s="11">
        <v>12.116046293915041</v>
      </c>
      <c r="C74" s="11">
        <v>0.25023010315546834</v>
      </c>
      <c r="D74" s="3">
        <f t="shared" si="6"/>
        <v>-2.7707487436359637</v>
      </c>
      <c r="E74">
        <v>4.5315559380863357</v>
      </c>
      <c r="F74">
        <v>5.5496809758417589</v>
      </c>
      <c r="G74">
        <v>3</v>
      </c>
      <c r="H74" s="2">
        <v>0</v>
      </c>
      <c r="J74" s="11">
        <v>21</v>
      </c>
      <c r="K74" s="11">
        <v>-5.9308048378604701</v>
      </c>
      <c r="L74" s="11">
        <v>-0.56038455568786549</v>
      </c>
      <c r="M74" s="3">
        <f t="shared" si="7"/>
        <v>2.6563432026239092E-3</v>
      </c>
      <c r="N74"/>
      <c r="O74"/>
      <c r="P74"/>
      <c r="Q74"/>
      <c r="R74"/>
      <c r="S74">
        <v>13.206244861385031</v>
      </c>
      <c r="T74">
        <v>7.965543142571482</v>
      </c>
      <c r="U74">
        <v>5.8295653843386548</v>
      </c>
      <c r="V74">
        <v>5</v>
      </c>
      <c r="W74" s="2">
        <v>0</v>
      </c>
      <c r="X74" s="3">
        <v>1.7934433174643421E-2</v>
      </c>
      <c r="Z74" s="66">
        <f t="shared" si="8"/>
        <v>98.61330579730641</v>
      </c>
      <c r="AA74" s="65">
        <f t="shared" si="9"/>
        <v>7.4671722985881503</v>
      </c>
      <c r="AB74" s="66">
        <f t="shared" si="10"/>
        <v>59.480083097418571</v>
      </c>
      <c r="AC74" s="67">
        <f t="shared" si="11"/>
        <v>43.53036915074199</v>
      </c>
      <c r="AD74" s="68">
        <f t="shared" si="12"/>
        <v>37.335861492940751</v>
      </c>
      <c r="AE74" s="65">
        <f t="shared" si="13"/>
        <v>0</v>
      </c>
      <c r="AG74" s="11">
        <v>47</v>
      </c>
      <c r="AH74" s="11">
        <v>15.258775008241006</v>
      </c>
      <c r="AI74" s="11">
        <v>5.7485795186027033E-2</v>
      </c>
      <c r="AJ74"/>
      <c r="AK74"/>
      <c r="AL74"/>
      <c r="AM74"/>
      <c r="AN74"/>
      <c r="AO74"/>
    </row>
    <row r="75" spans="1:41" ht="15" x14ac:dyDescent="0.25">
      <c r="A75" s="11">
        <v>48</v>
      </c>
      <c r="B75" s="11">
        <v>12.704514240534309</v>
      </c>
      <c r="C75" s="11">
        <v>-5.0156489713042873E-2</v>
      </c>
      <c r="D75" s="3">
        <f t="shared" si="6"/>
        <v>-5.985214733807406</v>
      </c>
      <c r="E75">
        <v>6.6249003849351631</v>
      </c>
      <c r="F75">
        <v>5.8487681380187828</v>
      </c>
      <c r="G75">
        <v>4</v>
      </c>
      <c r="H75" s="2">
        <v>0</v>
      </c>
      <c r="J75" s="11">
        <v>22</v>
      </c>
      <c r="K75" s="11">
        <v>-5.9451424681975338</v>
      </c>
      <c r="L75" s="11">
        <v>1.5002840363145475</v>
      </c>
      <c r="M75" s="3">
        <f t="shared" si="7"/>
        <v>2.6185292646431191E-3</v>
      </c>
      <c r="N75"/>
      <c r="O75"/>
      <c r="P75"/>
      <c r="Q75"/>
      <c r="R75"/>
      <c r="S75">
        <v>12.058152515453552</v>
      </c>
      <c r="T75">
        <v>5.9312599861161441</v>
      </c>
      <c r="U75">
        <v>5.0831395543244948</v>
      </c>
      <c r="V75">
        <v>3</v>
      </c>
      <c r="W75" s="2">
        <v>1</v>
      </c>
      <c r="X75" s="3">
        <v>3.273845428044481E-3</v>
      </c>
      <c r="Z75" s="66">
        <f t="shared" si="8"/>
        <v>210.74228630036626</v>
      </c>
      <c r="AA75" s="65">
        <f t="shared" si="9"/>
        <v>17.477162113373673</v>
      </c>
      <c r="AB75" s="66">
        <f t="shared" si="10"/>
        <v>103.66159231391833</v>
      </c>
      <c r="AC75" s="67">
        <f t="shared" si="11"/>
        <v>88.83885403583119</v>
      </c>
      <c r="AD75" s="68">
        <f t="shared" si="12"/>
        <v>52.431486340121019</v>
      </c>
      <c r="AE75" s="65">
        <f t="shared" si="13"/>
        <v>17.477162113373673</v>
      </c>
      <c r="AG75" s="11">
        <v>48</v>
      </c>
      <c r="AH75" s="11">
        <v>12.790018847346879</v>
      </c>
      <c r="AI75" s="11">
        <v>-1.0187867549368654</v>
      </c>
      <c r="AJ75"/>
      <c r="AK75"/>
      <c r="AL75"/>
      <c r="AM75"/>
      <c r="AN75"/>
      <c r="AO75"/>
    </row>
    <row r="76" spans="1:41" ht="15" x14ac:dyDescent="0.25">
      <c r="A76" s="11">
        <v>49</v>
      </c>
      <c r="B76" s="11">
        <v>12.049887785851448</v>
      </c>
      <c r="C76" s="11">
        <v>0.10357490940642755</v>
      </c>
      <c r="D76" s="3">
        <f t="shared" si="6"/>
        <v>-4.534920331370909</v>
      </c>
      <c r="E76">
        <v>6.2979975993301007</v>
      </c>
      <c r="F76">
        <v>4.9607375728118166</v>
      </c>
      <c r="G76">
        <v>3</v>
      </c>
      <c r="H76" s="2">
        <v>1</v>
      </c>
      <c r="J76" s="11">
        <v>23</v>
      </c>
      <c r="K76" s="11">
        <v>-4.5979256134609514</v>
      </c>
      <c r="L76" s="11">
        <v>-0.93056634043364905</v>
      </c>
      <c r="M76" s="3">
        <f t="shared" si="7"/>
        <v>1.0072708779281169E-2</v>
      </c>
      <c r="N76"/>
      <c r="O76"/>
      <c r="P76"/>
      <c r="Q76"/>
      <c r="R76"/>
      <c r="S76">
        <v>12.343658308482738</v>
      </c>
      <c r="T76">
        <v>7.5616896383576595</v>
      </c>
      <c r="U76">
        <v>5.3222834469851454</v>
      </c>
      <c r="V76">
        <v>2</v>
      </c>
      <c r="W76" s="2">
        <v>0</v>
      </c>
      <c r="X76" s="3">
        <v>4.02173425095611E-3</v>
      </c>
      <c r="Z76" s="66">
        <f t="shared" si="8"/>
        <v>194.64229039290367</v>
      </c>
      <c r="AA76" s="65">
        <f t="shared" si="9"/>
        <v>15.768606480231449</v>
      </c>
      <c r="AB76" s="66">
        <f t="shared" si="10"/>
        <v>119.2373082329056</v>
      </c>
      <c r="AC76" s="67">
        <f t="shared" si="11"/>
        <v>83.924993251758536</v>
      </c>
      <c r="AD76" s="68">
        <f t="shared" si="12"/>
        <v>31.537212960462899</v>
      </c>
      <c r="AE76" s="65">
        <f t="shared" si="13"/>
        <v>0</v>
      </c>
      <c r="AG76" s="11">
        <v>49</v>
      </c>
      <c r="AH76" s="11">
        <v>14.9450223672091</v>
      </c>
      <c r="AI76" s="11">
        <v>0.70328727274891101</v>
      </c>
      <c r="AJ76"/>
      <c r="AK76"/>
      <c r="AL76"/>
      <c r="AM76"/>
      <c r="AN76"/>
      <c r="AO76"/>
    </row>
    <row r="77" spans="1:41" ht="15" x14ac:dyDescent="0.25">
      <c r="A77" s="11">
        <v>50</v>
      </c>
      <c r="B77" s="11">
        <v>12.144248213962902</v>
      </c>
      <c r="C77" s="11">
        <v>0.22839763139308822</v>
      </c>
      <c r="D77" s="3">
        <f t="shared" si="6"/>
        <v>-2.9533343433742383</v>
      </c>
      <c r="E77">
        <v>6.4276754226386341</v>
      </c>
      <c r="F77">
        <v>5.0250319235172141</v>
      </c>
      <c r="G77">
        <v>4</v>
      </c>
      <c r="H77" s="2">
        <v>1</v>
      </c>
      <c r="J77" s="11">
        <v>24</v>
      </c>
      <c r="K77" s="11">
        <v>-3.8514450475053765</v>
      </c>
      <c r="L77" s="11">
        <v>2.28885398614623</v>
      </c>
      <c r="M77" s="3">
        <f t="shared" si="7"/>
        <v>2.1249008415395391E-2</v>
      </c>
      <c r="N77"/>
      <c r="O77"/>
      <c r="P77"/>
      <c r="Q77"/>
      <c r="R77"/>
      <c r="S77">
        <v>12.672162375454773</v>
      </c>
      <c r="T77">
        <v>6.2408391854901524</v>
      </c>
      <c r="U77">
        <v>4.9383534914282787</v>
      </c>
      <c r="V77">
        <v>3</v>
      </c>
      <c r="W77" s="2">
        <v>0</v>
      </c>
      <c r="X77" s="3">
        <v>1.2683626558005574E-2</v>
      </c>
      <c r="Z77" s="66">
        <f t="shared" si="8"/>
        <v>112.51981405460873</v>
      </c>
      <c r="AA77" s="65">
        <f t="shared" si="9"/>
        <v>8.8792907414564812</v>
      </c>
      <c r="AB77" s="66">
        <f t="shared" si="10"/>
        <v>55.414225598641515</v>
      </c>
      <c r="AC77" s="67">
        <f t="shared" si="11"/>
        <v>43.849076434478398</v>
      </c>
      <c r="AD77" s="68">
        <f t="shared" si="12"/>
        <v>26.637872224369442</v>
      </c>
      <c r="AE77" s="65">
        <f t="shared" si="13"/>
        <v>0</v>
      </c>
      <c r="AG77" s="11">
        <v>50</v>
      </c>
      <c r="AH77" s="11">
        <v>10.766959558176687</v>
      </c>
      <c r="AI77" s="11">
        <v>0.52866199618398113</v>
      </c>
      <c r="AJ77"/>
      <c r="AK77"/>
      <c r="AL77"/>
      <c r="AM77"/>
      <c r="AN77"/>
      <c r="AO77"/>
    </row>
    <row r="78" spans="1:41" ht="15" x14ac:dyDescent="0.25">
      <c r="A78" s="11">
        <v>51</v>
      </c>
      <c r="B78" s="11">
        <v>12.247415915294823</v>
      </c>
      <c r="C78" s="11">
        <v>-5.1393605618150318E-2</v>
      </c>
      <c r="D78" s="3">
        <f t="shared" si="6"/>
        <v>-5.9364830371520361</v>
      </c>
      <c r="E78">
        <v>6.4242159922501241</v>
      </c>
      <c r="F78">
        <v>5.2106041942667796</v>
      </c>
      <c r="G78">
        <v>3</v>
      </c>
      <c r="H78" s="2">
        <v>1</v>
      </c>
      <c r="J78" s="11">
        <v>25</v>
      </c>
      <c r="K78" s="11">
        <v>-5.3524136024103317</v>
      </c>
      <c r="L78" s="11">
        <v>-0.83204212807248634</v>
      </c>
      <c r="M78" s="3">
        <f t="shared" si="7"/>
        <v>4.7367046697158422E-3</v>
      </c>
      <c r="N78"/>
      <c r="O78"/>
      <c r="P78"/>
      <c r="Q78"/>
      <c r="R78"/>
      <c r="S78">
        <v>12.382124589310534</v>
      </c>
      <c r="T78">
        <v>9.0607194274067169</v>
      </c>
      <c r="U78">
        <v>5.0598284754560474</v>
      </c>
      <c r="V78">
        <v>4</v>
      </c>
      <c r="W78" s="2">
        <v>1</v>
      </c>
      <c r="X78" s="3">
        <v>1.0000165198446547E-2</v>
      </c>
      <c r="Z78" s="66">
        <f t="shared" si="8"/>
        <v>123.82022315190342</v>
      </c>
      <c r="AA78" s="65">
        <f t="shared" si="9"/>
        <v>9.9999174018001078</v>
      </c>
      <c r="AB78" s="66">
        <f t="shared" si="10"/>
        <v>90.60644587495274</v>
      </c>
      <c r="AC78" s="67">
        <f t="shared" si="11"/>
        <v>50.597866821836639</v>
      </c>
      <c r="AD78" s="68">
        <f t="shared" si="12"/>
        <v>39.999669607200431</v>
      </c>
      <c r="AE78" s="65">
        <f t="shared" si="13"/>
        <v>9.9999174018001078</v>
      </c>
      <c r="AG78" s="11">
        <v>51</v>
      </c>
      <c r="AH78" s="11">
        <v>18.671304576099732</v>
      </c>
      <c r="AI78" s="11">
        <v>5.1823593478772523E-4</v>
      </c>
      <c r="AJ78"/>
      <c r="AK78"/>
      <c r="AL78"/>
      <c r="AM78"/>
      <c r="AN78"/>
      <c r="AO78"/>
    </row>
    <row r="79" spans="1:41" ht="15" x14ac:dyDescent="0.25">
      <c r="A79" s="11">
        <v>52</v>
      </c>
      <c r="B79" s="11">
        <v>12.101486820629194</v>
      </c>
      <c r="C79" s="11">
        <v>5.9849931059588357E-2</v>
      </c>
      <c r="D79" s="3">
        <f t="shared" si="6"/>
        <v>-5.6318299977307911</v>
      </c>
      <c r="E79">
        <v>7.2572495743611416</v>
      </c>
      <c r="F79">
        <v>4.9222457606123458</v>
      </c>
      <c r="G79">
        <v>2</v>
      </c>
      <c r="H79" s="2">
        <v>0</v>
      </c>
      <c r="J79" s="11">
        <v>26</v>
      </c>
      <c r="K79" s="11">
        <v>-4.7263209248394276</v>
      </c>
      <c r="L79" s="11">
        <v>-0.53724353750719533</v>
      </c>
      <c r="M79" s="3">
        <f t="shared" si="7"/>
        <v>8.8590040991737683E-3</v>
      </c>
      <c r="N79"/>
      <c r="O79"/>
      <c r="P79"/>
      <c r="Q79"/>
      <c r="R79"/>
      <c r="S79">
        <v>12.419165860990882</v>
      </c>
      <c r="T79">
        <v>6.6330035600287864</v>
      </c>
      <c r="U79">
        <v>5.3136293278406832</v>
      </c>
      <c r="V79">
        <v>3</v>
      </c>
      <c r="W79" s="2">
        <v>1</v>
      </c>
      <c r="X79" s="3">
        <v>2.52338503528966E-3</v>
      </c>
      <c r="Z79" s="66">
        <f t="shared" si="8"/>
        <v>247.22971353173313</v>
      </c>
      <c r="AA79" s="65">
        <f t="shared" si="9"/>
        <v>19.907111016875294</v>
      </c>
      <c r="AB79" s="66">
        <f t="shared" si="10"/>
        <v>132.0439382448221</v>
      </c>
      <c r="AC79" s="67">
        <f t="shared" si="11"/>
        <v>105.77900893184892</v>
      </c>
      <c r="AD79" s="68">
        <f t="shared" si="12"/>
        <v>59.72133305062588</v>
      </c>
      <c r="AE79" s="65">
        <f t="shared" si="13"/>
        <v>19.907111016875294</v>
      </c>
      <c r="AG79" s="11">
        <v>52</v>
      </c>
      <c r="AH79" s="11">
        <v>11.735899171306217</v>
      </c>
      <c r="AI79" s="11">
        <v>0.21648212981453874</v>
      </c>
      <c r="AJ79"/>
      <c r="AK79"/>
      <c r="AL79"/>
      <c r="AM79"/>
      <c r="AN79"/>
      <c r="AO79"/>
    </row>
    <row r="80" spans="1:41" ht="15" x14ac:dyDescent="0.25">
      <c r="A80" s="11">
        <v>53</v>
      </c>
      <c r="B80" s="11">
        <v>11.967012515905694</v>
      </c>
      <c r="C80" s="11">
        <v>1.682213421307921E-4</v>
      </c>
      <c r="D80" s="3">
        <f t="shared" si="6"/>
        <v>-17.380459866071973</v>
      </c>
      <c r="E80">
        <v>6.1697756519458888</v>
      </c>
      <c r="F80">
        <v>4.8737261958221865</v>
      </c>
      <c r="G80">
        <v>3</v>
      </c>
      <c r="H80" s="2">
        <v>1</v>
      </c>
      <c r="J80" s="11">
        <v>27</v>
      </c>
      <c r="K80" s="11">
        <v>-4.7159048635663838</v>
      </c>
      <c r="L80" s="11">
        <v>0.51325519063036218</v>
      </c>
      <c r="M80" s="3">
        <f t="shared" si="7"/>
        <v>8.9517622774801138E-3</v>
      </c>
      <c r="N80"/>
      <c r="O80"/>
      <c r="P80"/>
      <c r="Q80"/>
      <c r="R80"/>
      <c r="S80">
        <v>12.125404742462718</v>
      </c>
      <c r="T80">
        <v>6.3139382455017943</v>
      </c>
      <c r="U80">
        <v>5.1880391342746899</v>
      </c>
      <c r="V80">
        <v>4</v>
      </c>
      <c r="W80" s="2">
        <v>1</v>
      </c>
      <c r="X80" s="3">
        <v>6.0889755904267396E-3</v>
      </c>
      <c r="Z80" s="66">
        <f t="shared" si="8"/>
        <v>155.39037959811</v>
      </c>
      <c r="AA80" s="65">
        <f t="shared" si="9"/>
        <v>12.81527362578988</v>
      </c>
      <c r="AB80" s="66">
        <f t="shared" si="10"/>
        <v>80.914846272445175</v>
      </c>
      <c r="AC80" s="67">
        <f t="shared" si="11"/>
        <v>66.486141087036202</v>
      </c>
      <c r="AD80" s="68">
        <f t="shared" si="12"/>
        <v>51.261094503159519</v>
      </c>
      <c r="AE80" s="65">
        <f t="shared" si="13"/>
        <v>12.81527362578988</v>
      </c>
      <c r="AG80" s="11">
        <v>53</v>
      </c>
      <c r="AH80" s="11">
        <v>13.854861202058178</v>
      </c>
      <c r="AI80" s="11">
        <v>0.92942814470177737</v>
      </c>
      <c r="AJ80"/>
      <c r="AK80"/>
      <c r="AL80"/>
      <c r="AM80"/>
      <c r="AN80"/>
      <c r="AO80"/>
    </row>
    <row r="81" spans="1:41" ht="15" x14ac:dyDescent="0.25">
      <c r="A81" s="11">
        <v>54</v>
      </c>
      <c r="B81" s="11">
        <v>12.171272434542605</v>
      </c>
      <c r="C81" s="11">
        <v>-0.35824237712203733</v>
      </c>
      <c r="D81" s="3">
        <f t="shared" si="6"/>
        <v>-2.0530909811928701</v>
      </c>
      <c r="E81">
        <v>6.3261447343245507</v>
      </c>
      <c r="F81">
        <v>5.125987145707124</v>
      </c>
      <c r="G81">
        <v>3</v>
      </c>
      <c r="H81" s="2">
        <v>1</v>
      </c>
      <c r="J81" s="11">
        <v>28</v>
      </c>
      <c r="K81" s="11">
        <v>-5.9219935383783779</v>
      </c>
      <c r="L81" s="11">
        <v>1.6996273437287392</v>
      </c>
      <c r="M81" s="3">
        <f t="shared" si="7"/>
        <v>2.6798524595584403E-3</v>
      </c>
      <c r="N81"/>
      <c r="O81"/>
      <c r="P81"/>
      <c r="Q81"/>
      <c r="R81"/>
      <c r="S81">
        <v>12.036173608734776</v>
      </c>
      <c r="T81">
        <v>7.4674320444869613</v>
      </c>
      <c r="U81">
        <v>4.7892941341650452</v>
      </c>
      <c r="V81">
        <v>3</v>
      </c>
      <c r="W81" s="2">
        <v>0</v>
      </c>
      <c r="X81" s="3">
        <v>1.8117220615232261E-2</v>
      </c>
      <c r="Z81" s="66">
        <f t="shared" si="8"/>
        <v>89.421645422409725</v>
      </c>
      <c r="AA81" s="65">
        <f t="shared" si="9"/>
        <v>7.429408076792404</v>
      </c>
      <c r="AB81" s="66">
        <f t="shared" si="10"/>
        <v>55.478599944209847</v>
      </c>
      <c r="AC81" s="67">
        <f t="shared" si="11"/>
        <v>35.581620522500273</v>
      </c>
      <c r="AD81" s="68">
        <f t="shared" si="12"/>
        <v>22.288224230377214</v>
      </c>
      <c r="AE81" s="65">
        <f t="shared" si="13"/>
        <v>0</v>
      </c>
      <c r="AG81" s="11">
        <v>54</v>
      </c>
      <c r="AH81" s="11">
        <v>17.346870660838185</v>
      </c>
      <c r="AI81" s="11">
        <v>0.29526520747276308</v>
      </c>
      <c r="AJ81"/>
      <c r="AK81"/>
      <c r="AL81"/>
      <c r="AM81"/>
      <c r="AN81"/>
      <c r="AO81"/>
    </row>
    <row r="82" spans="1:41" ht="15" x14ac:dyDescent="0.25">
      <c r="A82" s="11">
        <v>55</v>
      </c>
      <c r="B82" s="11">
        <v>12.19128588948632</v>
      </c>
      <c r="C82" s="11">
        <v>-4.9751765093716926E-2</v>
      </c>
      <c r="D82" s="3">
        <f t="shared" si="6"/>
        <v>-6.0014186734724353</v>
      </c>
      <c r="E82">
        <v>6.6609774120711922</v>
      </c>
      <c r="F82">
        <v>5.0750423440918748</v>
      </c>
      <c r="G82">
        <v>3</v>
      </c>
      <c r="H82" s="2">
        <v>1</v>
      </c>
      <c r="J82" s="11">
        <v>29</v>
      </c>
      <c r="K82" s="11">
        <v>-3.7557706806248028</v>
      </c>
      <c r="L82" s="11">
        <v>-4.256445338269863</v>
      </c>
      <c r="M82" s="3">
        <f t="shared" si="7"/>
        <v>2.3382423282862722E-2</v>
      </c>
      <c r="N82"/>
      <c r="O82"/>
      <c r="P82"/>
      <c r="Q82"/>
      <c r="R82"/>
      <c r="S82">
        <v>11.32960340784269</v>
      </c>
      <c r="T82">
        <v>5.9936532626217272</v>
      </c>
      <c r="U82">
        <v>4.9600863191254962</v>
      </c>
      <c r="V82">
        <v>4</v>
      </c>
      <c r="W82" s="2">
        <v>1</v>
      </c>
      <c r="X82" s="3">
        <v>8.2139064169324382E-3</v>
      </c>
      <c r="Z82" s="66">
        <f t="shared" si="8"/>
        <v>125.0085830095617</v>
      </c>
      <c r="AA82" s="65">
        <f t="shared" si="9"/>
        <v>11.033800434976129</v>
      </c>
      <c r="AB82" s="66">
        <f t="shared" si="10"/>
        <v>66.132773976211709</v>
      </c>
      <c r="AC82" s="67">
        <f t="shared" si="11"/>
        <v>54.728602585486044</v>
      </c>
      <c r="AD82" s="68">
        <f t="shared" si="12"/>
        <v>44.135201739904517</v>
      </c>
      <c r="AE82" s="65">
        <f t="shared" si="13"/>
        <v>11.033800434976129</v>
      </c>
      <c r="AG82" s="11">
        <v>55</v>
      </c>
      <c r="AH82" s="11">
        <v>16.408860688935174</v>
      </c>
      <c r="AI82" s="11">
        <v>0.26904343139687015</v>
      </c>
      <c r="AJ82"/>
      <c r="AK82"/>
      <c r="AL82"/>
      <c r="AM82"/>
      <c r="AN82"/>
      <c r="AO82"/>
    </row>
    <row r="83" spans="1:41" ht="15" x14ac:dyDescent="0.25">
      <c r="A83" s="11">
        <v>56</v>
      </c>
      <c r="B83" s="11">
        <v>12.174709404215488</v>
      </c>
      <c r="C83" s="11">
        <v>-3.3175279822884818E-2</v>
      </c>
      <c r="D83" s="3">
        <f t="shared" si="6"/>
        <v>-6.8119005280956468</v>
      </c>
      <c r="E83">
        <v>6.25877688617682</v>
      </c>
      <c r="F83">
        <v>5.1081693023903298</v>
      </c>
      <c r="G83">
        <v>4</v>
      </c>
      <c r="H83" s="2">
        <v>1</v>
      </c>
      <c r="J83" s="11">
        <v>30</v>
      </c>
      <c r="K83" s="11">
        <v>-5.136539278139856</v>
      </c>
      <c r="L83" s="11">
        <v>0.73782150092185006</v>
      </c>
      <c r="M83" s="3">
        <f t="shared" si="7"/>
        <v>5.8779966662671204E-3</v>
      </c>
      <c r="N83"/>
      <c r="O83"/>
      <c r="P83"/>
      <c r="Q83"/>
      <c r="R83"/>
      <c r="S83">
        <v>12.211526496212638</v>
      </c>
      <c r="T83">
        <v>6.1738481873913837</v>
      </c>
      <c r="U83">
        <v>5.21465278279278</v>
      </c>
      <c r="V83">
        <v>3</v>
      </c>
      <c r="W83" s="2">
        <v>1</v>
      </c>
      <c r="X83" s="3">
        <v>2.7724585089068709E-3</v>
      </c>
      <c r="Z83" s="66">
        <f t="shared" si="8"/>
        <v>231.91958669556797</v>
      </c>
      <c r="AA83" s="65">
        <f t="shared" si="9"/>
        <v>18.99185877928505</v>
      </c>
      <c r="AB83" s="66">
        <f t="shared" si="10"/>
        <v>117.25285289968214</v>
      </c>
      <c r="AC83" s="67">
        <f t="shared" si="11"/>
        <v>99.035949233806264</v>
      </c>
      <c r="AD83" s="68">
        <f t="shared" si="12"/>
        <v>56.975576337855145</v>
      </c>
      <c r="AE83" s="65">
        <f t="shared" si="13"/>
        <v>18.99185877928505</v>
      </c>
      <c r="AG83" s="11">
        <v>56</v>
      </c>
      <c r="AH83" s="11">
        <v>11.666349967266576</v>
      </c>
      <c r="AI83" s="11">
        <v>0.45538632368040233</v>
      </c>
      <c r="AJ83"/>
      <c r="AK83"/>
      <c r="AL83"/>
      <c r="AM83"/>
      <c r="AN83"/>
      <c r="AO83"/>
    </row>
    <row r="84" spans="1:41" ht="15" x14ac:dyDescent="0.25">
      <c r="A84" s="11">
        <v>57</v>
      </c>
      <c r="B84" s="11">
        <v>12.130613530938025</v>
      </c>
      <c r="C84" s="11">
        <v>-0.16820607244285668</v>
      </c>
      <c r="D84" s="3">
        <f t="shared" si="6"/>
        <v>-3.5651308591619166</v>
      </c>
      <c r="E84">
        <v>6.2543225358274395</v>
      </c>
      <c r="F84">
        <v>5.0467719101536197</v>
      </c>
      <c r="G84">
        <v>4</v>
      </c>
      <c r="H84" s="2">
        <v>1</v>
      </c>
      <c r="J84" s="11">
        <v>31</v>
      </c>
      <c r="K84" s="11">
        <v>-4.8258198684907008</v>
      </c>
      <c r="L84" s="11">
        <v>-6.8221193315444069</v>
      </c>
      <c r="M84" s="3">
        <f t="shared" si="7"/>
        <v>8.0199758487127307E-3</v>
      </c>
      <c r="N84"/>
      <c r="O84"/>
      <c r="P84"/>
      <c r="Q84"/>
      <c r="R84"/>
      <c r="S84">
        <v>12.117241431823558</v>
      </c>
      <c r="T84">
        <v>6.597532228812601</v>
      </c>
      <c r="U84">
        <v>5.2687200040630557</v>
      </c>
      <c r="V84">
        <v>4</v>
      </c>
      <c r="W84" s="2">
        <v>1</v>
      </c>
      <c r="X84" s="3">
        <v>5.5822501827201311E-3</v>
      </c>
      <c r="Z84" s="66">
        <f t="shared" si="8"/>
        <v>162.18067844021826</v>
      </c>
      <c r="AA84" s="65">
        <f t="shared" si="9"/>
        <v>13.38429042226414</v>
      </c>
      <c r="AB84" s="66">
        <f t="shared" si="10"/>
        <v>88.303287420675474</v>
      </c>
      <c r="AC84" s="67">
        <f t="shared" si="11"/>
        <v>70.518078687972633</v>
      </c>
      <c r="AD84" s="68">
        <f t="shared" si="12"/>
        <v>53.53716168905656</v>
      </c>
      <c r="AE84" s="65">
        <f t="shared" si="13"/>
        <v>13.38429042226414</v>
      </c>
      <c r="AG84" s="11">
        <v>57</v>
      </c>
      <c r="AH84" s="11">
        <v>11.034603807707866</v>
      </c>
      <c r="AI84" s="11">
        <v>0.5549704342487658</v>
      </c>
      <c r="AJ84"/>
      <c r="AK84"/>
      <c r="AL84"/>
      <c r="AM84"/>
      <c r="AN84"/>
      <c r="AO84"/>
    </row>
    <row r="85" spans="1:41" ht="15" x14ac:dyDescent="0.25">
      <c r="A85" s="11">
        <v>58</v>
      </c>
      <c r="B85" s="11">
        <v>12.2267602123401</v>
      </c>
      <c r="C85" s="11">
        <v>-5.3727420888126431E-2</v>
      </c>
      <c r="D85" s="3">
        <f t="shared" si="6"/>
        <v>-5.8476635534623771</v>
      </c>
      <c r="E85">
        <v>6.4071968912950936</v>
      </c>
      <c r="F85">
        <v>5.1467415771765692</v>
      </c>
      <c r="G85">
        <v>4</v>
      </c>
      <c r="H85" s="2">
        <v>1</v>
      </c>
      <c r="J85" s="11">
        <v>32</v>
      </c>
      <c r="K85" s="11">
        <v>-4.4540778563357213</v>
      </c>
      <c r="L85" s="11">
        <v>1.0050437269352477</v>
      </c>
      <c r="M85" s="3">
        <f t="shared" si="7"/>
        <v>1.1631040421162574E-2</v>
      </c>
      <c r="N85"/>
      <c r="O85"/>
      <c r="P85"/>
      <c r="Q85"/>
      <c r="R85"/>
      <c r="S85">
        <v>12.307048562870175</v>
      </c>
      <c r="T85">
        <v>6.3326054542214836</v>
      </c>
      <c r="U85">
        <v>5.139689744319325</v>
      </c>
      <c r="V85">
        <v>3</v>
      </c>
      <c r="W85" s="2">
        <v>1</v>
      </c>
      <c r="X85" s="3">
        <v>3.1510894763509892E-3</v>
      </c>
      <c r="Z85" s="66">
        <f t="shared" si="8"/>
        <v>219.24189471900181</v>
      </c>
      <c r="AA85" s="65">
        <f t="shared" si="9"/>
        <v>17.814335711686795</v>
      </c>
      <c r="AB85" s="66">
        <f t="shared" si="10"/>
        <v>112.81115949116034</v>
      </c>
      <c r="AC85" s="67">
        <f t="shared" si="11"/>
        <v>91.560158559218124</v>
      </c>
      <c r="AD85" s="68">
        <f t="shared" si="12"/>
        <v>53.443007135060384</v>
      </c>
      <c r="AE85" s="65">
        <f t="shared" si="13"/>
        <v>17.814335711686795</v>
      </c>
      <c r="AG85" s="11">
        <v>58</v>
      </c>
      <c r="AH85" s="11">
        <v>12.031557672791047</v>
      </c>
      <c r="AI85" s="11">
        <v>0.33568562425373116</v>
      </c>
      <c r="AJ85"/>
      <c r="AK85"/>
      <c r="AL85"/>
      <c r="AM85"/>
      <c r="AN85"/>
      <c r="AO85"/>
    </row>
    <row r="86" spans="1:41" ht="15" x14ac:dyDescent="0.25">
      <c r="A86" s="11">
        <v>59</v>
      </c>
      <c r="B86" s="11">
        <v>12.215176849050653</v>
      </c>
      <c r="C86" s="11">
        <v>7.1323045592134093E-2</v>
      </c>
      <c r="D86" s="3">
        <f t="shared" si="6"/>
        <v>-5.2810715674004269</v>
      </c>
      <c r="E86">
        <v>6.333265738167559</v>
      </c>
      <c r="F86">
        <v>5.186481905826084</v>
      </c>
      <c r="G86">
        <v>3</v>
      </c>
      <c r="H86" s="2">
        <v>1</v>
      </c>
      <c r="J86" s="11">
        <v>33</v>
      </c>
      <c r="K86" s="11">
        <v>-5.5897514215179562</v>
      </c>
      <c r="L86" s="11">
        <v>-0.16778480226614256</v>
      </c>
      <c r="M86" s="3">
        <f t="shared" si="7"/>
        <v>3.7359564276506665E-3</v>
      </c>
      <c r="N86"/>
      <c r="O86"/>
      <c r="P86"/>
      <c r="Q86"/>
      <c r="R86"/>
      <c r="S86">
        <v>12.083905011555967</v>
      </c>
      <c r="T86">
        <v>6.2942298264192944</v>
      </c>
      <c r="U86">
        <v>5.0709690187042389</v>
      </c>
      <c r="V86">
        <v>3</v>
      </c>
      <c r="W86" s="2">
        <v>0</v>
      </c>
      <c r="X86" s="3">
        <v>1.0498936163851131E-2</v>
      </c>
      <c r="Z86" s="66">
        <f t="shared" si="8"/>
        <v>117.93281231646812</v>
      </c>
      <c r="AA86" s="65">
        <f t="shared" si="9"/>
        <v>9.7594951469485824</v>
      </c>
      <c r="AB86" s="66">
        <f t="shared" si="10"/>
        <v>61.428505444718127</v>
      </c>
      <c r="AC86" s="67">
        <f t="shared" si="11"/>
        <v>49.49009752837064</v>
      </c>
      <c r="AD86" s="68">
        <f t="shared" si="12"/>
        <v>29.278485440845749</v>
      </c>
      <c r="AE86" s="65">
        <f t="shared" si="13"/>
        <v>0</v>
      </c>
      <c r="AG86" s="11">
        <v>59</v>
      </c>
      <c r="AH86" s="11">
        <v>18.317442504016782</v>
      </c>
      <c r="AI86" s="11">
        <v>0.11977749005181693</v>
      </c>
      <c r="AJ86"/>
      <c r="AK86"/>
      <c r="AL86"/>
      <c r="AM86"/>
      <c r="AN86"/>
      <c r="AO86"/>
    </row>
    <row r="87" spans="1:41" ht="15" x14ac:dyDescent="0.25">
      <c r="A87" s="11">
        <v>60</v>
      </c>
      <c r="B87" s="11">
        <v>12.311846902551181</v>
      </c>
      <c r="C87" s="11">
        <v>6.3968517566086902E-2</v>
      </c>
      <c r="D87" s="3">
        <f t="shared" si="6"/>
        <v>-5.4987284593625274</v>
      </c>
      <c r="E87">
        <v>6.2433699171373025</v>
      </c>
      <c r="F87">
        <v>5.382988097611995</v>
      </c>
      <c r="G87">
        <v>4</v>
      </c>
      <c r="H87" s="2">
        <v>0</v>
      </c>
      <c r="J87" s="11">
        <v>34</v>
      </c>
      <c r="K87" s="11">
        <v>-5.0245960340268647</v>
      </c>
      <c r="L87" s="11">
        <v>1.0865855119707502</v>
      </c>
      <c r="M87" s="3">
        <f t="shared" si="7"/>
        <v>6.5742417285389876E-3</v>
      </c>
      <c r="N87"/>
      <c r="O87"/>
      <c r="P87"/>
      <c r="Q87"/>
      <c r="R87"/>
      <c r="S87">
        <v>11.930813093076949</v>
      </c>
      <c r="T87">
        <v>6.378592422804231</v>
      </c>
      <c r="U87">
        <v>4.9851760880815474</v>
      </c>
      <c r="V87">
        <v>3</v>
      </c>
      <c r="W87" s="2">
        <v>0</v>
      </c>
      <c r="X87" s="3">
        <v>1.2023737957467608E-2</v>
      </c>
      <c r="Z87" s="66">
        <f t="shared" si="8"/>
        <v>108.80536013407996</v>
      </c>
      <c r="AA87" s="65">
        <f t="shared" si="9"/>
        <v>9.1196936273535343</v>
      </c>
      <c r="AB87" s="66">
        <f t="shared" si="10"/>
        <v>58.17080866973329</v>
      </c>
      <c r="AC87" s="67">
        <f t="shared" si="11"/>
        <v>45.46327860171251</v>
      </c>
      <c r="AD87" s="68">
        <f t="shared" si="12"/>
        <v>27.359080882060603</v>
      </c>
      <c r="AE87" s="65">
        <f t="shared" si="13"/>
        <v>0</v>
      </c>
      <c r="AG87" s="11">
        <v>60</v>
      </c>
      <c r="AH87" s="11">
        <v>8.5284425189068376</v>
      </c>
      <c r="AI87" s="11">
        <v>9.720938470474394E-3</v>
      </c>
      <c r="AJ87"/>
      <c r="AK87"/>
      <c r="AL87"/>
      <c r="AM87"/>
      <c r="AN87"/>
      <c r="AO87"/>
    </row>
    <row r="88" spans="1:41" ht="15" x14ac:dyDescent="0.25">
      <c r="A88" s="11">
        <v>61</v>
      </c>
      <c r="B88" s="11">
        <v>12.052675069497134</v>
      </c>
      <c r="C88" s="11">
        <v>-1.6501460762357922E-2</v>
      </c>
      <c r="D88" s="3">
        <f t="shared" si="6"/>
        <v>-8.2086127418844992</v>
      </c>
      <c r="E88">
        <v>6.5552204642971734</v>
      </c>
      <c r="F88">
        <v>4.9807189014602198</v>
      </c>
      <c r="G88">
        <v>3</v>
      </c>
      <c r="H88" s="2">
        <v>0</v>
      </c>
      <c r="J88" s="11">
        <v>35</v>
      </c>
      <c r="K88" s="11">
        <v>-5.1564819268609732</v>
      </c>
      <c r="L88" s="11">
        <v>1.3682474796315298</v>
      </c>
      <c r="M88" s="3">
        <f t="shared" si="7"/>
        <v>5.7619349788406299E-3</v>
      </c>
      <c r="N88"/>
      <c r="O88"/>
      <c r="P88"/>
      <c r="Q88"/>
      <c r="R88"/>
      <c r="S88">
        <v>12.009144936346857</v>
      </c>
      <c r="T88">
        <v>6.3818987314132887</v>
      </c>
      <c r="U88">
        <v>4.70129871267343</v>
      </c>
      <c r="V88">
        <v>2</v>
      </c>
      <c r="W88" s="2">
        <v>0</v>
      </c>
      <c r="X88" s="65">
        <v>8.7827082730546485E-3</v>
      </c>
      <c r="Z88" s="66">
        <f t="shared" si="8"/>
        <v>128.14387644082171</v>
      </c>
      <c r="AA88" s="65">
        <f t="shared" si="9"/>
        <v>10.670524597715669</v>
      </c>
      <c r="AB88" s="66">
        <f t="shared" si="10"/>
        <v>68.098207393675921</v>
      </c>
      <c r="AC88" s="67">
        <f t="shared" si="11"/>
        <v>50.165323554790845</v>
      </c>
      <c r="AD88" s="68">
        <f t="shared" si="12"/>
        <v>21.341049195431339</v>
      </c>
      <c r="AE88" s="65">
        <f t="shared" si="13"/>
        <v>0</v>
      </c>
      <c r="AG88" s="11">
        <v>61</v>
      </c>
      <c r="AH88" s="11">
        <v>8.6092800618703542</v>
      </c>
      <c r="AI88" s="11">
        <v>0.39112540157362119</v>
      </c>
      <c r="AJ88"/>
      <c r="AK88"/>
      <c r="AL88"/>
      <c r="AM88"/>
      <c r="AN88"/>
      <c r="AO88"/>
    </row>
    <row r="89" spans="1:41" ht="15" x14ac:dyDescent="0.25">
      <c r="A89" s="11">
        <v>62</v>
      </c>
      <c r="B89" s="11">
        <v>12.122883179506019</v>
      </c>
      <c r="C89" s="11">
        <v>8.0686335806037235E-2</v>
      </c>
      <c r="D89" s="3">
        <f t="shared" si="6"/>
        <v>-5.0343720778191576</v>
      </c>
      <c r="E89">
        <v>6.2333906997864039</v>
      </c>
      <c r="F89">
        <v>5.040780280485353</v>
      </c>
      <c r="G89">
        <v>4</v>
      </c>
      <c r="H89" s="2">
        <v>1</v>
      </c>
      <c r="J89" s="11">
        <v>36</v>
      </c>
      <c r="K89" s="11">
        <v>-3.8704696758849533</v>
      </c>
      <c r="L89" s="11">
        <v>-2.8956984156916388E-2</v>
      </c>
      <c r="M89" s="3">
        <f t="shared" si="7"/>
        <v>2.0848575052366668E-2</v>
      </c>
      <c r="N89"/>
      <c r="O89"/>
      <c r="P89"/>
      <c r="Q89"/>
      <c r="R89"/>
      <c r="AG89" s="11">
        <v>62</v>
      </c>
      <c r="AH89" s="11">
        <v>10.980938495986486</v>
      </c>
      <c r="AI89" s="11">
        <v>0.57122133928670848</v>
      </c>
      <c r="AJ89"/>
      <c r="AK89"/>
      <c r="AL89"/>
      <c r="AM89"/>
      <c r="AN89"/>
      <c r="AO89"/>
    </row>
    <row r="90" spans="1:41" ht="15" x14ac:dyDescent="0.25">
      <c r="A90" s="11">
        <v>63</v>
      </c>
      <c r="B90" s="11">
        <v>12.044175638979461</v>
      </c>
      <c r="C90" s="11">
        <v>0.31246986503008678</v>
      </c>
      <c r="D90" s="3">
        <f t="shared" si="6"/>
        <v>-2.326494492718516</v>
      </c>
      <c r="E90">
        <v>6.208278597326033</v>
      </c>
      <c r="F90">
        <v>4.8579778388540475</v>
      </c>
      <c r="G90">
        <v>6</v>
      </c>
      <c r="H90" s="2">
        <v>1</v>
      </c>
      <c r="J90" s="11">
        <v>37</v>
      </c>
      <c r="K90" s="11">
        <v>-5.5556708834991939</v>
      </c>
      <c r="L90" s="11">
        <v>0.65241127281178279</v>
      </c>
      <c r="M90" s="3">
        <f t="shared" si="7"/>
        <v>3.8654743165612653E-3</v>
      </c>
      <c r="N90"/>
      <c r="O90"/>
      <c r="P90"/>
      <c r="Q90"/>
      <c r="R90"/>
      <c r="AG90" s="11">
        <v>63</v>
      </c>
      <c r="AH90" s="11">
        <v>4.3167662700380784</v>
      </c>
      <c r="AI90" s="11">
        <v>0.54765346201027842</v>
      </c>
      <c r="AJ90"/>
      <c r="AK90"/>
      <c r="AL90"/>
      <c r="AM90"/>
      <c r="AN90"/>
      <c r="AO90"/>
    </row>
    <row r="91" spans="1:41" ht="15" x14ac:dyDescent="0.25">
      <c r="A91" s="11">
        <v>64</v>
      </c>
      <c r="B91" s="11">
        <v>12.647165183437304</v>
      </c>
      <c r="C91" s="11">
        <v>0.12829676185527283</v>
      </c>
      <c r="D91" s="3">
        <f t="shared" si="6"/>
        <v>-4.1068184930623453</v>
      </c>
      <c r="E91">
        <v>7.2937154648355778</v>
      </c>
      <c r="F91">
        <v>5.4935845616343446</v>
      </c>
      <c r="G91">
        <v>5</v>
      </c>
      <c r="H91" s="2">
        <v>1</v>
      </c>
      <c r="J91" s="11">
        <v>38</v>
      </c>
      <c r="K91" s="11">
        <v>-5.2894883762930194</v>
      </c>
      <c r="L91" s="11">
        <v>-0.64881383628716094</v>
      </c>
      <c r="M91" s="3">
        <f t="shared" si="7"/>
        <v>5.0443404037398996E-3</v>
      </c>
      <c r="N91"/>
      <c r="O91"/>
      <c r="P91"/>
      <c r="Q91"/>
      <c r="R91"/>
      <c r="AG91" s="11">
        <v>64</v>
      </c>
      <c r="AH91" s="11">
        <v>10.937245726602304</v>
      </c>
      <c r="AI91" s="11">
        <v>-0.40461563122077671</v>
      </c>
      <c r="AJ91"/>
      <c r="AK91"/>
      <c r="AL91"/>
      <c r="AM91"/>
      <c r="AN91"/>
      <c r="AO91"/>
    </row>
    <row r="92" spans="1:41" ht="15" x14ac:dyDescent="0.25">
      <c r="A92" s="11">
        <v>65</v>
      </c>
      <c r="B92" s="11">
        <v>12.421441385079415</v>
      </c>
      <c r="C92" s="11">
        <v>1.2762353276007943E-2</v>
      </c>
      <c r="D92" s="3">
        <f t="shared" si="6"/>
        <v>-8.7225111841008989</v>
      </c>
      <c r="E92">
        <v>6.6137437054341968</v>
      </c>
      <c r="F92">
        <v>5.3735540653786362</v>
      </c>
      <c r="G92">
        <v>4</v>
      </c>
      <c r="H92" s="2">
        <v>1</v>
      </c>
      <c r="J92" s="11">
        <v>39</v>
      </c>
      <c r="K92" s="11">
        <v>-5.0354447436409577</v>
      </c>
      <c r="L92" s="11">
        <v>2.3614936767385415</v>
      </c>
      <c r="M92" s="3">
        <f t="shared" si="7"/>
        <v>6.5033051698916468E-3</v>
      </c>
      <c r="N92"/>
      <c r="O92"/>
      <c r="P92"/>
      <c r="Q92"/>
      <c r="R92"/>
      <c r="AG92" s="11">
        <v>65</v>
      </c>
      <c r="AH92" s="11">
        <v>14.676467673997385</v>
      </c>
      <c r="AI92" s="11">
        <v>-0.23280999966451255</v>
      </c>
      <c r="AJ92"/>
      <c r="AK92"/>
      <c r="AL92"/>
      <c r="AM92"/>
      <c r="AN92"/>
      <c r="AO92"/>
    </row>
    <row r="93" spans="1:41" ht="15" x14ac:dyDescent="0.25">
      <c r="A93" s="11">
        <v>66</v>
      </c>
      <c r="B93" s="11">
        <v>12.578695514148389</v>
      </c>
      <c r="C93" s="11">
        <v>0.24593545495065783</v>
      </c>
      <c r="D93" s="3">
        <f t="shared" ref="D93:D114" si="14">LN(C93^2)</f>
        <v>-2.8053723114526554</v>
      </c>
      <c r="E93">
        <v>7.0136252330541762</v>
      </c>
      <c r="F93">
        <v>5.5015769923814588</v>
      </c>
      <c r="G93">
        <v>4</v>
      </c>
      <c r="H93" s="2">
        <v>1</v>
      </c>
      <c r="J93" s="11">
        <v>40</v>
      </c>
      <c r="K93" s="11">
        <v>-4.9647068793648375</v>
      </c>
      <c r="L93" s="11">
        <v>-0.90793118829104813</v>
      </c>
      <c r="M93" s="3">
        <f t="shared" si="7"/>
        <v>6.9799963902452021E-3</v>
      </c>
      <c r="N93"/>
      <c r="O93"/>
      <c r="P93"/>
      <c r="Q93"/>
      <c r="R93"/>
      <c r="AG93" s="11">
        <v>66</v>
      </c>
      <c r="AH93" s="11">
        <v>16.266036655096748</v>
      </c>
      <c r="AI93" s="11">
        <v>-0.74808255509247701</v>
      </c>
      <c r="AJ93"/>
      <c r="AK93"/>
      <c r="AL93"/>
      <c r="AM93"/>
      <c r="AN93"/>
      <c r="AO93"/>
    </row>
    <row r="94" spans="1:41" ht="15" x14ac:dyDescent="0.25">
      <c r="A94" s="11">
        <v>67</v>
      </c>
      <c r="B94" s="11">
        <v>12.29456574236929</v>
      </c>
      <c r="C94" s="11">
        <v>-4.1490243243780256E-2</v>
      </c>
      <c r="D94" s="3">
        <f t="shared" si="14"/>
        <v>-6.3645939638918705</v>
      </c>
      <c r="E94">
        <v>6.6669051117044678</v>
      </c>
      <c r="F94">
        <v>5.1812735607189451</v>
      </c>
      <c r="G94">
        <v>4</v>
      </c>
      <c r="H94" s="2">
        <v>1</v>
      </c>
      <c r="J94" s="11">
        <v>41</v>
      </c>
      <c r="K94" s="11">
        <v>-5.6081162523521293</v>
      </c>
      <c r="L94" s="11">
        <v>-4.2905909244625651</v>
      </c>
      <c r="M94" s="3">
        <f t="shared" si="7"/>
        <v>3.6679723882648029E-3</v>
      </c>
      <c r="N94"/>
      <c r="O94"/>
      <c r="P94"/>
      <c r="Q94"/>
      <c r="R94"/>
      <c r="AG94" s="11">
        <v>67</v>
      </c>
      <c r="AH94" s="11">
        <v>12.322415058401225</v>
      </c>
      <c r="AI94" s="11">
        <v>0.17973569504601805</v>
      </c>
      <c r="AJ94"/>
      <c r="AK94"/>
      <c r="AL94"/>
      <c r="AM94"/>
      <c r="AN94"/>
      <c r="AO94"/>
    </row>
    <row r="95" spans="1:41" ht="15" x14ac:dyDescent="0.25">
      <c r="A95" s="11">
        <v>68</v>
      </c>
      <c r="B95" s="11">
        <v>12.604407574135351</v>
      </c>
      <c r="C95" s="11">
        <v>-4.416311488456337E-2</v>
      </c>
      <c r="D95" s="3">
        <f t="shared" si="14"/>
        <v>-6.2397306863312929</v>
      </c>
      <c r="E95">
        <v>7.2465817529249712</v>
      </c>
      <c r="F95">
        <v>5.4828276388557367</v>
      </c>
      <c r="G95">
        <v>4</v>
      </c>
      <c r="H95" s="2">
        <v>1</v>
      </c>
      <c r="J95" s="11">
        <v>42</v>
      </c>
      <c r="K95" s="11">
        <v>-4.998962050335666</v>
      </c>
      <c r="L95" s="11">
        <v>2.4247511715897572</v>
      </c>
      <c r="M95" s="3">
        <f t="shared" si="7"/>
        <v>6.7449442796957944E-3</v>
      </c>
      <c r="N95"/>
      <c r="O95"/>
      <c r="P95"/>
      <c r="Q95"/>
      <c r="R95"/>
      <c r="AG95" s="11">
        <v>68</v>
      </c>
      <c r="AH95" s="11">
        <v>15.883680308967911</v>
      </c>
      <c r="AI95" s="11">
        <v>-0.77652223033918588</v>
      </c>
      <c r="AJ95"/>
      <c r="AK95"/>
      <c r="AL95"/>
      <c r="AM95"/>
      <c r="AN95"/>
      <c r="AO95"/>
    </row>
    <row r="96" spans="1:41" ht="15" x14ac:dyDescent="0.25">
      <c r="A96" s="11">
        <v>69</v>
      </c>
      <c r="B96" s="11">
        <v>12.526887914790754</v>
      </c>
      <c r="C96" s="11">
        <v>-0.12298952593065948</v>
      </c>
      <c r="D96" s="3">
        <f t="shared" si="14"/>
        <v>-4.1913121645418085</v>
      </c>
      <c r="E96">
        <v>6.9165501673210992</v>
      </c>
      <c r="F96">
        <v>5.5281355011892943</v>
      </c>
      <c r="G96">
        <v>4</v>
      </c>
      <c r="H96" s="2">
        <v>0</v>
      </c>
      <c r="J96" s="11">
        <v>43</v>
      </c>
      <c r="K96" s="11">
        <v>-4.8585294725682999</v>
      </c>
      <c r="L96" s="11">
        <v>-2.2941388956159505</v>
      </c>
      <c r="M96" s="3">
        <f t="shared" si="7"/>
        <v>7.7618895744372939E-3</v>
      </c>
      <c r="N96"/>
      <c r="O96"/>
      <c r="P96"/>
      <c r="Q96"/>
      <c r="R96"/>
      <c r="AG96" s="11">
        <v>69</v>
      </c>
      <c r="AH96" s="11">
        <v>9.5252458650688876</v>
      </c>
      <c r="AI96" s="11">
        <v>-0.37686016961672841</v>
      </c>
      <c r="AJ96"/>
      <c r="AK96"/>
      <c r="AL96"/>
      <c r="AM96"/>
      <c r="AN96"/>
      <c r="AO96"/>
    </row>
    <row r="97" spans="1:41" ht="15" x14ac:dyDescent="0.25">
      <c r="A97" s="11">
        <v>70</v>
      </c>
      <c r="B97" s="11">
        <v>12.085341755028987</v>
      </c>
      <c r="C97" s="11">
        <v>-7.1641002146268562E-2</v>
      </c>
      <c r="D97" s="3">
        <f t="shared" si="14"/>
        <v>-5.2721754264921694</v>
      </c>
      <c r="E97">
        <v>6.3721055714838233</v>
      </c>
      <c r="F97">
        <v>4.9934013796306083</v>
      </c>
      <c r="G97">
        <v>3</v>
      </c>
      <c r="H97" s="2">
        <v>1</v>
      </c>
      <c r="J97" s="11">
        <v>44</v>
      </c>
      <c r="K97" s="11">
        <v>-4.0059176707510584</v>
      </c>
      <c r="L97" s="11">
        <v>1.3910915010979847</v>
      </c>
      <c r="M97" s="3">
        <f t="shared" si="7"/>
        <v>1.8207573032634726E-2</v>
      </c>
      <c r="N97"/>
      <c r="O97"/>
      <c r="P97"/>
      <c r="Q97"/>
      <c r="R97"/>
      <c r="AG97" s="11">
        <v>70</v>
      </c>
      <c r="AH97" s="11">
        <v>15.363532384870275</v>
      </c>
      <c r="AI97" s="11">
        <v>0.59877830512169972</v>
      </c>
      <c r="AJ97"/>
      <c r="AK97"/>
      <c r="AL97"/>
      <c r="AM97"/>
      <c r="AN97"/>
      <c r="AO97"/>
    </row>
    <row r="98" spans="1:41" ht="15" x14ac:dyDescent="0.25">
      <c r="A98" s="11">
        <v>71</v>
      </c>
      <c r="B98" s="11">
        <v>12.178486441427085</v>
      </c>
      <c r="C98" s="11">
        <v>-0.18777520676906612</v>
      </c>
      <c r="D98" s="3">
        <f t="shared" si="14"/>
        <v>-3.3450194805146802</v>
      </c>
      <c r="E98">
        <v>6.9785876354454102</v>
      </c>
      <c r="F98">
        <v>5.0586485343161982</v>
      </c>
      <c r="G98">
        <v>3</v>
      </c>
      <c r="H98" s="2">
        <v>0</v>
      </c>
      <c r="J98" s="11">
        <v>45</v>
      </c>
      <c r="K98" s="11">
        <v>-4.6119641266532021</v>
      </c>
      <c r="L98" s="11">
        <v>0.65870076908041275</v>
      </c>
      <c r="M98" s="3">
        <f t="shared" si="7"/>
        <v>9.9322908597305488E-3</v>
      </c>
      <c r="N98"/>
      <c r="O98"/>
      <c r="P98"/>
      <c r="Q98"/>
      <c r="R98"/>
      <c r="AG98" s="11">
        <v>71</v>
      </c>
      <c r="AH98" s="11">
        <v>9.1305867467784942</v>
      </c>
      <c r="AI98" s="11">
        <v>0.17732554152166635</v>
      </c>
      <c r="AJ98"/>
      <c r="AK98"/>
      <c r="AL98"/>
      <c r="AM98"/>
      <c r="AN98"/>
      <c r="AO98"/>
    </row>
    <row r="99" spans="1:41" ht="15" x14ac:dyDescent="0.25">
      <c r="A99" s="11">
        <v>72</v>
      </c>
      <c r="B99" s="11">
        <v>12.05412094085011</v>
      </c>
      <c r="C99" s="11">
        <v>4.6591189022237245E-2</v>
      </c>
      <c r="D99" s="3">
        <f t="shared" si="14"/>
        <v>-6.1326876650076576</v>
      </c>
      <c r="E99">
        <v>6.3233154073143911</v>
      </c>
      <c r="F99">
        <v>4.9607375728118166</v>
      </c>
      <c r="G99">
        <v>3</v>
      </c>
      <c r="H99" s="2">
        <v>1</v>
      </c>
      <c r="J99" s="11">
        <v>46</v>
      </c>
      <c r="K99" s="11">
        <v>-5.671550656613908</v>
      </c>
      <c r="L99" s="11">
        <v>-5.7170547803894269</v>
      </c>
      <c r="M99" s="3">
        <f t="shared" si="7"/>
        <v>3.4425229641250562E-3</v>
      </c>
      <c r="N99"/>
      <c r="O99"/>
      <c r="P99"/>
      <c r="Q99"/>
      <c r="R99"/>
      <c r="AG99" s="11">
        <v>72</v>
      </c>
      <c r="AH99" s="11">
        <v>14.934563712117891</v>
      </c>
      <c r="AI99" s="11">
        <v>0.69157960978486521</v>
      </c>
      <c r="AJ99"/>
      <c r="AK99"/>
      <c r="AL99"/>
      <c r="AM99"/>
      <c r="AN99"/>
      <c r="AO99"/>
    </row>
    <row r="100" spans="1:41" ht="15" x14ac:dyDescent="0.25">
      <c r="A100" s="11">
        <v>73</v>
      </c>
      <c r="B100" s="11">
        <v>12.942393707723816</v>
      </c>
      <c r="C100" s="11">
        <v>0.26385115366121425</v>
      </c>
      <c r="D100" s="3">
        <f t="shared" si="14"/>
        <v>-2.6647402934537032</v>
      </c>
      <c r="E100">
        <v>7.965543142571482</v>
      </c>
      <c r="F100">
        <v>5.8295653843386548</v>
      </c>
      <c r="G100">
        <v>5</v>
      </c>
      <c r="H100" s="2">
        <v>0</v>
      </c>
      <c r="J100" s="11">
        <v>47</v>
      </c>
      <c r="K100" s="11">
        <v>-5.4578301232769171</v>
      </c>
      <c r="L100" s="11">
        <v>2.6870813796409534</v>
      </c>
      <c r="M100" s="3">
        <f t="shared" si="7"/>
        <v>4.2627954573093421E-3</v>
      </c>
      <c r="N100"/>
      <c r="O100"/>
      <c r="P100"/>
      <c r="Q100"/>
      <c r="R100"/>
      <c r="AG100" s="11">
        <v>73</v>
      </c>
      <c r="AH100" s="11">
        <v>8.2408420689596067</v>
      </c>
      <c r="AI100" s="11">
        <v>-0.77366977037145634</v>
      </c>
      <c r="AJ100"/>
      <c r="AK100"/>
      <c r="AL100"/>
      <c r="AM100"/>
      <c r="AN100"/>
      <c r="AO100"/>
    </row>
    <row r="101" spans="1:41" ht="15" x14ac:dyDescent="0.25">
      <c r="A101" s="11">
        <v>74</v>
      </c>
      <c r="B101" s="11">
        <v>12.074993861052915</v>
      </c>
      <c r="C101" s="11">
        <v>-1.6841345599363677E-2</v>
      </c>
      <c r="D101" s="3">
        <f t="shared" si="14"/>
        <v>-8.1678367368196998</v>
      </c>
      <c r="E101">
        <v>5.9312599861161441</v>
      </c>
      <c r="F101">
        <v>5.0831395543244948</v>
      </c>
      <c r="G101">
        <v>3</v>
      </c>
      <c r="H101" s="2">
        <v>1</v>
      </c>
      <c r="J101" s="11">
        <v>48</v>
      </c>
      <c r="K101" s="11">
        <v>-4.9313171930841051</v>
      </c>
      <c r="L101" s="11">
        <v>-1.0538975407233009</v>
      </c>
      <c r="M101" s="3">
        <f t="shared" si="7"/>
        <v>7.2169908474633872E-3</v>
      </c>
      <c r="N101"/>
      <c r="O101"/>
      <c r="P101"/>
      <c r="Q101"/>
      <c r="R101"/>
      <c r="AG101" s="11">
        <v>74</v>
      </c>
      <c r="AH101" s="11">
        <v>16.873429454753776</v>
      </c>
      <c r="AI101" s="11">
        <v>0.60373265861989722</v>
      </c>
      <c r="AJ101"/>
      <c r="AK101"/>
      <c r="AL101"/>
      <c r="AM101"/>
      <c r="AN101"/>
      <c r="AO101"/>
    </row>
    <row r="102" spans="1:41" ht="15" x14ac:dyDescent="0.25">
      <c r="A102" s="11">
        <v>75</v>
      </c>
      <c r="B102" s="11">
        <v>12.434845622389151</v>
      </c>
      <c r="C102" s="11">
        <v>-9.1187313906413436E-2</v>
      </c>
      <c r="D102" s="3">
        <f t="shared" si="14"/>
        <v>-4.7896789869615599</v>
      </c>
      <c r="E102">
        <v>7.5616896383576595</v>
      </c>
      <c r="F102">
        <v>5.3222834469851454</v>
      </c>
      <c r="G102">
        <v>2</v>
      </c>
      <c r="H102" s="2">
        <v>0</v>
      </c>
      <c r="J102" s="11">
        <v>49</v>
      </c>
      <c r="K102" s="11">
        <v>-5.5007258018526253</v>
      </c>
      <c r="L102" s="11">
        <v>0.96580547048171628</v>
      </c>
      <c r="M102" s="3">
        <f t="shared" si="7"/>
        <v>4.0838063283541448E-3</v>
      </c>
      <c r="N102"/>
      <c r="O102"/>
      <c r="P102"/>
      <c r="Q102"/>
      <c r="R102"/>
      <c r="AG102" s="11">
        <v>75</v>
      </c>
      <c r="AH102" s="11">
        <v>16.660629087611092</v>
      </c>
      <c r="AI102" s="11">
        <v>-0.89202260737964245</v>
      </c>
      <c r="AJ102"/>
      <c r="AK102"/>
      <c r="AL102"/>
      <c r="AM102"/>
      <c r="AN102"/>
      <c r="AO102"/>
    </row>
    <row r="103" spans="1:41" ht="15" x14ac:dyDescent="0.25">
      <c r="A103" s="11">
        <v>76</v>
      </c>
      <c r="B103" s="11">
        <v>11.970197187467022</v>
      </c>
      <c r="C103" s="11">
        <v>0.70196518798775109</v>
      </c>
      <c r="D103" s="3">
        <f t="shared" si="14"/>
        <v>-0.70774293189395421</v>
      </c>
      <c r="E103">
        <v>6.2408391854901524</v>
      </c>
      <c r="F103">
        <v>4.9383534914282787</v>
      </c>
      <c r="G103">
        <v>3</v>
      </c>
      <c r="H103" s="2">
        <v>0</v>
      </c>
      <c r="J103" s="11">
        <v>50</v>
      </c>
      <c r="K103" s="11">
        <v>-4.8488303551315646</v>
      </c>
      <c r="L103" s="11">
        <v>1.8954960117573263</v>
      </c>
      <c r="M103" s="3">
        <f t="shared" si="7"/>
        <v>7.8375393278235644E-3</v>
      </c>
      <c r="N103"/>
      <c r="O103"/>
      <c r="P103"/>
      <c r="Q103"/>
      <c r="R103"/>
      <c r="AG103" s="11">
        <v>76</v>
      </c>
      <c r="AH103" s="11">
        <v>8.3553732803613627</v>
      </c>
      <c r="AI103" s="11">
        <v>0.5239174610951185</v>
      </c>
      <c r="AJ103"/>
      <c r="AK103"/>
      <c r="AL103"/>
      <c r="AM103"/>
      <c r="AN103"/>
      <c r="AO103"/>
    </row>
    <row r="104" spans="1:41" ht="15" x14ac:dyDescent="0.25">
      <c r="A104" s="11">
        <v>77</v>
      </c>
      <c r="B104" s="11">
        <v>12.60906393283156</v>
      </c>
      <c r="C104" s="11">
        <v>-0.22693934352102652</v>
      </c>
      <c r="D104" s="3">
        <f t="shared" si="14"/>
        <v>-2.966145012731872</v>
      </c>
      <c r="E104">
        <v>9.0607194274067169</v>
      </c>
      <c r="F104">
        <v>5.0598284754560474</v>
      </c>
      <c r="G104">
        <v>4</v>
      </c>
      <c r="H104" s="2">
        <v>1</v>
      </c>
      <c r="J104" s="11">
        <v>51</v>
      </c>
      <c r="K104" s="11">
        <v>-5.8540311719960485</v>
      </c>
      <c r="L104" s="11">
        <v>-8.2451865155987569E-2</v>
      </c>
      <c r="M104" s="3">
        <f t="shared" si="7"/>
        <v>2.8683131575209368E-3</v>
      </c>
      <c r="N104"/>
      <c r="O104"/>
      <c r="P104"/>
      <c r="Q104"/>
      <c r="R104"/>
      <c r="AG104" s="11">
        <v>77</v>
      </c>
      <c r="AH104" s="11">
        <v>10.302580449491336</v>
      </c>
      <c r="AI104" s="11">
        <v>-0.30266304769122776</v>
      </c>
      <c r="AJ104"/>
      <c r="AK104"/>
      <c r="AL104"/>
      <c r="AM104"/>
      <c r="AN104"/>
      <c r="AO104"/>
    </row>
    <row r="105" spans="1:41" ht="15" x14ac:dyDescent="0.25">
      <c r="A105" s="11">
        <v>78</v>
      </c>
      <c r="B105" s="11">
        <v>12.35506870996544</v>
      </c>
      <c r="C105" s="11">
        <v>6.4097151025441335E-2</v>
      </c>
      <c r="D105" s="3">
        <f t="shared" si="14"/>
        <v>-5.4947107236484038</v>
      </c>
      <c r="E105">
        <v>6.6330035600287864</v>
      </c>
      <c r="F105">
        <v>5.3136293278406832</v>
      </c>
      <c r="G105">
        <v>3</v>
      </c>
      <c r="H105" s="2">
        <v>1</v>
      </c>
      <c r="J105" s="11">
        <v>52</v>
      </c>
      <c r="K105" s="11">
        <v>-4.9618610611715885</v>
      </c>
      <c r="L105" s="11">
        <v>-0.66996893655920253</v>
      </c>
      <c r="M105" s="3">
        <f t="shared" si="7"/>
        <v>6.9998884821749581E-3</v>
      </c>
      <c r="N105"/>
      <c r="O105"/>
      <c r="P105"/>
      <c r="Q105"/>
      <c r="R105"/>
      <c r="AG105" s="11">
        <v>78</v>
      </c>
      <c r="AH105" s="11">
        <v>20.359714082777302</v>
      </c>
      <c r="AI105" s="11">
        <v>-0.45260306590200727</v>
      </c>
      <c r="AJ105"/>
      <c r="AK105"/>
      <c r="AL105"/>
      <c r="AM105"/>
      <c r="AN105"/>
      <c r="AO105"/>
    </row>
    <row r="106" spans="1:41" ht="15" x14ac:dyDescent="0.25">
      <c r="A106" s="11">
        <v>79</v>
      </c>
      <c r="B106" s="11">
        <v>12.240326433950612</v>
      </c>
      <c r="C106" s="11">
        <v>-0.11492169148789344</v>
      </c>
      <c r="D106" s="3">
        <f t="shared" si="14"/>
        <v>-4.327008652299611</v>
      </c>
      <c r="E106">
        <v>6.3139382455017943</v>
      </c>
      <c r="F106">
        <v>5.1880391342746899</v>
      </c>
      <c r="G106">
        <v>4</v>
      </c>
      <c r="H106" s="2">
        <v>1</v>
      </c>
      <c r="J106" s="11">
        <v>53</v>
      </c>
      <c r="K106" s="11">
        <v>-5.3871301726461267</v>
      </c>
      <c r="L106" s="11">
        <v>-11.993329693425846</v>
      </c>
      <c r="M106" s="3">
        <f t="shared" si="7"/>
        <v>4.5750842155841062E-3</v>
      </c>
      <c r="N106"/>
      <c r="O106"/>
      <c r="P106"/>
      <c r="Q106"/>
      <c r="R106"/>
      <c r="AG106" s="11">
        <v>79</v>
      </c>
      <c r="AH106" s="11">
        <v>12.522965543421117</v>
      </c>
      <c r="AI106" s="11">
        <v>0.29230808236876271</v>
      </c>
      <c r="AJ106"/>
      <c r="AK106"/>
      <c r="AL106"/>
      <c r="AM106"/>
      <c r="AN106"/>
      <c r="AO106"/>
    </row>
    <row r="107" spans="1:41" ht="15" x14ac:dyDescent="0.25">
      <c r="A107" s="11">
        <v>80</v>
      </c>
      <c r="B107" s="11">
        <v>12.070037423689048</v>
      </c>
      <c r="C107" s="11">
        <v>-3.3863814954271376E-2</v>
      </c>
      <c r="D107" s="3">
        <f t="shared" si="14"/>
        <v>-6.7708164803147799</v>
      </c>
      <c r="E107">
        <v>7.4674320444869613</v>
      </c>
      <c r="F107">
        <v>4.7892941341650452</v>
      </c>
      <c r="G107">
        <v>3</v>
      </c>
      <c r="H107" s="2">
        <v>0</v>
      </c>
      <c r="J107" s="11">
        <v>54</v>
      </c>
      <c r="K107" s="11">
        <v>-5.7405802484378894</v>
      </c>
      <c r="L107" s="11">
        <v>3.6874892672450192</v>
      </c>
      <c r="M107" s="3">
        <f t="shared" si="7"/>
        <v>3.2129034521196404E-3</v>
      </c>
      <c r="N107"/>
      <c r="O107"/>
      <c r="P107"/>
      <c r="Q107"/>
      <c r="R107"/>
      <c r="AG107" s="11">
        <v>80</v>
      </c>
      <c r="AH107" s="11">
        <v>7.053849107479369</v>
      </c>
      <c r="AI107" s="11">
        <v>0.37555896931303501</v>
      </c>
      <c r="AJ107"/>
      <c r="AK107"/>
      <c r="AL107"/>
      <c r="AM107"/>
      <c r="AN107"/>
      <c r="AO107"/>
    </row>
    <row r="108" spans="1:41" ht="15" x14ac:dyDescent="0.25">
      <c r="A108" s="11">
        <v>81</v>
      </c>
      <c r="B108" s="11">
        <v>12.025823005545893</v>
      </c>
      <c r="C108" s="11">
        <v>-0.69621959770320352</v>
      </c>
      <c r="D108" s="3">
        <f t="shared" si="14"/>
        <v>-0.72418030894077878</v>
      </c>
      <c r="E108">
        <v>5.9936532626217272</v>
      </c>
      <c r="F108">
        <v>4.9600863191254962</v>
      </c>
      <c r="G108">
        <v>4</v>
      </c>
      <c r="H108" s="2">
        <v>1</v>
      </c>
      <c r="J108" s="11">
        <v>55</v>
      </c>
      <c r="K108" s="11">
        <v>-5.6281694735548475</v>
      </c>
      <c r="L108" s="11">
        <v>-0.37324919991758776</v>
      </c>
      <c r="M108" s="3">
        <f t="shared" si="7"/>
        <v>3.5951503253869848E-3</v>
      </c>
      <c r="N108"/>
      <c r="O108"/>
      <c r="P108"/>
      <c r="Q108"/>
      <c r="R108"/>
      <c r="AG108" s="11">
        <v>81</v>
      </c>
      <c r="AH108" s="11">
        <v>10.268718627095849</v>
      </c>
      <c r="AI108" s="11">
        <v>0.76508180788028035</v>
      </c>
      <c r="AJ108"/>
      <c r="AK108"/>
      <c r="AL108"/>
      <c r="AM108"/>
      <c r="AN108"/>
      <c r="AO108"/>
    </row>
    <row r="109" spans="1:41" ht="15" x14ac:dyDescent="0.25">
      <c r="A109" s="11">
        <v>82</v>
      </c>
      <c r="B109" s="11">
        <v>12.208412848355891</v>
      </c>
      <c r="C109" s="11">
        <v>3.1136478567468373E-3</v>
      </c>
      <c r="D109" s="3">
        <f t="shared" si="14"/>
        <v>-11.543920591722246</v>
      </c>
      <c r="E109">
        <v>6.1738481873913837</v>
      </c>
      <c r="F109">
        <v>5.21465278279278</v>
      </c>
      <c r="G109">
        <v>3</v>
      </c>
      <c r="H109" s="2">
        <v>1</v>
      </c>
      <c r="J109" s="11">
        <v>56</v>
      </c>
      <c r="K109" s="11">
        <v>-4.9900004574192653</v>
      </c>
      <c r="L109" s="11">
        <v>-1.8219000706763815</v>
      </c>
      <c r="M109" s="3">
        <f t="shared" si="7"/>
        <v>6.8056613791892045E-3</v>
      </c>
      <c r="N109"/>
      <c r="O109"/>
      <c r="P109"/>
      <c r="Q109"/>
      <c r="R109"/>
      <c r="AG109" s="11">
        <v>82</v>
      </c>
      <c r="AH109" s="11">
        <v>18.875361052095997</v>
      </c>
      <c r="AI109" s="11">
        <v>0.11649772718905282</v>
      </c>
      <c r="AJ109"/>
      <c r="AK109"/>
      <c r="AL109"/>
      <c r="AM109"/>
      <c r="AN109"/>
      <c r="AO109"/>
    </row>
    <row r="110" spans="1:41" ht="15" x14ac:dyDescent="0.25">
      <c r="A110" s="11">
        <v>83</v>
      </c>
      <c r="B110" s="11">
        <v>12.344710209128625</v>
      </c>
      <c r="C110" s="11">
        <v>-0.22746877730506654</v>
      </c>
      <c r="D110" s="3">
        <f t="shared" si="14"/>
        <v>-2.9614845852497074</v>
      </c>
      <c r="E110">
        <v>6.597532228812601</v>
      </c>
      <c r="F110">
        <v>5.2687200040630557</v>
      </c>
      <c r="G110">
        <v>4</v>
      </c>
      <c r="H110" s="2">
        <v>1</v>
      </c>
      <c r="J110" s="11">
        <v>57</v>
      </c>
      <c r="K110" s="11">
        <v>-4.9002118434585133</v>
      </c>
      <c r="L110" s="11">
        <v>1.3350809842965967</v>
      </c>
      <c r="M110" s="3">
        <f t="shared" si="7"/>
        <v>7.4450057280932682E-3</v>
      </c>
      <c r="N110"/>
      <c r="O110"/>
      <c r="P110"/>
      <c r="Q110"/>
      <c r="R110"/>
      <c r="AG110" s="11">
        <v>83</v>
      </c>
      <c r="AH110" s="11">
        <v>13.361116508683757</v>
      </c>
      <c r="AI110" s="11">
        <v>2.3173913580382788E-2</v>
      </c>
      <c r="AJ110"/>
      <c r="AK110"/>
      <c r="AL110"/>
      <c r="AM110"/>
      <c r="AN110"/>
      <c r="AO110"/>
    </row>
    <row r="111" spans="1:41" ht="15" x14ac:dyDescent="0.25">
      <c r="A111" s="11">
        <v>84</v>
      </c>
      <c r="B111" s="11">
        <v>12.182027720098663</v>
      </c>
      <c r="C111" s="11">
        <v>0.12502084277151226</v>
      </c>
      <c r="D111" s="3">
        <f t="shared" si="14"/>
        <v>-4.1585496268153372</v>
      </c>
      <c r="E111">
        <v>6.3326054542214836</v>
      </c>
      <c r="F111">
        <v>5.139689744319325</v>
      </c>
      <c r="G111">
        <v>3</v>
      </c>
      <c r="H111" s="2">
        <v>1</v>
      </c>
      <c r="J111" s="11">
        <v>58</v>
      </c>
      <c r="K111" s="11">
        <v>-5.0301026153032327</v>
      </c>
      <c r="L111" s="11">
        <v>-0.81756093815914443</v>
      </c>
      <c r="M111" s="3">
        <f t="shared" si="7"/>
        <v>6.5381396229449223E-3</v>
      </c>
      <c r="N111"/>
      <c r="O111"/>
      <c r="P111"/>
      <c r="Q111"/>
      <c r="R111"/>
      <c r="AG111" s="11">
        <v>84</v>
      </c>
      <c r="AH111" s="11">
        <v>17.55984559725611</v>
      </c>
      <c r="AI111" s="11">
        <v>0.25449011443068414</v>
      </c>
      <c r="AJ111"/>
      <c r="AK111"/>
      <c r="AL111"/>
      <c r="AM111"/>
      <c r="AN111"/>
      <c r="AO111"/>
    </row>
    <row r="112" spans="1:41" ht="15" x14ac:dyDescent="0.25">
      <c r="A112" s="11">
        <v>85</v>
      </c>
      <c r="B112" s="11">
        <v>12.072760516413917</v>
      </c>
      <c r="C112" s="11">
        <v>1.1144495142049848E-2</v>
      </c>
      <c r="D112" s="3">
        <f t="shared" si="14"/>
        <v>-8.9936192244474782</v>
      </c>
      <c r="E112">
        <v>6.2942298264192944</v>
      </c>
      <c r="F112">
        <v>5.0709690187042389</v>
      </c>
      <c r="G112">
        <v>3</v>
      </c>
      <c r="H112" s="2">
        <v>0</v>
      </c>
      <c r="J112" s="11">
        <v>59</v>
      </c>
      <c r="K112" s="11">
        <v>-5.8287428944446749</v>
      </c>
      <c r="L112" s="11">
        <v>0.54767132704424792</v>
      </c>
      <c r="M112" s="3">
        <f t="shared" si="7"/>
        <v>2.9417727756331229E-3</v>
      </c>
      <c r="N112"/>
      <c r="O112"/>
      <c r="P112"/>
      <c r="Q112"/>
      <c r="R112"/>
      <c r="AG112" s="11">
        <v>85</v>
      </c>
      <c r="AH112" s="11">
        <v>9.4127022980133166</v>
      </c>
      <c r="AI112" s="11">
        <v>0.34679284893526585</v>
      </c>
      <c r="AJ112"/>
      <c r="AK112"/>
      <c r="AL112"/>
      <c r="AM112"/>
      <c r="AN112"/>
      <c r="AO112"/>
    </row>
    <row r="113" spans="1:41" ht="15" x14ac:dyDescent="0.25">
      <c r="A113" s="11">
        <v>86</v>
      </c>
      <c r="B113" s="11">
        <v>12.026289842468442</v>
      </c>
      <c r="C113" s="11">
        <v>-9.5476749391492532E-2</v>
      </c>
      <c r="D113" s="3">
        <f t="shared" si="14"/>
        <v>-4.6977450460125851</v>
      </c>
      <c r="E113">
        <v>6.378592422804231</v>
      </c>
      <c r="F113">
        <v>4.9851760880815474</v>
      </c>
      <c r="G113">
        <v>3</v>
      </c>
      <c r="H113" s="2">
        <v>0</v>
      </c>
      <c r="J113" s="11">
        <v>60</v>
      </c>
      <c r="K113" s="11">
        <v>-4.2890918656883272</v>
      </c>
      <c r="L113" s="11">
        <v>-1.2096365936742002</v>
      </c>
      <c r="M113" s="3">
        <f t="shared" si="7"/>
        <v>1.3717376863257764E-2</v>
      </c>
      <c r="N113"/>
      <c r="O113"/>
      <c r="P113"/>
      <c r="Q113"/>
      <c r="R113"/>
      <c r="AG113" s="11">
        <v>86</v>
      </c>
      <c r="AH113" s="11">
        <v>8.6865229321297548</v>
      </c>
      <c r="AI113" s="11">
        <v>0.43317069522377949</v>
      </c>
      <c r="AJ113"/>
      <c r="AK113"/>
      <c r="AL113"/>
      <c r="AM113"/>
      <c r="AN113"/>
      <c r="AO113"/>
    </row>
    <row r="114" spans="1:41" ht="15.75" thickBot="1" x14ac:dyDescent="0.3">
      <c r="A114" s="12">
        <v>87</v>
      </c>
      <c r="B114" s="12">
        <v>11.799122586804993</v>
      </c>
      <c r="C114" s="12">
        <v>0.21002234954186427</v>
      </c>
      <c r="D114" s="3">
        <f t="shared" si="14"/>
        <v>-3.1210826550754498</v>
      </c>
      <c r="E114">
        <v>6.3818987314132887</v>
      </c>
      <c r="F114">
        <v>4.70129871267343</v>
      </c>
      <c r="G114">
        <v>2</v>
      </c>
      <c r="H114" s="2">
        <v>0</v>
      </c>
      <c r="J114" s="11">
        <v>61</v>
      </c>
      <c r="K114" s="11">
        <v>-4.3945392556304128</v>
      </c>
      <c r="L114" s="11">
        <v>-3.8140734862540864</v>
      </c>
      <c r="M114" s="3">
        <f t="shared" si="7"/>
        <v>1.2344566704950559E-2</v>
      </c>
      <c r="N114"/>
      <c r="O114"/>
      <c r="P114"/>
      <c r="Q114"/>
      <c r="R114"/>
      <c r="AG114" s="12">
        <v>87</v>
      </c>
      <c r="AH114" s="12">
        <v>9.832808929381045</v>
      </c>
      <c r="AI114" s="12">
        <v>0.8377156683346243</v>
      </c>
      <c r="AJ114"/>
      <c r="AK114"/>
      <c r="AL114"/>
      <c r="AM114"/>
      <c r="AN114"/>
      <c r="AO114"/>
    </row>
    <row r="115" spans="1:41" ht="15.75" thickBot="1" x14ac:dyDescent="0.3">
      <c r="J115" s="11">
        <v>62</v>
      </c>
      <c r="K115" s="11">
        <v>-4.8937448364213445</v>
      </c>
      <c r="L115" s="11">
        <v>-0.14062724139781313</v>
      </c>
      <c r="M115" s="3">
        <f t="shared" si="7"/>
        <v>7.4933086518582147E-3</v>
      </c>
      <c r="N115"/>
      <c r="O115"/>
      <c r="P115"/>
      <c r="Q115"/>
      <c r="R115"/>
      <c r="AG115" s="49">
        <v>87</v>
      </c>
      <c r="AH115" s="49">
        <v>13.621996592547285</v>
      </c>
      <c r="AI115" s="49">
        <v>1.8403889910439517</v>
      </c>
      <c r="AJ115" s="3">
        <f t="shared" ref="AJ115" si="15">+AI115^2</f>
        <v>3.3870316383557744</v>
      </c>
      <c r="AK115" s="3">
        <v>9.4139333842260193E-5</v>
      </c>
      <c r="AL115" s="4">
        <v>5.5640948396249994E-2</v>
      </c>
      <c r="AM115" s="3">
        <v>1.0363804440357786E-2</v>
      </c>
      <c r="AN115" s="3">
        <v>1.8827866768452039E-4</v>
      </c>
      <c r="AO115" s="3">
        <v>0</v>
      </c>
    </row>
    <row r="116" spans="1:41" ht="15" x14ac:dyDescent="0.25">
      <c r="J116" s="11">
        <v>63</v>
      </c>
      <c r="K116" s="11">
        <v>-3.1638948690725117</v>
      </c>
      <c r="L116" s="11">
        <v>0.83740037635399567</v>
      </c>
      <c r="M116" s="3">
        <f t="shared" si="7"/>
        <v>4.2260819755670337E-2</v>
      </c>
      <c r="N116"/>
      <c r="O116"/>
      <c r="P116"/>
      <c r="Q116"/>
      <c r="R116"/>
    </row>
    <row r="117" spans="1:41" ht="15" x14ac:dyDescent="0.25">
      <c r="J117" s="11">
        <v>64</v>
      </c>
      <c r="K117" s="11">
        <v>-4.7089561331986234</v>
      </c>
      <c r="L117" s="11">
        <v>0.60213764013627813</v>
      </c>
      <c r="M117" s="3">
        <f t="shared" si="7"/>
        <v>9.0141822785796931E-3</v>
      </c>
      <c r="N117"/>
      <c r="O117"/>
      <c r="P117"/>
      <c r="Q117"/>
      <c r="R117"/>
    </row>
    <row r="118" spans="1:41" ht="15" x14ac:dyDescent="0.25">
      <c r="J118" s="11">
        <v>65</v>
      </c>
      <c r="K118" s="11">
        <v>-5.3405108058717152</v>
      </c>
      <c r="L118" s="11">
        <v>-3.3820003782291836</v>
      </c>
      <c r="M118" s="3">
        <f t="shared" si="7"/>
        <v>4.7934215769467143E-3</v>
      </c>
      <c r="N118"/>
      <c r="O118"/>
      <c r="P118"/>
      <c r="Q118"/>
      <c r="R118"/>
    </row>
    <row r="119" spans="1:41" ht="15" x14ac:dyDescent="0.25">
      <c r="J119" s="11">
        <v>66</v>
      </c>
      <c r="K119" s="11">
        <v>-5.483995365224529</v>
      </c>
      <c r="L119" s="11">
        <v>2.6786230537718736</v>
      </c>
      <c r="M119" s="3">
        <f t="shared" ref="M119:M140" si="16">EXP(K119)</f>
        <v>4.1527049361320418E-3</v>
      </c>
      <c r="N119"/>
      <c r="O119"/>
      <c r="P119"/>
      <c r="Q119"/>
      <c r="R119"/>
    </row>
    <row r="120" spans="1:41" ht="15" x14ac:dyDescent="0.25">
      <c r="J120" s="11">
        <v>67</v>
      </c>
      <c r="K120" s="11">
        <v>-5.0518013795667267</v>
      </c>
      <c r="L120" s="11">
        <v>-1.3127925843251438</v>
      </c>
      <c r="M120" s="3">
        <f t="shared" si="16"/>
        <v>6.3977981967506294E-3</v>
      </c>
      <c r="N120"/>
      <c r="O120"/>
      <c r="P120"/>
      <c r="Q120"/>
      <c r="R120"/>
    </row>
    <row r="121" spans="1:41" ht="15" x14ac:dyDescent="0.25">
      <c r="J121" s="11">
        <v>68</v>
      </c>
      <c r="K121" s="11">
        <v>-5.430337352878742</v>
      </c>
      <c r="L121" s="11">
        <v>-0.80939333345255093</v>
      </c>
      <c r="M121" s="3">
        <f t="shared" si="16"/>
        <v>4.3816174020673126E-3</v>
      </c>
      <c r="N121"/>
      <c r="O121"/>
      <c r="P121"/>
      <c r="Q121"/>
      <c r="R121"/>
    </row>
    <row r="122" spans="1:41" ht="15" x14ac:dyDescent="0.25">
      <c r="J122" s="11">
        <v>69</v>
      </c>
      <c r="K122" s="11">
        <v>-4.4271548739917286</v>
      </c>
      <c r="L122" s="11">
        <v>0.23584270944992003</v>
      </c>
      <c r="M122" s="3">
        <f t="shared" si="16"/>
        <v>1.1948436165358421E-2</v>
      </c>
      <c r="N122"/>
      <c r="O122"/>
      <c r="P122"/>
      <c r="Q122"/>
      <c r="R122"/>
    </row>
    <row r="123" spans="1:41" ht="15" x14ac:dyDescent="0.25">
      <c r="J123" s="11">
        <v>70</v>
      </c>
      <c r="K123" s="11">
        <v>-5.5404607232334486</v>
      </c>
      <c r="L123" s="11">
        <v>0.26828529674127921</v>
      </c>
      <c r="M123" s="3">
        <f t="shared" si="16"/>
        <v>3.9247182128343376E-3</v>
      </c>
      <c r="N123"/>
      <c r="O123"/>
      <c r="P123"/>
      <c r="Q123"/>
      <c r="R123"/>
    </row>
    <row r="124" spans="1:41" ht="15" x14ac:dyDescent="0.25">
      <c r="J124" s="11">
        <v>71</v>
      </c>
      <c r="K124" s="11">
        <v>-4.4617296442722036</v>
      </c>
      <c r="L124" s="11">
        <v>1.1167101637575234</v>
      </c>
      <c r="M124" s="3">
        <f t="shared" si="16"/>
        <v>1.1542381797451607E-2</v>
      </c>
      <c r="N124"/>
      <c r="O124"/>
      <c r="P124"/>
      <c r="Q124"/>
      <c r="R124"/>
    </row>
    <row r="125" spans="1:41" ht="15" x14ac:dyDescent="0.25">
      <c r="J125" s="11">
        <v>72</v>
      </c>
      <c r="K125" s="11">
        <v>-5.4978907310945146</v>
      </c>
      <c r="L125" s="11">
        <v>-0.63479693391314296</v>
      </c>
      <c r="M125" s="3">
        <f t="shared" si="16"/>
        <v>4.0954006358326035E-3</v>
      </c>
      <c r="N125"/>
      <c r="O125"/>
      <c r="P125"/>
      <c r="Q125"/>
      <c r="R125"/>
    </row>
    <row r="126" spans="1:41" ht="15" x14ac:dyDescent="0.25">
      <c r="J126" s="11">
        <v>73</v>
      </c>
      <c r="K126" s="11">
        <v>-4.0210327729219983</v>
      </c>
      <c r="L126" s="11">
        <v>1.3562924794682951</v>
      </c>
      <c r="M126" s="3">
        <f t="shared" si="16"/>
        <v>1.7934433174643421E-2</v>
      </c>
      <c r="N126"/>
      <c r="O126"/>
      <c r="P126"/>
      <c r="Q126"/>
      <c r="R126"/>
    </row>
    <row r="127" spans="1:41" ht="15" x14ac:dyDescent="0.25">
      <c r="J127" s="11">
        <v>74</v>
      </c>
      <c r="K127" s="11">
        <v>-5.721790013107249</v>
      </c>
      <c r="L127" s="11">
        <v>-2.4460467237124508</v>
      </c>
      <c r="M127" s="3">
        <f t="shared" si="16"/>
        <v>3.273845428044481E-3</v>
      </c>
      <c r="N127"/>
      <c r="O127"/>
      <c r="P127"/>
      <c r="Q127"/>
      <c r="R127"/>
    </row>
    <row r="128" spans="1:41" ht="15" x14ac:dyDescent="0.25">
      <c r="J128" s="11">
        <v>75</v>
      </c>
      <c r="K128" s="11">
        <v>-5.5160420636694214</v>
      </c>
      <c r="L128" s="11">
        <v>0.72636307670786149</v>
      </c>
      <c r="M128" s="3">
        <f t="shared" si="16"/>
        <v>4.02173425095611E-3</v>
      </c>
      <c r="N128"/>
      <c r="O128"/>
      <c r="P128"/>
      <c r="Q128"/>
      <c r="R128"/>
    </row>
    <row r="129" spans="10:18" ht="15" x14ac:dyDescent="0.25">
      <c r="J129" s="11">
        <v>76</v>
      </c>
      <c r="K129" s="11">
        <v>-4.3674433647131607</v>
      </c>
      <c r="L129" s="11">
        <v>3.6597004328192067</v>
      </c>
      <c r="M129" s="3">
        <f t="shared" si="16"/>
        <v>1.2683626558005574E-2</v>
      </c>
      <c r="N129"/>
      <c r="O129"/>
      <c r="P129"/>
      <c r="Q129"/>
      <c r="R129"/>
    </row>
    <row r="130" spans="10:18" ht="15" x14ac:dyDescent="0.25">
      <c r="J130" s="11">
        <v>77</v>
      </c>
      <c r="K130" s="11">
        <v>-4.6051536662798878</v>
      </c>
      <c r="L130" s="11">
        <v>1.6390086535480157</v>
      </c>
      <c r="M130" s="3">
        <f t="shared" si="16"/>
        <v>1.0000165198446547E-2</v>
      </c>
      <c r="N130"/>
      <c r="O130"/>
      <c r="P130"/>
      <c r="Q130"/>
      <c r="R130"/>
    </row>
    <row r="131" spans="10:18" ht="15" x14ac:dyDescent="0.25">
      <c r="J131" s="11">
        <v>78</v>
      </c>
      <c r="K131" s="11">
        <v>-5.9821540108640363</v>
      </c>
      <c r="L131" s="11">
        <v>0.48744328721563246</v>
      </c>
      <c r="M131" s="3">
        <f t="shared" si="16"/>
        <v>2.52338503528966E-3</v>
      </c>
      <c r="N131"/>
      <c r="O131"/>
      <c r="P131"/>
      <c r="Q131"/>
      <c r="R131"/>
    </row>
    <row r="132" spans="10:18" ht="15" x14ac:dyDescent="0.25">
      <c r="J132" s="11">
        <v>79</v>
      </c>
      <c r="K132" s="11">
        <v>-5.1012754231621029</v>
      </c>
      <c r="L132" s="11">
        <v>0.77426677086249196</v>
      </c>
      <c r="M132" s="3">
        <f t="shared" si="16"/>
        <v>6.0889755904267396E-3</v>
      </c>
      <c r="N132"/>
      <c r="O132"/>
      <c r="P132"/>
      <c r="Q132"/>
      <c r="R132"/>
    </row>
    <row r="133" spans="10:18" ht="15" x14ac:dyDescent="0.25">
      <c r="J133" s="11">
        <v>80</v>
      </c>
      <c r="K133" s="11">
        <v>-4.0108923778127359</v>
      </c>
      <c r="L133" s="11">
        <v>-2.759924102502044</v>
      </c>
      <c r="M133" s="3">
        <f t="shared" si="16"/>
        <v>1.8117220615232261E-2</v>
      </c>
      <c r="N133"/>
      <c r="O133"/>
      <c r="P133"/>
      <c r="Q133"/>
      <c r="R133"/>
    </row>
    <row r="134" spans="10:18" ht="15" x14ac:dyDescent="0.25">
      <c r="J134" s="11">
        <v>81</v>
      </c>
      <c r="K134" s="11">
        <v>-4.801926656630223</v>
      </c>
      <c r="L134" s="11">
        <v>4.0777463476894447</v>
      </c>
      <c r="M134" s="3">
        <f t="shared" si="16"/>
        <v>8.2139064169324382E-3</v>
      </c>
      <c r="N134"/>
      <c r="O134"/>
      <c r="P134"/>
      <c r="Q134"/>
      <c r="R134"/>
    </row>
    <row r="135" spans="10:18" ht="15" x14ac:dyDescent="0.25">
      <c r="J135" s="11">
        <v>82</v>
      </c>
      <c r="K135" s="11">
        <v>-5.8880208040791908</v>
      </c>
      <c r="L135" s="11">
        <v>-5.6558997876430555</v>
      </c>
      <c r="M135" s="3">
        <f t="shared" si="16"/>
        <v>2.7724585089068709E-3</v>
      </c>
      <c r="N135"/>
      <c r="O135"/>
      <c r="P135"/>
      <c r="Q135"/>
      <c r="R135"/>
    </row>
    <row r="136" spans="10:18" ht="15" x14ac:dyDescent="0.25">
      <c r="J136" s="11">
        <v>83</v>
      </c>
      <c r="K136" s="11">
        <v>-5.1881633253238002</v>
      </c>
      <c r="L136" s="11">
        <v>2.2266787400740928</v>
      </c>
      <c r="M136" s="3">
        <f t="shared" si="16"/>
        <v>5.5822501827201311E-3</v>
      </c>
      <c r="N136"/>
      <c r="O136"/>
      <c r="P136"/>
      <c r="Q136"/>
      <c r="R136"/>
    </row>
    <row r="137" spans="10:18" ht="15" x14ac:dyDescent="0.25">
      <c r="J137" s="11">
        <v>84</v>
      </c>
      <c r="K137" s="11">
        <v>-5.7600070204340321</v>
      </c>
      <c r="L137" s="11">
        <v>1.6014573936186949</v>
      </c>
      <c r="M137" s="3">
        <f t="shared" si="16"/>
        <v>3.1510894763509892E-3</v>
      </c>
      <c r="N137"/>
      <c r="O137"/>
      <c r="P137"/>
      <c r="Q137"/>
      <c r="R137"/>
    </row>
    <row r="138" spans="10:18" ht="15" x14ac:dyDescent="0.25">
      <c r="J138" s="11">
        <v>85</v>
      </c>
      <c r="K138" s="11">
        <v>-4.5564813446801109</v>
      </c>
      <c r="L138" s="11">
        <v>-4.4371378797673673</v>
      </c>
      <c r="M138" s="3">
        <f t="shared" si="16"/>
        <v>1.0498936163851131E-2</v>
      </c>
      <c r="N138"/>
      <c r="O138"/>
      <c r="P138"/>
      <c r="Q138"/>
      <c r="R138"/>
    </row>
    <row r="139" spans="10:18" ht="15" x14ac:dyDescent="0.25">
      <c r="J139" s="11">
        <v>86</v>
      </c>
      <c r="K139" s="11">
        <v>-4.420872420060058</v>
      </c>
      <c r="L139" s="11">
        <v>-0.27687262595252715</v>
      </c>
      <c r="M139" s="3">
        <f t="shared" si="16"/>
        <v>1.2023737957467608E-2</v>
      </c>
      <c r="N139"/>
      <c r="O139"/>
      <c r="P139"/>
      <c r="Q139"/>
      <c r="R139"/>
    </row>
    <row r="140" spans="10:18" ht="15.75" thickBot="1" x14ac:dyDescent="0.3">
      <c r="J140" s="12">
        <v>87</v>
      </c>
      <c r="K140" s="12">
        <v>-4.7349704595532831</v>
      </c>
      <c r="L140" s="12">
        <v>1.6138878044778333</v>
      </c>
      <c r="M140" s="3">
        <f t="shared" si="16"/>
        <v>8.7827082730546485E-3</v>
      </c>
      <c r="N140"/>
      <c r="O140"/>
      <c r="P140"/>
      <c r="Q140"/>
      <c r="R1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0B4C-C402-4B75-8A75-CCF73EA15762}">
  <sheetPr codeName="Hoja10"/>
  <dimension ref="A1:AA221"/>
  <sheetViews>
    <sheetView workbookViewId="0">
      <selection activeCell="F30" sqref="F30"/>
    </sheetView>
  </sheetViews>
  <sheetFormatPr baseColWidth="10" defaultRowHeight="15" x14ac:dyDescent="0.25"/>
  <sheetData>
    <row r="1" spans="1:18" x14ac:dyDescent="0.25">
      <c r="A1" t="s">
        <v>99</v>
      </c>
      <c r="B1" t="s">
        <v>97</v>
      </c>
      <c r="C1" t="s">
        <v>100</v>
      </c>
      <c r="E1" s="76" t="s">
        <v>101</v>
      </c>
      <c r="F1" s="76" t="s">
        <v>102</v>
      </c>
      <c r="H1" t="s">
        <v>99</v>
      </c>
      <c r="I1" t="s">
        <v>103</v>
      </c>
      <c r="J1" t="s">
        <v>104</v>
      </c>
      <c r="L1" t="s">
        <v>100</v>
      </c>
      <c r="M1" t="s">
        <v>105</v>
      </c>
      <c r="N1" t="s">
        <v>96</v>
      </c>
      <c r="P1" t="s">
        <v>104</v>
      </c>
      <c r="Q1" t="s">
        <v>96</v>
      </c>
      <c r="R1" t="s">
        <v>97</v>
      </c>
    </row>
    <row r="2" spans="1:18" x14ac:dyDescent="0.25">
      <c r="A2" t="s">
        <v>106</v>
      </c>
      <c r="B2">
        <v>1</v>
      </c>
      <c r="C2" t="s">
        <v>107</v>
      </c>
      <c r="E2">
        <v>-14.05440597758377</v>
      </c>
      <c r="F2">
        <v>10.622804068079859</v>
      </c>
      <c r="H2">
        <v>23312.57</v>
      </c>
      <c r="L2">
        <v>524.61</v>
      </c>
      <c r="P2">
        <v>3</v>
      </c>
      <c r="Q2">
        <v>4.9399999999999409</v>
      </c>
      <c r="R2">
        <v>1</v>
      </c>
    </row>
    <row r="3" spans="1:18" x14ac:dyDescent="0.25">
      <c r="A3" t="s">
        <v>108</v>
      </c>
      <c r="B3">
        <v>2</v>
      </c>
      <c r="C3" t="s">
        <v>109</v>
      </c>
      <c r="E3">
        <v>-9.3545993122119171</v>
      </c>
      <c r="F3">
        <v>9.7371987691440154</v>
      </c>
      <c r="H3">
        <v>23315.57</v>
      </c>
      <c r="I3">
        <v>23312.57</v>
      </c>
      <c r="J3">
        <f>+H3-I3</f>
        <v>3</v>
      </c>
      <c r="L3">
        <v>529.54999999999995</v>
      </c>
      <c r="M3">
        <v>524.61</v>
      </c>
      <c r="N3">
        <f>+L3-M3</f>
        <v>4.9399999999999409</v>
      </c>
      <c r="P3">
        <v>3</v>
      </c>
      <c r="Q3">
        <v>-0.75</v>
      </c>
      <c r="R3">
        <v>2</v>
      </c>
    </row>
    <row r="4" spans="1:18" x14ac:dyDescent="0.25">
      <c r="A4" t="s">
        <v>110</v>
      </c>
      <c r="B4">
        <v>3</v>
      </c>
      <c r="C4" t="s">
        <v>111</v>
      </c>
      <c r="E4">
        <v>-10.344792646840119</v>
      </c>
      <c r="F4">
        <v>8.8515934702081722</v>
      </c>
      <c r="H4">
        <v>23318.57</v>
      </c>
      <c r="I4">
        <v>23315.57</v>
      </c>
      <c r="J4">
        <f t="shared" ref="J4:J67" si="0">+H4-I4</f>
        <v>3</v>
      </c>
      <c r="L4">
        <v>528.79999999999995</v>
      </c>
      <c r="M4">
        <v>529.54999999999995</v>
      </c>
      <c r="N4">
        <f t="shared" ref="N4:N67" si="1">+L4-M4</f>
        <v>-0.75</v>
      </c>
      <c r="P4">
        <v>3</v>
      </c>
      <c r="Q4">
        <v>2.3400000000000318</v>
      </c>
      <c r="R4">
        <v>3</v>
      </c>
    </row>
    <row r="5" spans="1:18" x14ac:dyDescent="0.25">
      <c r="A5" t="s">
        <v>112</v>
      </c>
      <c r="B5">
        <v>4</v>
      </c>
      <c r="C5" t="s">
        <v>113</v>
      </c>
      <c r="E5">
        <v>-8.2449859814682895</v>
      </c>
      <c r="F5">
        <v>7.9659881712686911</v>
      </c>
      <c r="H5">
        <v>23321.57</v>
      </c>
      <c r="I5">
        <v>23318.57</v>
      </c>
      <c r="J5">
        <f t="shared" si="0"/>
        <v>3</v>
      </c>
      <c r="L5">
        <v>531.14</v>
      </c>
      <c r="M5">
        <v>528.79999999999995</v>
      </c>
      <c r="N5">
        <f t="shared" si="1"/>
        <v>2.3400000000000318</v>
      </c>
      <c r="P5">
        <v>3.0100000000020373</v>
      </c>
      <c r="Q5">
        <v>0.50999999999999091</v>
      </c>
      <c r="R5">
        <v>4</v>
      </c>
    </row>
    <row r="6" spans="1:18" x14ac:dyDescent="0.25">
      <c r="A6" t="s">
        <v>114</v>
      </c>
      <c r="B6">
        <v>5</v>
      </c>
      <c r="C6" t="s">
        <v>115</v>
      </c>
      <c r="E6">
        <v>-7.9751793160965008</v>
      </c>
      <c r="F6">
        <v>7.0903828723348852</v>
      </c>
      <c r="H6">
        <v>23324.58</v>
      </c>
      <c r="I6">
        <v>23321.57</v>
      </c>
      <c r="J6">
        <f t="shared" si="0"/>
        <v>3.0100000000020373</v>
      </c>
      <c r="L6">
        <v>531.65</v>
      </c>
      <c r="M6">
        <v>531.14</v>
      </c>
      <c r="N6">
        <f t="shared" si="1"/>
        <v>0.50999999999999091</v>
      </c>
      <c r="P6">
        <v>3</v>
      </c>
      <c r="Q6">
        <v>0.49000000000000909</v>
      </c>
      <c r="R6">
        <v>5</v>
      </c>
    </row>
    <row r="7" spans="1:18" x14ac:dyDescent="0.25">
      <c r="A7" t="s">
        <v>116</v>
      </c>
      <c r="B7">
        <v>6</v>
      </c>
      <c r="C7" t="s">
        <v>117</v>
      </c>
      <c r="E7">
        <v>-7.7253726507245801</v>
      </c>
      <c r="F7">
        <v>6.204777573399042</v>
      </c>
      <c r="H7">
        <v>23327.58</v>
      </c>
      <c r="I7">
        <v>23324.58</v>
      </c>
      <c r="J7">
        <f t="shared" si="0"/>
        <v>3</v>
      </c>
      <c r="L7">
        <v>532.14</v>
      </c>
      <c r="M7">
        <v>531.65</v>
      </c>
      <c r="N7">
        <f t="shared" si="1"/>
        <v>0.49000000000000909</v>
      </c>
      <c r="P7">
        <v>3</v>
      </c>
      <c r="Q7">
        <v>1.8300000000000409</v>
      </c>
      <c r="R7">
        <v>6</v>
      </c>
    </row>
    <row r="8" spans="1:18" x14ac:dyDescent="0.25">
      <c r="A8" t="s">
        <v>118</v>
      </c>
      <c r="B8">
        <v>7</v>
      </c>
      <c r="C8" t="s">
        <v>119</v>
      </c>
      <c r="E8">
        <v>-6.1355659853527413</v>
      </c>
      <c r="F8">
        <v>5.3191722744631988</v>
      </c>
      <c r="H8">
        <v>23330.58</v>
      </c>
      <c r="I8">
        <v>23327.58</v>
      </c>
      <c r="J8">
        <f t="shared" si="0"/>
        <v>3</v>
      </c>
      <c r="L8">
        <v>533.97</v>
      </c>
      <c r="M8">
        <v>532.14</v>
      </c>
      <c r="N8">
        <f t="shared" si="1"/>
        <v>1.8300000000000409</v>
      </c>
      <c r="P8">
        <v>3.0099999999983993</v>
      </c>
      <c r="Q8">
        <v>-2.8000000000000682</v>
      </c>
      <c r="R8">
        <v>7</v>
      </c>
    </row>
    <row r="9" spans="1:18" x14ac:dyDescent="0.25">
      <c r="A9" t="s">
        <v>120</v>
      </c>
      <c r="B9">
        <v>8</v>
      </c>
      <c r="C9" t="s">
        <v>121</v>
      </c>
      <c r="E9">
        <v>-9.1757593199810117</v>
      </c>
      <c r="F9">
        <v>4.443566975525755</v>
      </c>
      <c r="H9">
        <v>23333.59</v>
      </c>
      <c r="I9">
        <v>23330.58</v>
      </c>
      <c r="J9">
        <f t="shared" si="0"/>
        <v>3.0099999999983993</v>
      </c>
      <c r="L9">
        <v>531.16999999999996</v>
      </c>
      <c r="M9">
        <v>533.97</v>
      </c>
      <c r="N9">
        <f t="shared" si="1"/>
        <v>-2.8000000000000682</v>
      </c>
      <c r="P9">
        <v>3</v>
      </c>
      <c r="Q9">
        <v>-3.6399999999999864</v>
      </c>
      <c r="R9">
        <v>8</v>
      </c>
    </row>
    <row r="10" spans="1:18" x14ac:dyDescent="0.25">
      <c r="A10" t="s">
        <v>122</v>
      </c>
      <c r="B10">
        <v>9</v>
      </c>
      <c r="C10" t="s">
        <v>123</v>
      </c>
      <c r="E10">
        <v>-13.0559526546092</v>
      </c>
      <c r="F10">
        <v>3.5579616765899118</v>
      </c>
      <c r="H10">
        <v>23336.59</v>
      </c>
      <c r="I10">
        <v>23333.59</v>
      </c>
      <c r="J10">
        <f t="shared" si="0"/>
        <v>3</v>
      </c>
      <c r="L10">
        <v>527.53</v>
      </c>
      <c r="M10">
        <v>531.16999999999996</v>
      </c>
      <c r="N10">
        <f t="shared" si="1"/>
        <v>-3.6399999999999864</v>
      </c>
      <c r="P10">
        <v>4.5</v>
      </c>
      <c r="Q10">
        <v>0.23000000000001819</v>
      </c>
      <c r="R10">
        <v>9</v>
      </c>
    </row>
    <row r="11" spans="1:18" x14ac:dyDescent="0.25">
      <c r="A11" t="s">
        <v>124</v>
      </c>
      <c r="B11">
        <v>10</v>
      </c>
      <c r="C11" t="s">
        <v>125</v>
      </c>
      <c r="E11">
        <v>-13.06614598923727</v>
      </c>
      <c r="F11">
        <v>4.1723563776540686</v>
      </c>
      <c r="H11">
        <v>23341.09</v>
      </c>
      <c r="I11">
        <v>23336.59</v>
      </c>
      <c r="J11">
        <f t="shared" si="0"/>
        <v>4.5</v>
      </c>
      <c r="L11">
        <v>527.76</v>
      </c>
      <c r="M11">
        <v>527.53</v>
      </c>
      <c r="N11">
        <f t="shared" si="1"/>
        <v>0.23000000000001819</v>
      </c>
      <c r="P11">
        <v>4.5099999999983993</v>
      </c>
      <c r="Q11">
        <v>1.75</v>
      </c>
      <c r="R11">
        <v>10</v>
      </c>
    </row>
    <row r="12" spans="1:18" x14ac:dyDescent="0.25">
      <c r="A12" t="s">
        <v>126</v>
      </c>
      <c r="B12">
        <v>11</v>
      </c>
      <c r="C12" t="s">
        <v>127</v>
      </c>
      <c r="E12">
        <v>-11.556339323865473</v>
      </c>
      <c r="F12">
        <v>4.7967510787166248</v>
      </c>
      <c r="H12">
        <v>23345.599999999999</v>
      </c>
      <c r="I12">
        <v>23341.09</v>
      </c>
      <c r="J12">
        <f t="shared" si="0"/>
        <v>4.5099999999983993</v>
      </c>
      <c r="L12">
        <v>529.51</v>
      </c>
      <c r="M12">
        <v>527.76</v>
      </c>
      <c r="N12">
        <f t="shared" si="1"/>
        <v>1.75</v>
      </c>
      <c r="P12">
        <v>4.5</v>
      </c>
      <c r="Q12">
        <v>2.1699999999999591</v>
      </c>
      <c r="R12">
        <v>11</v>
      </c>
    </row>
    <row r="13" spans="1:18" x14ac:dyDescent="0.25">
      <c r="A13" t="s">
        <v>128</v>
      </c>
      <c r="B13">
        <v>12</v>
      </c>
      <c r="C13" t="s">
        <v>129</v>
      </c>
      <c r="E13">
        <v>-9.6265326584937156</v>
      </c>
      <c r="F13">
        <v>5.4111457797771436</v>
      </c>
      <c r="H13">
        <v>23350.1</v>
      </c>
      <c r="I13">
        <v>23345.599999999999</v>
      </c>
      <c r="J13">
        <f t="shared" si="0"/>
        <v>4.5</v>
      </c>
      <c r="L13">
        <v>531.67999999999995</v>
      </c>
      <c r="M13">
        <v>529.51</v>
      </c>
      <c r="N13">
        <f t="shared" si="1"/>
        <v>2.1699999999999591</v>
      </c>
      <c r="P13">
        <v>4.5100000000020373</v>
      </c>
      <c r="Q13">
        <v>5.32000000000005</v>
      </c>
      <c r="R13">
        <v>12</v>
      </c>
    </row>
    <row r="14" spans="1:18" x14ac:dyDescent="0.25">
      <c r="A14" t="s">
        <v>130</v>
      </c>
      <c r="B14">
        <v>13</v>
      </c>
      <c r="C14">
        <v>537</v>
      </c>
      <c r="E14">
        <v>-4.5467259931218678</v>
      </c>
      <c r="F14">
        <v>6.0355404808433377</v>
      </c>
      <c r="H14">
        <v>23354.61</v>
      </c>
      <c r="I14">
        <v>23350.1</v>
      </c>
      <c r="J14">
        <f t="shared" si="0"/>
        <v>4.5100000000020373</v>
      </c>
      <c r="L14">
        <v>537</v>
      </c>
      <c r="M14">
        <v>531.67999999999995</v>
      </c>
      <c r="N14">
        <f t="shared" si="1"/>
        <v>5.32000000000005</v>
      </c>
      <c r="P14">
        <v>4.5099999999983993</v>
      </c>
      <c r="Q14">
        <v>4.5900000000000318</v>
      </c>
      <c r="R14">
        <v>13</v>
      </c>
    </row>
    <row r="15" spans="1:18" x14ac:dyDescent="0.25">
      <c r="A15" t="s">
        <v>131</v>
      </c>
      <c r="B15">
        <v>14</v>
      </c>
      <c r="C15" t="s">
        <v>132</v>
      </c>
      <c r="E15">
        <v>-0.19691932774992438</v>
      </c>
      <c r="F15">
        <v>6.6599351819058938</v>
      </c>
      <c r="H15">
        <v>23359.119999999999</v>
      </c>
      <c r="I15">
        <v>23354.61</v>
      </c>
      <c r="J15">
        <f t="shared" si="0"/>
        <v>4.5099999999983993</v>
      </c>
      <c r="L15">
        <v>541.59</v>
      </c>
      <c r="M15">
        <v>537</v>
      </c>
      <c r="N15">
        <f t="shared" si="1"/>
        <v>4.5900000000000318</v>
      </c>
      <c r="P15">
        <v>4.5100000000020373</v>
      </c>
      <c r="Q15">
        <v>2.3399999999999181</v>
      </c>
      <c r="R15">
        <v>14</v>
      </c>
    </row>
    <row r="16" spans="1:18" x14ac:dyDescent="0.25">
      <c r="A16" t="s">
        <v>133</v>
      </c>
      <c r="B16">
        <v>15</v>
      </c>
      <c r="C16" t="s">
        <v>134</v>
      </c>
      <c r="E16">
        <v>1.9028873376217916</v>
      </c>
      <c r="F16">
        <v>7.2843298829720879</v>
      </c>
      <c r="H16">
        <v>23363.63</v>
      </c>
      <c r="I16">
        <v>23359.119999999999</v>
      </c>
      <c r="J16">
        <f t="shared" si="0"/>
        <v>4.5100000000020373</v>
      </c>
      <c r="L16">
        <v>543.92999999999995</v>
      </c>
      <c r="M16">
        <v>541.59</v>
      </c>
      <c r="N16">
        <f t="shared" si="1"/>
        <v>2.3399999999999181</v>
      </c>
      <c r="P16">
        <v>4.5</v>
      </c>
      <c r="Q16">
        <v>0.31000000000005912</v>
      </c>
      <c r="R16">
        <v>15</v>
      </c>
    </row>
    <row r="17" spans="1:18" x14ac:dyDescent="0.25">
      <c r="A17" t="s">
        <v>135</v>
      </c>
      <c r="B17">
        <v>16</v>
      </c>
      <c r="C17" t="s">
        <v>136</v>
      </c>
      <c r="E17">
        <v>1.9726940029936486</v>
      </c>
      <c r="F17">
        <v>7.8987245840362448</v>
      </c>
      <c r="H17">
        <v>23368.13</v>
      </c>
      <c r="I17">
        <v>23363.63</v>
      </c>
      <c r="J17">
        <f t="shared" si="0"/>
        <v>4.5</v>
      </c>
      <c r="L17">
        <v>544.24</v>
      </c>
      <c r="M17">
        <v>543.92999999999995</v>
      </c>
      <c r="N17">
        <f t="shared" si="1"/>
        <v>0.31000000000005912</v>
      </c>
      <c r="P17">
        <v>4.5099999999983993</v>
      </c>
      <c r="Q17">
        <v>2.17999999999995</v>
      </c>
      <c r="R17">
        <v>16</v>
      </c>
    </row>
    <row r="18" spans="1:18" x14ac:dyDescent="0.25">
      <c r="A18" t="s">
        <v>137</v>
      </c>
      <c r="B18">
        <v>17</v>
      </c>
      <c r="C18" t="s">
        <v>138</v>
      </c>
      <c r="E18">
        <v>3.9125006683655101</v>
      </c>
      <c r="F18">
        <v>8.5231192850988009</v>
      </c>
      <c r="H18">
        <v>23372.639999999999</v>
      </c>
      <c r="I18">
        <v>23368.13</v>
      </c>
      <c r="J18">
        <f t="shared" si="0"/>
        <v>4.5099999999983993</v>
      </c>
      <c r="L18">
        <v>546.41999999999996</v>
      </c>
      <c r="M18">
        <v>544.24</v>
      </c>
      <c r="N18">
        <f t="shared" si="1"/>
        <v>2.17999999999995</v>
      </c>
      <c r="P18">
        <v>4.5100000000020373</v>
      </c>
      <c r="Q18">
        <v>4.1100000000000136</v>
      </c>
      <c r="R18">
        <v>17</v>
      </c>
    </row>
    <row r="19" spans="1:18" x14ac:dyDescent="0.25">
      <c r="A19" t="s">
        <v>139</v>
      </c>
      <c r="B19">
        <v>18</v>
      </c>
      <c r="C19" t="s">
        <v>140</v>
      </c>
      <c r="E19">
        <v>7.7823073337373216</v>
      </c>
      <c r="F19">
        <v>9.147513986164995</v>
      </c>
      <c r="H19">
        <v>23377.15</v>
      </c>
      <c r="I19">
        <v>23372.639999999999</v>
      </c>
      <c r="J19">
        <f t="shared" si="0"/>
        <v>4.5100000000020373</v>
      </c>
      <c r="L19">
        <v>550.53</v>
      </c>
      <c r="M19">
        <v>546.41999999999996</v>
      </c>
      <c r="N19">
        <f t="shared" si="1"/>
        <v>4.1100000000000136</v>
      </c>
      <c r="P19">
        <v>4.5199999999967986</v>
      </c>
      <c r="Q19">
        <v>-2.1899999999999409</v>
      </c>
      <c r="R19">
        <v>18</v>
      </c>
    </row>
    <row r="20" spans="1:18" x14ac:dyDescent="0.25">
      <c r="A20" t="s">
        <v>141</v>
      </c>
      <c r="B20">
        <v>19</v>
      </c>
      <c r="C20" t="s">
        <v>142</v>
      </c>
      <c r="E20">
        <v>5.3521139991091786</v>
      </c>
      <c r="F20">
        <v>9.7819086872223124</v>
      </c>
      <c r="H20">
        <v>23381.67</v>
      </c>
      <c r="I20">
        <v>23377.15</v>
      </c>
      <c r="J20">
        <f t="shared" si="0"/>
        <v>4.5199999999967986</v>
      </c>
      <c r="L20">
        <v>548.34</v>
      </c>
      <c r="M20">
        <v>550.53</v>
      </c>
      <c r="N20">
        <f t="shared" si="1"/>
        <v>-2.1899999999999409</v>
      </c>
      <c r="P20">
        <v>4.5100000000020373</v>
      </c>
      <c r="Q20">
        <v>-1.2699999999999818</v>
      </c>
      <c r="R20">
        <v>19</v>
      </c>
    </row>
    <row r="21" spans="1:18" x14ac:dyDescent="0.25">
      <c r="A21" t="s">
        <v>143</v>
      </c>
      <c r="B21">
        <v>20</v>
      </c>
      <c r="C21" t="s">
        <v>144</v>
      </c>
      <c r="E21">
        <v>3.8419206644809947</v>
      </c>
      <c r="F21">
        <v>10.406303388288507</v>
      </c>
      <c r="H21">
        <v>23386.18</v>
      </c>
      <c r="I21">
        <v>23381.67</v>
      </c>
      <c r="J21">
        <f t="shared" si="0"/>
        <v>4.5100000000020373</v>
      </c>
      <c r="L21">
        <v>547.07000000000005</v>
      </c>
      <c r="M21">
        <v>548.34</v>
      </c>
      <c r="N21">
        <f t="shared" si="1"/>
        <v>-1.2699999999999818</v>
      </c>
      <c r="P21">
        <v>4.5099999999983993</v>
      </c>
      <c r="Q21">
        <v>1.7299999999999045</v>
      </c>
      <c r="R21">
        <v>20</v>
      </c>
    </row>
    <row r="22" spans="1:18" x14ac:dyDescent="0.25">
      <c r="A22" t="s">
        <v>145</v>
      </c>
      <c r="B22">
        <v>21</v>
      </c>
      <c r="C22" t="s">
        <v>146</v>
      </c>
      <c r="E22">
        <v>5.3317273298528107</v>
      </c>
      <c r="F22">
        <v>11.030698089351063</v>
      </c>
      <c r="H22">
        <v>23390.69</v>
      </c>
      <c r="I22">
        <v>23386.18</v>
      </c>
      <c r="J22">
        <f t="shared" si="0"/>
        <v>4.5099999999983993</v>
      </c>
      <c r="L22">
        <v>548.79999999999995</v>
      </c>
      <c r="M22">
        <v>547.07000000000005</v>
      </c>
      <c r="N22">
        <f t="shared" si="1"/>
        <v>1.7299999999999045</v>
      </c>
      <c r="P22">
        <v>4.5200000000004366</v>
      </c>
      <c r="Q22">
        <v>-1.5799999999999272</v>
      </c>
      <c r="R22">
        <v>21</v>
      </c>
    </row>
    <row r="23" spans="1:18" x14ac:dyDescent="0.25">
      <c r="A23" t="s">
        <v>147</v>
      </c>
      <c r="B23">
        <v>22</v>
      </c>
      <c r="C23" t="s">
        <v>148</v>
      </c>
      <c r="E23">
        <v>3.5115339952246813</v>
      </c>
      <c r="F23">
        <v>11.665092790415656</v>
      </c>
      <c r="H23">
        <v>23395.21</v>
      </c>
      <c r="I23">
        <v>23390.69</v>
      </c>
      <c r="J23">
        <f t="shared" si="0"/>
        <v>4.5200000000004366</v>
      </c>
      <c r="L23">
        <v>547.22</v>
      </c>
      <c r="M23">
        <v>548.79999999999995</v>
      </c>
      <c r="N23">
        <f t="shared" si="1"/>
        <v>-1.5799999999999272</v>
      </c>
      <c r="P23">
        <v>4.5100000000020373</v>
      </c>
      <c r="Q23">
        <v>6.6200000000000045</v>
      </c>
      <c r="R23">
        <v>22</v>
      </c>
    </row>
    <row r="24" spans="1:18" x14ac:dyDescent="0.25">
      <c r="A24" t="s">
        <v>149</v>
      </c>
      <c r="B24">
        <v>23</v>
      </c>
      <c r="C24" t="s">
        <v>150</v>
      </c>
      <c r="E24">
        <v>9.8913406605964838</v>
      </c>
      <c r="F24">
        <v>12.28948749148185</v>
      </c>
      <c r="H24">
        <v>23399.72</v>
      </c>
      <c r="I24">
        <v>23395.21</v>
      </c>
      <c r="J24">
        <f t="shared" si="0"/>
        <v>4.5100000000020373</v>
      </c>
      <c r="L24">
        <v>553.84</v>
      </c>
      <c r="M24">
        <v>547.22</v>
      </c>
      <c r="N24">
        <f t="shared" si="1"/>
        <v>6.6200000000000045</v>
      </c>
      <c r="P24">
        <v>4.5200000000004366</v>
      </c>
      <c r="Q24">
        <v>2.67999999999995</v>
      </c>
      <c r="R24">
        <v>23</v>
      </c>
    </row>
    <row r="25" spans="1:18" x14ac:dyDescent="0.25">
      <c r="A25" t="s">
        <v>151</v>
      </c>
      <c r="B25">
        <v>24</v>
      </c>
      <c r="C25" t="s">
        <v>152</v>
      </c>
      <c r="E25">
        <v>12.331147325968232</v>
      </c>
      <c r="F25">
        <v>12.923882192546444</v>
      </c>
      <c r="H25">
        <v>23404.240000000002</v>
      </c>
      <c r="I25">
        <v>23399.72</v>
      </c>
      <c r="J25">
        <f t="shared" si="0"/>
        <v>4.5200000000004366</v>
      </c>
      <c r="L25">
        <v>556.52</v>
      </c>
      <c r="M25">
        <v>553.84</v>
      </c>
      <c r="N25">
        <f t="shared" si="1"/>
        <v>2.67999999999995</v>
      </c>
      <c r="P25">
        <v>4.5099999999983993</v>
      </c>
      <c r="Q25">
        <v>1.0299999999999727</v>
      </c>
      <c r="R25">
        <v>24</v>
      </c>
    </row>
    <row r="26" spans="1:18" x14ac:dyDescent="0.25">
      <c r="A26" t="s">
        <v>153</v>
      </c>
      <c r="B26">
        <v>25</v>
      </c>
      <c r="C26" t="s">
        <v>154</v>
      </c>
      <c r="E26">
        <v>13.120953991340116</v>
      </c>
      <c r="F26">
        <v>13.548276893609</v>
      </c>
      <c r="H26">
        <v>23408.75</v>
      </c>
      <c r="I26">
        <v>23404.240000000002</v>
      </c>
      <c r="J26">
        <f t="shared" si="0"/>
        <v>4.5099999999983993</v>
      </c>
      <c r="L26">
        <v>557.54999999999995</v>
      </c>
      <c r="M26">
        <v>556.52</v>
      </c>
      <c r="N26">
        <f t="shared" si="1"/>
        <v>1.0299999999999727</v>
      </c>
      <c r="P26">
        <v>4.5200000000004366</v>
      </c>
      <c r="Q26">
        <v>1.6900000000000546</v>
      </c>
      <c r="R26">
        <v>25</v>
      </c>
    </row>
    <row r="27" spans="1:18" x14ac:dyDescent="0.25">
      <c r="A27" t="s">
        <v>155</v>
      </c>
      <c r="B27">
        <v>26</v>
      </c>
      <c r="C27" t="s">
        <v>156</v>
      </c>
      <c r="E27">
        <v>14.570760656711968</v>
      </c>
      <c r="F27">
        <v>14.182671594673593</v>
      </c>
      <c r="H27">
        <v>23413.27</v>
      </c>
      <c r="I27">
        <v>23408.75</v>
      </c>
      <c r="J27">
        <f t="shared" si="0"/>
        <v>4.5200000000004366</v>
      </c>
      <c r="L27">
        <v>559.24</v>
      </c>
      <c r="M27">
        <v>557.54999999999995</v>
      </c>
      <c r="N27">
        <f t="shared" si="1"/>
        <v>1.6900000000000546</v>
      </c>
      <c r="P27">
        <v>4.5200000000004366</v>
      </c>
      <c r="Q27">
        <v>-3.1000000000000227</v>
      </c>
      <c r="R27">
        <v>26</v>
      </c>
    </row>
    <row r="28" spans="1:18" x14ac:dyDescent="0.25">
      <c r="A28" t="s">
        <v>157</v>
      </c>
      <c r="B28">
        <v>27</v>
      </c>
      <c r="C28" t="s">
        <v>158</v>
      </c>
      <c r="E28">
        <v>11.230567322083743</v>
      </c>
      <c r="F28">
        <v>14.817066295734548</v>
      </c>
      <c r="H28">
        <v>23417.79</v>
      </c>
      <c r="I28">
        <v>23413.27</v>
      </c>
      <c r="J28">
        <f t="shared" si="0"/>
        <v>4.5200000000004366</v>
      </c>
      <c r="L28">
        <v>556.14</v>
      </c>
      <c r="M28">
        <v>559.24</v>
      </c>
      <c r="N28">
        <f t="shared" si="1"/>
        <v>-3.1000000000000227</v>
      </c>
      <c r="P28">
        <v>4.5200000000004366</v>
      </c>
      <c r="Q28">
        <v>-2.9800000000000182</v>
      </c>
      <c r="R28">
        <v>27</v>
      </c>
    </row>
    <row r="29" spans="1:18" x14ac:dyDescent="0.25">
      <c r="A29" t="s">
        <v>159</v>
      </c>
      <c r="B29">
        <v>28</v>
      </c>
      <c r="C29" t="s">
        <v>160</v>
      </c>
      <c r="E29">
        <v>8.0103739874555231</v>
      </c>
      <c r="F29">
        <v>15.451460996799142</v>
      </c>
      <c r="H29">
        <v>23422.31</v>
      </c>
      <c r="I29">
        <v>23417.79</v>
      </c>
      <c r="J29">
        <f t="shared" si="0"/>
        <v>4.5200000000004366</v>
      </c>
      <c r="L29">
        <v>553.16</v>
      </c>
      <c r="M29">
        <v>556.14</v>
      </c>
      <c r="N29">
        <f t="shared" si="1"/>
        <v>-2.9800000000000182</v>
      </c>
      <c r="P29">
        <v>4.5200000000004366</v>
      </c>
      <c r="Q29">
        <v>2.1900000000000546</v>
      </c>
      <c r="R29">
        <v>28</v>
      </c>
    </row>
    <row r="30" spans="1:18" x14ac:dyDescent="0.25">
      <c r="A30" t="s">
        <v>161</v>
      </c>
      <c r="B30">
        <v>29</v>
      </c>
      <c r="C30" t="s">
        <v>162</v>
      </c>
      <c r="E30">
        <v>9.9601806528274892</v>
      </c>
      <c r="F30">
        <v>16.085855697863735</v>
      </c>
      <c r="H30">
        <v>23426.83</v>
      </c>
      <c r="I30">
        <v>23422.31</v>
      </c>
      <c r="J30">
        <f t="shared" si="0"/>
        <v>4.5200000000004366</v>
      </c>
      <c r="L30">
        <v>555.35</v>
      </c>
      <c r="M30">
        <v>553.16</v>
      </c>
      <c r="N30">
        <f t="shared" si="1"/>
        <v>2.1900000000000546</v>
      </c>
      <c r="P30">
        <v>4.5199999999967986</v>
      </c>
      <c r="Q30">
        <v>-0.79000000000007731</v>
      </c>
      <c r="R30">
        <v>29</v>
      </c>
    </row>
    <row r="31" spans="1:18" x14ac:dyDescent="0.25">
      <c r="A31" t="s">
        <v>163</v>
      </c>
      <c r="B31">
        <v>30</v>
      </c>
      <c r="C31" t="s">
        <v>164</v>
      </c>
      <c r="E31">
        <v>8.9299873181992098</v>
      </c>
      <c r="F31">
        <v>16.720250398924691</v>
      </c>
      <c r="H31">
        <v>23431.35</v>
      </c>
      <c r="I31">
        <v>23426.83</v>
      </c>
      <c r="J31">
        <f t="shared" si="0"/>
        <v>4.5199999999967986</v>
      </c>
      <c r="L31">
        <v>554.55999999999995</v>
      </c>
      <c r="M31">
        <v>555.35</v>
      </c>
      <c r="N31">
        <f t="shared" si="1"/>
        <v>-0.79000000000007731</v>
      </c>
      <c r="P31">
        <v>4.5200000000004366</v>
      </c>
      <c r="Q31">
        <v>-1.6499999999999773</v>
      </c>
      <c r="R31">
        <v>30</v>
      </c>
    </row>
    <row r="32" spans="1:18" x14ac:dyDescent="0.25">
      <c r="A32" t="s">
        <v>165</v>
      </c>
      <c r="B32">
        <v>31</v>
      </c>
      <c r="C32" t="s">
        <v>166</v>
      </c>
      <c r="E32">
        <v>7.0397939835710304</v>
      </c>
      <c r="F32">
        <v>17.354645099989284</v>
      </c>
      <c r="H32">
        <v>23435.87</v>
      </c>
      <c r="I32">
        <v>23431.35</v>
      </c>
      <c r="J32">
        <f t="shared" si="0"/>
        <v>4.5200000000004366</v>
      </c>
      <c r="L32">
        <v>552.91</v>
      </c>
      <c r="M32">
        <v>554.55999999999995</v>
      </c>
      <c r="N32">
        <f t="shared" si="1"/>
        <v>-1.6499999999999773</v>
      </c>
      <c r="P32">
        <v>4.5300000000024738</v>
      </c>
      <c r="Q32">
        <v>-3.4699999999999136</v>
      </c>
      <c r="R32">
        <v>31</v>
      </c>
    </row>
    <row r="33" spans="1:18" x14ac:dyDescent="0.25">
      <c r="A33" t="s">
        <v>167</v>
      </c>
      <c r="B33">
        <v>32</v>
      </c>
      <c r="C33" t="s">
        <v>168</v>
      </c>
      <c r="E33">
        <v>3.3296006489429146</v>
      </c>
      <c r="F33">
        <v>17.999039801055915</v>
      </c>
      <c r="H33">
        <v>23440.400000000001</v>
      </c>
      <c r="I33">
        <v>23435.87</v>
      </c>
      <c r="J33">
        <f t="shared" si="0"/>
        <v>4.5300000000024738</v>
      </c>
      <c r="L33">
        <v>549.44000000000005</v>
      </c>
      <c r="M33">
        <v>552.91</v>
      </c>
      <c r="N33">
        <f t="shared" si="1"/>
        <v>-3.4699999999999136</v>
      </c>
      <c r="P33">
        <v>4.5199999999967986</v>
      </c>
      <c r="Q33">
        <v>-2.5</v>
      </c>
      <c r="R33">
        <v>32</v>
      </c>
    </row>
    <row r="34" spans="1:18" x14ac:dyDescent="0.25">
      <c r="A34" t="s">
        <v>169</v>
      </c>
      <c r="B34">
        <v>33</v>
      </c>
      <c r="C34" t="s">
        <v>170</v>
      </c>
      <c r="E34">
        <v>0.58940731431482618</v>
      </c>
      <c r="F34">
        <v>18.63343450211687</v>
      </c>
      <c r="H34">
        <v>23444.92</v>
      </c>
      <c r="I34">
        <v>23440.400000000001</v>
      </c>
      <c r="J34">
        <f t="shared" si="0"/>
        <v>4.5199999999967986</v>
      </c>
      <c r="L34">
        <v>546.94000000000005</v>
      </c>
      <c r="M34">
        <v>549.44000000000005</v>
      </c>
      <c r="N34">
        <f t="shared" si="1"/>
        <v>-2.5</v>
      </c>
      <c r="P34">
        <v>4.5200000000004366</v>
      </c>
      <c r="Q34">
        <v>4.9999999999954525E-2</v>
      </c>
      <c r="R34">
        <v>33</v>
      </c>
    </row>
    <row r="35" spans="1:18" x14ac:dyDescent="0.25">
      <c r="A35" t="s">
        <v>171</v>
      </c>
      <c r="B35">
        <v>34</v>
      </c>
      <c r="C35" t="s">
        <v>172</v>
      </c>
      <c r="E35">
        <v>0.39921397968657857</v>
      </c>
      <c r="F35">
        <v>19.267829203177826</v>
      </c>
      <c r="H35">
        <v>23449.439999999999</v>
      </c>
      <c r="I35">
        <v>23444.92</v>
      </c>
      <c r="J35">
        <f t="shared" si="0"/>
        <v>4.5200000000004366</v>
      </c>
      <c r="L35">
        <v>546.99</v>
      </c>
      <c r="M35">
        <v>546.94000000000005</v>
      </c>
      <c r="N35">
        <f t="shared" si="1"/>
        <v>4.9999999999954525E-2</v>
      </c>
      <c r="P35">
        <v>4.5300000000024738</v>
      </c>
      <c r="Q35">
        <v>1.1200000000000045</v>
      </c>
      <c r="R35">
        <v>34</v>
      </c>
    </row>
    <row r="36" spans="1:18" x14ac:dyDescent="0.25">
      <c r="A36" t="s">
        <v>173</v>
      </c>
      <c r="B36">
        <v>35</v>
      </c>
      <c r="C36" t="s">
        <v>174</v>
      </c>
      <c r="E36">
        <v>1.279020645058381</v>
      </c>
      <c r="F36">
        <v>19.912223904244456</v>
      </c>
      <c r="H36">
        <v>23453.97</v>
      </c>
      <c r="I36">
        <v>23449.439999999999</v>
      </c>
      <c r="J36">
        <f t="shared" si="0"/>
        <v>4.5300000000024738</v>
      </c>
      <c r="L36">
        <v>548.11</v>
      </c>
      <c r="M36">
        <v>546.99</v>
      </c>
      <c r="N36">
        <f t="shared" si="1"/>
        <v>1.1200000000000045</v>
      </c>
      <c r="P36">
        <v>4.5299999999988358</v>
      </c>
      <c r="Q36">
        <v>4.3199999999999363</v>
      </c>
      <c r="R36">
        <v>35</v>
      </c>
    </row>
    <row r="37" spans="1:18" x14ac:dyDescent="0.25">
      <c r="A37" t="s">
        <v>175</v>
      </c>
      <c r="B37">
        <v>36</v>
      </c>
      <c r="C37" t="s">
        <v>176</v>
      </c>
      <c r="E37">
        <v>5.3588273104302289</v>
      </c>
      <c r="F37">
        <v>20.556618605307449</v>
      </c>
      <c r="H37">
        <v>23458.5</v>
      </c>
      <c r="I37">
        <v>23453.97</v>
      </c>
      <c r="J37">
        <f t="shared" si="0"/>
        <v>4.5299999999988358</v>
      </c>
      <c r="L37">
        <v>552.42999999999995</v>
      </c>
      <c r="M37">
        <v>548.11</v>
      </c>
      <c r="N37">
        <f t="shared" si="1"/>
        <v>4.3199999999999363</v>
      </c>
      <c r="P37">
        <v>4.5200000000004366</v>
      </c>
      <c r="Q37">
        <v>2.9400000000000546</v>
      </c>
      <c r="R37">
        <v>36</v>
      </c>
    </row>
    <row r="38" spans="1:18" x14ac:dyDescent="0.25">
      <c r="A38" t="s">
        <v>177</v>
      </c>
      <c r="B38">
        <v>37</v>
      </c>
      <c r="C38" t="s">
        <v>178</v>
      </c>
      <c r="E38">
        <v>8.0586339758020813</v>
      </c>
      <c r="F38">
        <v>21.191013306372042</v>
      </c>
      <c r="H38">
        <v>23463.02</v>
      </c>
      <c r="I38">
        <v>23458.5</v>
      </c>
      <c r="J38">
        <f t="shared" si="0"/>
        <v>4.5200000000004366</v>
      </c>
      <c r="L38">
        <v>555.37</v>
      </c>
      <c r="M38">
        <v>552.42999999999995</v>
      </c>
      <c r="N38">
        <f t="shared" si="1"/>
        <v>2.9400000000000546</v>
      </c>
      <c r="P38">
        <v>4.5299999999988358</v>
      </c>
      <c r="Q38">
        <v>0.13999999999998636</v>
      </c>
      <c r="R38">
        <v>37</v>
      </c>
    </row>
    <row r="39" spans="1:18" x14ac:dyDescent="0.25">
      <c r="A39" t="s">
        <v>179</v>
      </c>
      <c r="B39">
        <v>38</v>
      </c>
      <c r="C39" t="s">
        <v>180</v>
      </c>
      <c r="E39">
        <v>7.9584406411738655</v>
      </c>
      <c r="F39">
        <v>21.835408007435035</v>
      </c>
      <c r="H39">
        <v>23467.55</v>
      </c>
      <c r="I39">
        <v>23463.02</v>
      </c>
      <c r="J39">
        <f t="shared" si="0"/>
        <v>4.5299999999988358</v>
      </c>
      <c r="L39">
        <v>555.51</v>
      </c>
      <c r="M39">
        <v>555.37</v>
      </c>
      <c r="N39">
        <f t="shared" si="1"/>
        <v>0.13999999999998636</v>
      </c>
      <c r="P39">
        <v>4.5300000000024738</v>
      </c>
      <c r="Q39">
        <v>-0.40999999999996817</v>
      </c>
      <c r="R39">
        <v>38</v>
      </c>
    </row>
    <row r="40" spans="1:18" x14ac:dyDescent="0.25">
      <c r="A40" t="s">
        <v>181</v>
      </c>
      <c r="B40">
        <v>39</v>
      </c>
      <c r="C40" t="s">
        <v>182</v>
      </c>
      <c r="E40">
        <v>7.3082473065456952</v>
      </c>
      <c r="F40">
        <v>22.479802708501666</v>
      </c>
      <c r="H40">
        <v>23472.080000000002</v>
      </c>
      <c r="I40">
        <v>23467.55</v>
      </c>
      <c r="J40">
        <f t="shared" si="0"/>
        <v>4.5300000000024738</v>
      </c>
      <c r="L40">
        <v>555.1</v>
      </c>
      <c r="M40">
        <v>555.51</v>
      </c>
      <c r="N40">
        <f t="shared" si="1"/>
        <v>-0.40999999999996817</v>
      </c>
      <c r="P40">
        <v>4.5299999999988358</v>
      </c>
      <c r="Q40">
        <v>1.5699999999999363</v>
      </c>
      <c r="R40">
        <v>39</v>
      </c>
    </row>
    <row r="41" spans="1:18" x14ac:dyDescent="0.25">
      <c r="A41" t="s">
        <v>183</v>
      </c>
      <c r="B41">
        <v>40</v>
      </c>
      <c r="C41" t="s">
        <v>184</v>
      </c>
      <c r="E41">
        <v>8.6380539719175431</v>
      </c>
      <c r="F41">
        <v>23.124197409564658</v>
      </c>
      <c r="H41">
        <v>23476.61</v>
      </c>
      <c r="I41">
        <v>23472.080000000002</v>
      </c>
      <c r="J41">
        <f t="shared" si="0"/>
        <v>4.5299999999988358</v>
      </c>
      <c r="L41">
        <v>556.66999999999996</v>
      </c>
      <c r="M41">
        <v>555.1</v>
      </c>
      <c r="N41">
        <f t="shared" si="1"/>
        <v>1.5699999999999363</v>
      </c>
      <c r="P41">
        <v>1.680000000000291</v>
      </c>
      <c r="Q41">
        <v>2.3500000000000227</v>
      </c>
      <c r="R41">
        <v>40</v>
      </c>
    </row>
    <row r="42" spans="1:18" x14ac:dyDescent="0.25">
      <c r="A42" t="s">
        <v>185</v>
      </c>
      <c r="B42">
        <v>41</v>
      </c>
      <c r="C42" t="s">
        <v>186</v>
      </c>
      <c r="E42">
        <v>10.747860637289364</v>
      </c>
      <c r="F42">
        <v>20.918592110629106</v>
      </c>
      <c r="H42">
        <v>23478.29</v>
      </c>
      <c r="I42">
        <v>23476.61</v>
      </c>
      <c r="J42">
        <f t="shared" si="0"/>
        <v>1.680000000000291</v>
      </c>
      <c r="L42">
        <v>559.02</v>
      </c>
      <c r="M42">
        <v>556.66999999999996</v>
      </c>
      <c r="N42">
        <f t="shared" si="1"/>
        <v>2.3500000000000227</v>
      </c>
      <c r="P42">
        <v>1.6699999999982538</v>
      </c>
      <c r="Q42">
        <v>4.3000000000000682</v>
      </c>
      <c r="R42">
        <v>41</v>
      </c>
    </row>
    <row r="43" spans="1:18" x14ac:dyDescent="0.25">
      <c r="A43" t="s">
        <v>187</v>
      </c>
      <c r="B43">
        <v>42</v>
      </c>
      <c r="C43" t="s">
        <v>188</v>
      </c>
      <c r="E43">
        <v>14.80766730266123</v>
      </c>
      <c r="F43">
        <v>18.702986811687879</v>
      </c>
      <c r="H43">
        <v>23479.96</v>
      </c>
      <c r="I43">
        <v>23478.29</v>
      </c>
      <c r="J43">
        <f t="shared" si="0"/>
        <v>1.6699999999982538</v>
      </c>
      <c r="L43">
        <v>563.32000000000005</v>
      </c>
      <c r="M43">
        <v>559.02</v>
      </c>
      <c r="N43">
        <f t="shared" si="1"/>
        <v>4.3000000000000682</v>
      </c>
      <c r="P43">
        <v>1.680000000000291</v>
      </c>
      <c r="Q43">
        <v>-3.9400000000000546</v>
      </c>
      <c r="R43">
        <v>42</v>
      </c>
    </row>
    <row r="44" spans="1:18" x14ac:dyDescent="0.25">
      <c r="A44" t="s">
        <v>189</v>
      </c>
      <c r="B44">
        <v>43</v>
      </c>
      <c r="C44" t="s">
        <v>190</v>
      </c>
      <c r="E44">
        <v>10.627473968032973</v>
      </c>
      <c r="F44">
        <v>16.497381512752327</v>
      </c>
      <c r="H44">
        <v>23481.64</v>
      </c>
      <c r="I44">
        <v>23479.96</v>
      </c>
      <c r="J44">
        <f t="shared" si="0"/>
        <v>1.680000000000291</v>
      </c>
      <c r="L44">
        <v>559.38</v>
      </c>
      <c r="M44">
        <v>563.32000000000005</v>
      </c>
      <c r="N44">
        <f t="shared" si="1"/>
        <v>-3.9400000000000546</v>
      </c>
      <c r="P44">
        <v>1.6700000000018917</v>
      </c>
      <c r="Q44">
        <v>2.1399999999999864</v>
      </c>
      <c r="R44">
        <v>43</v>
      </c>
    </row>
    <row r="45" spans="1:18" x14ac:dyDescent="0.25">
      <c r="A45" t="s">
        <v>191</v>
      </c>
      <c r="B45">
        <v>44</v>
      </c>
      <c r="C45" t="s">
        <v>192</v>
      </c>
      <c r="E45">
        <v>12.527280633404871</v>
      </c>
      <c r="F45">
        <v>14.281776213818375</v>
      </c>
      <c r="H45">
        <v>23483.31</v>
      </c>
      <c r="I45">
        <v>23481.64</v>
      </c>
      <c r="J45">
        <f t="shared" si="0"/>
        <v>1.6700000000018917</v>
      </c>
      <c r="L45">
        <v>561.52</v>
      </c>
      <c r="M45">
        <v>559.38</v>
      </c>
      <c r="N45">
        <f t="shared" si="1"/>
        <v>2.1399999999999864</v>
      </c>
      <c r="P45">
        <v>1.680000000000291</v>
      </c>
      <c r="Q45">
        <v>-3.2400000000000091</v>
      </c>
      <c r="R45">
        <v>44</v>
      </c>
    </row>
    <row r="46" spans="1:18" x14ac:dyDescent="0.25">
      <c r="A46" t="s">
        <v>193</v>
      </c>
      <c r="B46">
        <v>45</v>
      </c>
      <c r="C46" t="s">
        <v>194</v>
      </c>
      <c r="E46">
        <v>9.0470872987766597</v>
      </c>
      <c r="F46">
        <v>12.076170914882823</v>
      </c>
      <c r="H46">
        <v>23484.99</v>
      </c>
      <c r="I46">
        <v>23483.31</v>
      </c>
      <c r="J46">
        <f t="shared" si="0"/>
        <v>1.680000000000291</v>
      </c>
      <c r="L46">
        <v>558.28</v>
      </c>
      <c r="M46">
        <v>561.52</v>
      </c>
      <c r="N46">
        <f t="shared" si="1"/>
        <v>-3.2400000000000091</v>
      </c>
      <c r="P46">
        <v>1.6699999999982538</v>
      </c>
      <c r="Q46">
        <v>4.4200000000000728</v>
      </c>
      <c r="R46">
        <v>45</v>
      </c>
    </row>
    <row r="47" spans="1:18" x14ac:dyDescent="0.25">
      <c r="A47" t="s">
        <v>195</v>
      </c>
      <c r="B47">
        <v>46</v>
      </c>
      <c r="C47" t="s">
        <v>196</v>
      </c>
      <c r="E47">
        <v>13.22689396414853</v>
      </c>
      <c r="F47">
        <v>9.8605656159452337</v>
      </c>
      <c r="H47">
        <v>23486.66</v>
      </c>
      <c r="I47">
        <v>23484.99</v>
      </c>
      <c r="J47">
        <f t="shared" si="0"/>
        <v>1.6699999999982538</v>
      </c>
      <c r="L47">
        <v>562.70000000000005</v>
      </c>
      <c r="M47">
        <v>558.28</v>
      </c>
      <c r="N47">
        <f t="shared" si="1"/>
        <v>4.4200000000000728</v>
      </c>
      <c r="P47">
        <v>1.680000000000291</v>
      </c>
      <c r="Q47">
        <v>-3.1600000000000819</v>
      </c>
      <c r="R47">
        <v>46</v>
      </c>
    </row>
    <row r="48" spans="1:18" x14ac:dyDescent="0.25">
      <c r="A48" t="s">
        <v>197</v>
      </c>
      <c r="B48">
        <v>47</v>
      </c>
      <c r="C48" t="s">
        <v>198</v>
      </c>
      <c r="E48">
        <v>9.8267006295202464</v>
      </c>
      <c r="F48">
        <v>7.6549603170096816</v>
      </c>
      <c r="H48">
        <v>23488.34</v>
      </c>
      <c r="I48">
        <v>23486.66</v>
      </c>
      <c r="J48">
        <f t="shared" si="0"/>
        <v>1.680000000000291</v>
      </c>
      <c r="L48">
        <v>559.54</v>
      </c>
      <c r="M48">
        <v>562.70000000000005</v>
      </c>
      <c r="N48">
        <f t="shared" si="1"/>
        <v>-3.1600000000000819</v>
      </c>
      <c r="P48">
        <v>1.680000000000291</v>
      </c>
      <c r="Q48">
        <v>2.0099999999999909</v>
      </c>
      <c r="R48">
        <v>47</v>
      </c>
    </row>
    <row r="49" spans="1:18" x14ac:dyDescent="0.25">
      <c r="A49" t="s">
        <v>199</v>
      </c>
      <c r="B49">
        <v>48</v>
      </c>
      <c r="C49" t="s">
        <v>200</v>
      </c>
      <c r="E49">
        <v>11.596507294892149</v>
      </c>
      <c r="F49">
        <v>5.4493550180741295</v>
      </c>
      <c r="H49">
        <v>23490.02</v>
      </c>
      <c r="I49">
        <v>23488.34</v>
      </c>
      <c r="J49">
        <f t="shared" si="0"/>
        <v>1.680000000000291</v>
      </c>
      <c r="L49">
        <v>561.54999999999995</v>
      </c>
      <c r="M49">
        <v>559.54</v>
      </c>
      <c r="N49">
        <f t="shared" si="1"/>
        <v>2.0099999999999909</v>
      </c>
      <c r="P49">
        <v>1.6699999999982538</v>
      </c>
      <c r="Q49">
        <v>8.0900000000000318</v>
      </c>
      <c r="R49">
        <v>48</v>
      </c>
    </row>
    <row r="50" spans="1:18" x14ac:dyDescent="0.25">
      <c r="A50" t="s">
        <v>201</v>
      </c>
      <c r="B50">
        <v>49</v>
      </c>
      <c r="C50" t="s">
        <v>202</v>
      </c>
      <c r="E50">
        <v>19.446313960263979</v>
      </c>
      <c r="F50">
        <v>3.2337497191365401</v>
      </c>
      <c r="H50">
        <v>23491.69</v>
      </c>
      <c r="I50">
        <v>23490.02</v>
      </c>
      <c r="J50">
        <f t="shared" si="0"/>
        <v>1.6699999999982538</v>
      </c>
      <c r="L50">
        <v>569.64</v>
      </c>
      <c r="M50">
        <v>561.54999999999995</v>
      </c>
      <c r="N50">
        <f t="shared" si="1"/>
        <v>8.0900000000000318</v>
      </c>
      <c r="P50">
        <v>1.680000000000291</v>
      </c>
      <c r="Q50">
        <v>1.0500000000000682</v>
      </c>
      <c r="R50">
        <v>49</v>
      </c>
    </row>
    <row r="51" spans="1:18" x14ac:dyDescent="0.25">
      <c r="A51" t="s">
        <v>203</v>
      </c>
      <c r="B51">
        <v>50</v>
      </c>
      <c r="C51" t="s">
        <v>204</v>
      </c>
      <c r="E51">
        <v>20.256120625635845</v>
      </c>
      <c r="F51">
        <v>1.02814442019735</v>
      </c>
      <c r="H51">
        <v>23493.37</v>
      </c>
      <c r="I51">
        <v>23491.69</v>
      </c>
      <c r="J51">
        <f t="shared" si="0"/>
        <v>1.680000000000291</v>
      </c>
      <c r="L51">
        <v>570.69000000000005</v>
      </c>
      <c r="M51">
        <v>569.64</v>
      </c>
      <c r="N51">
        <f t="shared" si="1"/>
        <v>1.0500000000000682</v>
      </c>
      <c r="P51">
        <v>1.6700000000018917</v>
      </c>
      <c r="Q51">
        <v>2.5499999999999545</v>
      </c>
      <c r="R51">
        <v>50</v>
      </c>
    </row>
    <row r="52" spans="1:18" x14ac:dyDescent="0.25">
      <c r="A52" t="s">
        <v>205</v>
      </c>
      <c r="B52">
        <v>51</v>
      </c>
      <c r="C52" t="s">
        <v>206</v>
      </c>
      <c r="E52">
        <v>22.565927291007711</v>
      </c>
      <c r="F52">
        <v>-1.1874608787366014</v>
      </c>
      <c r="H52">
        <v>23495.040000000001</v>
      </c>
      <c r="I52">
        <v>23493.37</v>
      </c>
      <c r="J52">
        <f t="shared" si="0"/>
        <v>1.6700000000018917</v>
      </c>
      <c r="L52">
        <v>573.24</v>
      </c>
      <c r="M52">
        <v>570.69000000000005</v>
      </c>
      <c r="N52">
        <f t="shared" si="1"/>
        <v>2.5499999999999545</v>
      </c>
      <c r="P52">
        <v>1.680000000000291</v>
      </c>
      <c r="Q52">
        <v>-2.3999999999999773</v>
      </c>
      <c r="R52">
        <v>51</v>
      </c>
    </row>
    <row r="53" spans="1:18" x14ac:dyDescent="0.25">
      <c r="A53" t="s">
        <v>207</v>
      </c>
      <c r="B53">
        <v>52</v>
      </c>
      <c r="C53" t="s">
        <v>208</v>
      </c>
      <c r="E53">
        <v>19.925733956379531</v>
      </c>
      <c r="F53">
        <v>-3.3930661776721536</v>
      </c>
      <c r="H53">
        <v>23496.720000000001</v>
      </c>
      <c r="I53">
        <v>23495.040000000001</v>
      </c>
      <c r="J53">
        <f t="shared" si="0"/>
        <v>1.680000000000291</v>
      </c>
      <c r="L53">
        <v>570.84</v>
      </c>
      <c r="M53">
        <v>573.24</v>
      </c>
      <c r="N53">
        <f t="shared" si="1"/>
        <v>-2.3999999999999773</v>
      </c>
      <c r="P53">
        <v>1.680000000000291</v>
      </c>
      <c r="Q53">
        <v>1.1899999999999409</v>
      </c>
      <c r="R53">
        <v>52</v>
      </c>
    </row>
    <row r="54" spans="1:18" x14ac:dyDescent="0.25">
      <c r="A54" t="s">
        <v>209</v>
      </c>
      <c r="B54">
        <v>53</v>
      </c>
      <c r="C54" t="s">
        <v>210</v>
      </c>
      <c r="E54">
        <v>20.87554062175127</v>
      </c>
      <c r="F54">
        <v>-5.5986714766077057</v>
      </c>
      <c r="H54">
        <v>23498.400000000001</v>
      </c>
      <c r="I54">
        <v>23496.720000000001</v>
      </c>
      <c r="J54">
        <f t="shared" si="0"/>
        <v>1.680000000000291</v>
      </c>
      <c r="L54">
        <v>572.03</v>
      </c>
      <c r="M54">
        <v>570.84</v>
      </c>
      <c r="N54">
        <f t="shared" si="1"/>
        <v>1.1899999999999409</v>
      </c>
      <c r="P54">
        <v>1.6699999999982538</v>
      </c>
      <c r="Q54">
        <v>-1.67999999999995</v>
      </c>
      <c r="R54">
        <v>53</v>
      </c>
    </row>
    <row r="55" spans="1:18" x14ac:dyDescent="0.25">
      <c r="A55" t="s">
        <v>211</v>
      </c>
      <c r="B55">
        <v>54</v>
      </c>
      <c r="C55" t="s">
        <v>212</v>
      </c>
      <c r="E55">
        <v>18.955347287123118</v>
      </c>
      <c r="F55">
        <v>-7.8142767755452951</v>
      </c>
      <c r="H55">
        <v>23500.07</v>
      </c>
      <c r="I55">
        <v>23498.400000000001</v>
      </c>
      <c r="J55">
        <f t="shared" si="0"/>
        <v>1.6699999999982538</v>
      </c>
      <c r="L55">
        <v>570.35</v>
      </c>
      <c r="M55">
        <v>572.03</v>
      </c>
      <c r="N55">
        <f t="shared" si="1"/>
        <v>-1.67999999999995</v>
      </c>
      <c r="P55">
        <v>1.680000000000291</v>
      </c>
      <c r="Q55">
        <v>0.55999999999994543</v>
      </c>
      <c r="R55">
        <v>54</v>
      </c>
    </row>
    <row r="56" spans="1:18" x14ac:dyDescent="0.25">
      <c r="A56" t="s">
        <v>213</v>
      </c>
      <c r="B56">
        <v>55</v>
      </c>
      <c r="C56" t="s">
        <v>214</v>
      </c>
      <c r="E56">
        <v>19.275153952494975</v>
      </c>
      <c r="F56">
        <v>-10.019882074480847</v>
      </c>
      <c r="H56">
        <v>23501.75</v>
      </c>
      <c r="I56">
        <v>23500.07</v>
      </c>
      <c r="J56">
        <f t="shared" si="0"/>
        <v>1.680000000000291</v>
      </c>
      <c r="L56">
        <v>570.91</v>
      </c>
      <c r="M56">
        <v>570.35</v>
      </c>
      <c r="N56">
        <f t="shared" si="1"/>
        <v>0.55999999999994543</v>
      </c>
      <c r="P56">
        <v>1.680000000000291</v>
      </c>
      <c r="Q56">
        <v>-1.25</v>
      </c>
      <c r="R56">
        <v>55</v>
      </c>
    </row>
    <row r="57" spans="1:18" x14ac:dyDescent="0.25">
      <c r="A57" t="s">
        <v>215</v>
      </c>
      <c r="B57">
        <v>56</v>
      </c>
      <c r="C57" t="s">
        <v>216</v>
      </c>
      <c r="E57">
        <v>17.784960617866773</v>
      </c>
      <c r="F57">
        <v>-12.225487373416399</v>
      </c>
      <c r="H57">
        <v>23503.43</v>
      </c>
      <c r="I57">
        <v>23501.75</v>
      </c>
      <c r="J57">
        <f t="shared" si="0"/>
        <v>1.680000000000291</v>
      </c>
      <c r="L57">
        <v>569.66</v>
      </c>
      <c r="M57">
        <v>570.91</v>
      </c>
      <c r="N57">
        <f t="shared" si="1"/>
        <v>-1.25</v>
      </c>
      <c r="P57">
        <v>1.680000000000291</v>
      </c>
      <c r="Q57">
        <v>-1.1699999999999591</v>
      </c>
      <c r="R57">
        <v>56</v>
      </c>
    </row>
    <row r="58" spans="1:18" x14ac:dyDescent="0.25">
      <c r="A58" t="s">
        <v>217</v>
      </c>
      <c r="B58">
        <v>57</v>
      </c>
      <c r="C58" t="s">
        <v>218</v>
      </c>
      <c r="E58">
        <v>16.374767283238612</v>
      </c>
      <c r="F58">
        <v>-14.431092672355589</v>
      </c>
      <c r="H58">
        <v>23505.11</v>
      </c>
      <c r="I58">
        <v>23503.43</v>
      </c>
      <c r="J58">
        <f t="shared" si="0"/>
        <v>1.680000000000291</v>
      </c>
      <c r="L58">
        <v>568.49</v>
      </c>
      <c r="M58">
        <v>569.66</v>
      </c>
      <c r="N58">
        <f t="shared" si="1"/>
        <v>-1.1699999999999591</v>
      </c>
      <c r="P58">
        <v>1.6699999999982538</v>
      </c>
      <c r="Q58">
        <v>-6.5800000000000409</v>
      </c>
      <c r="R58">
        <v>57</v>
      </c>
    </row>
    <row r="59" spans="1:18" x14ac:dyDescent="0.25">
      <c r="A59" t="s">
        <v>219</v>
      </c>
      <c r="B59">
        <v>58</v>
      </c>
      <c r="C59" t="s">
        <v>220</v>
      </c>
      <c r="E59">
        <v>9.5545739486103685</v>
      </c>
      <c r="F59">
        <v>-16.646697971293179</v>
      </c>
      <c r="H59">
        <v>23506.78</v>
      </c>
      <c r="I59">
        <v>23505.11</v>
      </c>
      <c r="J59">
        <f t="shared" si="0"/>
        <v>1.6699999999982538</v>
      </c>
      <c r="L59">
        <v>561.91</v>
      </c>
      <c r="M59">
        <v>568.49</v>
      </c>
      <c r="N59">
        <f t="shared" si="1"/>
        <v>-6.5800000000000409</v>
      </c>
      <c r="P59">
        <v>1.680000000000291</v>
      </c>
      <c r="Q59">
        <v>0.79000000000007731</v>
      </c>
      <c r="R59">
        <v>58</v>
      </c>
    </row>
    <row r="60" spans="1:18" x14ac:dyDescent="0.25">
      <c r="A60" t="s">
        <v>221</v>
      </c>
      <c r="B60">
        <v>59</v>
      </c>
      <c r="C60" t="s">
        <v>196</v>
      </c>
      <c r="E60">
        <v>10.104380613982357</v>
      </c>
      <c r="F60">
        <v>-18.852303270228731</v>
      </c>
      <c r="H60">
        <v>23508.46</v>
      </c>
      <c r="I60">
        <v>23506.78</v>
      </c>
      <c r="J60">
        <f t="shared" si="0"/>
        <v>1.680000000000291</v>
      </c>
      <c r="L60">
        <v>562.70000000000005</v>
      </c>
      <c r="M60">
        <v>561.91</v>
      </c>
      <c r="N60">
        <f t="shared" si="1"/>
        <v>0.79000000000007731</v>
      </c>
      <c r="P60">
        <v>1.680000000000291</v>
      </c>
      <c r="Q60">
        <v>-3.1299999999999955</v>
      </c>
      <c r="R60">
        <v>59</v>
      </c>
    </row>
    <row r="61" spans="1:18" x14ac:dyDescent="0.25">
      <c r="A61" t="s">
        <v>222</v>
      </c>
      <c r="B61">
        <v>60</v>
      </c>
      <c r="C61" t="s">
        <v>223</v>
      </c>
      <c r="E61">
        <v>6.7341872793541597</v>
      </c>
      <c r="F61">
        <v>-21.057908569164283</v>
      </c>
      <c r="H61">
        <v>23510.14</v>
      </c>
      <c r="I61">
        <v>23508.46</v>
      </c>
      <c r="J61">
        <f t="shared" si="0"/>
        <v>1.680000000000291</v>
      </c>
      <c r="L61">
        <v>559.57000000000005</v>
      </c>
      <c r="M61">
        <v>562.70000000000005</v>
      </c>
      <c r="N61">
        <f t="shared" si="1"/>
        <v>-3.1299999999999955</v>
      </c>
      <c r="P61">
        <v>1.680000000000291</v>
      </c>
      <c r="Q61">
        <v>-3.82000000000005</v>
      </c>
      <c r="R61">
        <v>60</v>
      </c>
    </row>
    <row r="62" spans="1:18" x14ac:dyDescent="0.25">
      <c r="A62" t="s">
        <v>224</v>
      </c>
      <c r="B62">
        <v>61</v>
      </c>
      <c r="C62" t="s">
        <v>225</v>
      </c>
      <c r="E62">
        <v>2.6739939447259076</v>
      </c>
      <c r="F62">
        <v>-23.263513868099835</v>
      </c>
      <c r="H62">
        <v>23511.82</v>
      </c>
      <c r="I62">
        <v>23510.14</v>
      </c>
      <c r="J62">
        <f t="shared" si="0"/>
        <v>1.680000000000291</v>
      </c>
      <c r="L62">
        <v>555.75</v>
      </c>
      <c r="M62">
        <v>559.57000000000005</v>
      </c>
      <c r="N62">
        <f t="shared" si="1"/>
        <v>-3.82000000000005</v>
      </c>
      <c r="P62">
        <v>1.6700000000018917</v>
      </c>
      <c r="Q62">
        <v>-4.32000000000005</v>
      </c>
      <c r="R62">
        <v>61</v>
      </c>
    </row>
    <row r="63" spans="1:18" x14ac:dyDescent="0.25">
      <c r="A63" t="s">
        <v>226</v>
      </c>
      <c r="B63">
        <v>62</v>
      </c>
      <c r="C63" t="s">
        <v>227</v>
      </c>
      <c r="E63">
        <v>-1.8861993899023446</v>
      </c>
      <c r="F63">
        <v>-25.479119167033787</v>
      </c>
      <c r="H63">
        <v>23513.49</v>
      </c>
      <c r="I63">
        <v>23511.82</v>
      </c>
      <c r="J63">
        <f t="shared" si="0"/>
        <v>1.6700000000018917</v>
      </c>
      <c r="L63">
        <v>551.42999999999995</v>
      </c>
      <c r="M63">
        <v>555.75</v>
      </c>
      <c r="N63">
        <f t="shared" si="1"/>
        <v>-4.32000000000005</v>
      </c>
      <c r="P63">
        <v>1.6799999999966531</v>
      </c>
      <c r="Q63">
        <v>-0.89999999999997726</v>
      </c>
      <c r="R63">
        <v>62</v>
      </c>
    </row>
    <row r="64" spans="1:18" x14ac:dyDescent="0.25">
      <c r="A64" t="s">
        <v>228</v>
      </c>
      <c r="B64">
        <v>63</v>
      </c>
      <c r="C64" t="s">
        <v>140</v>
      </c>
      <c r="E64">
        <v>-3.0263927245304103</v>
      </c>
      <c r="F64">
        <v>-27.684724465972977</v>
      </c>
      <c r="H64">
        <v>23515.17</v>
      </c>
      <c r="I64">
        <v>23513.49</v>
      </c>
      <c r="J64">
        <f t="shared" si="0"/>
        <v>1.6799999999966531</v>
      </c>
      <c r="L64">
        <v>550.53</v>
      </c>
      <c r="M64">
        <v>551.42999999999995</v>
      </c>
      <c r="N64">
        <f t="shared" si="1"/>
        <v>-0.89999999999997726</v>
      </c>
      <c r="P64">
        <v>1.680000000000291</v>
      </c>
      <c r="Q64">
        <v>0.64999999999997726</v>
      </c>
      <c r="R64">
        <v>63</v>
      </c>
    </row>
    <row r="65" spans="1:18" x14ac:dyDescent="0.25">
      <c r="A65" t="s">
        <v>229</v>
      </c>
      <c r="B65">
        <v>64</v>
      </c>
      <c r="C65" t="s">
        <v>230</v>
      </c>
      <c r="E65">
        <v>-2.6165860591586352</v>
      </c>
      <c r="F65">
        <v>-29.890329764908529</v>
      </c>
      <c r="H65">
        <v>23516.85</v>
      </c>
      <c r="I65">
        <v>23515.17</v>
      </c>
      <c r="J65">
        <f t="shared" si="0"/>
        <v>1.680000000000291</v>
      </c>
      <c r="L65">
        <v>551.17999999999995</v>
      </c>
      <c r="M65">
        <v>550.53</v>
      </c>
      <c r="N65">
        <f t="shared" si="1"/>
        <v>0.64999999999997726</v>
      </c>
      <c r="P65">
        <v>1.680000000000291</v>
      </c>
      <c r="Q65">
        <v>-0.55999999999994543</v>
      </c>
      <c r="R65">
        <v>64</v>
      </c>
    </row>
    <row r="66" spans="1:18" x14ac:dyDescent="0.25">
      <c r="A66" t="s">
        <v>231</v>
      </c>
      <c r="B66">
        <v>65</v>
      </c>
      <c r="C66" t="s">
        <v>232</v>
      </c>
      <c r="E66">
        <v>-3.4167793937867827</v>
      </c>
      <c r="F66">
        <v>-32.095935063847719</v>
      </c>
      <c r="H66">
        <v>23518.53</v>
      </c>
      <c r="I66">
        <v>23516.85</v>
      </c>
      <c r="J66">
        <f t="shared" si="0"/>
        <v>1.680000000000291</v>
      </c>
      <c r="L66">
        <v>550.62</v>
      </c>
      <c r="M66">
        <v>551.17999999999995</v>
      </c>
      <c r="N66">
        <f t="shared" si="1"/>
        <v>-0.55999999999994543</v>
      </c>
      <c r="P66">
        <v>1.680000000000291</v>
      </c>
      <c r="Q66">
        <v>2.9800000000000182</v>
      </c>
      <c r="R66">
        <v>65</v>
      </c>
    </row>
    <row r="67" spans="1:18" x14ac:dyDescent="0.25">
      <c r="A67" t="s">
        <v>233</v>
      </c>
      <c r="B67">
        <v>66</v>
      </c>
      <c r="C67" t="s">
        <v>234</v>
      </c>
      <c r="E67">
        <v>-0.67697272841485301</v>
      </c>
      <c r="F67">
        <v>-34.301540362783271</v>
      </c>
      <c r="H67">
        <v>23520.21</v>
      </c>
      <c r="I67">
        <v>23518.53</v>
      </c>
      <c r="J67">
        <f t="shared" si="0"/>
        <v>1.680000000000291</v>
      </c>
      <c r="L67">
        <v>553.6</v>
      </c>
      <c r="M67">
        <v>550.62</v>
      </c>
      <c r="N67">
        <f t="shared" si="1"/>
        <v>2.9800000000000182</v>
      </c>
      <c r="P67">
        <v>1.6700000000018917</v>
      </c>
      <c r="Q67">
        <v>2.3700000000000045</v>
      </c>
      <c r="R67">
        <v>66</v>
      </c>
    </row>
    <row r="68" spans="1:18" x14ac:dyDescent="0.25">
      <c r="A68" t="s">
        <v>235</v>
      </c>
      <c r="B68">
        <v>67</v>
      </c>
      <c r="C68" t="s">
        <v>236</v>
      </c>
      <c r="E68">
        <v>1.4528339369569494</v>
      </c>
      <c r="F68">
        <v>-36.517145661717223</v>
      </c>
      <c r="H68">
        <v>23521.88</v>
      </c>
      <c r="I68">
        <v>23520.21</v>
      </c>
      <c r="J68">
        <f t="shared" ref="J68:J131" si="2">+H68-I68</f>
        <v>1.6700000000018917</v>
      </c>
      <c r="L68">
        <v>555.97</v>
      </c>
      <c r="M68">
        <v>553.6</v>
      </c>
      <c r="N68">
        <f t="shared" ref="N68:N131" si="3">+L68-M68</f>
        <v>2.3700000000000045</v>
      </c>
      <c r="P68">
        <v>1.680000000000291</v>
      </c>
      <c r="Q68">
        <v>-0.88999999999998636</v>
      </c>
      <c r="R68">
        <v>67</v>
      </c>
    </row>
    <row r="69" spans="1:18" x14ac:dyDescent="0.25">
      <c r="A69" t="s">
        <v>237</v>
      </c>
      <c r="B69">
        <v>68</v>
      </c>
      <c r="C69" t="s">
        <v>238</v>
      </c>
      <c r="E69">
        <v>0.32264060232876091</v>
      </c>
      <c r="F69">
        <v>-38.722750960652775</v>
      </c>
      <c r="H69">
        <v>23523.56</v>
      </c>
      <c r="I69">
        <v>23521.88</v>
      </c>
      <c r="J69">
        <f t="shared" si="2"/>
        <v>1.680000000000291</v>
      </c>
      <c r="L69">
        <v>555.08000000000004</v>
      </c>
      <c r="M69">
        <v>555.97</v>
      </c>
      <c r="N69">
        <f t="shared" si="3"/>
        <v>-0.88999999999998636</v>
      </c>
      <c r="P69">
        <v>3.7799999999988358</v>
      </c>
      <c r="Q69">
        <v>-1.4900000000000091</v>
      </c>
      <c r="R69">
        <v>68</v>
      </c>
    </row>
    <row r="70" spans="1:18" x14ac:dyDescent="0.25">
      <c r="A70" t="s">
        <v>239</v>
      </c>
      <c r="B70">
        <v>69</v>
      </c>
      <c r="C70" t="s">
        <v>240</v>
      </c>
      <c r="E70">
        <v>-1.4075527322994503</v>
      </c>
      <c r="F70">
        <v>-38.828356259589782</v>
      </c>
      <c r="H70">
        <v>23527.34</v>
      </c>
      <c r="I70">
        <v>23523.56</v>
      </c>
      <c r="J70">
        <f t="shared" si="2"/>
        <v>3.7799999999988358</v>
      </c>
      <c r="L70">
        <v>553.59</v>
      </c>
      <c r="M70">
        <v>555.08000000000004</v>
      </c>
      <c r="N70">
        <f t="shared" si="3"/>
        <v>-1.4900000000000091</v>
      </c>
      <c r="P70">
        <v>3.7900000000008731</v>
      </c>
      <c r="Q70">
        <v>-6.8700000000000045</v>
      </c>
      <c r="R70">
        <v>69</v>
      </c>
    </row>
    <row r="71" spans="1:18" x14ac:dyDescent="0.25">
      <c r="A71" t="s">
        <v>241</v>
      </c>
      <c r="B71">
        <v>70</v>
      </c>
      <c r="C71" t="s">
        <v>242</v>
      </c>
      <c r="E71">
        <v>-8.5177460669275433</v>
      </c>
      <c r="F71">
        <v>-38.923961558524752</v>
      </c>
      <c r="H71">
        <v>23531.13</v>
      </c>
      <c r="I71">
        <v>23527.34</v>
      </c>
      <c r="J71">
        <f t="shared" si="2"/>
        <v>3.7900000000008731</v>
      </c>
      <c r="L71">
        <v>546.72</v>
      </c>
      <c r="M71">
        <v>553.59</v>
      </c>
      <c r="N71">
        <f t="shared" si="3"/>
        <v>-6.8700000000000045</v>
      </c>
      <c r="P71">
        <v>3.7899999999972351</v>
      </c>
      <c r="Q71">
        <v>1.4099999999999682</v>
      </c>
      <c r="R71">
        <v>70</v>
      </c>
    </row>
    <row r="72" spans="1:18" x14ac:dyDescent="0.25">
      <c r="A72" t="s">
        <v>243</v>
      </c>
      <c r="B72">
        <v>71</v>
      </c>
      <c r="C72" t="s">
        <v>244</v>
      </c>
      <c r="E72">
        <v>-7.3479394015557773</v>
      </c>
      <c r="F72">
        <v>-39.01956685746336</v>
      </c>
      <c r="H72">
        <v>23534.92</v>
      </c>
      <c r="I72">
        <v>23531.13</v>
      </c>
      <c r="J72">
        <f t="shared" si="2"/>
        <v>3.7899999999972351</v>
      </c>
      <c r="L72">
        <v>548.13</v>
      </c>
      <c r="M72">
        <v>546.72</v>
      </c>
      <c r="N72">
        <f t="shared" si="3"/>
        <v>1.4099999999999682</v>
      </c>
      <c r="P72">
        <v>3.7800000000024738</v>
      </c>
      <c r="Q72">
        <v>-3.1699999999999591</v>
      </c>
      <c r="R72">
        <v>71</v>
      </c>
    </row>
    <row r="73" spans="1:18" x14ac:dyDescent="0.25">
      <c r="A73" t="s">
        <v>245</v>
      </c>
      <c r="B73">
        <v>72</v>
      </c>
      <c r="C73" t="s">
        <v>246</v>
      </c>
      <c r="E73">
        <v>-10.758132736183939</v>
      </c>
      <c r="F73">
        <v>-39.125172156400367</v>
      </c>
      <c r="H73">
        <v>23538.7</v>
      </c>
      <c r="I73">
        <v>23534.92</v>
      </c>
      <c r="J73">
        <f t="shared" si="2"/>
        <v>3.7800000000024738</v>
      </c>
      <c r="L73">
        <v>544.96</v>
      </c>
      <c r="M73">
        <v>548.13</v>
      </c>
      <c r="N73">
        <f t="shared" si="3"/>
        <v>-3.1699999999999591</v>
      </c>
      <c r="P73">
        <v>3.7900000000008731</v>
      </c>
      <c r="Q73">
        <v>3.3499999999999091</v>
      </c>
      <c r="R73">
        <v>72</v>
      </c>
    </row>
    <row r="74" spans="1:18" x14ac:dyDescent="0.25">
      <c r="A74" t="s">
        <v>247</v>
      </c>
      <c r="B74">
        <v>73</v>
      </c>
      <c r="C74" t="s">
        <v>248</v>
      </c>
      <c r="E74">
        <v>-7.6483260708122316</v>
      </c>
      <c r="F74">
        <v>-39.220777455335337</v>
      </c>
      <c r="H74">
        <v>23542.49</v>
      </c>
      <c r="I74">
        <v>23538.7</v>
      </c>
      <c r="J74">
        <f t="shared" si="2"/>
        <v>3.7900000000008731</v>
      </c>
      <c r="L74">
        <v>548.30999999999995</v>
      </c>
      <c r="M74">
        <v>544.96</v>
      </c>
      <c r="N74">
        <f t="shared" si="3"/>
        <v>3.3499999999999091</v>
      </c>
      <c r="P74">
        <v>3.7899999999972351</v>
      </c>
      <c r="Q74">
        <v>0.73000000000001819</v>
      </c>
      <c r="R74">
        <v>73</v>
      </c>
    </row>
    <row r="75" spans="1:18" x14ac:dyDescent="0.25">
      <c r="A75" t="s">
        <v>249</v>
      </c>
      <c r="B75">
        <v>74</v>
      </c>
      <c r="C75" t="s">
        <v>250</v>
      </c>
      <c r="E75">
        <v>-7.1585194054403019</v>
      </c>
      <c r="F75">
        <v>-39.316382754273945</v>
      </c>
      <c r="H75">
        <v>23546.28</v>
      </c>
      <c r="I75">
        <v>23542.49</v>
      </c>
      <c r="J75">
        <f t="shared" si="2"/>
        <v>3.7899999999972351</v>
      </c>
      <c r="L75">
        <v>549.04</v>
      </c>
      <c r="M75">
        <v>548.30999999999995</v>
      </c>
      <c r="N75">
        <f t="shared" si="3"/>
        <v>0.73000000000001819</v>
      </c>
      <c r="P75">
        <v>3.7900000000008731</v>
      </c>
      <c r="Q75">
        <v>5.1800000000000637</v>
      </c>
      <c r="R75">
        <v>74</v>
      </c>
    </row>
    <row r="76" spans="1:18" x14ac:dyDescent="0.25">
      <c r="A76" t="s">
        <v>251</v>
      </c>
      <c r="B76">
        <v>75</v>
      </c>
      <c r="C76" t="s">
        <v>252</v>
      </c>
      <c r="E76">
        <v>-2.2187127400684403</v>
      </c>
      <c r="F76">
        <v>-39.411988053208916</v>
      </c>
      <c r="H76">
        <v>23550.07</v>
      </c>
      <c r="I76">
        <v>23546.28</v>
      </c>
      <c r="J76">
        <f t="shared" si="2"/>
        <v>3.7900000000008731</v>
      </c>
      <c r="L76">
        <v>554.22</v>
      </c>
      <c r="M76">
        <v>549.04</v>
      </c>
      <c r="N76">
        <f t="shared" si="3"/>
        <v>5.1800000000000637</v>
      </c>
      <c r="P76">
        <v>3.7900000000008731</v>
      </c>
      <c r="Q76">
        <v>1.6200000000000045</v>
      </c>
      <c r="R76">
        <v>75</v>
      </c>
    </row>
    <row r="77" spans="1:18" x14ac:dyDescent="0.25">
      <c r="A77" t="s">
        <v>253</v>
      </c>
      <c r="B77">
        <v>76</v>
      </c>
      <c r="C77" t="s">
        <v>254</v>
      </c>
      <c r="E77">
        <v>-0.83890607469663792</v>
      </c>
      <c r="F77">
        <v>-39.507593352143886</v>
      </c>
      <c r="H77">
        <v>23553.86</v>
      </c>
      <c r="I77">
        <v>23550.07</v>
      </c>
      <c r="J77">
        <f t="shared" si="2"/>
        <v>3.7900000000008731</v>
      </c>
      <c r="L77">
        <v>555.84</v>
      </c>
      <c r="M77">
        <v>554.22</v>
      </c>
      <c r="N77">
        <f t="shared" si="3"/>
        <v>1.6200000000000045</v>
      </c>
      <c r="P77">
        <v>3.7900000000008731</v>
      </c>
      <c r="Q77">
        <v>1.7899999999999636</v>
      </c>
      <c r="R77">
        <v>76</v>
      </c>
    </row>
    <row r="78" spans="1:18" x14ac:dyDescent="0.25">
      <c r="A78" t="s">
        <v>255</v>
      </c>
      <c r="B78">
        <v>77</v>
      </c>
      <c r="C78" t="s">
        <v>256</v>
      </c>
      <c r="E78">
        <v>0.71090059067512357</v>
      </c>
      <c r="F78">
        <v>-39.603198651078856</v>
      </c>
      <c r="H78">
        <v>23557.65</v>
      </c>
      <c r="I78">
        <v>23553.86</v>
      </c>
      <c r="J78">
        <f t="shared" si="2"/>
        <v>3.7900000000008731</v>
      </c>
      <c r="L78">
        <v>557.63</v>
      </c>
      <c r="M78">
        <v>555.84</v>
      </c>
      <c r="N78">
        <f t="shared" si="3"/>
        <v>1.7899999999999636</v>
      </c>
      <c r="P78">
        <v>3.7899999999972351</v>
      </c>
      <c r="Q78">
        <v>-0.61000000000001364</v>
      </c>
      <c r="R78">
        <v>77</v>
      </c>
    </row>
    <row r="79" spans="1:18" x14ac:dyDescent="0.25">
      <c r="A79" t="s">
        <v>257</v>
      </c>
      <c r="B79">
        <v>78</v>
      </c>
      <c r="C79" t="s">
        <v>258</v>
      </c>
      <c r="E79">
        <v>-0.13929274395297853</v>
      </c>
      <c r="F79">
        <v>-39.698803950017464</v>
      </c>
      <c r="H79">
        <v>23561.439999999999</v>
      </c>
      <c r="I79">
        <v>23557.65</v>
      </c>
      <c r="J79">
        <f t="shared" si="2"/>
        <v>3.7899999999972351</v>
      </c>
      <c r="L79">
        <v>557.02</v>
      </c>
      <c r="M79">
        <v>557.63</v>
      </c>
      <c r="N79">
        <f t="shared" si="3"/>
        <v>-0.61000000000001364</v>
      </c>
      <c r="P79">
        <v>3.7900000000008731</v>
      </c>
      <c r="Q79">
        <v>4.6800000000000637</v>
      </c>
      <c r="R79">
        <v>78</v>
      </c>
    </row>
    <row r="80" spans="1:18" x14ac:dyDescent="0.25">
      <c r="A80" t="s">
        <v>259</v>
      </c>
      <c r="B80">
        <v>79</v>
      </c>
      <c r="C80" t="s">
        <v>260</v>
      </c>
      <c r="E80">
        <v>4.300513921418883</v>
      </c>
      <c r="F80">
        <v>-39.794409248952434</v>
      </c>
      <c r="H80">
        <v>23565.23</v>
      </c>
      <c r="I80">
        <v>23561.439999999999</v>
      </c>
      <c r="J80">
        <f t="shared" si="2"/>
        <v>3.7900000000008731</v>
      </c>
      <c r="L80">
        <v>561.70000000000005</v>
      </c>
      <c r="M80">
        <v>557.02</v>
      </c>
      <c r="N80">
        <f t="shared" si="3"/>
        <v>4.6800000000000637</v>
      </c>
      <c r="P80">
        <v>3.7900000000008731</v>
      </c>
      <c r="Q80">
        <v>2.0599999999999454</v>
      </c>
      <c r="R80">
        <v>79</v>
      </c>
    </row>
    <row r="81" spans="1:18" x14ac:dyDescent="0.25">
      <c r="A81" t="s">
        <v>261</v>
      </c>
      <c r="B81">
        <v>80</v>
      </c>
      <c r="C81" t="s">
        <v>262</v>
      </c>
      <c r="E81">
        <v>6.1203205867906263</v>
      </c>
      <c r="F81">
        <v>-39.890014547891042</v>
      </c>
      <c r="H81">
        <v>23569.02</v>
      </c>
      <c r="I81">
        <v>23565.23</v>
      </c>
      <c r="J81">
        <f t="shared" si="2"/>
        <v>3.7900000000008731</v>
      </c>
      <c r="L81">
        <v>563.76</v>
      </c>
      <c r="M81">
        <v>561.70000000000005</v>
      </c>
      <c r="N81">
        <f t="shared" si="3"/>
        <v>2.0599999999999454</v>
      </c>
      <c r="P81">
        <v>3.7900000000008731</v>
      </c>
      <c r="Q81">
        <v>-4.0900000000000318</v>
      </c>
      <c r="R81">
        <v>80</v>
      </c>
    </row>
    <row r="82" spans="1:18" x14ac:dyDescent="0.25">
      <c r="A82" t="s">
        <v>263</v>
      </c>
      <c r="B82">
        <v>81</v>
      </c>
      <c r="C82" t="s">
        <v>264</v>
      </c>
      <c r="E82">
        <v>1.790127252162506</v>
      </c>
      <c r="F82">
        <v>-39.985619846826012</v>
      </c>
      <c r="H82">
        <v>23572.81</v>
      </c>
      <c r="I82">
        <v>23569.02</v>
      </c>
      <c r="J82">
        <f t="shared" si="2"/>
        <v>3.7900000000008731</v>
      </c>
      <c r="L82">
        <v>559.66999999999996</v>
      </c>
      <c r="M82">
        <v>563.76</v>
      </c>
      <c r="N82">
        <f t="shared" si="3"/>
        <v>-4.0900000000000318</v>
      </c>
      <c r="P82">
        <v>3.7999999999992724</v>
      </c>
      <c r="Q82">
        <v>0.69000000000005457</v>
      </c>
      <c r="R82">
        <v>81</v>
      </c>
    </row>
    <row r="83" spans="1:18" x14ac:dyDescent="0.25">
      <c r="A83" t="s">
        <v>265</v>
      </c>
      <c r="B83">
        <v>82</v>
      </c>
      <c r="C83" t="s">
        <v>266</v>
      </c>
      <c r="E83">
        <v>2.2399339175343584</v>
      </c>
      <c r="F83">
        <v>-40.071225145762583</v>
      </c>
      <c r="H83">
        <v>23576.61</v>
      </c>
      <c r="I83">
        <v>23572.81</v>
      </c>
      <c r="J83">
        <f t="shared" si="2"/>
        <v>3.7999999999992724</v>
      </c>
      <c r="L83">
        <v>560.36</v>
      </c>
      <c r="M83">
        <v>559.66999999999996</v>
      </c>
      <c r="N83">
        <f t="shared" si="3"/>
        <v>0.69000000000005457</v>
      </c>
      <c r="P83">
        <v>3.7900000000008731</v>
      </c>
      <c r="Q83">
        <v>-0.86000000000001364</v>
      </c>
      <c r="R83">
        <v>82</v>
      </c>
    </row>
    <row r="84" spans="1:18" x14ac:dyDescent="0.25">
      <c r="A84" t="s">
        <v>267</v>
      </c>
      <c r="B84">
        <v>83</v>
      </c>
      <c r="C84" t="s">
        <v>268</v>
      </c>
      <c r="E84">
        <v>1.1397405829061427</v>
      </c>
      <c r="F84">
        <v>-40.166830444697553</v>
      </c>
      <c r="H84">
        <v>23580.400000000001</v>
      </c>
      <c r="I84">
        <v>23576.61</v>
      </c>
      <c r="J84">
        <f t="shared" si="2"/>
        <v>3.7900000000008731</v>
      </c>
      <c r="L84">
        <v>559.5</v>
      </c>
      <c r="M84">
        <v>560.36</v>
      </c>
      <c r="N84">
        <f t="shared" si="3"/>
        <v>-0.86000000000001364</v>
      </c>
      <c r="P84">
        <v>3.7899999999972351</v>
      </c>
      <c r="Q84">
        <v>1.0599999999999454</v>
      </c>
      <c r="R84">
        <v>83</v>
      </c>
    </row>
    <row r="85" spans="1:18" x14ac:dyDescent="0.25">
      <c r="A85" t="s">
        <v>269</v>
      </c>
      <c r="B85">
        <v>84</v>
      </c>
      <c r="C85" t="s">
        <v>270</v>
      </c>
      <c r="E85">
        <v>1.959547248277886</v>
      </c>
      <c r="F85">
        <v>-40.262435743636161</v>
      </c>
      <c r="H85">
        <v>23584.19</v>
      </c>
      <c r="I85">
        <v>23580.400000000001</v>
      </c>
      <c r="J85">
        <f t="shared" si="2"/>
        <v>3.7899999999972351</v>
      </c>
      <c r="L85">
        <v>560.55999999999995</v>
      </c>
      <c r="M85">
        <v>559.5</v>
      </c>
      <c r="N85">
        <f t="shared" si="3"/>
        <v>1.0599999999999454</v>
      </c>
      <c r="P85">
        <v>3.8000000000029104</v>
      </c>
      <c r="Q85">
        <v>4.0300000000000864</v>
      </c>
      <c r="R85">
        <v>84</v>
      </c>
    </row>
    <row r="86" spans="1:18" x14ac:dyDescent="0.25">
      <c r="A86" t="s">
        <v>271</v>
      </c>
      <c r="B86">
        <v>85</v>
      </c>
      <c r="C86" t="s">
        <v>272</v>
      </c>
      <c r="E86">
        <v>5.7493539136498839</v>
      </c>
      <c r="F86">
        <v>-40.348041042569093</v>
      </c>
      <c r="H86">
        <v>23587.99</v>
      </c>
      <c r="I86">
        <v>23584.19</v>
      </c>
      <c r="J86">
        <f t="shared" si="2"/>
        <v>3.8000000000029104</v>
      </c>
      <c r="L86">
        <v>564.59</v>
      </c>
      <c r="M86">
        <v>560.55999999999995</v>
      </c>
      <c r="N86">
        <f t="shared" si="3"/>
        <v>4.0300000000000864</v>
      </c>
      <c r="P86">
        <v>3.7899999999972351</v>
      </c>
      <c r="Q86">
        <v>-1.2000000000000455</v>
      </c>
      <c r="R86">
        <v>85</v>
      </c>
    </row>
    <row r="87" spans="1:18" x14ac:dyDescent="0.25">
      <c r="A87" t="s">
        <v>273</v>
      </c>
      <c r="B87">
        <v>86</v>
      </c>
      <c r="C87" t="s">
        <v>274</v>
      </c>
      <c r="E87">
        <v>4.3091605790216363</v>
      </c>
      <c r="F87">
        <v>-40.443646341507701</v>
      </c>
      <c r="H87">
        <v>23591.78</v>
      </c>
      <c r="I87">
        <v>23587.99</v>
      </c>
      <c r="J87">
        <f t="shared" si="2"/>
        <v>3.7899999999972351</v>
      </c>
      <c r="L87">
        <v>563.39</v>
      </c>
      <c r="M87">
        <v>564.59</v>
      </c>
      <c r="N87">
        <f t="shared" si="3"/>
        <v>-1.2000000000000455</v>
      </c>
      <c r="P87">
        <v>3.8000000000029104</v>
      </c>
      <c r="Q87">
        <v>1.7000000000000455</v>
      </c>
      <c r="R87">
        <v>86</v>
      </c>
    </row>
    <row r="88" spans="1:18" x14ac:dyDescent="0.25">
      <c r="A88" t="s">
        <v>275</v>
      </c>
      <c r="B88">
        <v>87</v>
      </c>
      <c r="C88" t="s">
        <v>276</v>
      </c>
      <c r="E88">
        <v>5.7689672443934796</v>
      </c>
      <c r="F88">
        <v>-40.529251640444272</v>
      </c>
      <c r="H88">
        <v>23595.58</v>
      </c>
      <c r="I88">
        <v>23591.78</v>
      </c>
      <c r="J88">
        <f t="shared" si="2"/>
        <v>3.8000000000029104</v>
      </c>
      <c r="L88">
        <v>565.09</v>
      </c>
      <c r="M88">
        <v>563.39</v>
      </c>
      <c r="N88">
        <f t="shared" si="3"/>
        <v>1.7000000000000455</v>
      </c>
      <c r="P88">
        <v>3.7999999999992724</v>
      </c>
      <c r="Q88">
        <v>1.7899999999999636</v>
      </c>
      <c r="R88">
        <v>87</v>
      </c>
    </row>
    <row r="89" spans="1:18" x14ac:dyDescent="0.25">
      <c r="A89" t="s">
        <v>277</v>
      </c>
      <c r="B89">
        <v>88</v>
      </c>
      <c r="C89" t="s">
        <v>278</v>
      </c>
      <c r="E89">
        <v>7.3187739097652411</v>
      </c>
      <c r="F89">
        <v>-40.614856939380843</v>
      </c>
      <c r="H89">
        <v>23599.38</v>
      </c>
      <c r="I89">
        <v>23595.58</v>
      </c>
      <c r="J89">
        <f t="shared" si="2"/>
        <v>3.7999999999992724</v>
      </c>
      <c r="L89">
        <v>566.88</v>
      </c>
      <c r="M89">
        <v>565.09</v>
      </c>
      <c r="N89">
        <f t="shared" si="3"/>
        <v>1.7899999999999636</v>
      </c>
      <c r="P89">
        <v>3.7899999999972351</v>
      </c>
      <c r="Q89">
        <v>-0.76999999999998181</v>
      </c>
      <c r="R89">
        <v>88</v>
      </c>
    </row>
    <row r="90" spans="1:18" x14ac:dyDescent="0.25">
      <c r="A90" t="s">
        <v>279</v>
      </c>
      <c r="B90">
        <v>89</v>
      </c>
      <c r="C90" t="s">
        <v>280</v>
      </c>
      <c r="E90">
        <v>6.3085805751371709</v>
      </c>
      <c r="F90">
        <v>-40.710462238319451</v>
      </c>
      <c r="H90">
        <v>23603.17</v>
      </c>
      <c r="I90">
        <v>23599.38</v>
      </c>
      <c r="J90">
        <f t="shared" si="2"/>
        <v>3.7899999999972351</v>
      </c>
      <c r="L90">
        <v>566.11</v>
      </c>
      <c r="M90">
        <v>566.88</v>
      </c>
      <c r="N90">
        <f t="shared" si="3"/>
        <v>-0.76999999999998181</v>
      </c>
      <c r="P90">
        <v>3.8000000000029104</v>
      </c>
      <c r="Q90">
        <v>-10.370000000000005</v>
      </c>
      <c r="R90">
        <v>89</v>
      </c>
    </row>
    <row r="91" spans="1:18" x14ac:dyDescent="0.25">
      <c r="A91" t="s">
        <v>281</v>
      </c>
      <c r="B91">
        <v>90</v>
      </c>
      <c r="C91" t="s">
        <v>282</v>
      </c>
      <c r="E91">
        <v>-4.3016127594910358</v>
      </c>
      <c r="F91">
        <v>-40.796067537252384</v>
      </c>
      <c r="H91">
        <v>23606.97</v>
      </c>
      <c r="I91">
        <v>23603.17</v>
      </c>
      <c r="J91">
        <f t="shared" si="2"/>
        <v>3.8000000000029104</v>
      </c>
      <c r="L91">
        <v>555.74</v>
      </c>
      <c r="M91">
        <v>566.11</v>
      </c>
      <c r="N91">
        <f t="shared" si="3"/>
        <v>-10.370000000000005</v>
      </c>
      <c r="P91">
        <v>3.7999999999992724</v>
      </c>
      <c r="Q91">
        <v>2.9999999999972715E-2</v>
      </c>
      <c r="R91">
        <v>90</v>
      </c>
    </row>
    <row r="92" spans="1:18" x14ac:dyDescent="0.25">
      <c r="A92" t="s">
        <v>283</v>
      </c>
      <c r="B92">
        <v>91</v>
      </c>
      <c r="C92" t="s">
        <v>284</v>
      </c>
      <c r="E92">
        <v>-4.5118060941192653</v>
      </c>
      <c r="F92">
        <v>-40.881672836188955</v>
      </c>
      <c r="H92">
        <v>23610.77</v>
      </c>
      <c r="I92">
        <v>23606.97</v>
      </c>
      <c r="J92">
        <f t="shared" si="2"/>
        <v>3.7999999999992724</v>
      </c>
      <c r="L92">
        <v>555.77</v>
      </c>
      <c r="M92">
        <v>555.74</v>
      </c>
      <c r="N92">
        <f t="shared" si="3"/>
        <v>2.9999999999972715E-2</v>
      </c>
      <c r="P92">
        <v>3.7999999999992724</v>
      </c>
      <c r="Q92">
        <v>-4.4099999999999682</v>
      </c>
      <c r="R92">
        <v>91</v>
      </c>
    </row>
    <row r="93" spans="1:18" x14ac:dyDescent="0.25">
      <c r="A93" t="s">
        <v>285</v>
      </c>
      <c r="B93">
        <v>92</v>
      </c>
      <c r="C93" t="s">
        <v>286</v>
      </c>
      <c r="E93">
        <v>-9.1619994287474356</v>
      </c>
      <c r="F93">
        <v>-40.967278135125525</v>
      </c>
      <c r="H93">
        <v>23614.57</v>
      </c>
      <c r="I93">
        <v>23610.77</v>
      </c>
      <c r="J93">
        <f t="shared" si="2"/>
        <v>3.7999999999992724</v>
      </c>
      <c r="L93">
        <v>551.36</v>
      </c>
      <c r="M93">
        <v>555.77</v>
      </c>
      <c r="N93">
        <f t="shared" si="3"/>
        <v>-4.4099999999999682</v>
      </c>
      <c r="P93">
        <v>3.7999999999992724</v>
      </c>
      <c r="Q93">
        <v>-2.3100000000000591</v>
      </c>
      <c r="R93">
        <v>92</v>
      </c>
    </row>
    <row r="94" spans="1:18" x14ac:dyDescent="0.25">
      <c r="A94" t="s">
        <v>287</v>
      </c>
      <c r="B94">
        <v>93</v>
      </c>
      <c r="C94" t="s">
        <v>288</v>
      </c>
      <c r="E94">
        <v>-11.712192763375583</v>
      </c>
      <c r="F94">
        <v>-41.052883434062096</v>
      </c>
      <c r="H94">
        <v>23618.37</v>
      </c>
      <c r="I94">
        <v>23614.57</v>
      </c>
      <c r="J94">
        <f t="shared" si="2"/>
        <v>3.7999999999992724</v>
      </c>
      <c r="L94">
        <v>549.04999999999995</v>
      </c>
      <c r="M94">
        <v>551.36</v>
      </c>
      <c r="N94">
        <f t="shared" si="3"/>
        <v>-2.3100000000000591</v>
      </c>
      <c r="P94">
        <v>3.7999999999992724</v>
      </c>
      <c r="Q94">
        <v>1.1700000000000728</v>
      </c>
      <c r="R94">
        <v>93</v>
      </c>
    </row>
    <row r="95" spans="1:18" x14ac:dyDescent="0.25">
      <c r="A95" t="s">
        <v>289</v>
      </c>
      <c r="B95">
        <v>94</v>
      </c>
      <c r="C95" t="s">
        <v>290</v>
      </c>
      <c r="E95">
        <v>-10.782386098003713</v>
      </c>
      <c r="F95">
        <v>-41.138488732998667</v>
      </c>
      <c r="H95">
        <v>23622.17</v>
      </c>
      <c r="I95">
        <v>23618.37</v>
      </c>
      <c r="J95">
        <f t="shared" si="2"/>
        <v>3.7999999999992724</v>
      </c>
      <c r="L95">
        <v>550.22</v>
      </c>
      <c r="M95">
        <v>549.04999999999995</v>
      </c>
      <c r="N95">
        <f t="shared" si="3"/>
        <v>1.1700000000000728</v>
      </c>
      <c r="P95">
        <v>3.8000000000029104</v>
      </c>
      <c r="Q95">
        <v>3.3999999999999773</v>
      </c>
      <c r="R95">
        <v>94</v>
      </c>
    </row>
    <row r="96" spans="1:18" x14ac:dyDescent="0.25">
      <c r="A96" t="s">
        <v>291</v>
      </c>
      <c r="B96">
        <v>95</v>
      </c>
      <c r="C96" t="s">
        <v>292</v>
      </c>
      <c r="E96">
        <v>-7.6225794326319374</v>
      </c>
      <c r="F96">
        <v>-41.224094031935238</v>
      </c>
      <c r="H96">
        <v>23625.97</v>
      </c>
      <c r="I96">
        <v>23622.17</v>
      </c>
      <c r="J96">
        <f t="shared" si="2"/>
        <v>3.8000000000029104</v>
      </c>
      <c r="L96">
        <v>553.62</v>
      </c>
      <c r="M96">
        <v>550.22</v>
      </c>
      <c r="N96">
        <f t="shared" si="3"/>
        <v>3.3999999999999773</v>
      </c>
      <c r="P96">
        <v>3.7999999999992724</v>
      </c>
      <c r="Q96">
        <v>-3.1599999999999682</v>
      </c>
      <c r="R96">
        <v>95</v>
      </c>
    </row>
    <row r="97" spans="1:18" x14ac:dyDescent="0.25">
      <c r="A97" t="s">
        <v>293</v>
      </c>
      <c r="B97">
        <v>96</v>
      </c>
      <c r="C97" t="s">
        <v>294</v>
      </c>
      <c r="E97">
        <v>-11.022772767259994</v>
      </c>
      <c r="F97">
        <v>-41.309699330871808</v>
      </c>
      <c r="H97">
        <v>23629.77</v>
      </c>
      <c r="I97">
        <v>23625.97</v>
      </c>
      <c r="J97">
        <f t="shared" si="2"/>
        <v>3.7999999999992724</v>
      </c>
      <c r="L97">
        <v>550.46</v>
      </c>
      <c r="M97">
        <v>553.62</v>
      </c>
      <c r="N97">
        <f t="shared" si="3"/>
        <v>-3.1599999999999682</v>
      </c>
      <c r="P97">
        <v>3.7999999999992724</v>
      </c>
      <c r="Q97">
        <v>-1.8500000000000227</v>
      </c>
      <c r="R97">
        <v>96</v>
      </c>
    </row>
    <row r="98" spans="1:18" x14ac:dyDescent="0.25">
      <c r="A98" t="s">
        <v>295</v>
      </c>
      <c r="B98">
        <v>97</v>
      </c>
      <c r="C98" t="s">
        <v>296</v>
      </c>
      <c r="E98">
        <v>-13.112966101888219</v>
      </c>
      <c r="F98">
        <v>-41.395304629808379</v>
      </c>
      <c r="H98">
        <v>23633.57</v>
      </c>
      <c r="I98">
        <v>23629.77</v>
      </c>
      <c r="J98">
        <f t="shared" si="2"/>
        <v>3.7999999999992724</v>
      </c>
      <c r="L98">
        <v>548.61</v>
      </c>
      <c r="M98">
        <v>550.46</v>
      </c>
      <c r="N98">
        <f t="shared" si="3"/>
        <v>-1.8500000000000227</v>
      </c>
      <c r="P98">
        <v>3.7999999999992724</v>
      </c>
      <c r="Q98">
        <v>2.8400000000000318</v>
      </c>
      <c r="R98">
        <v>97</v>
      </c>
    </row>
    <row r="99" spans="1:18" x14ac:dyDescent="0.25">
      <c r="A99" t="s">
        <v>297</v>
      </c>
      <c r="B99">
        <v>98</v>
      </c>
      <c r="C99" t="s">
        <v>298</v>
      </c>
      <c r="E99">
        <v>-10.513159436516389</v>
      </c>
      <c r="F99">
        <v>-41.48090992874495</v>
      </c>
      <c r="H99">
        <v>23637.37</v>
      </c>
      <c r="I99">
        <v>23633.57</v>
      </c>
      <c r="J99">
        <f t="shared" si="2"/>
        <v>3.7999999999992724</v>
      </c>
      <c r="L99">
        <v>551.45000000000005</v>
      </c>
      <c r="M99">
        <v>548.61</v>
      </c>
      <c r="N99">
        <f t="shared" si="3"/>
        <v>2.8400000000000318</v>
      </c>
      <c r="P99">
        <v>3.8100000000013097</v>
      </c>
      <c r="Q99">
        <v>-0.75</v>
      </c>
      <c r="R99">
        <v>98</v>
      </c>
    </row>
    <row r="100" spans="1:18" x14ac:dyDescent="0.25">
      <c r="A100" t="s">
        <v>299</v>
      </c>
      <c r="B100">
        <v>99</v>
      </c>
      <c r="C100" t="s">
        <v>300</v>
      </c>
      <c r="E100">
        <v>-11.503352771144591</v>
      </c>
      <c r="F100">
        <v>-41.556515227679483</v>
      </c>
      <c r="H100">
        <v>23641.18</v>
      </c>
      <c r="I100">
        <v>23637.37</v>
      </c>
      <c r="J100">
        <f t="shared" si="2"/>
        <v>3.8100000000013097</v>
      </c>
      <c r="L100">
        <v>550.70000000000005</v>
      </c>
      <c r="M100">
        <v>551.45000000000005</v>
      </c>
      <c r="N100">
        <f t="shared" si="3"/>
        <v>-0.75</v>
      </c>
      <c r="P100">
        <v>6.2799999999988358</v>
      </c>
      <c r="Q100">
        <v>3.25</v>
      </c>
      <c r="R100">
        <v>99</v>
      </c>
    </row>
    <row r="101" spans="1:18" x14ac:dyDescent="0.25">
      <c r="A101" t="s">
        <v>301</v>
      </c>
      <c r="B101">
        <v>100</v>
      </c>
      <c r="C101" t="s">
        <v>302</v>
      </c>
      <c r="E101">
        <v>-8.4935461057726798</v>
      </c>
      <c r="F101">
        <v>-39.162120526616491</v>
      </c>
      <c r="H101">
        <v>23647.46</v>
      </c>
      <c r="I101">
        <v>23641.18</v>
      </c>
      <c r="J101">
        <f t="shared" si="2"/>
        <v>6.2799999999988358</v>
      </c>
      <c r="L101">
        <v>553.95000000000005</v>
      </c>
      <c r="M101">
        <v>550.70000000000005</v>
      </c>
      <c r="N101">
        <f t="shared" si="3"/>
        <v>3.25</v>
      </c>
      <c r="P101">
        <v>6.2800000000024738</v>
      </c>
      <c r="Q101">
        <v>8.9999999999918145E-2</v>
      </c>
      <c r="R101">
        <v>100</v>
      </c>
    </row>
    <row r="102" spans="1:18" x14ac:dyDescent="0.25">
      <c r="A102" t="s">
        <v>303</v>
      </c>
      <c r="B102">
        <v>101</v>
      </c>
      <c r="C102" t="s">
        <v>304</v>
      </c>
      <c r="E102">
        <v>-8.6437394404009638</v>
      </c>
      <c r="F102">
        <v>-36.76772582554986</v>
      </c>
      <c r="H102">
        <v>23653.74</v>
      </c>
      <c r="I102">
        <v>23647.46</v>
      </c>
      <c r="J102">
        <f t="shared" si="2"/>
        <v>6.2800000000024738</v>
      </c>
      <c r="L102">
        <v>554.04</v>
      </c>
      <c r="M102">
        <v>553.95000000000005</v>
      </c>
      <c r="N102">
        <f t="shared" si="3"/>
        <v>8.9999999999918145E-2</v>
      </c>
      <c r="P102">
        <v>6.2899999999972351</v>
      </c>
      <c r="Q102">
        <v>1.9500000000000455</v>
      </c>
      <c r="R102">
        <v>101</v>
      </c>
    </row>
    <row r="103" spans="1:18" x14ac:dyDescent="0.25">
      <c r="A103" t="s">
        <v>305</v>
      </c>
      <c r="B103">
        <v>102</v>
      </c>
      <c r="C103" t="s">
        <v>306</v>
      </c>
      <c r="E103">
        <v>-6.9339327750291204</v>
      </c>
      <c r="F103">
        <v>-34.363331124492106</v>
      </c>
      <c r="H103">
        <v>23660.03</v>
      </c>
      <c r="I103">
        <v>23653.74</v>
      </c>
      <c r="J103">
        <f t="shared" si="2"/>
        <v>6.2899999999972351</v>
      </c>
      <c r="L103">
        <v>555.99</v>
      </c>
      <c r="M103">
        <v>554.04</v>
      </c>
      <c r="N103">
        <f t="shared" si="3"/>
        <v>1.9500000000000455</v>
      </c>
      <c r="P103">
        <v>6.2800000000024738</v>
      </c>
      <c r="Q103">
        <v>-3.0099999999999909</v>
      </c>
      <c r="R103">
        <v>102</v>
      </c>
    </row>
    <row r="104" spans="1:18" x14ac:dyDescent="0.25">
      <c r="A104" t="s">
        <v>307</v>
      </c>
      <c r="B104">
        <v>103</v>
      </c>
      <c r="C104" t="s">
        <v>308</v>
      </c>
      <c r="E104">
        <v>-10.184126109657313</v>
      </c>
      <c r="F104">
        <v>-31.968936423425475</v>
      </c>
      <c r="H104">
        <v>23666.31</v>
      </c>
      <c r="I104">
        <v>23660.03</v>
      </c>
      <c r="J104">
        <f t="shared" si="2"/>
        <v>6.2800000000024738</v>
      </c>
      <c r="L104">
        <v>552.98</v>
      </c>
      <c r="M104">
        <v>555.99</v>
      </c>
      <c r="N104">
        <f t="shared" si="3"/>
        <v>-3.0099999999999909</v>
      </c>
      <c r="P104">
        <v>6.2899999999972351</v>
      </c>
      <c r="Q104">
        <v>-4.9400000000000546</v>
      </c>
      <c r="R104">
        <v>103</v>
      </c>
    </row>
    <row r="105" spans="1:18" x14ac:dyDescent="0.25">
      <c r="A105" t="s">
        <v>309</v>
      </c>
      <c r="B105">
        <v>104</v>
      </c>
      <c r="C105" t="s">
        <v>310</v>
      </c>
      <c r="E105">
        <v>-15.364319444285456</v>
      </c>
      <c r="F105">
        <v>-29.564541722364083</v>
      </c>
      <c r="H105">
        <v>23672.6</v>
      </c>
      <c r="I105">
        <v>23666.31</v>
      </c>
      <c r="J105">
        <f t="shared" si="2"/>
        <v>6.2899999999972351</v>
      </c>
      <c r="L105">
        <v>548.04</v>
      </c>
      <c r="M105">
        <v>552.98</v>
      </c>
      <c r="N105">
        <f t="shared" si="3"/>
        <v>-4.9400000000000546</v>
      </c>
      <c r="P105">
        <v>6.2900000000008731</v>
      </c>
      <c r="Q105">
        <v>2.6800000000000637</v>
      </c>
      <c r="R105">
        <v>104</v>
      </c>
    </row>
    <row r="106" spans="1:18" x14ac:dyDescent="0.25">
      <c r="A106" t="s">
        <v>311</v>
      </c>
      <c r="B106">
        <v>105</v>
      </c>
      <c r="C106" t="s">
        <v>312</v>
      </c>
      <c r="E106">
        <v>-12.924512778913595</v>
      </c>
      <c r="F106">
        <v>-27.160147021299053</v>
      </c>
      <c r="H106">
        <v>23678.89</v>
      </c>
      <c r="I106">
        <v>23672.6</v>
      </c>
      <c r="J106">
        <f t="shared" si="2"/>
        <v>6.2900000000008731</v>
      </c>
      <c r="L106">
        <v>550.72</v>
      </c>
      <c r="M106">
        <v>548.04</v>
      </c>
      <c r="N106">
        <f t="shared" si="3"/>
        <v>2.6800000000000637</v>
      </c>
      <c r="P106">
        <v>6.2900000000008731</v>
      </c>
      <c r="Q106">
        <v>-0.49000000000000909</v>
      </c>
      <c r="R106">
        <v>105</v>
      </c>
    </row>
    <row r="107" spans="1:18" x14ac:dyDescent="0.25">
      <c r="A107" t="s">
        <v>313</v>
      </c>
      <c r="B107">
        <v>106</v>
      </c>
      <c r="C107" t="s">
        <v>314</v>
      </c>
      <c r="E107">
        <v>-13.654706113541806</v>
      </c>
      <c r="F107">
        <v>-24.755752320234024</v>
      </c>
      <c r="H107">
        <v>23685.18</v>
      </c>
      <c r="I107">
        <v>23678.89</v>
      </c>
      <c r="J107">
        <f t="shared" si="2"/>
        <v>6.2900000000008731</v>
      </c>
      <c r="L107">
        <v>550.23</v>
      </c>
      <c r="M107">
        <v>550.72</v>
      </c>
      <c r="N107">
        <f t="shared" si="3"/>
        <v>-0.49000000000000909</v>
      </c>
      <c r="P107">
        <v>6.2900000000008731</v>
      </c>
      <c r="Q107">
        <v>0.44999999999993179</v>
      </c>
      <c r="R107">
        <v>106</v>
      </c>
    </row>
    <row r="108" spans="1:18" x14ac:dyDescent="0.25">
      <c r="A108" t="s">
        <v>315</v>
      </c>
      <c r="B108">
        <v>107</v>
      </c>
      <c r="C108" t="s">
        <v>316</v>
      </c>
      <c r="E108">
        <v>-13.444899448170077</v>
      </c>
      <c r="F108">
        <v>-22.351357619168994</v>
      </c>
      <c r="H108">
        <v>23691.47</v>
      </c>
      <c r="I108">
        <v>23685.18</v>
      </c>
      <c r="J108">
        <f t="shared" si="2"/>
        <v>6.2900000000008731</v>
      </c>
      <c r="L108">
        <v>550.67999999999995</v>
      </c>
      <c r="M108">
        <v>550.23</v>
      </c>
      <c r="N108">
        <f t="shared" si="3"/>
        <v>0.44999999999993179</v>
      </c>
      <c r="P108">
        <v>6.2899999999972351</v>
      </c>
      <c r="Q108">
        <v>1.9400000000000546</v>
      </c>
      <c r="R108">
        <v>107</v>
      </c>
    </row>
    <row r="109" spans="1:18" x14ac:dyDescent="0.25">
      <c r="A109" t="s">
        <v>317</v>
      </c>
      <c r="B109">
        <v>108</v>
      </c>
      <c r="C109" t="s">
        <v>318</v>
      </c>
      <c r="E109">
        <v>-11.74509278279811</v>
      </c>
      <c r="F109">
        <v>-19.946962918107602</v>
      </c>
      <c r="H109">
        <v>23697.759999999998</v>
      </c>
      <c r="I109">
        <v>23691.47</v>
      </c>
      <c r="J109">
        <f t="shared" si="2"/>
        <v>6.2899999999972351</v>
      </c>
      <c r="L109">
        <v>552.62</v>
      </c>
      <c r="M109">
        <v>550.67999999999995</v>
      </c>
      <c r="N109">
        <f t="shared" si="3"/>
        <v>1.9400000000000546</v>
      </c>
      <c r="P109">
        <v>6.3000000000029104</v>
      </c>
      <c r="Q109">
        <v>-0.99000000000000909</v>
      </c>
      <c r="R109">
        <v>108</v>
      </c>
    </row>
    <row r="110" spans="1:18" x14ac:dyDescent="0.25">
      <c r="A110" t="s">
        <v>319</v>
      </c>
      <c r="B110">
        <v>109</v>
      </c>
      <c r="C110" t="s">
        <v>320</v>
      </c>
      <c r="E110">
        <v>-12.975286117426322</v>
      </c>
      <c r="F110">
        <v>-17.532568217040534</v>
      </c>
      <c r="H110">
        <v>23704.06</v>
      </c>
      <c r="I110">
        <v>23697.759999999998</v>
      </c>
      <c r="J110">
        <f t="shared" si="2"/>
        <v>6.3000000000029104</v>
      </c>
      <c r="L110">
        <v>551.63</v>
      </c>
      <c r="M110">
        <v>552.62</v>
      </c>
      <c r="N110">
        <f t="shared" si="3"/>
        <v>-0.99000000000000909</v>
      </c>
      <c r="P110">
        <v>6.2899999999972351</v>
      </c>
      <c r="Q110">
        <v>-2.0399999999999636</v>
      </c>
      <c r="R110">
        <v>109</v>
      </c>
    </row>
    <row r="111" spans="1:18" x14ac:dyDescent="0.25">
      <c r="A111" t="s">
        <v>321</v>
      </c>
      <c r="B111">
        <v>110</v>
      </c>
      <c r="C111" t="s">
        <v>322</v>
      </c>
      <c r="E111">
        <v>-15.255479452054487</v>
      </c>
      <c r="F111">
        <v>-15.12817351598278</v>
      </c>
      <c r="H111">
        <v>23710.35</v>
      </c>
      <c r="I111">
        <v>23704.06</v>
      </c>
      <c r="J111">
        <f t="shared" si="2"/>
        <v>6.2899999999972351</v>
      </c>
      <c r="L111">
        <v>549.59</v>
      </c>
      <c r="M111">
        <v>551.63</v>
      </c>
      <c r="N111">
        <f t="shared" si="3"/>
        <v>-2.0399999999999636</v>
      </c>
      <c r="P111">
        <v>6.3000000000029104</v>
      </c>
      <c r="Q111">
        <v>0.29999999999995453</v>
      </c>
      <c r="R111">
        <v>110</v>
      </c>
    </row>
    <row r="112" spans="1:18" x14ac:dyDescent="0.25">
      <c r="A112" t="s">
        <v>323</v>
      </c>
      <c r="B112">
        <v>111</v>
      </c>
      <c r="C112" t="s">
        <v>324</v>
      </c>
      <c r="E112">
        <v>-15.195672786682621</v>
      </c>
      <c r="F112">
        <v>-12.713778814915713</v>
      </c>
      <c r="H112">
        <v>23716.65</v>
      </c>
      <c r="I112">
        <v>23710.35</v>
      </c>
      <c r="J112">
        <f t="shared" si="2"/>
        <v>6.3000000000029104</v>
      </c>
      <c r="L112">
        <v>549.89</v>
      </c>
      <c r="M112">
        <v>549.59</v>
      </c>
      <c r="N112">
        <f t="shared" si="3"/>
        <v>0.29999999999995453</v>
      </c>
      <c r="P112">
        <v>6.2999999999992724</v>
      </c>
      <c r="Q112">
        <v>3.2300000000000182</v>
      </c>
      <c r="R112">
        <v>111</v>
      </c>
    </row>
    <row r="113" spans="1:18" x14ac:dyDescent="0.25">
      <c r="A113" t="s">
        <v>325</v>
      </c>
      <c r="B113">
        <v>112</v>
      </c>
      <c r="C113" t="s">
        <v>326</v>
      </c>
      <c r="E113">
        <v>-12.205866121310805</v>
      </c>
      <c r="F113">
        <v>-10.299384113852284</v>
      </c>
      <c r="H113">
        <v>23722.95</v>
      </c>
      <c r="I113">
        <v>23716.65</v>
      </c>
      <c r="J113">
        <f t="shared" si="2"/>
        <v>6.2999999999992724</v>
      </c>
      <c r="L113">
        <v>553.12</v>
      </c>
      <c r="M113">
        <v>549.89</v>
      </c>
      <c r="N113">
        <f t="shared" si="3"/>
        <v>3.2300000000000182</v>
      </c>
      <c r="P113">
        <v>6.2999999999992724</v>
      </c>
      <c r="Q113">
        <v>1.2899999999999636</v>
      </c>
      <c r="R113">
        <v>112</v>
      </c>
    </row>
    <row r="114" spans="1:18" x14ac:dyDescent="0.25">
      <c r="A114" t="s">
        <v>327</v>
      </c>
      <c r="B114">
        <v>113</v>
      </c>
      <c r="C114" t="s">
        <v>328</v>
      </c>
      <c r="E114">
        <v>-11.156059455939044</v>
      </c>
      <c r="F114">
        <v>-7.8849894127888547</v>
      </c>
      <c r="H114">
        <v>23729.25</v>
      </c>
      <c r="I114">
        <v>23722.95</v>
      </c>
      <c r="J114">
        <f t="shared" si="2"/>
        <v>6.2999999999992724</v>
      </c>
      <c r="L114">
        <v>554.41</v>
      </c>
      <c r="M114">
        <v>553.12</v>
      </c>
      <c r="N114">
        <f t="shared" si="3"/>
        <v>1.2899999999999636</v>
      </c>
      <c r="P114">
        <v>6.3100000000013097</v>
      </c>
      <c r="Q114">
        <v>-0.98000000000001819</v>
      </c>
      <c r="R114">
        <v>113</v>
      </c>
    </row>
    <row r="115" spans="1:18" x14ac:dyDescent="0.25">
      <c r="A115" t="s">
        <v>329</v>
      </c>
      <c r="B115">
        <v>114</v>
      </c>
      <c r="C115" t="s">
        <v>330</v>
      </c>
      <c r="E115">
        <v>-12.376252790567264</v>
      </c>
      <c r="F115">
        <v>-5.4605947117233882</v>
      </c>
      <c r="H115">
        <v>23735.56</v>
      </c>
      <c r="I115">
        <v>23729.25</v>
      </c>
      <c r="J115">
        <f t="shared" si="2"/>
        <v>6.3100000000013097</v>
      </c>
      <c r="L115">
        <v>553.42999999999995</v>
      </c>
      <c r="M115">
        <v>554.41</v>
      </c>
      <c r="N115">
        <f t="shared" si="3"/>
        <v>-0.98000000000001819</v>
      </c>
      <c r="P115">
        <v>6.2999999999992724</v>
      </c>
      <c r="Q115">
        <v>1.3700000000000045</v>
      </c>
      <c r="R115">
        <v>114</v>
      </c>
    </row>
    <row r="116" spans="1:18" x14ac:dyDescent="0.25">
      <c r="A116" t="s">
        <v>331</v>
      </c>
      <c r="B116">
        <v>115</v>
      </c>
      <c r="C116" t="s">
        <v>332</v>
      </c>
      <c r="E116">
        <v>-11.246446125195348</v>
      </c>
      <c r="F116">
        <v>-3.0462000106599589</v>
      </c>
      <c r="H116">
        <v>23741.86</v>
      </c>
      <c r="I116">
        <v>23735.56</v>
      </c>
      <c r="J116">
        <f t="shared" si="2"/>
        <v>6.2999999999992724</v>
      </c>
      <c r="L116">
        <v>554.79999999999995</v>
      </c>
      <c r="M116">
        <v>553.42999999999995</v>
      </c>
      <c r="N116">
        <f t="shared" si="3"/>
        <v>1.3700000000000045</v>
      </c>
      <c r="P116">
        <v>6.3099999999976717</v>
      </c>
      <c r="Q116">
        <v>1.9600000000000364</v>
      </c>
      <c r="R116">
        <v>115</v>
      </c>
    </row>
    <row r="117" spans="1:18" x14ac:dyDescent="0.25">
      <c r="A117" t="s">
        <v>333</v>
      </c>
      <c r="B117">
        <v>116</v>
      </c>
      <c r="C117" t="s">
        <v>334</v>
      </c>
      <c r="E117">
        <v>-9.5266394598235138</v>
      </c>
      <c r="F117">
        <v>-0.62180530959813041</v>
      </c>
      <c r="H117">
        <v>23748.17</v>
      </c>
      <c r="I117">
        <v>23741.86</v>
      </c>
      <c r="J117">
        <f t="shared" si="2"/>
        <v>6.3099999999976717</v>
      </c>
      <c r="L117">
        <v>556.76</v>
      </c>
      <c r="M117">
        <v>554.79999999999995</v>
      </c>
      <c r="N117">
        <f t="shared" si="3"/>
        <v>1.9600000000000364</v>
      </c>
      <c r="P117">
        <v>6.3100000000013097</v>
      </c>
      <c r="Q117">
        <v>2.2699999999999818</v>
      </c>
      <c r="R117">
        <v>116</v>
      </c>
    </row>
    <row r="118" spans="1:18" x14ac:dyDescent="0.25">
      <c r="A118" t="s">
        <v>335</v>
      </c>
      <c r="B118">
        <v>117</v>
      </c>
      <c r="C118" t="s">
        <v>336</v>
      </c>
      <c r="E118">
        <v>-7.4968327944517341</v>
      </c>
      <c r="F118">
        <v>1.8025893914636981</v>
      </c>
      <c r="H118">
        <v>23754.48</v>
      </c>
      <c r="I118">
        <v>23748.17</v>
      </c>
      <c r="J118">
        <f t="shared" si="2"/>
        <v>6.3100000000013097</v>
      </c>
      <c r="L118">
        <v>559.03</v>
      </c>
      <c r="M118">
        <v>556.76</v>
      </c>
      <c r="N118">
        <f t="shared" si="3"/>
        <v>2.2699999999999818</v>
      </c>
      <c r="P118">
        <v>6.3100000000013097</v>
      </c>
      <c r="Q118">
        <v>9.0000000000031832E-2</v>
      </c>
      <c r="R118">
        <v>117</v>
      </c>
    </row>
    <row r="119" spans="1:18" x14ac:dyDescent="0.25">
      <c r="A119" t="s">
        <v>337</v>
      </c>
      <c r="B119">
        <v>118</v>
      </c>
      <c r="C119" t="s">
        <v>338</v>
      </c>
      <c r="E119">
        <v>-7.6470261290799044</v>
      </c>
      <c r="F119">
        <v>4.2269840925291646</v>
      </c>
      <c r="H119">
        <v>23760.79</v>
      </c>
      <c r="I119">
        <v>23754.48</v>
      </c>
      <c r="J119">
        <f t="shared" si="2"/>
        <v>6.3100000000013097</v>
      </c>
      <c r="L119">
        <v>559.12</v>
      </c>
      <c r="M119">
        <v>559.03</v>
      </c>
      <c r="N119">
        <f t="shared" si="3"/>
        <v>9.0000000000031832E-2</v>
      </c>
      <c r="P119">
        <v>6.3099999999976717</v>
      </c>
      <c r="Q119">
        <v>-2.42999999999995</v>
      </c>
      <c r="R119">
        <v>118</v>
      </c>
    </row>
    <row r="120" spans="1:18" x14ac:dyDescent="0.25">
      <c r="A120" t="s">
        <v>339</v>
      </c>
      <c r="B120">
        <v>119</v>
      </c>
      <c r="C120" t="s">
        <v>340</v>
      </c>
      <c r="E120">
        <v>-10.317219463707943</v>
      </c>
      <c r="F120">
        <v>6.6513787935909932</v>
      </c>
      <c r="H120">
        <v>23767.1</v>
      </c>
      <c r="I120">
        <v>23760.79</v>
      </c>
      <c r="J120">
        <f t="shared" si="2"/>
        <v>6.3099999999976717</v>
      </c>
      <c r="L120">
        <v>556.69000000000005</v>
      </c>
      <c r="M120">
        <v>559.12</v>
      </c>
      <c r="N120">
        <f t="shared" si="3"/>
        <v>-2.42999999999995</v>
      </c>
      <c r="P120">
        <v>6.3100000000013097</v>
      </c>
      <c r="Q120">
        <v>0.44999999999993179</v>
      </c>
      <c r="R120">
        <v>119</v>
      </c>
    </row>
    <row r="121" spans="1:18" x14ac:dyDescent="0.25">
      <c r="A121" t="s">
        <v>341</v>
      </c>
      <c r="B121">
        <v>120</v>
      </c>
      <c r="C121" t="s">
        <v>342</v>
      </c>
      <c r="E121">
        <v>-10.107412798336213</v>
      </c>
      <c r="F121">
        <v>9.0757734946564597</v>
      </c>
      <c r="H121">
        <v>23773.41</v>
      </c>
      <c r="I121">
        <v>23767.1</v>
      </c>
      <c r="J121">
        <f t="shared" si="2"/>
        <v>6.3100000000013097</v>
      </c>
      <c r="L121">
        <v>557.14</v>
      </c>
      <c r="M121">
        <v>556.69000000000005</v>
      </c>
      <c r="N121">
        <f t="shared" si="3"/>
        <v>0.44999999999993179</v>
      </c>
      <c r="P121">
        <v>6.319999999999709</v>
      </c>
      <c r="Q121">
        <v>-4.0199999999999818</v>
      </c>
      <c r="R121">
        <v>120</v>
      </c>
    </row>
    <row r="122" spans="1:18" x14ac:dyDescent="0.25">
      <c r="A122" t="s">
        <v>343</v>
      </c>
      <c r="B122">
        <v>121</v>
      </c>
      <c r="C122" t="s">
        <v>326</v>
      </c>
      <c r="E122">
        <v>-14.367606132964397</v>
      </c>
      <c r="F122">
        <v>11.510168195720325</v>
      </c>
      <c r="H122">
        <v>23779.73</v>
      </c>
      <c r="I122">
        <v>23773.41</v>
      </c>
      <c r="J122">
        <f t="shared" si="2"/>
        <v>6.319999999999709</v>
      </c>
      <c r="L122">
        <v>553.12</v>
      </c>
      <c r="M122">
        <v>557.14</v>
      </c>
      <c r="N122">
        <f t="shared" si="3"/>
        <v>-4.0199999999999818</v>
      </c>
      <c r="P122">
        <v>6.3100000000013097</v>
      </c>
      <c r="Q122">
        <v>-2.4800000000000182</v>
      </c>
      <c r="R122">
        <v>121</v>
      </c>
    </row>
    <row r="123" spans="1:18" x14ac:dyDescent="0.25">
      <c r="A123" t="s">
        <v>344</v>
      </c>
      <c r="B123">
        <v>122</v>
      </c>
      <c r="C123" t="s">
        <v>345</v>
      </c>
      <c r="E123">
        <v>-17.087799467592617</v>
      </c>
      <c r="F123">
        <v>13.934562896785792</v>
      </c>
      <c r="H123">
        <v>23786.04</v>
      </c>
      <c r="I123">
        <v>23779.73</v>
      </c>
      <c r="J123">
        <f t="shared" si="2"/>
        <v>6.3100000000013097</v>
      </c>
      <c r="L123">
        <v>550.64</v>
      </c>
      <c r="M123">
        <v>553.12</v>
      </c>
      <c r="N123">
        <f t="shared" si="3"/>
        <v>-2.4800000000000182</v>
      </c>
      <c r="P123">
        <v>6.319999999999709</v>
      </c>
      <c r="Q123">
        <v>-0.54999999999995453</v>
      </c>
      <c r="R123">
        <v>122</v>
      </c>
    </row>
    <row r="124" spans="1:18" x14ac:dyDescent="0.25">
      <c r="A124" t="s">
        <v>346</v>
      </c>
      <c r="B124">
        <v>123</v>
      </c>
      <c r="C124" t="s">
        <v>347</v>
      </c>
      <c r="E124">
        <v>-17.87799280222066</v>
      </c>
      <c r="F124">
        <v>16.368957597849658</v>
      </c>
      <c r="H124">
        <v>23792.36</v>
      </c>
      <c r="I124">
        <v>23786.04</v>
      </c>
      <c r="J124">
        <f t="shared" si="2"/>
        <v>6.319999999999709</v>
      </c>
      <c r="L124">
        <v>550.09</v>
      </c>
      <c r="M124">
        <v>550.64</v>
      </c>
      <c r="N124">
        <f t="shared" si="3"/>
        <v>-0.54999999999995453</v>
      </c>
      <c r="P124">
        <v>6.319999999999709</v>
      </c>
      <c r="Q124">
        <v>-7.0000000000050022E-2</v>
      </c>
      <c r="R124">
        <v>123</v>
      </c>
    </row>
    <row r="125" spans="1:18" x14ac:dyDescent="0.25">
      <c r="A125" t="s">
        <v>348</v>
      </c>
      <c r="B125">
        <v>124</v>
      </c>
      <c r="C125" t="s">
        <v>349</v>
      </c>
      <c r="E125">
        <v>-18.188186136848913</v>
      </c>
      <c r="F125">
        <v>18.803352298913524</v>
      </c>
      <c r="H125">
        <v>23798.68</v>
      </c>
      <c r="I125">
        <v>23792.36</v>
      </c>
      <c r="J125">
        <f t="shared" si="2"/>
        <v>6.319999999999709</v>
      </c>
      <c r="L125">
        <v>550.02</v>
      </c>
      <c r="M125">
        <v>550.09</v>
      </c>
      <c r="N125">
        <f t="shared" si="3"/>
        <v>-7.0000000000050022E-2</v>
      </c>
      <c r="P125">
        <v>6.3299999999981083</v>
      </c>
      <c r="Q125">
        <v>0.58000000000004093</v>
      </c>
      <c r="R125">
        <v>124</v>
      </c>
    </row>
    <row r="126" spans="1:18" x14ac:dyDescent="0.25">
      <c r="A126" t="s">
        <v>350</v>
      </c>
      <c r="B126">
        <v>125</v>
      </c>
      <c r="C126" t="s">
        <v>351</v>
      </c>
      <c r="E126">
        <v>-17.848379471477074</v>
      </c>
      <c r="F126">
        <v>21.247746999972151</v>
      </c>
      <c r="H126">
        <v>23805.01</v>
      </c>
      <c r="I126">
        <v>23798.68</v>
      </c>
      <c r="J126">
        <f t="shared" si="2"/>
        <v>6.3299999999981083</v>
      </c>
      <c r="L126">
        <v>550.6</v>
      </c>
      <c r="M126">
        <v>550.02</v>
      </c>
      <c r="N126">
        <f t="shared" si="3"/>
        <v>0.58000000000004093</v>
      </c>
      <c r="P126">
        <v>6.3200000000033469</v>
      </c>
      <c r="Q126">
        <v>2.1200000000000045</v>
      </c>
      <c r="R126">
        <v>125</v>
      </c>
    </row>
    <row r="127" spans="1:18" x14ac:dyDescent="0.25">
      <c r="A127" t="s">
        <v>352</v>
      </c>
      <c r="B127">
        <v>126</v>
      </c>
      <c r="C127" t="s">
        <v>353</v>
      </c>
      <c r="E127">
        <v>-15.968572806105271</v>
      </c>
      <c r="F127">
        <v>23.682141701039654</v>
      </c>
      <c r="H127">
        <v>23811.33</v>
      </c>
      <c r="I127">
        <v>23805.01</v>
      </c>
      <c r="J127">
        <f t="shared" si="2"/>
        <v>6.3200000000033469</v>
      </c>
      <c r="L127">
        <v>552.72</v>
      </c>
      <c r="M127">
        <v>550.6</v>
      </c>
      <c r="N127">
        <f t="shared" si="3"/>
        <v>2.1200000000000045</v>
      </c>
      <c r="P127">
        <v>6.319999999999709</v>
      </c>
      <c r="Q127">
        <v>-0.62999999999999545</v>
      </c>
      <c r="R127">
        <v>126</v>
      </c>
    </row>
    <row r="128" spans="1:18" x14ac:dyDescent="0.25">
      <c r="A128" t="s">
        <v>354</v>
      </c>
      <c r="B128">
        <v>127</v>
      </c>
      <c r="C128" t="s">
        <v>355</v>
      </c>
      <c r="E128">
        <v>-16.838766140733355</v>
      </c>
      <c r="F128">
        <v>26.11653640210352</v>
      </c>
      <c r="H128">
        <v>23817.65</v>
      </c>
      <c r="I128">
        <v>23811.33</v>
      </c>
      <c r="J128">
        <f t="shared" si="2"/>
        <v>6.319999999999709</v>
      </c>
      <c r="L128">
        <v>552.09</v>
      </c>
      <c r="M128">
        <v>552.72</v>
      </c>
      <c r="N128">
        <f t="shared" si="3"/>
        <v>-0.62999999999999545</v>
      </c>
      <c r="P128">
        <v>6.3299999999981083</v>
      </c>
      <c r="Q128">
        <v>8.9999999999918145E-2</v>
      </c>
      <c r="R128">
        <v>127</v>
      </c>
    </row>
    <row r="129" spans="1:18" x14ac:dyDescent="0.25">
      <c r="A129" t="s">
        <v>356</v>
      </c>
      <c r="B129">
        <v>128</v>
      </c>
      <c r="C129" t="s">
        <v>357</v>
      </c>
      <c r="E129">
        <v>-16.988959475361639</v>
      </c>
      <c r="F129">
        <v>28.560931103165785</v>
      </c>
      <c r="H129">
        <v>23823.98</v>
      </c>
      <c r="I129">
        <v>23817.65</v>
      </c>
      <c r="J129">
        <f t="shared" si="2"/>
        <v>6.3299999999981083</v>
      </c>
      <c r="L129">
        <v>552.17999999999995</v>
      </c>
      <c r="M129">
        <v>552.09</v>
      </c>
      <c r="N129">
        <f t="shared" si="3"/>
        <v>8.9999999999918145E-2</v>
      </c>
      <c r="P129">
        <v>6.3300000000017462</v>
      </c>
      <c r="Q129">
        <v>-1.3399999999999181</v>
      </c>
      <c r="R129">
        <v>128</v>
      </c>
    </row>
    <row r="130" spans="1:18" x14ac:dyDescent="0.25">
      <c r="A130" t="s">
        <v>358</v>
      </c>
      <c r="B130">
        <v>129</v>
      </c>
      <c r="C130" t="s">
        <v>359</v>
      </c>
      <c r="E130">
        <v>-18.56915280998976</v>
      </c>
      <c r="F130">
        <v>31.005325804231688</v>
      </c>
      <c r="H130">
        <v>23830.31</v>
      </c>
      <c r="I130">
        <v>23823.98</v>
      </c>
      <c r="J130">
        <f t="shared" si="2"/>
        <v>6.3300000000017462</v>
      </c>
      <c r="L130">
        <v>550.84</v>
      </c>
      <c r="M130">
        <v>552.17999999999995</v>
      </c>
      <c r="N130">
        <f t="shared" si="3"/>
        <v>-1.3399999999999181</v>
      </c>
      <c r="P130">
        <v>4.5999999999985448</v>
      </c>
      <c r="Q130">
        <v>-2.1200000000000045</v>
      </c>
      <c r="R130">
        <v>129</v>
      </c>
    </row>
    <row r="131" spans="1:18" x14ac:dyDescent="0.25">
      <c r="A131" t="s">
        <v>360</v>
      </c>
      <c r="B131">
        <v>130</v>
      </c>
      <c r="C131" t="s">
        <v>361</v>
      </c>
      <c r="E131">
        <v>-20.929346144617853</v>
      </c>
      <c r="F131">
        <v>31.71972050529439</v>
      </c>
      <c r="H131">
        <v>23834.91</v>
      </c>
      <c r="I131">
        <v>23830.31</v>
      </c>
      <c r="J131">
        <f t="shared" si="2"/>
        <v>4.5999999999985448</v>
      </c>
      <c r="L131">
        <v>548.72</v>
      </c>
      <c r="M131">
        <v>550.84</v>
      </c>
      <c r="N131">
        <f t="shared" si="3"/>
        <v>-2.1200000000000045</v>
      </c>
      <c r="P131">
        <v>4.5999999999985448</v>
      </c>
      <c r="Q131">
        <v>1.7699999999999818</v>
      </c>
      <c r="R131">
        <v>130</v>
      </c>
    </row>
    <row r="132" spans="1:18" x14ac:dyDescent="0.25">
      <c r="A132" t="s">
        <v>362</v>
      </c>
      <c r="B132">
        <v>131</v>
      </c>
      <c r="C132" t="s">
        <v>363</v>
      </c>
      <c r="E132">
        <v>-19.399539479246073</v>
      </c>
      <c r="F132">
        <v>32.434115206357092</v>
      </c>
      <c r="H132">
        <v>23839.51</v>
      </c>
      <c r="I132">
        <v>23834.91</v>
      </c>
      <c r="J132">
        <f t="shared" ref="J132:J195" si="4">+H132-I132</f>
        <v>4.5999999999985448</v>
      </c>
      <c r="L132">
        <v>550.49</v>
      </c>
      <c r="M132">
        <v>548.72</v>
      </c>
      <c r="N132">
        <f t="shared" ref="N132:N195" si="5">+L132-M132</f>
        <v>1.7699999999999818</v>
      </c>
      <c r="P132">
        <v>4.6000000000021828</v>
      </c>
      <c r="Q132">
        <v>1.8799999999999955</v>
      </c>
      <c r="R132">
        <v>131</v>
      </c>
    </row>
    <row r="133" spans="1:18" x14ac:dyDescent="0.25">
      <c r="A133" t="s">
        <v>364</v>
      </c>
      <c r="B133">
        <v>132</v>
      </c>
      <c r="C133" t="s">
        <v>365</v>
      </c>
      <c r="E133">
        <v>-17.75973281387428</v>
      </c>
      <c r="F133">
        <v>33.148509907419793</v>
      </c>
      <c r="H133">
        <v>23844.11</v>
      </c>
      <c r="I133">
        <v>23839.51</v>
      </c>
      <c r="J133">
        <f t="shared" si="4"/>
        <v>4.6000000000021828</v>
      </c>
      <c r="L133">
        <v>552.37</v>
      </c>
      <c r="M133">
        <v>550.49</v>
      </c>
      <c r="N133">
        <f t="shared" si="5"/>
        <v>1.8799999999999955</v>
      </c>
      <c r="P133">
        <v>4.5999999999985448</v>
      </c>
      <c r="Q133">
        <v>1.1699999999999591</v>
      </c>
      <c r="R133">
        <v>132</v>
      </c>
    </row>
    <row r="134" spans="1:18" x14ac:dyDescent="0.25">
      <c r="A134" t="s">
        <v>366</v>
      </c>
      <c r="B134">
        <v>133</v>
      </c>
      <c r="C134" t="s">
        <v>367</v>
      </c>
      <c r="E134">
        <v>-16.829926148502523</v>
      </c>
      <c r="F134">
        <v>33.862904608482495</v>
      </c>
      <c r="H134">
        <v>23848.71</v>
      </c>
      <c r="I134">
        <v>23844.11</v>
      </c>
      <c r="J134">
        <f t="shared" si="4"/>
        <v>4.5999999999985448</v>
      </c>
      <c r="L134">
        <v>553.54</v>
      </c>
      <c r="M134">
        <v>552.37</v>
      </c>
      <c r="N134">
        <f t="shared" si="5"/>
        <v>1.1699999999999591</v>
      </c>
      <c r="P134">
        <v>4.6000000000021828</v>
      </c>
      <c r="Q134">
        <v>-0.25</v>
      </c>
      <c r="R134">
        <v>133</v>
      </c>
    </row>
    <row r="135" spans="1:18" x14ac:dyDescent="0.25">
      <c r="A135" t="s">
        <v>368</v>
      </c>
      <c r="B135">
        <v>134</v>
      </c>
      <c r="C135" t="s">
        <v>369</v>
      </c>
      <c r="E135">
        <v>-17.320119483130611</v>
      </c>
      <c r="F135">
        <v>34.577299309548835</v>
      </c>
      <c r="H135">
        <v>23853.31</v>
      </c>
      <c r="I135">
        <v>23848.71</v>
      </c>
      <c r="J135">
        <f t="shared" si="4"/>
        <v>4.6000000000021828</v>
      </c>
      <c r="L135">
        <v>553.29</v>
      </c>
      <c r="M135">
        <v>553.54</v>
      </c>
      <c r="N135">
        <f t="shared" si="5"/>
        <v>-0.25</v>
      </c>
      <c r="P135">
        <v>4.6099999999969441</v>
      </c>
      <c r="Q135">
        <v>0.75999999999999091</v>
      </c>
      <c r="R135">
        <v>134</v>
      </c>
    </row>
    <row r="136" spans="1:18" x14ac:dyDescent="0.25">
      <c r="A136" t="s">
        <v>370</v>
      </c>
      <c r="B136">
        <v>135</v>
      </c>
      <c r="C136" t="s">
        <v>371</v>
      </c>
      <c r="E136">
        <v>-16.800312817758822</v>
      </c>
      <c r="F136">
        <v>35.301694010609936</v>
      </c>
      <c r="H136">
        <v>23857.919999999998</v>
      </c>
      <c r="I136">
        <v>23853.31</v>
      </c>
      <c r="J136">
        <f t="shared" si="4"/>
        <v>4.6099999999969441</v>
      </c>
      <c r="L136">
        <v>554.04999999999995</v>
      </c>
      <c r="M136">
        <v>553.29</v>
      </c>
      <c r="N136">
        <f t="shared" si="5"/>
        <v>0.75999999999999091</v>
      </c>
      <c r="P136">
        <v>4.6000000000021828</v>
      </c>
      <c r="Q136">
        <v>-0.12000000000000455</v>
      </c>
      <c r="R136">
        <v>135</v>
      </c>
    </row>
    <row r="137" spans="1:18" x14ac:dyDescent="0.25">
      <c r="A137" t="s">
        <v>372</v>
      </c>
      <c r="B137">
        <v>136</v>
      </c>
      <c r="C137" t="s">
        <v>373</v>
      </c>
      <c r="E137">
        <v>-17.160506152387029</v>
      </c>
      <c r="F137">
        <v>36.016088711676275</v>
      </c>
      <c r="H137">
        <v>23862.52</v>
      </c>
      <c r="I137">
        <v>23857.919999999998</v>
      </c>
      <c r="J137">
        <f t="shared" si="4"/>
        <v>4.6000000000021828</v>
      </c>
      <c r="L137">
        <v>553.92999999999995</v>
      </c>
      <c r="M137">
        <v>554.04999999999995</v>
      </c>
      <c r="N137">
        <f t="shared" si="5"/>
        <v>-0.12000000000000455</v>
      </c>
      <c r="P137">
        <v>4.6100000000005821</v>
      </c>
      <c r="Q137">
        <v>2.4600000000000364</v>
      </c>
      <c r="R137">
        <v>136</v>
      </c>
    </row>
    <row r="138" spans="1:18" x14ac:dyDescent="0.25">
      <c r="A138" t="s">
        <v>374</v>
      </c>
      <c r="B138">
        <v>137</v>
      </c>
      <c r="C138" t="s">
        <v>375</v>
      </c>
      <c r="E138">
        <v>-14.940699487015195</v>
      </c>
      <c r="F138">
        <v>36.740483412741014</v>
      </c>
      <c r="H138">
        <v>23867.13</v>
      </c>
      <c r="I138">
        <v>23862.52</v>
      </c>
      <c r="J138">
        <f t="shared" si="4"/>
        <v>4.6100000000005821</v>
      </c>
      <c r="L138">
        <v>556.39</v>
      </c>
      <c r="M138">
        <v>553.92999999999995</v>
      </c>
      <c r="N138">
        <f t="shared" si="5"/>
        <v>2.4600000000000364</v>
      </c>
      <c r="P138">
        <v>4.5999999999985448</v>
      </c>
      <c r="Q138">
        <v>6.5299999999999727</v>
      </c>
      <c r="R138">
        <v>137</v>
      </c>
    </row>
    <row r="139" spans="1:18" x14ac:dyDescent="0.25">
      <c r="A139" t="s">
        <v>376</v>
      </c>
      <c r="B139">
        <v>138</v>
      </c>
      <c r="C139" t="s">
        <v>377</v>
      </c>
      <c r="E139">
        <v>-8.6508928216433105</v>
      </c>
      <c r="F139">
        <v>37.454878113803716</v>
      </c>
      <c r="H139">
        <v>23871.73</v>
      </c>
      <c r="I139">
        <v>23867.13</v>
      </c>
      <c r="J139">
        <f t="shared" si="4"/>
        <v>4.5999999999985448</v>
      </c>
      <c r="L139">
        <v>562.91999999999996</v>
      </c>
      <c r="M139">
        <v>556.39</v>
      </c>
      <c r="N139">
        <f t="shared" si="5"/>
        <v>6.5299999999999727</v>
      </c>
      <c r="P139">
        <v>4.6100000000005821</v>
      </c>
      <c r="Q139">
        <v>3.9400000000000546</v>
      </c>
      <c r="R139">
        <v>138</v>
      </c>
    </row>
    <row r="140" spans="1:18" x14ac:dyDescent="0.25">
      <c r="A140" t="s">
        <v>378</v>
      </c>
      <c r="B140">
        <v>139</v>
      </c>
      <c r="C140" t="s">
        <v>379</v>
      </c>
      <c r="E140">
        <v>-4.9510861562714581</v>
      </c>
      <c r="F140">
        <v>38.179272814868455</v>
      </c>
      <c r="H140">
        <v>23876.34</v>
      </c>
      <c r="I140">
        <v>23871.73</v>
      </c>
      <c r="J140">
        <f t="shared" si="4"/>
        <v>4.6100000000005821</v>
      </c>
      <c r="L140">
        <v>566.86</v>
      </c>
      <c r="M140">
        <v>562.91999999999996</v>
      </c>
      <c r="N140">
        <f t="shared" si="5"/>
        <v>3.9400000000000546</v>
      </c>
      <c r="P140">
        <v>4.6100000000005821</v>
      </c>
      <c r="Q140">
        <v>-1</v>
      </c>
      <c r="R140">
        <v>139</v>
      </c>
    </row>
    <row r="141" spans="1:18" x14ac:dyDescent="0.25">
      <c r="A141" t="s">
        <v>380</v>
      </c>
      <c r="B141">
        <v>140</v>
      </c>
      <c r="C141" t="s">
        <v>381</v>
      </c>
      <c r="E141">
        <v>-6.1912794908996602</v>
      </c>
      <c r="F141">
        <v>38.903667515929556</v>
      </c>
      <c r="H141">
        <v>23880.95</v>
      </c>
      <c r="I141">
        <v>23876.34</v>
      </c>
      <c r="J141">
        <f t="shared" si="4"/>
        <v>4.6100000000005821</v>
      </c>
      <c r="L141">
        <v>565.86</v>
      </c>
      <c r="M141">
        <v>566.86</v>
      </c>
      <c r="N141">
        <f t="shared" si="5"/>
        <v>-1</v>
      </c>
      <c r="P141">
        <v>4.6100000000005821</v>
      </c>
      <c r="Q141">
        <v>-2.1499999999999773</v>
      </c>
      <c r="R141">
        <v>140</v>
      </c>
    </row>
    <row r="142" spans="1:18" x14ac:dyDescent="0.25">
      <c r="A142" t="s">
        <v>382</v>
      </c>
      <c r="B142">
        <v>141</v>
      </c>
      <c r="C142" t="s">
        <v>383</v>
      </c>
      <c r="E142">
        <v>-8.5814728255278396</v>
      </c>
      <c r="F142">
        <v>39.628062216994294</v>
      </c>
      <c r="H142">
        <v>23885.56</v>
      </c>
      <c r="I142">
        <v>23880.95</v>
      </c>
      <c r="J142">
        <f t="shared" si="4"/>
        <v>4.6100000000005821</v>
      </c>
      <c r="L142">
        <v>563.71</v>
      </c>
      <c r="M142">
        <v>565.86</v>
      </c>
      <c r="N142">
        <f t="shared" si="5"/>
        <v>-2.1499999999999773</v>
      </c>
      <c r="P142">
        <v>4.6099999999969441</v>
      </c>
      <c r="Q142">
        <v>0.16999999999995907</v>
      </c>
      <c r="R142">
        <v>141</v>
      </c>
    </row>
    <row r="143" spans="1:18" x14ac:dyDescent="0.25">
      <c r="A143" t="s">
        <v>384</v>
      </c>
      <c r="B143">
        <v>142</v>
      </c>
      <c r="C143" t="s">
        <v>385</v>
      </c>
      <c r="E143">
        <v>-8.651666160155969</v>
      </c>
      <c r="F143">
        <v>40.352456918055395</v>
      </c>
      <c r="H143">
        <v>23890.17</v>
      </c>
      <c r="I143">
        <v>23885.56</v>
      </c>
      <c r="J143">
        <f t="shared" si="4"/>
        <v>4.6099999999969441</v>
      </c>
      <c r="L143">
        <v>563.88</v>
      </c>
      <c r="M143">
        <v>563.71</v>
      </c>
      <c r="N143">
        <f t="shared" si="5"/>
        <v>0.16999999999995907</v>
      </c>
      <c r="P143">
        <v>4.6100000000005821</v>
      </c>
      <c r="Q143">
        <v>-0.58000000000004093</v>
      </c>
      <c r="R143">
        <v>142</v>
      </c>
    </row>
    <row r="144" spans="1:18" x14ac:dyDescent="0.25">
      <c r="A144" t="s">
        <v>386</v>
      </c>
      <c r="B144">
        <v>143</v>
      </c>
      <c r="C144" t="s">
        <v>387</v>
      </c>
      <c r="E144">
        <v>-9.4718594947842121</v>
      </c>
      <c r="F144">
        <v>41.076851619120134</v>
      </c>
      <c r="H144">
        <v>23894.78</v>
      </c>
      <c r="I144">
        <v>23890.17</v>
      </c>
      <c r="J144">
        <f t="shared" si="4"/>
        <v>4.6100000000005821</v>
      </c>
      <c r="L144">
        <v>563.29999999999995</v>
      </c>
      <c r="M144">
        <v>563.88</v>
      </c>
      <c r="N144">
        <f t="shared" si="5"/>
        <v>-0.58000000000004093</v>
      </c>
      <c r="P144">
        <v>4.6100000000005821</v>
      </c>
      <c r="Q144">
        <v>0.18000000000006366</v>
      </c>
      <c r="R144">
        <v>143</v>
      </c>
    </row>
    <row r="145" spans="1:20" x14ac:dyDescent="0.25">
      <c r="A145" t="s">
        <v>388</v>
      </c>
      <c r="B145">
        <v>144</v>
      </c>
      <c r="C145" t="s">
        <v>389</v>
      </c>
      <c r="E145">
        <v>-9.5320528294123505</v>
      </c>
      <c r="F145">
        <v>41.801246320184873</v>
      </c>
      <c r="H145">
        <v>23899.39</v>
      </c>
      <c r="I145">
        <v>23894.78</v>
      </c>
      <c r="J145">
        <f t="shared" si="4"/>
        <v>4.6100000000005821</v>
      </c>
      <c r="L145">
        <v>563.48</v>
      </c>
      <c r="M145">
        <v>563.29999999999995</v>
      </c>
      <c r="N145">
        <f t="shared" si="5"/>
        <v>0.18000000000006366</v>
      </c>
      <c r="P145">
        <v>4.6100000000005821</v>
      </c>
      <c r="Q145">
        <v>9.0000000000031832E-2</v>
      </c>
      <c r="R145">
        <v>144</v>
      </c>
    </row>
    <row r="146" spans="1:20" x14ac:dyDescent="0.25">
      <c r="A146">
        <v>23904</v>
      </c>
      <c r="B146">
        <v>145</v>
      </c>
      <c r="C146" t="s">
        <v>390</v>
      </c>
      <c r="E146">
        <v>-9.6822461640405209</v>
      </c>
      <c r="F146">
        <v>42.525641021249612</v>
      </c>
      <c r="H146">
        <v>23904</v>
      </c>
      <c r="I146">
        <v>23899.39</v>
      </c>
      <c r="J146">
        <f t="shared" si="4"/>
        <v>4.6100000000005821</v>
      </c>
      <c r="L146">
        <v>563.57000000000005</v>
      </c>
      <c r="M146">
        <v>563.48</v>
      </c>
      <c r="N146">
        <f t="shared" si="5"/>
        <v>9.0000000000031832E-2</v>
      </c>
      <c r="P146">
        <v>4.6100000000005821</v>
      </c>
      <c r="Q146">
        <v>2.3099999999999454</v>
      </c>
      <c r="R146">
        <v>145</v>
      </c>
    </row>
    <row r="147" spans="1:20" x14ac:dyDescent="0.25">
      <c r="A147" t="s">
        <v>391</v>
      </c>
      <c r="B147">
        <v>146</v>
      </c>
      <c r="C147" t="s">
        <v>392</v>
      </c>
      <c r="E147">
        <v>-7.6124394986686639</v>
      </c>
      <c r="F147">
        <v>43.250035722314351</v>
      </c>
      <c r="H147">
        <v>23908.61</v>
      </c>
      <c r="I147">
        <v>23904</v>
      </c>
      <c r="J147">
        <f t="shared" si="4"/>
        <v>4.6100000000005821</v>
      </c>
      <c r="L147">
        <v>565.88</v>
      </c>
      <c r="M147">
        <v>563.57000000000005</v>
      </c>
      <c r="N147">
        <f t="shared" si="5"/>
        <v>2.3099999999999454</v>
      </c>
      <c r="P147">
        <v>4.6199999999989814</v>
      </c>
      <c r="Q147">
        <v>4.6299999999999955</v>
      </c>
      <c r="R147">
        <v>146</v>
      </c>
    </row>
    <row r="148" spans="1:20" x14ac:dyDescent="0.25">
      <c r="A148" t="s">
        <v>393</v>
      </c>
      <c r="B148">
        <v>147</v>
      </c>
      <c r="C148" t="s">
        <v>394</v>
      </c>
      <c r="E148">
        <v>-3.2226328332968706</v>
      </c>
      <c r="F148">
        <v>43.984430423373851</v>
      </c>
      <c r="H148">
        <v>23913.23</v>
      </c>
      <c r="I148">
        <v>23908.61</v>
      </c>
      <c r="J148">
        <f t="shared" si="4"/>
        <v>4.6199999999989814</v>
      </c>
      <c r="L148">
        <v>570.51</v>
      </c>
      <c r="M148">
        <v>565.88</v>
      </c>
      <c r="N148">
        <f t="shared" si="5"/>
        <v>4.6299999999999955</v>
      </c>
      <c r="P148">
        <v>4.6100000000005821</v>
      </c>
      <c r="Q148">
        <v>2.6299999999999955</v>
      </c>
      <c r="R148">
        <v>147</v>
      </c>
    </row>
    <row r="149" spans="1:20" x14ac:dyDescent="0.25">
      <c r="A149" t="s">
        <v>395</v>
      </c>
      <c r="B149">
        <v>148</v>
      </c>
      <c r="C149" t="s">
        <v>396</v>
      </c>
      <c r="E149">
        <v>-0.83282616792507724</v>
      </c>
      <c r="F149">
        <v>44.70882512443859</v>
      </c>
      <c r="H149">
        <v>23917.84</v>
      </c>
      <c r="I149">
        <v>23913.23</v>
      </c>
      <c r="J149">
        <f t="shared" si="4"/>
        <v>4.6100000000005821</v>
      </c>
      <c r="L149">
        <v>573.14</v>
      </c>
      <c r="M149">
        <v>570.51</v>
      </c>
      <c r="N149">
        <f t="shared" si="5"/>
        <v>2.6299999999999955</v>
      </c>
      <c r="P149">
        <v>4.6199999999989814</v>
      </c>
      <c r="Q149">
        <v>-0.52999999999997272</v>
      </c>
      <c r="R149">
        <v>148</v>
      </c>
    </row>
    <row r="150" spans="1:20" x14ac:dyDescent="0.25">
      <c r="A150" t="s">
        <v>397</v>
      </c>
      <c r="B150">
        <v>149</v>
      </c>
      <c r="C150" t="s">
        <v>398</v>
      </c>
      <c r="E150">
        <v>-1.6030195025531384</v>
      </c>
      <c r="F150">
        <v>45.443219825501728</v>
      </c>
      <c r="H150">
        <v>23922.46</v>
      </c>
      <c r="I150">
        <v>23917.84</v>
      </c>
      <c r="J150">
        <f t="shared" si="4"/>
        <v>4.6199999999989814</v>
      </c>
      <c r="L150">
        <v>572.61</v>
      </c>
      <c r="M150">
        <v>573.14</v>
      </c>
      <c r="N150">
        <f t="shared" si="5"/>
        <v>-0.52999999999997272</v>
      </c>
      <c r="P150">
        <v>4.6200000000026193</v>
      </c>
      <c r="Q150">
        <v>-0.86000000000001364</v>
      </c>
      <c r="R150">
        <v>149</v>
      </c>
    </row>
    <row r="151" spans="1:20" x14ac:dyDescent="0.25">
      <c r="A151" t="s">
        <v>399</v>
      </c>
      <c r="B151">
        <v>150</v>
      </c>
      <c r="C151" t="s">
        <v>400</v>
      </c>
      <c r="E151">
        <v>-2.7032128371813542</v>
      </c>
      <c r="F151">
        <v>46.177614526568505</v>
      </c>
      <c r="H151">
        <v>23927.08</v>
      </c>
      <c r="I151">
        <v>23922.46</v>
      </c>
      <c r="J151">
        <f t="shared" si="4"/>
        <v>4.6200000000026193</v>
      </c>
      <c r="L151">
        <v>571.75</v>
      </c>
      <c r="M151">
        <v>572.61</v>
      </c>
      <c r="N151">
        <f t="shared" si="5"/>
        <v>-0.86000000000001364</v>
      </c>
      <c r="P151">
        <v>4.6099999999969441</v>
      </c>
      <c r="Q151">
        <v>4.9099999999999682</v>
      </c>
      <c r="R151">
        <v>150</v>
      </c>
    </row>
    <row r="152" spans="1:20" x14ac:dyDescent="0.25">
      <c r="A152" t="s">
        <v>401</v>
      </c>
      <c r="B152">
        <v>151</v>
      </c>
      <c r="C152" t="s">
        <v>402</v>
      </c>
      <c r="E152">
        <v>1.9665938281904118</v>
      </c>
      <c r="F152">
        <v>46.902009227629605</v>
      </c>
      <c r="H152">
        <v>23931.69</v>
      </c>
      <c r="I152">
        <v>23927.08</v>
      </c>
      <c r="J152">
        <f t="shared" si="4"/>
        <v>4.6099999999969441</v>
      </c>
      <c r="L152">
        <v>576.66</v>
      </c>
      <c r="M152">
        <v>571.75</v>
      </c>
      <c r="N152">
        <f t="shared" si="5"/>
        <v>4.9099999999999682</v>
      </c>
      <c r="P152">
        <v>4.6200000000026193</v>
      </c>
      <c r="Q152">
        <v>0.70000000000004547</v>
      </c>
      <c r="R152">
        <v>151</v>
      </c>
    </row>
    <row r="153" spans="1:20" x14ac:dyDescent="0.25">
      <c r="A153" t="s">
        <v>403</v>
      </c>
      <c r="B153">
        <v>152</v>
      </c>
      <c r="C153" t="s">
        <v>404</v>
      </c>
      <c r="E153">
        <v>2.4264004935622552</v>
      </c>
      <c r="F153">
        <v>47.636403928696382</v>
      </c>
      <c r="H153">
        <v>23936.31</v>
      </c>
      <c r="I153">
        <v>23931.69</v>
      </c>
      <c r="J153">
        <f t="shared" si="4"/>
        <v>4.6200000000026193</v>
      </c>
      <c r="L153">
        <v>577.36</v>
      </c>
      <c r="M153">
        <v>576.66</v>
      </c>
      <c r="N153">
        <f t="shared" si="5"/>
        <v>0.70000000000004547</v>
      </c>
      <c r="P153">
        <v>4.6199999999989814</v>
      </c>
      <c r="Q153">
        <v>-1.1699999999999591</v>
      </c>
      <c r="R153">
        <v>152</v>
      </c>
    </row>
    <row r="154" spans="1:20" x14ac:dyDescent="0.25">
      <c r="A154" t="s">
        <v>405</v>
      </c>
      <c r="B154">
        <v>153</v>
      </c>
      <c r="C154" t="s">
        <v>406</v>
      </c>
      <c r="E154">
        <v>1.0162071589342077</v>
      </c>
      <c r="F154">
        <v>48.37079862975952</v>
      </c>
      <c r="H154">
        <v>23940.93</v>
      </c>
      <c r="I154">
        <v>23936.31</v>
      </c>
      <c r="J154">
        <f t="shared" si="4"/>
        <v>4.6199999999989814</v>
      </c>
      <c r="L154">
        <v>576.19000000000005</v>
      </c>
      <c r="M154">
        <v>577.36</v>
      </c>
      <c r="N154">
        <f t="shared" si="5"/>
        <v>-1.1699999999999591</v>
      </c>
      <c r="P154">
        <v>4.6199999999989814</v>
      </c>
      <c r="Q154">
        <v>-5.0000000000068212E-2</v>
      </c>
      <c r="R154">
        <v>153</v>
      </c>
    </row>
    <row r="155" spans="1:20" x14ac:dyDescent="0.25">
      <c r="A155" t="s">
        <v>407</v>
      </c>
      <c r="B155">
        <v>154</v>
      </c>
      <c r="C155" t="s">
        <v>408</v>
      </c>
      <c r="E155">
        <v>0.72601382430593731</v>
      </c>
      <c r="F155">
        <v>49.105193330822658</v>
      </c>
      <c r="H155">
        <v>23945.55</v>
      </c>
      <c r="I155">
        <v>23940.93</v>
      </c>
      <c r="J155">
        <f t="shared" si="4"/>
        <v>4.6199999999989814</v>
      </c>
      <c r="L155">
        <v>576.14</v>
      </c>
      <c r="M155">
        <v>576.19000000000005</v>
      </c>
      <c r="N155">
        <f t="shared" si="5"/>
        <v>-5.0000000000068212E-2</v>
      </c>
      <c r="P155">
        <v>4.6199999999989814</v>
      </c>
      <c r="Q155">
        <v>-1.8400000000000318</v>
      </c>
      <c r="R155">
        <v>154</v>
      </c>
    </row>
    <row r="156" spans="1:20" x14ac:dyDescent="0.25">
      <c r="A156" t="s">
        <v>409</v>
      </c>
      <c r="B156">
        <v>155</v>
      </c>
      <c r="C156" t="s">
        <v>410</v>
      </c>
      <c r="E156">
        <v>-1.3541795103222967</v>
      </c>
      <c r="F156">
        <v>49.839588031882158</v>
      </c>
      <c r="H156">
        <v>23950.17</v>
      </c>
      <c r="I156">
        <v>23945.55</v>
      </c>
      <c r="J156">
        <f t="shared" si="4"/>
        <v>4.6199999999989814</v>
      </c>
      <c r="L156">
        <v>574.29999999999995</v>
      </c>
      <c r="M156">
        <v>576.14</v>
      </c>
      <c r="N156">
        <f t="shared" si="5"/>
        <v>-1.8400000000000318</v>
      </c>
      <c r="P156">
        <v>4.6200000000026193</v>
      </c>
      <c r="Q156">
        <v>1.9300000000000637</v>
      </c>
      <c r="R156">
        <v>155</v>
      </c>
    </row>
    <row r="157" spans="1:20" x14ac:dyDescent="0.25">
      <c r="A157" t="s">
        <v>411</v>
      </c>
      <c r="B157">
        <v>156</v>
      </c>
      <c r="C157" t="s">
        <v>412</v>
      </c>
      <c r="E157">
        <v>0.33562715504956486</v>
      </c>
      <c r="F157">
        <v>50.573982732948934</v>
      </c>
      <c r="H157">
        <v>23954.79</v>
      </c>
      <c r="I157">
        <v>23950.17</v>
      </c>
      <c r="J157">
        <f t="shared" si="4"/>
        <v>4.6200000000026193</v>
      </c>
      <c r="L157">
        <v>576.23</v>
      </c>
      <c r="M157">
        <v>574.29999999999995</v>
      </c>
      <c r="N157">
        <f t="shared" si="5"/>
        <v>1.9300000000000637</v>
      </c>
      <c r="P157">
        <v>4.6299999999973807</v>
      </c>
      <c r="Q157">
        <v>0.25999999999999091</v>
      </c>
      <c r="R157">
        <v>156</v>
      </c>
    </row>
    <row r="158" spans="1:20" x14ac:dyDescent="0.25">
      <c r="A158" t="s">
        <v>413</v>
      </c>
      <c r="B158">
        <v>157</v>
      </c>
      <c r="C158" t="s">
        <v>414</v>
      </c>
      <c r="E158">
        <v>0.35543382042146732</v>
      </c>
      <c r="F158">
        <v>51.318377434010472</v>
      </c>
      <c r="H158">
        <v>23959.42</v>
      </c>
      <c r="I158">
        <v>23954.79</v>
      </c>
      <c r="J158">
        <f t="shared" si="4"/>
        <v>4.6299999999973807</v>
      </c>
      <c r="L158">
        <v>576.49</v>
      </c>
      <c r="M158">
        <v>576.23</v>
      </c>
      <c r="N158">
        <f t="shared" si="5"/>
        <v>0.25999999999999091</v>
      </c>
      <c r="P158">
        <v>4.6200000000026193</v>
      </c>
      <c r="Q158">
        <v>0</v>
      </c>
      <c r="R158">
        <v>157</v>
      </c>
    </row>
    <row r="159" spans="1:20" x14ac:dyDescent="0.25">
      <c r="A159" t="s">
        <v>415</v>
      </c>
      <c r="B159">
        <v>158</v>
      </c>
      <c r="C159" t="s">
        <v>414</v>
      </c>
      <c r="E159">
        <v>0.11524048579326518</v>
      </c>
      <c r="F159">
        <v>52.052772135077248</v>
      </c>
      <c r="H159">
        <v>23964.04</v>
      </c>
      <c r="I159">
        <v>23959.42</v>
      </c>
      <c r="J159">
        <f t="shared" si="4"/>
        <v>4.6200000000026193</v>
      </c>
      <c r="L159">
        <v>576.49</v>
      </c>
      <c r="M159">
        <v>576.49</v>
      </c>
      <c r="N159">
        <f t="shared" si="5"/>
        <v>0</v>
      </c>
      <c r="P159">
        <v>4.6299999999973807</v>
      </c>
      <c r="Q159">
        <v>-0.34000000000003183</v>
      </c>
      <c r="R159">
        <v>158</v>
      </c>
    </row>
    <row r="160" spans="1:20" x14ac:dyDescent="0.25">
      <c r="A160" t="s">
        <v>416</v>
      </c>
      <c r="B160">
        <v>159</v>
      </c>
      <c r="C160" t="s">
        <v>417</v>
      </c>
      <c r="E160">
        <v>-0.46495284883496879</v>
      </c>
      <c r="F160">
        <v>52.797166836138786</v>
      </c>
      <c r="H160">
        <v>23968.67</v>
      </c>
      <c r="I160">
        <v>23964.04</v>
      </c>
      <c r="J160">
        <f t="shared" si="4"/>
        <v>4.6299999999973807</v>
      </c>
      <c r="L160">
        <v>576.15</v>
      </c>
      <c r="M160">
        <v>576.49</v>
      </c>
      <c r="N160">
        <f t="shared" si="5"/>
        <v>-0.34000000000003183</v>
      </c>
      <c r="P160">
        <v>4.6200000000026193</v>
      </c>
      <c r="Q160">
        <v>2.3899999999999864</v>
      </c>
      <c r="R160">
        <v>159</v>
      </c>
      <c r="T160" t="s">
        <v>5</v>
      </c>
    </row>
    <row r="161" spans="1:27" x14ac:dyDescent="0.25">
      <c r="A161" t="s">
        <v>418</v>
      </c>
      <c r="B161">
        <v>160</v>
      </c>
      <c r="C161" t="s">
        <v>419</v>
      </c>
      <c r="E161">
        <v>1.6848538165368154</v>
      </c>
      <c r="F161">
        <v>53.531561537205562</v>
      </c>
      <c r="H161">
        <v>23973.29</v>
      </c>
      <c r="I161">
        <v>23968.67</v>
      </c>
      <c r="J161">
        <f t="shared" si="4"/>
        <v>4.6200000000026193</v>
      </c>
      <c r="L161">
        <v>578.54</v>
      </c>
      <c r="M161">
        <v>576.15</v>
      </c>
      <c r="N161">
        <f t="shared" si="5"/>
        <v>2.3899999999999864</v>
      </c>
      <c r="P161">
        <v>2.3899999999994179</v>
      </c>
      <c r="Q161">
        <v>4.5500000000000682</v>
      </c>
      <c r="R161">
        <v>160</v>
      </c>
    </row>
    <row r="162" spans="1:27" ht="15.75" thickBot="1" x14ac:dyDescent="0.3">
      <c r="A162" t="s">
        <v>420</v>
      </c>
      <c r="B162">
        <v>161</v>
      </c>
      <c r="C162" t="s">
        <v>421</v>
      </c>
      <c r="E162">
        <v>5.9946604819087952</v>
      </c>
      <c r="F162">
        <v>52.035956238269137</v>
      </c>
      <c r="H162">
        <v>23975.68</v>
      </c>
      <c r="I162">
        <v>23973.29</v>
      </c>
      <c r="J162">
        <f t="shared" si="4"/>
        <v>2.3899999999994179</v>
      </c>
      <c r="L162">
        <v>583.09</v>
      </c>
      <c r="M162">
        <v>578.54</v>
      </c>
      <c r="N162">
        <f t="shared" si="5"/>
        <v>4.5500000000000682</v>
      </c>
      <c r="P162">
        <v>2.4000000000014552</v>
      </c>
      <c r="Q162">
        <v>-0.33000000000004093</v>
      </c>
      <c r="R162">
        <v>161</v>
      </c>
      <c r="T162" s="35" t="s">
        <v>6</v>
      </c>
      <c r="U162" s="35"/>
      <c r="W162" s="35"/>
      <c r="X162" s="35"/>
    </row>
    <row r="163" spans="1:27" ht="15.75" thickTop="1" x14ac:dyDescent="0.25">
      <c r="A163" t="s">
        <v>422</v>
      </c>
      <c r="B163">
        <v>162</v>
      </c>
      <c r="C163" t="s">
        <v>423</v>
      </c>
      <c r="E163">
        <v>5.4244671472805521</v>
      </c>
      <c r="F163">
        <v>50.550350939331111</v>
      </c>
      <c r="H163">
        <v>23978.080000000002</v>
      </c>
      <c r="I163">
        <v>23975.68</v>
      </c>
      <c r="J163">
        <f t="shared" si="4"/>
        <v>2.4000000000014552</v>
      </c>
      <c r="L163">
        <v>582.76</v>
      </c>
      <c r="M163">
        <v>583.09</v>
      </c>
      <c r="N163">
        <f t="shared" si="5"/>
        <v>-0.33000000000004093</v>
      </c>
      <c r="P163">
        <v>2.3899999999994179</v>
      </c>
      <c r="Q163">
        <v>0.43000000000006366</v>
      </c>
      <c r="R163">
        <v>162</v>
      </c>
      <c r="T163" t="s">
        <v>7</v>
      </c>
      <c r="U163">
        <f>SQRT(U164)</f>
        <v>0.32746110599182482</v>
      </c>
      <c r="W163" t="s">
        <v>12</v>
      </c>
      <c r="X163">
        <f>U167*LN(V172/U167)+2*(U171+1)</f>
        <v>221.2812876122666</v>
      </c>
    </row>
    <row r="164" spans="1:27" x14ac:dyDescent="0.25">
      <c r="A164" t="s">
        <v>424</v>
      </c>
      <c r="B164">
        <v>163</v>
      </c>
      <c r="C164" t="s">
        <v>425</v>
      </c>
      <c r="E164">
        <v>5.6142738126524137</v>
      </c>
      <c r="F164">
        <v>49.054745640394685</v>
      </c>
      <c r="H164">
        <v>23980.47</v>
      </c>
      <c r="I164">
        <v>23978.080000000002</v>
      </c>
      <c r="J164">
        <f t="shared" si="4"/>
        <v>2.3899999999994179</v>
      </c>
      <c r="L164">
        <v>583.19000000000005</v>
      </c>
      <c r="M164">
        <v>582.76</v>
      </c>
      <c r="N164">
        <f t="shared" si="5"/>
        <v>0.43000000000006366</v>
      </c>
      <c r="P164">
        <v>2.3999999999978172</v>
      </c>
      <c r="Q164">
        <v>-6.0000000000059117E-2</v>
      </c>
      <c r="R164">
        <v>163</v>
      </c>
      <c r="T164" t="s">
        <v>8</v>
      </c>
      <c r="U164">
        <f>V171/V173</f>
        <v>0.10723077593738913</v>
      </c>
      <c r="W164" t="s">
        <v>13</v>
      </c>
      <c r="X164">
        <f>X163+2*(U171+2)*(U171+3)/(U167-U171-3)</f>
        <v>221.46908103949664</v>
      </c>
    </row>
    <row r="165" spans="1:27" x14ac:dyDescent="0.25">
      <c r="A165" t="s">
        <v>426</v>
      </c>
      <c r="B165">
        <v>164</v>
      </c>
      <c r="C165" t="s">
        <v>427</v>
      </c>
      <c r="E165">
        <v>5.3140804780242661</v>
      </c>
      <c r="F165">
        <v>47.569140341456659</v>
      </c>
      <c r="H165">
        <v>23982.87</v>
      </c>
      <c r="I165">
        <v>23980.47</v>
      </c>
      <c r="J165">
        <f t="shared" si="4"/>
        <v>2.3999999999978172</v>
      </c>
      <c r="L165">
        <v>583.13</v>
      </c>
      <c r="M165">
        <v>583.19000000000005</v>
      </c>
      <c r="N165">
        <f t="shared" si="5"/>
        <v>-6.0000000000059117E-2</v>
      </c>
      <c r="P165">
        <v>2.3899999999994179</v>
      </c>
      <c r="Q165">
        <v>1.7400000000000091</v>
      </c>
      <c r="R165">
        <v>164</v>
      </c>
      <c r="T165" t="s">
        <v>9</v>
      </c>
      <c r="U165">
        <f>1-(1-U164)*(U167-1)/(U167-U171-1)</f>
        <v>9.892594594610904E-2</v>
      </c>
      <c r="W165" s="36" t="s">
        <v>14</v>
      </c>
      <c r="X165" s="36">
        <f>U167*LN(V172/U167)+(U171+1)*LN(U167)</f>
        <v>231.43477280063385</v>
      </c>
    </row>
    <row r="166" spans="1:27" x14ac:dyDescent="0.25">
      <c r="A166" t="s">
        <v>428</v>
      </c>
      <c r="B166">
        <v>165</v>
      </c>
      <c r="C166" t="s">
        <v>429</v>
      </c>
      <c r="E166">
        <v>6.813887143396073</v>
      </c>
      <c r="F166">
        <v>46.073535042520234</v>
      </c>
      <c r="H166">
        <v>23985.26</v>
      </c>
      <c r="I166">
        <v>23982.87</v>
      </c>
      <c r="J166">
        <f t="shared" si="4"/>
        <v>2.3899999999994179</v>
      </c>
      <c r="L166">
        <v>584.87</v>
      </c>
      <c r="M166">
        <v>583.13</v>
      </c>
      <c r="N166">
        <f t="shared" si="5"/>
        <v>1.7400000000000091</v>
      </c>
      <c r="P166">
        <v>2.4000000000014552</v>
      </c>
      <c r="Q166">
        <v>3.7999999999999545</v>
      </c>
      <c r="R166">
        <v>165</v>
      </c>
      <c r="T166" t="s">
        <v>10</v>
      </c>
      <c r="U166">
        <f>SQRT(W172)</f>
        <v>1.6498641289975329</v>
      </c>
    </row>
    <row r="167" spans="1:27" x14ac:dyDescent="0.25">
      <c r="A167" t="s">
        <v>430</v>
      </c>
      <c r="B167">
        <v>166</v>
      </c>
      <c r="C167" t="s">
        <v>431</v>
      </c>
      <c r="E167">
        <v>10.373693808767825</v>
      </c>
      <c r="F167">
        <v>44.587929743585846</v>
      </c>
      <c r="H167">
        <v>23987.66</v>
      </c>
      <c r="I167">
        <v>23985.26</v>
      </c>
      <c r="J167">
        <f t="shared" si="4"/>
        <v>2.4000000000014552</v>
      </c>
      <c r="L167">
        <v>588.66999999999996</v>
      </c>
      <c r="M167">
        <v>584.87</v>
      </c>
      <c r="N167">
        <f t="shared" si="5"/>
        <v>3.7999999999999545</v>
      </c>
      <c r="P167">
        <v>2.3899999999994179</v>
      </c>
      <c r="Q167">
        <v>4.6100000000000136</v>
      </c>
      <c r="R167">
        <v>166</v>
      </c>
      <c r="T167" s="36" t="s">
        <v>11</v>
      </c>
      <c r="U167" s="36">
        <f>COUNT(P2:P219)</f>
        <v>218</v>
      </c>
    </row>
    <row r="168" spans="1:27" x14ac:dyDescent="0.25">
      <c r="A168" t="s">
        <v>432</v>
      </c>
      <c r="B168">
        <v>167</v>
      </c>
      <c r="C168" t="s">
        <v>433</v>
      </c>
      <c r="E168">
        <v>14.743500474139637</v>
      </c>
      <c r="F168">
        <v>43.092324444649421</v>
      </c>
      <c r="H168">
        <v>23990.05</v>
      </c>
      <c r="I168">
        <v>23987.66</v>
      </c>
      <c r="J168">
        <f t="shared" si="4"/>
        <v>2.3899999999994179</v>
      </c>
      <c r="L168">
        <v>593.28</v>
      </c>
      <c r="M168">
        <v>588.66999999999996</v>
      </c>
      <c r="N168">
        <f t="shared" si="5"/>
        <v>4.6100000000000136</v>
      </c>
      <c r="P168">
        <v>2.4000000000014552</v>
      </c>
      <c r="Q168">
        <v>-2.3700000000000045</v>
      </c>
      <c r="R168">
        <v>167</v>
      </c>
    </row>
    <row r="169" spans="1:27" ht="15.75" thickBot="1" x14ac:dyDescent="0.3">
      <c r="A169" t="s">
        <v>434</v>
      </c>
      <c r="B169">
        <v>168</v>
      </c>
      <c r="C169" t="s">
        <v>435</v>
      </c>
      <c r="E169">
        <v>12.133307139511544</v>
      </c>
      <c r="F169">
        <v>41.606719145715033</v>
      </c>
      <c r="H169">
        <v>23992.45</v>
      </c>
      <c r="I169">
        <v>23990.05</v>
      </c>
      <c r="J169">
        <f t="shared" si="4"/>
        <v>2.4000000000014552</v>
      </c>
      <c r="L169">
        <v>590.91</v>
      </c>
      <c r="M169">
        <v>593.28</v>
      </c>
      <c r="N169">
        <f t="shared" si="5"/>
        <v>-2.3700000000000045</v>
      </c>
      <c r="P169">
        <v>2.3899999999994179</v>
      </c>
      <c r="Q169">
        <v>-1.8799999999999955</v>
      </c>
      <c r="R169">
        <v>168</v>
      </c>
      <c r="T169" t="s">
        <v>15</v>
      </c>
      <c r="X169" s="2" t="s">
        <v>16</v>
      </c>
      <c r="Y169" s="2">
        <v>0.05</v>
      </c>
    </row>
    <row r="170" spans="1:27" ht="15.75" thickTop="1" x14ac:dyDescent="0.25">
      <c r="A170" t="s">
        <v>436</v>
      </c>
      <c r="B170">
        <v>169</v>
      </c>
      <c r="C170" t="s">
        <v>437</v>
      </c>
      <c r="E170">
        <v>10.013113804883346</v>
      </c>
      <c r="F170">
        <v>40.111113846778608</v>
      </c>
      <c r="H170">
        <v>23994.84</v>
      </c>
      <c r="I170">
        <v>23992.45</v>
      </c>
      <c r="J170">
        <f t="shared" si="4"/>
        <v>2.3899999999994179</v>
      </c>
      <c r="L170">
        <v>589.03</v>
      </c>
      <c r="M170">
        <v>590.91</v>
      </c>
      <c r="N170">
        <f t="shared" si="5"/>
        <v>-1.8799999999999955</v>
      </c>
      <c r="P170">
        <v>2.4000000000014552</v>
      </c>
      <c r="Q170">
        <v>2.5199999999999818</v>
      </c>
      <c r="R170">
        <v>169</v>
      </c>
      <c r="T170" s="37"/>
      <c r="U170" s="37" t="s">
        <v>17</v>
      </c>
      <c r="V170" s="37" t="s">
        <v>18</v>
      </c>
      <c r="W170" s="37" t="s">
        <v>19</v>
      </c>
      <c r="X170" s="37" t="s">
        <v>20</v>
      </c>
      <c r="Y170" s="37" t="s">
        <v>21</v>
      </c>
      <c r="Z170" s="37" t="s">
        <v>22</v>
      </c>
    </row>
    <row r="171" spans="1:27" x14ac:dyDescent="0.25">
      <c r="A171" t="s">
        <v>438</v>
      </c>
      <c r="B171">
        <v>170</v>
      </c>
      <c r="C171" t="s">
        <v>439</v>
      </c>
      <c r="E171">
        <v>12.292920470255126</v>
      </c>
      <c r="F171">
        <v>38.625508547840582</v>
      </c>
      <c r="H171">
        <v>23997.24</v>
      </c>
      <c r="I171">
        <v>23994.84</v>
      </c>
      <c r="J171">
        <f t="shared" si="4"/>
        <v>2.4000000000014552</v>
      </c>
      <c r="L171">
        <v>591.54999999999995</v>
      </c>
      <c r="M171">
        <v>589.03</v>
      </c>
      <c r="N171">
        <f t="shared" si="5"/>
        <v>2.5199999999999818</v>
      </c>
      <c r="P171">
        <v>2.3999999999978172</v>
      </c>
      <c r="Q171">
        <v>-3.0299999999999727</v>
      </c>
      <c r="R171">
        <v>170</v>
      </c>
      <c r="T171" t="s">
        <v>23</v>
      </c>
      <c r="U171">
        <f>COUNT(Q2:R2)</f>
        <v>2</v>
      </c>
      <c r="V171">
        <f>DEVSQ(MMULT([1]!DESIGN(Q2:R219),U176:U178))</f>
        <v>70.293482286964405</v>
      </c>
      <c r="W171">
        <f>V171/U171</f>
        <v>35.146741143482203</v>
      </c>
      <c r="X171">
        <f>W171/W172</f>
        <v>12.911856841136929</v>
      </c>
      <c r="Y171">
        <f>_xlfn.F.DIST.RT(X171,U171,U172)</f>
        <v>5.063667096267562E-6</v>
      </c>
      <c r="Z171" s="2" t="str">
        <f>IF(Y171&lt;Y169,"yes","no")</f>
        <v>yes</v>
      </c>
    </row>
    <row r="172" spans="1:27" x14ac:dyDescent="0.25">
      <c r="A172" t="s">
        <v>440</v>
      </c>
      <c r="B172">
        <v>171</v>
      </c>
      <c r="C172" t="s">
        <v>441</v>
      </c>
      <c r="E172">
        <v>9.0227271356269512</v>
      </c>
      <c r="F172">
        <v>37.139903248902556</v>
      </c>
      <c r="H172">
        <v>23999.64</v>
      </c>
      <c r="I172">
        <v>23997.24</v>
      </c>
      <c r="J172">
        <f t="shared" si="4"/>
        <v>2.3999999999978172</v>
      </c>
      <c r="L172">
        <v>588.52</v>
      </c>
      <c r="M172">
        <v>591.54999999999995</v>
      </c>
      <c r="N172">
        <f t="shared" si="5"/>
        <v>-3.0299999999999727</v>
      </c>
      <c r="P172">
        <v>2.3899999999994179</v>
      </c>
      <c r="Q172">
        <v>2.9099999999999682</v>
      </c>
      <c r="R172">
        <v>171</v>
      </c>
      <c r="T172" t="s">
        <v>24</v>
      </c>
      <c r="U172">
        <f>U173-U171</f>
        <v>215</v>
      </c>
      <c r="V172">
        <f>V173-V171</f>
        <v>585.24110349284945</v>
      </c>
      <c r="W172">
        <f>V172/U172</f>
        <v>2.722051644152788</v>
      </c>
    </row>
    <row r="173" spans="1:27" x14ac:dyDescent="0.25">
      <c r="A173" t="s">
        <v>442</v>
      </c>
      <c r="B173">
        <v>172</v>
      </c>
      <c r="C173" t="s">
        <v>443</v>
      </c>
      <c r="E173">
        <v>11.692533800998831</v>
      </c>
      <c r="F173">
        <v>35.644297949966131</v>
      </c>
      <c r="H173">
        <v>24002.03</v>
      </c>
      <c r="I173">
        <v>23999.64</v>
      </c>
      <c r="J173">
        <f t="shared" si="4"/>
        <v>2.3899999999994179</v>
      </c>
      <c r="L173">
        <v>591.42999999999995</v>
      </c>
      <c r="M173">
        <v>588.52</v>
      </c>
      <c r="N173">
        <f t="shared" si="5"/>
        <v>2.9099999999999682</v>
      </c>
      <c r="P173">
        <v>2.4000000000014552</v>
      </c>
      <c r="Q173">
        <v>-5.0199999999999818</v>
      </c>
      <c r="R173">
        <v>172</v>
      </c>
      <c r="T173" s="36" t="s">
        <v>25</v>
      </c>
      <c r="U173" s="36">
        <f>U167-1</f>
        <v>217</v>
      </c>
      <c r="V173" s="36">
        <f>DEVSQ(P2:P219)</f>
        <v>655.53458577981382</v>
      </c>
      <c r="W173" s="36"/>
      <c r="X173" s="36"/>
      <c r="Y173" s="36"/>
      <c r="Z173" s="36"/>
    </row>
    <row r="174" spans="1:27" ht="15.75" thickBot="1" x14ac:dyDescent="0.3">
      <c r="A174" t="s">
        <v>444</v>
      </c>
      <c r="B174">
        <v>173</v>
      </c>
      <c r="C174" t="s">
        <v>445</v>
      </c>
      <c r="E174">
        <v>6.4323404663706469</v>
      </c>
      <c r="F174">
        <v>34.158692651031743</v>
      </c>
      <c r="H174">
        <v>24004.43</v>
      </c>
      <c r="I174">
        <v>24002.03</v>
      </c>
      <c r="J174">
        <f t="shared" si="4"/>
        <v>2.4000000000014552</v>
      </c>
      <c r="L174">
        <v>586.41</v>
      </c>
      <c r="M174">
        <v>591.42999999999995</v>
      </c>
      <c r="N174">
        <f t="shared" si="5"/>
        <v>-5.0199999999999818</v>
      </c>
      <c r="P174">
        <v>2.4000000000014552</v>
      </c>
      <c r="Q174">
        <v>-1.1200000000000045</v>
      </c>
      <c r="R174">
        <v>173</v>
      </c>
    </row>
    <row r="175" spans="1:27" ht="15.75" thickTop="1" x14ac:dyDescent="0.25">
      <c r="A175" t="s">
        <v>446</v>
      </c>
      <c r="B175">
        <v>174</v>
      </c>
      <c r="C175" t="s">
        <v>447</v>
      </c>
      <c r="E175">
        <v>5.0721471317424403</v>
      </c>
      <c r="F175">
        <v>32.673087352097355</v>
      </c>
      <c r="H175">
        <v>24006.83</v>
      </c>
      <c r="I175">
        <v>24004.43</v>
      </c>
      <c r="J175">
        <f t="shared" si="4"/>
        <v>2.4000000000014552</v>
      </c>
      <c r="L175">
        <v>585.29</v>
      </c>
      <c r="M175">
        <v>586.41</v>
      </c>
      <c r="N175">
        <f t="shared" si="5"/>
        <v>-1.1200000000000045</v>
      </c>
      <c r="P175">
        <v>2.3899999999994179</v>
      </c>
      <c r="Q175">
        <v>7.0500000000000682</v>
      </c>
      <c r="R175">
        <v>174</v>
      </c>
      <c r="T175" s="37"/>
      <c r="U175" s="37" t="s">
        <v>26</v>
      </c>
      <c r="V175" s="37" t="s">
        <v>27</v>
      </c>
      <c r="W175" s="37" t="s">
        <v>28</v>
      </c>
      <c r="X175" s="37" t="s">
        <v>21</v>
      </c>
      <c r="Y175" s="37" t="s">
        <v>29</v>
      </c>
      <c r="Z175" s="37" t="s">
        <v>30</v>
      </c>
      <c r="AA175" s="37" t="s">
        <v>31</v>
      </c>
    </row>
    <row r="176" spans="1:27" x14ac:dyDescent="0.25">
      <c r="A176" t="s">
        <v>448</v>
      </c>
      <c r="B176">
        <v>175</v>
      </c>
      <c r="C176" t="s">
        <v>449</v>
      </c>
      <c r="E176">
        <v>11.881953797114306</v>
      </c>
      <c r="F176">
        <v>31.177482053160929</v>
      </c>
      <c r="H176">
        <v>24009.22</v>
      </c>
      <c r="I176">
        <v>24006.83</v>
      </c>
      <c r="J176">
        <f t="shared" si="4"/>
        <v>2.3899999999994179</v>
      </c>
      <c r="L176">
        <v>592.34</v>
      </c>
      <c r="M176">
        <v>585.29</v>
      </c>
      <c r="N176">
        <f t="shared" si="5"/>
        <v>7.0500000000000682</v>
      </c>
      <c r="P176">
        <v>2.3999999999978172</v>
      </c>
      <c r="Q176">
        <v>-1.5199999999999818</v>
      </c>
      <c r="R176">
        <v>175</v>
      </c>
      <c r="T176" t="s">
        <v>32</v>
      </c>
      <c r="U176">
        <f t="array" ref="U176:V178">[1]!RegCoeff(Q2:R219,P2:P219)</f>
        <v>4.4344216432174193</v>
      </c>
      <c r="V176">
        <v>0.22510002351182923</v>
      </c>
      <c r="W176">
        <f>U176/V176</f>
        <v>19.699783118789352</v>
      </c>
      <c r="X176">
        <f>_xlfn.T.DIST.2T(ABS(W176),$U$172)</f>
        <v>4.7485145934837648E-50</v>
      </c>
      <c r="Y176">
        <f>U176-_xlfn.T.INV.2T(Y$169,$U$172)*V176</f>
        <v>3.9907361884819297</v>
      </c>
      <c r="Z176">
        <f>U176+_xlfn.T.INV.2T(Y$169,$U$172)*V176</f>
        <v>4.8781070979529089</v>
      </c>
    </row>
    <row r="177" spans="1:27" x14ac:dyDescent="0.25">
      <c r="A177" t="s">
        <v>450</v>
      </c>
      <c r="B177">
        <v>176</v>
      </c>
      <c r="C177" t="s">
        <v>451</v>
      </c>
      <c r="E177">
        <v>10.121760462486236</v>
      </c>
      <c r="F177">
        <v>29.691876754222903</v>
      </c>
      <c r="H177">
        <v>24011.62</v>
      </c>
      <c r="I177">
        <v>24009.22</v>
      </c>
      <c r="J177">
        <f t="shared" si="4"/>
        <v>2.3999999999978172</v>
      </c>
      <c r="L177">
        <v>590.82000000000005</v>
      </c>
      <c r="M177">
        <v>592.34</v>
      </c>
      <c r="N177">
        <f t="shared" si="5"/>
        <v>-1.5199999999999818</v>
      </c>
      <c r="P177">
        <v>2.4000000000014552</v>
      </c>
      <c r="Q177">
        <v>-0.68000000000006366</v>
      </c>
      <c r="R177">
        <v>176</v>
      </c>
      <c r="T177" t="str">
        <f t="array" ref="T177:T178">TRANSPOSE(Q1:R1)</f>
        <v>Delta Dólar</v>
      </c>
      <c r="U177">
        <v>2.3764792498758867E-2</v>
      </c>
      <c r="V177">
        <v>4.1335218046118852E-2</v>
      </c>
      <c r="W177">
        <f t="shared" ref="W177:W178" si="6">U177/V177</f>
        <v>0.57492844170421042</v>
      </c>
      <c r="X177">
        <f t="shared" ref="X177:X178" si="7">_xlfn.T.DIST.2T(ABS(W177),$U$172)</f>
        <v>0.56594082677845514</v>
      </c>
      <c r="Y177">
        <f t="shared" ref="Y177:Y178" si="8">U177-_xlfn.T.INV.2T(Y$169,$U$172)*V177</f>
        <v>-5.7709366096427066E-2</v>
      </c>
      <c r="Z177">
        <f t="shared" ref="Z177:Z178" si="9">U177+_xlfn.T.INV.2T(Y$169,$U$172)*V177</f>
        <v>0.10523895109394479</v>
      </c>
      <c r="AA177">
        <f>[1]!VIF(Q2:R219,1)</f>
        <v>1.0010435277939873</v>
      </c>
    </row>
    <row r="178" spans="1:27" x14ac:dyDescent="0.25">
      <c r="A178" t="s">
        <v>452</v>
      </c>
      <c r="B178">
        <v>177</v>
      </c>
      <c r="C178" t="s">
        <v>453</v>
      </c>
      <c r="E178">
        <v>9.2015671278579703</v>
      </c>
      <c r="F178">
        <v>28.206271455284877</v>
      </c>
      <c r="H178">
        <v>24014.02</v>
      </c>
      <c r="I178">
        <v>24011.62</v>
      </c>
      <c r="J178">
        <f t="shared" si="4"/>
        <v>2.4000000000014552</v>
      </c>
      <c r="L178">
        <v>590.14</v>
      </c>
      <c r="M178">
        <v>590.82000000000005</v>
      </c>
      <c r="N178">
        <f t="shared" si="5"/>
        <v>-0.68000000000006366</v>
      </c>
      <c r="P178">
        <v>2.3999999999978172</v>
      </c>
      <c r="Q178">
        <v>0.46000000000003638</v>
      </c>
      <c r="R178">
        <v>177</v>
      </c>
      <c r="T178" s="36" t="str">
        <v>t</v>
      </c>
      <c r="U178" s="36">
        <v>-8.9324403771871824E-3</v>
      </c>
      <c r="V178" s="36">
        <v>1.7765814093250855E-3</v>
      </c>
      <c r="W178" s="36">
        <f t="shared" si="6"/>
        <v>-5.0278812613380728</v>
      </c>
      <c r="X178" s="36">
        <f t="shared" si="7"/>
        <v>1.0438508998009738E-6</v>
      </c>
      <c r="Y178" s="36">
        <f t="shared" si="8"/>
        <v>-1.2434187370250444E-2</v>
      </c>
      <c r="Z178" s="36">
        <f t="shared" si="9"/>
        <v>-5.4306933841239205E-3</v>
      </c>
      <c r="AA178" s="36">
        <f>[1]!VIF(Q2:R219,2)</f>
        <v>1.0010435277939873</v>
      </c>
    </row>
    <row r="179" spans="1:27" x14ac:dyDescent="0.25">
      <c r="A179" t="s">
        <v>454</v>
      </c>
      <c r="B179">
        <v>178</v>
      </c>
      <c r="C179" t="s">
        <v>455</v>
      </c>
      <c r="E179">
        <v>9.4213737932298045</v>
      </c>
      <c r="F179">
        <v>26.720666156346851</v>
      </c>
      <c r="H179">
        <v>24016.42</v>
      </c>
      <c r="I179">
        <v>24014.02</v>
      </c>
      <c r="J179">
        <f t="shared" si="4"/>
        <v>2.3999999999978172</v>
      </c>
      <c r="L179">
        <v>590.6</v>
      </c>
      <c r="M179">
        <v>590.14</v>
      </c>
      <c r="N179">
        <f t="shared" si="5"/>
        <v>0.46000000000003638</v>
      </c>
      <c r="P179">
        <v>2.3900000000030559</v>
      </c>
      <c r="Q179">
        <v>4.1100000000000136</v>
      </c>
      <c r="R179">
        <v>178</v>
      </c>
    </row>
    <row r="180" spans="1:27" x14ac:dyDescent="0.25">
      <c r="A180" t="s">
        <v>456</v>
      </c>
      <c r="B180">
        <v>179</v>
      </c>
      <c r="C180" t="s">
        <v>457</v>
      </c>
      <c r="E180">
        <v>13.29118045860173</v>
      </c>
      <c r="F180">
        <v>25.225060857414064</v>
      </c>
      <c r="H180">
        <v>24018.81</v>
      </c>
      <c r="I180">
        <v>24016.42</v>
      </c>
      <c r="J180">
        <f t="shared" si="4"/>
        <v>2.3900000000030559</v>
      </c>
      <c r="L180">
        <v>594.71</v>
      </c>
      <c r="M180">
        <v>590.6</v>
      </c>
      <c r="N180">
        <f t="shared" si="5"/>
        <v>4.1100000000000136</v>
      </c>
      <c r="P180">
        <v>2.3999999999978172</v>
      </c>
      <c r="Q180">
        <v>-0.95000000000004547</v>
      </c>
      <c r="R180">
        <v>179</v>
      </c>
    </row>
    <row r="181" spans="1:27" x14ac:dyDescent="0.25">
      <c r="A181" t="s">
        <v>458</v>
      </c>
      <c r="B181">
        <v>180</v>
      </c>
      <c r="C181" t="s">
        <v>459</v>
      </c>
      <c r="E181">
        <v>12.100987123973482</v>
      </c>
      <c r="F181">
        <v>23.739455558476038</v>
      </c>
      <c r="H181">
        <v>24021.21</v>
      </c>
      <c r="I181">
        <v>24018.81</v>
      </c>
      <c r="J181">
        <f t="shared" si="4"/>
        <v>2.3999999999978172</v>
      </c>
      <c r="L181">
        <v>593.76</v>
      </c>
      <c r="M181">
        <v>594.71</v>
      </c>
      <c r="N181">
        <f t="shared" si="5"/>
        <v>-0.95000000000004547</v>
      </c>
      <c r="P181">
        <v>2.4000000000014552</v>
      </c>
      <c r="Q181">
        <v>0.33000000000004093</v>
      </c>
      <c r="R181">
        <v>180</v>
      </c>
    </row>
    <row r="182" spans="1:27" x14ac:dyDescent="0.25">
      <c r="A182" t="s">
        <v>460</v>
      </c>
      <c r="B182">
        <v>181</v>
      </c>
      <c r="C182" t="s">
        <v>461</v>
      </c>
      <c r="E182">
        <v>12.190793789345321</v>
      </c>
      <c r="F182">
        <v>22.25385025954165</v>
      </c>
      <c r="H182">
        <v>24023.61</v>
      </c>
      <c r="I182">
        <v>24021.21</v>
      </c>
      <c r="J182">
        <f t="shared" si="4"/>
        <v>2.4000000000014552</v>
      </c>
      <c r="L182">
        <v>594.09</v>
      </c>
      <c r="M182">
        <v>593.76</v>
      </c>
      <c r="N182">
        <f t="shared" si="5"/>
        <v>0.33000000000004093</v>
      </c>
      <c r="P182">
        <v>2.3999999999978172</v>
      </c>
      <c r="Q182">
        <v>6.2699999999999818</v>
      </c>
      <c r="R182">
        <v>181</v>
      </c>
    </row>
    <row r="183" spans="1:27" x14ac:dyDescent="0.25">
      <c r="A183" t="s">
        <v>462</v>
      </c>
      <c r="B183">
        <v>182</v>
      </c>
      <c r="C183" t="s">
        <v>463</v>
      </c>
      <c r="E183">
        <v>18.220600454717101</v>
      </c>
      <c r="F183">
        <v>20.768244960603624</v>
      </c>
      <c r="H183">
        <v>24026.01</v>
      </c>
      <c r="I183">
        <v>24023.61</v>
      </c>
      <c r="J183">
        <f t="shared" si="4"/>
        <v>2.3999999999978172</v>
      </c>
      <c r="L183">
        <v>600.36</v>
      </c>
      <c r="M183">
        <v>594.09</v>
      </c>
      <c r="N183">
        <f t="shared" si="5"/>
        <v>6.2699999999999818</v>
      </c>
      <c r="P183">
        <v>2.4000000000014552</v>
      </c>
      <c r="Q183">
        <v>-6.0000000000059117E-2</v>
      </c>
      <c r="R183">
        <v>182</v>
      </c>
    </row>
    <row r="184" spans="1:27" x14ac:dyDescent="0.25">
      <c r="A184" t="s">
        <v>464</v>
      </c>
      <c r="B184">
        <v>183</v>
      </c>
      <c r="C184" t="s">
        <v>465</v>
      </c>
      <c r="E184">
        <v>17.920407120088953</v>
      </c>
      <c r="F184">
        <v>19.282639661669236</v>
      </c>
      <c r="H184">
        <v>24028.41</v>
      </c>
      <c r="I184">
        <v>24026.01</v>
      </c>
      <c r="J184">
        <f t="shared" si="4"/>
        <v>2.4000000000014552</v>
      </c>
      <c r="L184">
        <v>600.29999999999995</v>
      </c>
      <c r="M184">
        <v>600.36</v>
      </c>
      <c r="N184">
        <f t="shared" si="5"/>
        <v>-6.0000000000059117E-2</v>
      </c>
      <c r="P184">
        <v>2.4000000000014552</v>
      </c>
      <c r="Q184">
        <v>-1.42999999999995</v>
      </c>
      <c r="R184">
        <v>183</v>
      </c>
    </row>
    <row r="185" spans="1:27" x14ac:dyDescent="0.25">
      <c r="A185" t="s">
        <v>466</v>
      </c>
      <c r="B185">
        <v>184</v>
      </c>
      <c r="C185" t="s">
        <v>467</v>
      </c>
      <c r="E185">
        <v>16.250213785460801</v>
      </c>
      <c r="F185">
        <v>17.797034362734848</v>
      </c>
      <c r="H185">
        <v>24030.81</v>
      </c>
      <c r="I185">
        <v>24028.41</v>
      </c>
      <c r="J185">
        <f t="shared" si="4"/>
        <v>2.4000000000014552</v>
      </c>
      <c r="L185">
        <v>598.87</v>
      </c>
      <c r="M185">
        <v>600.29999999999995</v>
      </c>
      <c r="N185">
        <f t="shared" si="5"/>
        <v>-1.42999999999995</v>
      </c>
      <c r="P185">
        <v>2.3999999999978172</v>
      </c>
      <c r="Q185">
        <v>3.999999999996362E-2</v>
      </c>
      <c r="R185">
        <v>184</v>
      </c>
    </row>
    <row r="186" spans="1:27" x14ac:dyDescent="0.25">
      <c r="A186" t="s">
        <v>468</v>
      </c>
      <c r="B186">
        <v>185</v>
      </c>
      <c r="C186" t="s">
        <v>469</v>
      </c>
      <c r="E186">
        <v>16.050020450832562</v>
      </c>
      <c r="F186">
        <v>16.311429063793184</v>
      </c>
      <c r="H186">
        <v>24033.21</v>
      </c>
      <c r="I186">
        <v>24030.81</v>
      </c>
      <c r="J186">
        <f t="shared" si="4"/>
        <v>2.3999999999978172</v>
      </c>
      <c r="L186">
        <v>598.91</v>
      </c>
      <c r="M186">
        <v>598.87</v>
      </c>
      <c r="N186">
        <f t="shared" si="5"/>
        <v>3.999999999996362E-2</v>
      </c>
      <c r="P186">
        <v>2.4000000000014552</v>
      </c>
      <c r="Q186">
        <v>0.75</v>
      </c>
      <c r="R186">
        <v>185</v>
      </c>
    </row>
    <row r="187" spans="1:27" x14ac:dyDescent="0.25">
      <c r="A187" t="s">
        <v>470</v>
      </c>
      <c r="B187">
        <v>186</v>
      </c>
      <c r="C187" t="s">
        <v>471</v>
      </c>
      <c r="E187">
        <v>16.55982711620436</v>
      </c>
      <c r="F187">
        <v>14.825823764858796</v>
      </c>
      <c r="H187">
        <v>24035.61</v>
      </c>
      <c r="I187">
        <v>24033.21</v>
      </c>
      <c r="J187">
        <f t="shared" si="4"/>
        <v>2.4000000000014552</v>
      </c>
      <c r="L187">
        <v>599.66</v>
      </c>
      <c r="M187">
        <v>598.91</v>
      </c>
      <c r="N187">
        <f t="shared" si="5"/>
        <v>0.75</v>
      </c>
      <c r="P187">
        <v>2.3999999999978172</v>
      </c>
      <c r="Q187">
        <v>2</v>
      </c>
      <c r="R187">
        <v>186</v>
      </c>
    </row>
    <row r="188" spans="1:27" x14ac:dyDescent="0.25">
      <c r="A188" t="s">
        <v>472</v>
      </c>
      <c r="B188">
        <v>187</v>
      </c>
      <c r="C188" t="s">
        <v>473</v>
      </c>
      <c r="E188">
        <v>18.319633781576272</v>
      </c>
      <c r="F188">
        <v>13.340218465920771</v>
      </c>
      <c r="H188">
        <v>24038.01</v>
      </c>
      <c r="I188">
        <v>24035.61</v>
      </c>
      <c r="J188">
        <f t="shared" si="4"/>
        <v>2.3999999999978172</v>
      </c>
      <c r="L188">
        <v>601.66</v>
      </c>
      <c r="M188">
        <v>599.66</v>
      </c>
      <c r="N188">
        <f t="shared" si="5"/>
        <v>2</v>
      </c>
      <c r="P188">
        <v>2.4000000000014552</v>
      </c>
      <c r="Q188">
        <v>-2.4399999999999409</v>
      </c>
      <c r="R188">
        <v>187</v>
      </c>
    </row>
    <row r="189" spans="1:27" x14ac:dyDescent="0.25">
      <c r="A189" t="s">
        <v>474</v>
      </c>
      <c r="B189">
        <v>188</v>
      </c>
      <c r="C189" t="s">
        <v>475</v>
      </c>
      <c r="E189">
        <v>15.639440446948129</v>
      </c>
      <c r="F189">
        <v>11.854613166986383</v>
      </c>
      <c r="H189">
        <v>24040.41</v>
      </c>
      <c r="I189">
        <v>24038.01</v>
      </c>
      <c r="J189">
        <f t="shared" si="4"/>
        <v>2.4000000000014552</v>
      </c>
      <c r="L189">
        <v>599.22</v>
      </c>
      <c r="M189">
        <v>601.66</v>
      </c>
      <c r="N189">
        <f t="shared" si="5"/>
        <v>-2.4399999999999409</v>
      </c>
      <c r="P189">
        <v>2.4000000000014552</v>
      </c>
      <c r="Q189">
        <v>-1.9600000000000364</v>
      </c>
      <c r="R189">
        <v>188</v>
      </c>
    </row>
    <row r="190" spans="1:27" x14ac:dyDescent="0.25">
      <c r="A190" t="s">
        <v>476</v>
      </c>
      <c r="B190">
        <v>189</v>
      </c>
      <c r="C190" t="s">
        <v>477</v>
      </c>
      <c r="E190">
        <v>13.43924711231989</v>
      </c>
      <c r="F190">
        <v>10.369007868051995</v>
      </c>
      <c r="H190">
        <v>24042.81</v>
      </c>
      <c r="I190">
        <v>24040.41</v>
      </c>
      <c r="J190">
        <f t="shared" si="4"/>
        <v>2.4000000000014552</v>
      </c>
      <c r="L190">
        <v>597.26</v>
      </c>
      <c r="M190">
        <v>599.22</v>
      </c>
      <c r="N190">
        <f t="shared" si="5"/>
        <v>-1.9600000000000364</v>
      </c>
      <c r="P190">
        <v>2.3999999999978172</v>
      </c>
      <c r="Q190">
        <v>-1.17999999999995</v>
      </c>
      <c r="R190">
        <v>189</v>
      </c>
    </row>
    <row r="191" spans="1:27" x14ac:dyDescent="0.25">
      <c r="A191" t="s">
        <v>478</v>
      </c>
      <c r="B191">
        <v>190</v>
      </c>
      <c r="C191" t="s">
        <v>479</v>
      </c>
      <c r="E191">
        <v>12.019053777691738</v>
      </c>
      <c r="F191">
        <v>8.8834025691139686</v>
      </c>
      <c r="H191">
        <v>24045.21</v>
      </c>
      <c r="I191">
        <v>24042.81</v>
      </c>
      <c r="J191">
        <f t="shared" si="4"/>
        <v>2.3999999999978172</v>
      </c>
      <c r="L191">
        <v>596.08000000000004</v>
      </c>
      <c r="M191">
        <v>597.26</v>
      </c>
      <c r="N191">
        <f t="shared" si="5"/>
        <v>-1.17999999999995</v>
      </c>
      <c r="P191">
        <v>0.78000000000247383</v>
      </c>
      <c r="Q191">
        <v>2.5599999999999454</v>
      </c>
      <c r="R191">
        <v>190</v>
      </c>
    </row>
    <row r="192" spans="1:27" x14ac:dyDescent="0.25">
      <c r="A192" t="s">
        <v>480</v>
      </c>
      <c r="B192">
        <v>191</v>
      </c>
      <c r="C192" t="s">
        <v>481</v>
      </c>
      <c r="E192">
        <v>14.338860443063595</v>
      </c>
      <c r="F192">
        <v>5.7777972701805993</v>
      </c>
      <c r="H192">
        <v>24045.99</v>
      </c>
      <c r="I192">
        <v>24045.21</v>
      </c>
      <c r="J192">
        <f t="shared" si="4"/>
        <v>0.78000000000247383</v>
      </c>
      <c r="L192">
        <v>598.64</v>
      </c>
      <c r="M192">
        <v>596.08000000000004</v>
      </c>
      <c r="N192">
        <f t="shared" si="5"/>
        <v>2.5599999999999454</v>
      </c>
      <c r="P192">
        <v>0.76999999999679858</v>
      </c>
      <c r="Q192">
        <v>-0.91999999999995907</v>
      </c>
      <c r="R192">
        <v>191</v>
      </c>
    </row>
    <row r="193" spans="1:18" x14ac:dyDescent="0.25">
      <c r="A193" t="s">
        <v>482</v>
      </c>
      <c r="B193">
        <v>192</v>
      </c>
      <c r="C193" t="s">
        <v>483</v>
      </c>
      <c r="E193">
        <v>13.178667108435434</v>
      </c>
      <c r="F193">
        <v>2.6621919712415547</v>
      </c>
      <c r="H193">
        <v>24046.76</v>
      </c>
      <c r="I193">
        <v>24045.99</v>
      </c>
      <c r="J193">
        <f t="shared" si="4"/>
        <v>0.76999999999679858</v>
      </c>
      <c r="L193">
        <v>597.72</v>
      </c>
      <c r="M193">
        <v>598.64</v>
      </c>
      <c r="N193">
        <f t="shared" si="5"/>
        <v>-0.91999999999995907</v>
      </c>
      <c r="P193">
        <v>0.78000000000247383</v>
      </c>
      <c r="Q193">
        <v>-0.76999999999998181</v>
      </c>
      <c r="R193">
        <v>192</v>
      </c>
    </row>
    <row r="194" spans="1:18" x14ac:dyDescent="0.25">
      <c r="A194" t="s">
        <v>484</v>
      </c>
      <c r="B194">
        <v>193</v>
      </c>
      <c r="C194" t="s">
        <v>485</v>
      </c>
      <c r="E194">
        <v>12.16847377380725</v>
      </c>
      <c r="F194">
        <v>-0.44341332769545261</v>
      </c>
      <c r="H194">
        <v>24047.54</v>
      </c>
      <c r="I194">
        <v>24046.76</v>
      </c>
      <c r="J194">
        <f t="shared" si="4"/>
        <v>0.78000000000247383</v>
      </c>
      <c r="L194">
        <v>596.95000000000005</v>
      </c>
      <c r="M194">
        <v>597.72</v>
      </c>
      <c r="N194">
        <f t="shared" si="5"/>
        <v>-0.76999999999998181</v>
      </c>
      <c r="P194">
        <v>0.77000000000043656</v>
      </c>
      <c r="Q194">
        <v>-2.2400000000000091</v>
      </c>
      <c r="R194">
        <v>193</v>
      </c>
    </row>
    <row r="195" spans="1:18" x14ac:dyDescent="0.25">
      <c r="A195" t="s">
        <v>486</v>
      </c>
      <c r="B195">
        <v>194</v>
      </c>
      <c r="C195" t="s">
        <v>457</v>
      </c>
      <c r="E195">
        <v>9.6882804391791524</v>
      </c>
      <c r="F195">
        <v>-3.5590186266308592</v>
      </c>
      <c r="H195">
        <v>24048.31</v>
      </c>
      <c r="I195">
        <v>24047.54</v>
      </c>
      <c r="J195">
        <f t="shared" si="4"/>
        <v>0.77000000000043656</v>
      </c>
      <c r="L195">
        <v>594.71</v>
      </c>
      <c r="M195">
        <v>596.95000000000005</v>
      </c>
      <c r="N195">
        <f t="shared" si="5"/>
        <v>-2.2400000000000091</v>
      </c>
      <c r="P195">
        <v>0.77999999999883585</v>
      </c>
      <c r="Q195">
        <v>-2.5800000000000409</v>
      </c>
      <c r="R195">
        <v>194</v>
      </c>
    </row>
    <row r="196" spans="1:18" x14ac:dyDescent="0.25">
      <c r="A196" t="s">
        <v>487</v>
      </c>
      <c r="B196">
        <v>195</v>
      </c>
      <c r="C196" t="s">
        <v>488</v>
      </c>
      <c r="E196">
        <v>6.8680871045509093</v>
      </c>
      <c r="F196">
        <v>-6.6646239255678665</v>
      </c>
      <c r="H196">
        <v>24049.09</v>
      </c>
      <c r="I196">
        <v>24048.31</v>
      </c>
      <c r="J196">
        <f t="shared" ref="J196:J220" si="10">+H196-I196</f>
        <v>0.77999999999883585</v>
      </c>
      <c r="L196">
        <v>592.13</v>
      </c>
      <c r="M196">
        <v>594.71</v>
      </c>
      <c r="N196">
        <f t="shared" ref="N196:N220" si="11">+L196-M196</f>
        <v>-2.5800000000000409</v>
      </c>
      <c r="P196">
        <v>0.77000000000043656</v>
      </c>
      <c r="Q196">
        <v>2.1699999999999591</v>
      </c>
      <c r="R196">
        <v>195</v>
      </c>
    </row>
    <row r="197" spans="1:18" x14ac:dyDescent="0.25">
      <c r="A197" t="s">
        <v>489</v>
      </c>
      <c r="B197">
        <v>196</v>
      </c>
      <c r="C197" t="s">
        <v>490</v>
      </c>
      <c r="E197">
        <v>8.7978937699226663</v>
      </c>
      <c r="F197">
        <v>-9.7802292245032731</v>
      </c>
      <c r="H197">
        <v>24049.86</v>
      </c>
      <c r="I197">
        <v>24049.09</v>
      </c>
      <c r="J197">
        <f t="shared" si="10"/>
        <v>0.77000000000043656</v>
      </c>
      <c r="L197">
        <v>594.29999999999995</v>
      </c>
      <c r="M197">
        <v>592.13</v>
      </c>
      <c r="N197">
        <f t="shared" si="11"/>
        <v>2.1699999999999591</v>
      </c>
      <c r="P197">
        <v>0.77999999999883585</v>
      </c>
      <c r="Q197">
        <v>-4.2899999999999636</v>
      </c>
      <c r="R197">
        <v>196</v>
      </c>
    </row>
    <row r="198" spans="1:18" x14ac:dyDescent="0.25">
      <c r="A198" t="s">
        <v>491</v>
      </c>
      <c r="B198">
        <v>197</v>
      </c>
      <c r="C198" t="s">
        <v>492</v>
      </c>
      <c r="E198">
        <v>4.2677004352945005</v>
      </c>
      <c r="F198">
        <v>-12.88583452344028</v>
      </c>
      <c r="H198">
        <v>24050.639999999999</v>
      </c>
      <c r="I198">
        <v>24049.86</v>
      </c>
      <c r="J198">
        <f t="shared" si="10"/>
        <v>0.77999999999883585</v>
      </c>
      <c r="L198">
        <v>590.01</v>
      </c>
      <c r="M198">
        <v>594.29999999999995</v>
      </c>
      <c r="N198">
        <f t="shared" si="11"/>
        <v>-4.2899999999999636</v>
      </c>
      <c r="P198">
        <v>0.77000000000043656</v>
      </c>
      <c r="Q198">
        <v>-1.6100000000000136</v>
      </c>
      <c r="R198">
        <v>197</v>
      </c>
    </row>
    <row r="199" spans="1:18" x14ac:dyDescent="0.25">
      <c r="A199" t="s">
        <v>493</v>
      </c>
      <c r="B199">
        <v>198</v>
      </c>
      <c r="C199" t="s">
        <v>494</v>
      </c>
      <c r="E199">
        <v>2.4175071006663984</v>
      </c>
      <c r="F199">
        <v>-16.001439822375687</v>
      </c>
      <c r="H199">
        <v>24051.41</v>
      </c>
      <c r="I199">
        <v>24050.639999999999</v>
      </c>
      <c r="J199">
        <f t="shared" si="10"/>
        <v>0.77000000000043656</v>
      </c>
      <c r="L199">
        <v>588.4</v>
      </c>
      <c r="M199">
        <v>590.01</v>
      </c>
      <c r="N199">
        <f t="shared" si="11"/>
        <v>-1.6100000000000136</v>
      </c>
      <c r="P199">
        <v>0.77999999999883585</v>
      </c>
      <c r="Q199">
        <v>-0.17999999999994998</v>
      </c>
      <c r="R199">
        <v>198</v>
      </c>
    </row>
    <row r="200" spans="1:18" x14ac:dyDescent="0.25">
      <c r="A200" t="s">
        <v>495</v>
      </c>
      <c r="B200">
        <v>199</v>
      </c>
      <c r="C200" t="s">
        <v>496</v>
      </c>
      <c r="E200">
        <v>1.9973137660382463</v>
      </c>
      <c r="F200">
        <v>-19.107045121312694</v>
      </c>
      <c r="H200">
        <v>24052.19</v>
      </c>
      <c r="I200">
        <v>24051.41</v>
      </c>
      <c r="J200">
        <f t="shared" si="10"/>
        <v>0.77999999999883585</v>
      </c>
      <c r="L200">
        <v>588.22</v>
      </c>
      <c r="M200">
        <v>588.4</v>
      </c>
      <c r="N200">
        <f t="shared" si="11"/>
        <v>-0.17999999999994998</v>
      </c>
      <c r="P200">
        <v>0.77000000000043656</v>
      </c>
      <c r="Q200">
        <v>2.9399999999999409</v>
      </c>
      <c r="R200">
        <v>199</v>
      </c>
    </row>
    <row r="201" spans="1:18" x14ac:dyDescent="0.25">
      <c r="A201" t="s">
        <v>497</v>
      </c>
      <c r="B201">
        <v>200</v>
      </c>
      <c r="C201" t="s">
        <v>498</v>
      </c>
      <c r="E201">
        <v>4.697120431409985</v>
      </c>
      <c r="F201">
        <v>-22.222650420251739</v>
      </c>
      <c r="H201">
        <v>24052.959999999999</v>
      </c>
      <c r="I201">
        <v>24052.19</v>
      </c>
      <c r="J201">
        <f t="shared" si="10"/>
        <v>0.77000000000043656</v>
      </c>
      <c r="L201">
        <v>591.16</v>
      </c>
      <c r="M201">
        <v>588.22</v>
      </c>
      <c r="N201">
        <f t="shared" si="11"/>
        <v>2.9399999999999409</v>
      </c>
      <c r="P201">
        <v>0.78000000000247383</v>
      </c>
      <c r="Q201">
        <v>-3.5499999999999545</v>
      </c>
      <c r="R201">
        <v>200</v>
      </c>
    </row>
    <row r="202" spans="1:18" x14ac:dyDescent="0.25">
      <c r="A202" t="s">
        <v>499</v>
      </c>
      <c r="B202">
        <v>201</v>
      </c>
      <c r="C202" t="s">
        <v>500</v>
      </c>
      <c r="E202">
        <v>0.90692709678182837</v>
      </c>
      <c r="F202">
        <v>-25.328255719185108</v>
      </c>
      <c r="H202">
        <v>24053.74</v>
      </c>
      <c r="I202">
        <v>24052.959999999999</v>
      </c>
      <c r="J202">
        <f t="shared" si="10"/>
        <v>0.78000000000247383</v>
      </c>
      <c r="L202">
        <v>587.61</v>
      </c>
      <c r="M202">
        <v>591.16</v>
      </c>
      <c r="N202">
        <f t="shared" si="11"/>
        <v>-3.5499999999999545</v>
      </c>
      <c r="P202">
        <v>0.76999999999679858</v>
      </c>
      <c r="Q202">
        <v>-0.49000000000000909</v>
      </c>
      <c r="R202">
        <v>201</v>
      </c>
    </row>
    <row r="203" spans="1:18" x14ac:dyDescent="0.25">
      <c r="A203" t="s">
        <v>501</v>
      </c>
      <c r="B203">
        <v>202</v>
      </c>
      <c r="C203" t="s">
        <v>502</v>
      </c>
      <c r="E203">
        <v>0.17673376215373082</v>
      </c>
      <c r="F203">
        <v>-28.443861018124153</v>
      </c>
      <c r="H203">
        <v>24054.51</v>
      </c>
      <c r="I203">
        <v>24053.74</v>
      </c>
      <c r="J203">
        <f t="shared" si="10"/>
        <v>0.76999999999679858</v>
      </c>
      <c r="L203">
        <v>587.12</v>
      </c>
      <c r="M203">
        <v>587.61</v>
      </c>
      <c r="N203">
        <f t="shared" si="11"/>
        <v>-0.49000000000000909</v>
      </c>
      <c r="P203">
        <v>0.78000000000247383</v>
      </c>
      <c r="Q203">
        <v>-3.2000000000000455</v>
      </c>
      <c r="R203">
        <v>202</v>
      </c>
    </row>
    <row r="204" spans="1:18" x14ac:dyDescent="0.25">
      <c r="A204" t="s">
        <v>503</v>
      </c>
      <c r="B204">
        <v>203</v>
      </c>
      <c r="C204" t="s">
        <v>504</v>
      </c>
      <c r="E204">
        <v>-3.2634595724745168</v>
      </c>
      <c r="F204">
        <v>-31.549466317057522</v>
      </c>
      <c r="H204">
        <v>24055.29</v>
      </c>
      <c r="I204">
        <v>24054.51</v>
      </c>
      <c r="J204">
        <f t="shared" si="10"/>
        <v>0.78000000000247383</v>
      </c>
      <c r="L204">
        <v>583.91999999999996</v>
      </c>
      <c r="M204">
        <v>587.12</v>
      </c>
      <c r="N204">
        <f t="shared" si="11"/>
        <v>-3.2000000000000455</v>
      </c>
      <c r="P204">
        <v>0.77999999999883585</v>
      </c>
      <c r="Q204">
        <v>0.22000000000002728</v>
      </c>
      <c r="R204">
        <v>203</v>
      </c>
    </row>
    <row r="205" spans="1:18" x14ac:dyDescent="0.25">
      <c r="A205" t="s">
        <v>505</v>
      </c>
      <c r="B205">
        <v>204</v>
      </c>
      <c r="C205" t="s">
        <v>506</v>
      </c>
      <c r="E205">
        <v>-3.2836529071026916</v>
      </c>
      <c r="F205">
        <v>-34.65507161599453</v>
      </c>
      <c r="H205">
        <v>24056.07</v>
      </c>
      <c r="I205">
        <v>24055.29</v>
      </c>
      <c r="J205">
        <f t="shared" si="10"/>
        <v>0.77999999999883585</v>
      </c>
      <c r="L205">
        <v>584.14</v>
      </c>
      <c r="M205">
        <v>583.91999999999996</v>
      </c>
      <c r="N205">
        <f t="shared" si="11"/>
        <v>0.22000000000002728</v>
      </c>
      <c r="P205">
        <v>0.77000000000043656</v>
      </c>
      <c r="Q205">
        <v>0.25999999999999091</v>
      </c>
      <c r="R205">
        <v>204</v>
      </c>
    </row>
    <row r="206" spans="1:18" x14ac:dyDescent="0.25">
      <c r="A206" t="s">
        <v>507</v>
      </c>
      <c r="B206">
        <v>205</v>
      </c>
      <c r="C206" t="s">
        <v>508</v>
      </c>
      <c r="E206">
        <v>-3.2638462417309029</v>
      </c>
      <c r="F206">
        <v>-37.770676914929936</v>
      </c>
      <c r="H206">
        <v>24056.84</v>
      </c>
      <c r="I206">
        <v>24056.07</v>
      </c>
      <c r="J206">
        <f t="shared" si="10"/>
        <v>0.77000000000043656</v>
      </c>
      <c r="L206">
        <v>584.4</v>
      </c>
      <c r="M206">
        <v>584.14</v>
      </c>
      <c r="N206">
        <f t="shared" si="11"/>
        <v>0.25999999999999091</v>
      </c>
      <c r="P206">
        <v>0.77999999999883585</v>
      </c>
      <c r="Q206">
        <v>-0.19999999999993179</v>
      </c>
      <c r="R206">
        <v>205</v>
      </c>
    </row>
    <row r="207" spans="1:18" x14ac:dyDescent="0.25">
      <c r="A207" t="s">
        <v>509</v>
      </c>
      <c r="B207">
        <v>206</v>
      </c>
      <c r="C207" t="s">
        <v>510</v>
      </c>
      <c r="E207">
        <v>-3.7040395763589231</v>
      </c>
      <c r="F207">
        <v>-40.876282213866943</v>
      </c>
      <c r="H207">
        <v>24057.62</v>
      </c>
      <c r="I207">
        <v>24056.84</v>
      </c>
      <c r="J207">
        <f t="shared" si="10"/>
        <v>0.77999999999883585</v>
      </c>
      <c r="L207">
        <v>584.20000000000005</v>
      </c>
      <c r="M207">
        <v>584.4</v>
      </c>
      <c r="N207">
        <f t="shared" si="11"/>
        <v>-0.19999999999993179</v>
      </c>
      <c r="P207">
        <v>0.77000000000043656</v>
      </c>
      <c r="Q207">
        <v>0.89999999999997726</v>
      </c>
      <c r="R207">
        <v>206</v>
      </c>
    </row>
    <row r="208" spans="1:18" x14ac:dyDescent="0.25">
      <c r="A208" t="s">
        <v>511</v>
      </c>
      <c r="B208">
        <v>207</v>
      </c>
      <c r="C208" t="s">
        <v>512</v>
      </c>
      <c r="E208">
        <v>-3.044232910987148</v>
      </c>
      <c r="F208">
        <v>-43.99188751280235</v>
      </c>
      <c r="H208">
        <v>24058.39</v>
      </c>
      <c r="I208">
        <v>24057.62</v>
      </c>
      <c r="J208">
        <f t="shared" si="10"/>
        <v>0.77000000000043656</v>
      </c>
      <c r="L208">
        <v>585.1</v>
      </c>
      <c r="M208">
        <v>584.20000000000005</v>
      </c>
      <c r="N208">
        <f t="shared" si="11"/>
        <v>0.89999999999997726</v>
      </c>
      <c r="P208">
        <v>0.77999999999883585</v>
      </c>
      <c r="Q208">
        <v>-3.4800000000000182</v>
      </c>
      <c r="R208">
        <v>207</v>
      </c>
    </row>
    <row r="209" spans="1:18" x14ac:dyDescent="0.25">
      <c r="A209" t="s">
        <v>513</v>
      </c>
      <c r="B209">
        <v>208</v>
      </c>
      <c r="C209" t="s">
        <v>514</v>
      </c>
      <c r="E209">
        <v>-6.7644262456153683</v>
      </c>
      <c r="F209">
        <v>-47.097492811742995</v>
      </c>
      <c r="H209">
        <v>24059.17</v>
      </c>
      <c r="I209">
        <v>24058.39</v>
      </c>
      <c r="J209">
        <f t="shared" si="10"/>
        <v>0.77999999999883585</v>
      </c>
      <c r="L209">
        <v>581.62</v>
      </c>
      <c r="M209">
        <v>585.1</v>
      </c>
      <c r="N209">
        <f t="shared" si="11"/>
        <v>-3.4800000000000182</v>
      </c>
      <c r="P209">
        <v>0.77000000000043656</v>
      </c>
      <c r="Q209">
        <v>-4.9700000000000273</v>
      </c>
      <c r="R209">
        <v>208</v>
      </c>
    </row>
    <row r="210" spans="1:18" x14ac:dyDescent="0.25">
      <c r="A210" t="s">
        <v>515</v>
      </c>
      <c r="B210">
        <v>209</v>
      </c>
      <c r="C210" t="s">
        <v>516</v>
      </c>
      <c r="E210">
        <v>-11.974619580243484</v>
      </c>
      <c r="F210">
        <v>-50.213098110678402</v>
      </c>
      <c r="H210">
        <v>24059.94</v>
      </c>
      <c r="I210">
        <v>24059.17</v>
      </c>
      <c r="J210">
        <f t="shared" si="10"/>
        <v>0.77000000000043656</v>
      </c>
      <c r="L210">
        <v>576.65</v>
      </c>
      <c r="M210">
        <v>581.62</v>
      </c>
      <c r="N210">
        <f t="shared" si="11"/>
        <v>-4.9700000000000273</v>
      </c>
      <c r="P210">
        <v>0.78000000000247383</v>
      </c>
      <c r="Q210">
        <v>-0.14999999999997726</v>
      </c>
      <c r="R210">
        <v>209</v>
      </c>
    </row>
    <row r="211" spans="1:18" x14ac:dyDescent="0.25">
      <c r="A211" t="s">
        <v>517</v>
      </c>
      <c r="B211">
        <v>210</v>
      </c>
      <c r="C211" t="s">
        <v>518</v>
      </c>
      <c r="E211">
        <v>-12.364812914871663</v>
      </c>
      <c r="F211">
        <v>-53.318703409611771</v>
      </c>
      <c r="H211">
        <v>24060.720000000001</v>
      </c>
      <c r="I211">
        <v>24059.94</v>
      </c>
      <c r="J211">
        <f t="shared" si="10"/>
        <v>0.78000000000247383</v>
      </c>
      <c r="L211">
        <v>576.5</v>
      </c>
      <c r="M211">
        <v>576.65</v>
      </c>
      <c r="N211">
        <f t="shared" si="11"/>
        <v>-0.14999999999997726</v>
      </c>
      <c r="P211">
        <v>0.77999999999883585</v>
      </c>
      <c r="Q211">
        <v>4.1200000000000045</v>
      </c>
      <c r="R211">
        <v>210</v>
      </c>
    </row>
    <row r="212" spans="1:18" x14ac:dyDescent="0.25">
      <c r="A212" t="s">
        <v>519</v>
      </c>
      <c r="B212">
        <v>211</v>
      </c>
      <c r="C212" t="s">
        <v>520</v>
      </c>
      <c r="E212">
        <v>-8.485006249499861</v>
      </c>
      <c r="F212">
        <v>-56.424308708548779</v>
      </c>
      <c r="H212">
        <v>24061.5</v>
      </c>
      <c r="I212">
        <v>24060.720000000001</v>
      </c>
      <c r="J212">
        <f t="shared" si="10"/>
        <v>0.77999999999883585</v>
      </c>
      <c r="L212">
        <v>580.62</v>
      </c>
      <c r="M212">
        <v>576.5</v>
      </c>
      <c r="N212">
        <f t="shared" si="11"/>
        <v>4.1200000000000045</v>
      </c>
      <c r="P212">
        <v>0.77000000000043656</v>
      </c>
      <c r="Q212">
        <v>5.3500000000000227</v>
      </c>
      <c r="R212">
        <v>211</v>
      </c>
    </row>
    <row r="213" spans="1:18" x14ac:dyDescent="0.25">
      <c r="A213" t="s">
        <v>521</v>
      </c>
      <c r="B213">
        <v>212</v>
      </c>
      <c r="C213" t="s">
        <v>522</v>
      </c>
      <c r="E213">
        <v>-3.3751995841280404</v>
      </c>
      <c r="F213">
        <v>-59.539914007484185</v>
      </c>
      <c r="H213">
        <v>24062.27</v>
      </c>
      <c r="I213">
        <v>24061.5</v>
      </c>
      <c r="J213">
        <f t="shared" si="10"/>
        <v>0.77000000000043656</v>
      </c>
      <c r="L213">
        <v>585.97</v>
      </c>
      <c r="M213">
        <v>580.62</v>
      </c>
      <c r="N213">
        <f t="shared" si="11"/>
        <v>5.3500000000000227</v>
      </c>
      <c r="P213">
        <v>0.77999999999883585</v>
      </c>
      <c r="Q213">
        <v>2.5099999999999909</v>
      </c>
      <c r="R213">
        <v>212</v>
      </c>
    </row>
    <row r="214" spans="1:18" x14ac:dyDescent="0.25">
      <c r="A214" t="s">
        <v>523</v>
      </c>
      <c r="B214">
        <v>213</v>
      </c>
      <c r="C214" t="s">
        <v>524</v>
      </c>
      <c r="E214">
        <v>-1.105392918756138</v>
      </c>
      <c r="F214">
        <v>-62.645519306421193</v>
      </c>
      <c r="H214">
        <v>24063.05</v>
      </c>
      <c r="I214">
        <v>24062.27</v>
      </c>
      <c r="J214">
        <f t="shared" si="10"/>
        <v>0.77999999999883585</v>
      </c>
      <c r="L214">
        <v>588.48</v>
      </c>
      <c r="M214">
        <v>585.97</v>
      </c>
      <c r="N214">
        <f t="shared" si="11"/>
        <v>2.5099999999999909</v>
      </c>
      <c r="P214">
        <v>0.77000000000043656</v>
      </c>
      <c r="Q214">
        <v>1.9600000000000364</v>
      </c>
      <c r="R214">
        <v>213</v>
      </c>
    </row>
    <row r="215" spans="1:18" x14ac:dyDescent="0.25">
      <c r="A215" t="s">
        <v>525</v>
      </c>
      <c r="B215">
        <v>214</v>
      </c>
      <c r="C215" t="s">
        <v>526</v>
      </c>
      <c r="E215">
        <v>0.61441374661569625</v>
      </c>
      <c r="F215">
        <v>-65.761124605356599</v>
      </c>
      <c r="H215">
        <v>24063.82</v>
      </c>
      <c r="I215">
        <v>24063.05</v>
      </c>
      <c r="J215">
        <f t="shared" si="10"/>
        <v>0.77000000000043656</v>
      </c>
      <c r="L215">
        <v>590.44000000000005</v>
      </c>
      <c r="M215">
        <v>588.48</v>
      </c>
      <c r="N215">
        <f t="shared" si="11"/>
        <v>1.9600000000000364</v>
      </c>
      <c r="P215">
        <v>0.77999999999883585</v>
      </c>
      <c r="Q215">
        <v>-0.72000000000002728</v>
      </c>
      <c r="R215">
        <v>214</v>
      </c>
    </row>
    <row r="216" spans="1:18" x14ac:dyDescent="0.25">
      <c r="A216" t="s">
        <v>527</v>
      </c>
      <c r="B216">
        <v>215</v>
      </c>
      <c r="C216" t="s">
        <v>528</v>
      </c>
      <c r="E216">
        <v>-0.34577958801253317</v>
      </c>
      <c r="F216">
        <v>-68.866729904297245</v>
      </c>
      <c r="H216">
        <v>24064.6</v>
      </c>
      <c r="I216">
        <v>24063.82</v>
      </c>
      <c r="J216">
        <f t="shared" si="10"/>
        <v>0.77999999999883585</v>
      </c>
      <c r="L216">
        <v>589.72</v>
      </c>
      <c r="M216">
        <v>590.44000000000005</v>
      </c>
      <c r="N216">
        <f t="shared" si="11"/>
        <v>-0.72000000000002728</v>
      </c>
      <c r="P216">
        <v>0.78000000000247383</v>
      </c>
      <c r="Q216">
        <v>-1.3899999999999864</v>
      </c>
      <c r="R216">
        <v>215</v>
      </c>
    </row>
    <row r="217" spans="1:18" x14ac:dyDescent="0.25">
      <c r="A217" t="s">
        <v>529</v>
      </c>
      <c r="B217">
        <v>216</v>
      </c>
      <c r="C217" t="s">
        <v>530</v>
      </c>
      <c r="E217">
        <v>-1.9759729226407217</v>
      </c>
      <c r="F217">
        <v>-71.972335203230614</v>
      </c>
      <c r="H217">
        <v>24065.38</v>
      </c>
      <c r="I217">
        <v>24064.6</v>
      </c>
      <c r="J217">
        <f t="shared" si="10"/>
        <v>0.78000000000247383</v>
      </c>
      <c r="L217">
        <v>588.33000000000004</v>
      </c>
      <c r="M217">
        <v>589.72</v>
      </c>
      <c r="N217">
        <f t="shared" si="11"/>
        <v>-1.3899999999999864</v>
      </c>
      <c r="P217">
        <v>0.77000000000043656</v>
      </c>
      <c r="Q217">
        <v>2.25</v>
      </c>
      <c r="R217">
        <v>216</v>
      </c>
    </row>
    <row r="218" spans="1:18" x14ac:dyDescent="0.25">
      <c r="A218" t="s">
        <v>531</v>
      </c>
      <c r="B218">
        <v>217</v>
      </c>
      <c r="C218" t="s">
        <v>532</v>
      </c>
      <c r="E218">
        <v>3.3833742731189886E-2</v>
      </c>
      <c r="F218">
        <v>-75.08794050216602</v>
      </c>
      <c r="H218">
        <v>24066.15</v>
      </c>
      <c r="I218">
        <v>24065.38</v>
      </c>
      <c r="J218">
        <f t="shared" si="10"/>
        <v>0.77000000000043656</v>
      </c>
      <c r="L218">
        <v>590.58000000000004</v>
      </c>
      <c r="M218">
        <v>588.33000000000004</v>
      </c>
      <c r="N218">
        <f t="shared" si="11"/>
        <v>2.25</v>
      </c>
      <c r="P218">
        <v>0.77999999999883585</v>
      </c>
      <c r="Q218">
        <v>1.8999999999999773</v>
      </c>
      <c r="R218">
        <v>217</v>
      </c>
    </row>
    <row r="219" spans="1:18" x14ac:dyDescent="0.25">
      <c r="A219" t="s">
        <v>533</v>
      </c>
      <c r="B219">
        <v>218</v>
      </c>
      <c r="C219" t="s">
        <v>534</v>
      </c>
      <c r="E219">
        <v>1.693640408102965</v>
      </c>
      <c r="F219">
        <v>-78.193545801103028</v>
      </c>
      <c r="H219">
        <v>24066.93</v>
      </c>
      <c r="I219">
        <v>24066.15</v>
      </c>
      <c r="J219">
        <f t="shared" si="10"/>
        <v>0.77999999999883585</v>
      </c>
      <c r="L219">
        <v>592.48</v>
      </c>
      <c r="M219">
        <v>590.58000000000004</v>
      </c>
      <c r="N219">
        <f t="shared" si="11"/>
        <v>1.8999999999999773</v>
      </c>
      <c r="P219">
        <v>0.77000000000043656</v>
      </c>
      <c r="Q219">
        <v>1.6599999999999682</v>
      </c>
      <c r="R219">
        <v>218</v>
      </c>
    </row>
    <row r="220" spans="1:18" ht="15.75" thickBot="1" x14ac:dyDescent="0.3">
      <c r="A220" t="s">
        <v>535</v>
      </c>
      <c r="B220">
        <v>219</v>
      </c>
      <c r="C220" t="s">
        <v>536</v>
      </c>
      <c r="E220" s="72">
        <v>3.113447073474731</v>
      </c>
      <c r="F220" s="72">
        <v>-81.309151100038434</v>
      </c>
      <c r="H220">
        <v>24067.7</v>
      </c>
      <c r="I220">
        <v>24066.93</v>
      </c>
      <c r="J220">
        <f t="shared" si="10"/>
        <v>0.77000000000043656</v>
      </c>
      <c r="L220">
        <v>594.14</v>
      </c>
      <c r="M220">
        <v>592.48</v>
      </c>
      <c r="N220">
        <f t="shared" si="11"/>
        <v>1.6599999999999682</v>
      </c>
    </row>
    <row r="221" spans="1:18" x14ac:dyDescent="0.25">
      <c r="I221">
        <v>24067.7</v>
      </c>
      <c r="M221">
        <v>594.14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91EF-9C38-4C53-BB08-439322EB1191}">
  <sheetPr codeName="Hoja11"/>
  <dimension ref="A2:G244"/>
  <sheetViews>
    <sheetView showGridLines="0" zoomScale="90" zoomScaleNormal="90" workbookViewId="0">
      <selection activeCell="F30" sqref="F30"/>
    </sheetView>
  </sheetViews>
  <sheetFormatPr baseColWidth="10" defaultRowHeight="12" x14ac:dyDescent="0.2"/>
  <cols>
    <col min="1" max="1" width="28.42578125" style="77" customWidth="1"/>
    <col min="2" max="2" width="14.5703125" style="77" bestFit="1" customWidth="1"/>
    <col min="3" max="3" width="14.42578125" style="77" customWidth="1"/>
    <col min="4" max="4" width="20.5703125" style="77" bestFit="1" customWidth="1"/>
    <col min="5" max="5" width="12.7109375" style="77" bestFit="1" customWidth="1"/>
    <col min="6" max="6" width="15.85546875" style="77" bestFit="1" customWidth="1"/>
    <col min="7" max="16384" width="11.42578125" style="77"/>
  </cols>
  <sheetData>
    <row r="2" spans="1:6" x14ac:dyDescent="0.2">
      <c r="A2" s="77" t="s">
        <v>41</v>
      </c>
    </row>
    <row r="3" spans="1:6" ht="12.75" thickBot="1" x14ac:dyDescent="0.25"/>
    <row r="4" spans="1:6" x14ac:dyDescent="0.2">
      <c r="A4" s="78" t="s">
        <v>42</v>
      </c>
      <c r="B4" s="78"/>
    </row>
    <row r="5" spans="1:6" x14ac:dyDescent="0.2">
      <c r="A5" s="77" t="s">
        <v>43</v>
      </c>
      <c r="B5" s="79">
        <v>0.82852248092069647</v>
      </c>
    </row>
    <row r="6" spans="1:6" x14ac:dyDescent="0.2">
      <c r="A6" s="77" t="s">
        <v>44</v>
      </c>
      <c r="B6" s="80">
        <v>0.68644950139098593</v>
      </c>
    </row>
    <row r="7" spans="1:6" x14ac:dyDescent="0.2">
      <c r="A7" s="77" t="s">
        <v>45</v>
      </c>
      <c r="B7" s="79">
        <v>0.68500456821767242</v>
      </c>
    </row>
    <row r="8" spans="1:6" x14ac:dyDescent="0.2">
      <c r="A8" s="77" t="s">
        <v>46</v>
      </c>
      <c r="B8" s="79">
        <v>139.3980819011195</v>
      </c>
    </row>
    <row r="9" spans="1:6" ht="12.75" thickBot="1" x14ac:dyDescent="0.25">
      <c r="A9" s="81" t="s">
        <v>47</v>
      </c>
      <c r="B9" s="81">
        <v>219</v>
      </c>
    </row>
    <row r="11" spans="1:6" ht="12.75" thickBot="1" x14ac:dyDescent="0.25">
      <c r="A11" s="77" t="s">
        <v>48</v>
      </c>
    </row>
    <row r="12" spans="1:6" x14ac:dyDescent="0.2">
      <c r="A12" s="82"/>
      <c r="B12" s="82" t="s">
        <v>52</v>
      </c>
      <c r="C12" s="82" t="s">
        <v>53</v>
      </c>
      <c r="D12" s="82" t="s">
        <v>54</v>
      </c>
      <c r="E12" s="82" t="s">
        <v>20</v>
      </c>
      <c r="F12" s="82" t="s">
        <v>55</v>
      </c>
    </row>
    <row r="13" spans="1:6" x14ac:dyDescent="0.2">
      <c r="A13" s="77" t="s">
        <v>49</v>
      </c>
      <c r="B13" s="77">
        <v>1</v>
      </c>
      <c r="C13" s="83">
        <v>9231545.7848860733</v>
      </c>
      <c r="D13" s="79">
        <v>9231545.7848860733</v>
      </c>
      <c r="E13" s="77">
        <v>475.073528706427</v>
      </c>
      <c r="F13" s="77">
        <v>1.4566917410581617E-56</v>
      </c>
    </row>
    <row r="14" spans="1:6" x14ac:dyDescent="0.2">
      <c r="A14" s="77" t="s">
        <v>50</v>
      </c>
      <c r="B14" s="77">
        <v>217</v>
      </c>
      <c r="C14" s="83">
        <v>4216706.0765833342</v>
      </c>
      <c r="D14" s="79">
        <v>19431.825237711219</v>
      </c>
    </row>
    <row r="15" spans="1:6" ht="12.75" thickBot="1" x14ac:dyDescent="0.25">
      <c r="A15" s="81" t="s">
        <v>25</v>
      </c>
      <c r="B15" s="81">
        <v>218</v>
      </c>
      <c r="C15" s="84">
        <v>13448251.861469407</v>
      </c>
      <c r="D15" s="85"/>
      <c r="E15" s="81"/>
      <c r="F15" s="81"/>
    </row>
    <row r="16" spans="1:6" ht="12.75" thickBot="1" x14ac:dyDescent="0.25">
      <c r="C16" s="79"/>
      <c r="D16" s="79"/>
    </row>
    <row r="17" spans="1:7" x14ac:dyDescent="0.2">
      <c r="A17" s="82"/>
      <c r="B17" s="82" t="s">
        <v>56</v>
      </c>
      <c r="C17" s="86" t="s">
        <v>46</v>
      </c>
      <c r="D17" s="86" t="s">
        <v>57</v>
      </c>
      <c r="E17" s="82" t="s">
        <v>58</v>
      </c>
      <c r="F17" s="82" t="s">
        <v>59</v>
      </c>
      <c r="G17" s="82" t="s">
        <v>60</v>
      </c>
    </row>
    <row r="18" spans="1:7" x14ac:dyDescent="0.2">
      <c r="A18" s="77" t="s">
        <v>51</v>
      </c>
      <c r="B18" s="79">
        <v>17418.263699758012</v>
      </c>
      <c r="C18" s="79">
        <v>289.52572484770025</v>
      </c>
      <c r="D18" s="79">
        <v>60.161368075049545</v>
      </c>
      <c r="E18" s="77">
        <v>2.488827974905651E-137</v>
      </c>
      <c r="F18" s="77">
        <v>16847.621148204678</v>
      </c>
      <c r="G18" s="77">
        <v>17988.906251311346</v>
      </c>
    </row>
    <row r="19" spans="1:7" ht="12.75" thickBot="1" x14ac:dyDescent="0.25">
      <c r="A19" s="81" t="s">
        <v>100</v>
      </c>
      <c r="B19" s="87">
        <v>11.166265294141102</v>
      </c>
      <c r="C19" s="85">
        <v>0.5123037393322819</v>
      </c>
      <c r="D19" s="85">
        <v>21.796181516642463</v>
      </c>
      <c r="E19" s="81">
        <v>1.4566917410582658E-56</v>
      </c>
      <c r="F19" s="81">
        <v>10.156537011320401</v>
      </c>
      <c r="G19" s="81">
        <v>12.175993576961803</v>
      </c>
    </row>
    <row r="23" spans="1:7" x14ac:dyDescent="0.2">
      <c r="A23" s="77" t="s">
        <v>65</v>
      </c>
    </row>
    <row r="24" spans="1:7" ht="12.75" thickBot="1" x14ac:dyDescent="0.25"/>
    <row r="25" spans="1:7" x14ac:dyDescent="0.2">
      <c r="A25" s="82" t="s">
        <v>66</v>
      </c>
      <c r="B25" s="82" t="s">
        <v>537</v>
      </c>
      <c r="C25" s="82" t="s">
        <v>50</v>
      </c>
    </row>
    <row r="26" spans="1:7" x14ac:dyDescent="0.2">
      <c r="A26" s="77">
        <v>1</v>
      </c>
      <c r="B26" s="77">
        <v>23276.198135717375</v>
      </c>
      <c r="C26" s="77">
        <v>36.371864282624301</v>
      </c>
    </row>
    <row r="27" spans="1:7" x14ac:dyDescent="0.2">
      <c r="A27" s="77">
        <v>2</v>
      </c>
      <c r="B27" s="77">
        <v>23331.359486270434</v>
      </c>
      <c r="C27" s="77">
        <v>-15.789486270434281</v>
      </c>
    </row>
    <row r="28" spans="1:7" x14ac:dyDescent="0.2">
      <c r="A28" s="77">
        <v>3</v>
      </c>
      <c r="B28" s="77">
        <v>23322.984787299825</v>
      </c>
      <c r="C28" s="77">
        <v>-4.414787299825548</v>
      </c>
    </row>
    <row r="29" spans="1:7" x14ac:dyDescent="0.2">
      <c r="A29" s="77">
        <v>4</v>
      </c>
      <c r="B29" s="77">
        <v>23349.113848088116</v>
      </c>
      <c r="C29" s="77">
        <v>-27.543848088116647</v>
      </c>
    </row>
    <row r="30" spans="1:7" x14ac:dyDescent="0.2">
      <c r="A30" s="77">
        <v>5</v>
      </c>
      <c r="B30" s="77">
        <v>23354.808643388129</v>
      </c>
      <c r="C30" s="77">
        <v>-30.228643388127239</v>
      </c>
    </row>
    <row r="31" spans="1:7" x14ac:dyDescent="0.2">
      <c r="A31" s="77">
        <v>6</v>
      </c>
      <c r="B31" s="77">
        <v>23360.280113382258</v>
      </c>
      <c r="C31" s="77">
        <v>-32.70011338225595</v>
      </c>
    </row>
    <row r="32" spans="1:7" x14ac:dyDescent="0.2">
      <c r="A32" s="77">
        <v>7</v>
      </c>
      <c r="B32" s="77">
        <v>23380.714378870536</v>
      </c>
      <c r="C32" s="77">
        <v>-50.13437887053442</v>
      </c>
    </row>
    <row r="33" spans="1:3" x14ac:dyDescent="0.2">
      <c r="A33" s="77">
        <v>8</v>
      </c>
      <c r="B33" s="77">
        <v>23349.44883604694</v>
      </c>
      <c r="C33" s="77">
        <v>-15.858836046940269</v>
      </c>
    </row>
    <row r="34" spans="1:3" x14ac:dyDescent="0.2">
      <c r="A34" s="77">
        <v>9</v>
      </c>
      <c r="B34" s="77">
        <v>23308.803630376267</v>
      </c>
      <c r="C34" s="77">
        <v>27.786369623732753</v>
      </c>
    </row>
    <row r="35" spans="1:3" x14ac:dyDescent="0.2">
      <c r="A35" s="77">
        <v>10</v>
      </c>
      <c r="B35" s="77">
        <v>23311.37187139392</v>
      </c>
      <c r="C35" s="77">
        <v>29.718128606080427</v>
      </c>
    </row>
    <row r="36" spans="1:3" x14ac:dyDescent="0.2">
      <c r="A36" s="77">
        <v>11</v>
      </c>
      <c r="B36" s="77">
        <v>23330.912835658666</v>
      </c>
      <c r="C36" s="77">
        <v>14.687164341332391</v>
      </c>
    </row>
    <row r="37" spans="1:3" x14ac:dyDescent="0.2">
      <c r="A37" s="77">
        <v>12</v>
      </c>
      <c r="B37" s="77">
        <v>23355.143631346953</v>
      </c>
      <c r="C37" s="77">
        <v>-5.0436313469544984</v>
      </c>
    </row>
    <row r="38" spans="1:3" x14ac:dyDescent="0.2">
      <c r="A38" s="77">
        <v>13</v>
      </c>
      <c r="B38" s="77">
        <v>23414.548162711784</v>
      </c>
      <c r="C38" s="77">
        <v>-59.938162711783662</v>
      </c>
    </row>
    <row r="39" spans="1:3" x14ac:dyDescent="0.2">
      <c r="A39" s="77">
        <v>14</v>
      </c>
      <c r="B39" s="77">
        <v>23465.801320411891</v>
      </c>
      <c r="C39" s="77">
        <v>-106.68132041189165</v>
      </c>
    </row>
    <row r="40" spans="1:3" x14ac:dyDescent="0.2">
      <c r="A40" s="77">
        <v>15</v>
      </c>
      <c r="B40" s="77">
        <v>23491.930381200182</v>
      </c>
      <c r="C40" s="77">
        <v>-128.30038120018071</v>
      </c>
    </row>
    <row r="41" spans="1:3" x14ac:dyDescent="0.2">
      <c r="A41" s="77">
        <v>16</v>
      </c>
      <c r="B41" s="77">
        <v>23495.391923441366</v>
      </c>
      <c r="C41" s="77">
        <v>-127.26192344136507</v>
      </c>
    </row>
    <row r="42" spans="1:3" x14ac:dyDescent="0.2">
      <c r="A42" s="77">
        <v>17</v>
      </c>
      <c r="B42" s="77">
        <v>23519.734381782593</v>
      </c>
      <c r="C42" s="77">
        <v>-147.0943817825937</v>
      </c>
    </row>
    <row r="43" spans="1:3" x14ac:dyDescent="0.2">
      <c r="A43" s="77">
        <v>18</v>
      </c>
      <c r="B43" s="77">
        <v>23565.627732141511</v>
      </c>
      <c r="C43" s="77">
        <v>-188.47773214150948</v>
      </c>
    </row>
    <row r="44" spans="1:3" x14ac:dyDescent="0.2">
      <c r="A44" s="77">
        <v>19</v>
      </c>
      <c r="B44" s="77">
        <v>23541.173611147344</v>
      </c>
      <c r="C44" s="77">
        <v>-159.50361114734551</v>
      </c>
    </row>
    <row r="45" spans="1:3" x14ac:dyDescent="0.2">
      <c r="A45" s="77">
        <v>20</v>
      </c>
      <c r="B45" s="77">
        <v>23526.992454223786</v>
      </c>
      <c r="C45" s="77">
        <v>-140.81245422378561</v>
      </c>
    </row>
    <row r="46" spans="1:3" x14ac:dyDescent="0.2">
      <c r="A46" s="77">
        <v>21</v>
      </c>
      <c r="B46" s="77">
        <v>23546.310093182648</v>
      </c>
      <c r="C46" s="77">
        <v>-155.62009318264973</v>
      </c>
    </row>
    <row r="47" spans="1:3" x14ac:dyDescent="0.2">
      <c r="A47" s="77">
        <v>22</v>
      </c>
      <c r="B47" s="77">
        <v>23528.667394017906</v>
      </c>
      <c r="C47" s="77">
        <v>-133.45739401790706</v>
      </c>
    </row>
    <row r="48" spans="1:3" x14ac:dyDescent="0.2">
      <c r="A48" s="77">
        <v>23</v>
      </c>
      <c r="B48" s="77">
        <v>23602.588070265119</v>
      </c>
      <c r="C48" s="77">
        <v>-202.86807026511815</v>
      </c>
    </row>
    <row r="49" spans="1:3" x14ac:dyDescent="0.2">
      <c r="A49" s="77">
        <v>24</v>
      </c>
      <c r="B49" s="77">
        <v>23632.513661253419</v>
      </c>
      <c r="C49" s="77">
        <v>-228.27366125341723</v>
      </c>
    </row>
    <row r="50" spans="1:3" x14ac:dyDescent="0.2">
      <c r="A50" s="77">
        <v>25</v>
      </c>
      <c r="B50" s="77">
        <v>23644.014914506384</v>
      </c>
      <c r="C50" s="77">
        <v>-235.26491450638423</v>
      </c>
    </row>
    <row r="51" spans="1:3" x14ac:dyDescent="0.2">
      <c r="A51" s="77">
        <v>26</v>
      </c>
      <c r="B51" s="77">
        <v>23662.885902853483</v>
      </c>
      <c r="C51" s="77">
        <v>-249.61590285348211</v>
      </c>
    </row>
    <row r="52" spans="1:3" x14ac:dyDescent="0.2">
      <c r="A52" s="77">
        <v>27</v>
      </c>
      <c r="B52" s="77">
        <v>23628.270480441643</v>
      </c>
      <c r="C52" s="77">
        <v>-210.4804804416417</v>
      </c>
    </row>
    <row r="53" spans="1:3" x14ac:dyDescent="0.2">
      <c r="A53" s="77">
        <v>28</v>
      </c>
      <c r="B53" s="77">
        <v>23594.995009865102</v>
      </c>
      <c r="C53" s="77">
        <v>-172.68500986510116</v>
      </c>
    </row>
    <row r="54" spans="1:3" x14ac:dyDescent="0.2">
      <c r="A54" s="77">
        <v>29</v>
      </c>
      <c r="B54" s="77">
        <v>23619.449130859273</v>
      </c>
      <c r="C54" s="77">
        <v>-192.61913085927154</v>
      </c>
    </row>
    <row r="55" spans="1:3" x14ac:dyDescent="0.2">
      <c r="A55" s="77">
        <v>30</v>
      </c>
      <c r="B55" s="77">
        <v>23610.6277812769</v>
      </c>
      <c r="C55" s="77">
        <v>-179.27778127690181</v>
      </c>
    </row>
    <row r="56" spans="1:3" x14ac:dyDescent="0.2">
      <c r="A56" s="77">
        <v>31</v>
      </c>
      <c r="B56" s="77">
        <v>23592.20344354157</v>
      </c>
      <c r="C56" s="77">
        <v>-156.33344354157089</v>
      </c>
    </row>
    <row r="57" spans="1:3" x14ac:dyDescent="0.2">
      <c r="A57" s="77">
        <v>32</v>
      </c>
      <c r="B57" s="77">
        <v>23553.456502970897</v>
      </c>
      <c r="C57" s="77">
        <v>-113.05650297089596</v>
      </c>
    </row>
    <row r="58" spans="1:3" x14ac:dyDescent="0.2">
      <c r="A58" s="77">
        <v>33</v>
      </c>
      <c r="B58" s="77">
        <v>23525.540839735546</v>
      </c>
      <c r="C58" s="77">
        <v>-80.620839735547634</v>
      </c>
    </row>
    <row r="59" spans="1:3" x14ac:dyDescent="0.2">
      <c r="A59" s="77">
        <v>34</v>
      </c>
      <c r="B59" s="77">
        <v>23526.099153000254</v>
      </c>
      <c r="C59" s="77">
        <v>-76.659153000255174</v>
      </c>
    </row>
    <row r="60" spans="1:3" x14ac:dyDescent="0.2">
      <c r="A60" s="77">
        <v>35</v>
      </c>
      <c r="B60" s="77">
        <v>23538.605370129691</v>
      </c>
      <c r="C60" s="77">
        <v>-84.635370129690273</v>
      </c>
    </row>
    <row r="61" spans="1:3" x14ac:dyDescent="0.2">
      <c r="A61" s="77">
        <v>36</v>
      </c>
      <c r="B61" s="77">
        <v>23586.843636200381</v>
      </c>
      <c r="C61" s="77">
        <v>-128.3436362003813</v>
      </c>
    </row>
    <row r="62" spans="1:3" x14ac:dyDescent="0.2">
      <c r="A62" s="77">
        <v>37</v>
      </c>
      <c r="B62" s="77">
        <v>23619.672456165157</v>
      </c>
      <c r="C62" s="77">
        <v>-156.65245616515676</v>
      </c>
    </row>
    <row r="63" spans="1:3" x14ac:dyDescent="0.2">
      <c r="A63" s="77">
        <v>38</v>
      </c>
      <c r="B63" s="77">
        <v>23621.235733306334</v>
      </c>
      <c r="C63" s="77">
        <v>-153.68573330633444</v>
      </c>
    </row>
    <row r="64" spans="1:3" x14ac:dyDescent="0.2">
      <c r="A64" s="77">
        <v>39</v>
      </c>
      <c r="B64" s="77">
        <v>23616.657564535737</v>
      </c>
      <c r="C64" s="77">
        <v>-144.57756453573529</v>
      </c>
    </row>
    <row r="65" spans="1:3" x14ac:dyDescent="0.2">
      <c r="A65" s="77">
        <v>40</v>
      </c>
      <c r="B65" s="77">
        <v>23634.188601047539</v>
      </c>
      <c r="C65" s="77">
        <v>-157.57860104753854</v>
      </c>
    </row>
    <row r="66" spans="1:3" x14ac:dyDescent="0.2">
      <c r="A66" s="77">
        <v>41</v>
      </c>
      <c r="B66" s="77">
        <v>23660.42932448877</v>
      </c>
      <c r="C66" s="77">
        <v>-182.13932448876949</v>
      </c>
    </row>
    <row r="67" spans="1:3" x14ac:dyDescent="0.2">
      <c r="A67" s="77">
        <v>42</v>
      </c>
      <c r="B67" s="77">
        <v>23708.44426525358</v>
      </c>
      <c r="C67" s="77">
        <v>-228.48426525358082</v>
      </c>
    </row>
    <row r="68" spans="1:3" x14ac:dyDescent="0.2">
      <c r="A68" s="77">
        <v>43</v>
      </c>
      <c r="B68" s="77">
        <v>23664.449179994663</v>
      </c>
      <c r="C68" s="77">
        <v>-182.80917999466328</v>
      </c>
    </row>
    <row r="69" spans="1:3" x14ac:dyDescent="0.2">
      <c r="A69" s="77">
        <v>44</v>
      </c>
      <c r="B69" s="77">
        <v>23688.344987724122</v>
      </c>
      <c r="C69" s="77">
        <v>-205.03498772412058</v>
      </c>
    </row>
    <row r="70" spans="1:3" x14ac:dyDescent="0.2">
      <c r="A70" s="77">
        <v>45</v>
      </c>
      <c r="B70" s="77">
        <v>23652.166288171105</v>
      </c>
      <c r="C70" s="77">
        <v>-167.17628817110381</v>
      </c>
    </row>
    <row r="71" spans="1:3" x14ac:dyDescent="0.2">
      <c r="A71" s="77">
        <v>46</v>
      </c>
      <c r="B71" s="77">
        <v>23701.521180771211</v>
      </c>
      <c r="C71" s="77">
        <v>-214.86118077121137</v>
      </c>
    </row>
    <row r="72" spans="1:3" x14ac:dyDescent="0.2">
      <c r="A72" s="77">
        <v>47</v>
      </c>
      <c r="B72" s="77">
        <v>23666.235782441723</v>
      </c>
      <c r="C72" s="77">
        <v>-177.89578244172299</v>
      </c>
    </row>
    <row r="73" spans="1:3" x14ac:dyDescent="0.2">
      <c r="A73" s="77">
        <v>48</v>
      </c>
      <c r="B73" s="77">
        <v>23688.679975682946</v>
      </c>
      <c r="C73" s="77">
        <v>-198.65997568294551</v>
      </c>
    </row>
    <row r="74" spans="1:3" x14ac:dyDescent="0.2">
      <c r="A74" s="77">
        <v>49</v>
      </c>
      <c r="B74" s="77">
        <v>23779.015061912549</v>
      </c>
      <c r="C74" s="77">
        <v>-287.32506191255015</v>
      </c>
    </row>
    <row r="75" spans="1:3" x14ac:dyDescent="0.2">
      <c r="A75" s="77">
        <v>50</v>
      </c>
      <c r="B75" s="77">
        <v>23790.739640471398</v>
      </c>
      <c r="C75" s="77">
        <v>-297.36964047139918</v>
      </c>
    </row>
    <row r="76" spans="1:3" x14ac:dyDescent="0.2">
      <c r="A76" s="77">
        <v>51</v>
      </c>
      <c r="B76" s="77">
        <v>23819.213616971458</v>
      </c>
      <c r="C76" s="77">
        <v>-324.17361697145679</v>
      </c>
    </row>
    <row r="77" spans="1:3" x14ac:dyDescent="0.2">
      <c r="A77" s="77">
        <v>52</v>
      </c>
      <c r="B77" s="77">
        <v>23792.414580265518</v>
      </c>
      <c r="C77" s="77">
        <v>-295.69458026551729</v>
      </c>
    </row>
    <row r="78" spans="1:3" x14ac:dyDescent="0.2">
      <c r="A78" s="77">
        <v>53</v>
      </c>
      <c r="B78" s="77">
        <v>23805.702435965548</v>
      </c>
      <c r="C78" s="77">
        <v>-307.30243596554647</v>
      </c>
    </row>
    <row r="79" spans="1:3" x14ac:dyDescent="0.2">
      <c r="A79" s="77">
        <v>54</v>
      </c>
      <c r="B79" s="77">
        <v>23786.94311027139</v>
      </c>
      <c r="C79" s="77">
        <v>-286.87311027139003</v>
      </c>
    </row>
    <row r="80" spans="1:3" x14ac:dyDescent="0.2">
      <c r="A80" s="77">
        <v>55</v>
      </c>
      <c r="B80" s="77">
        <v>23793.196218836107</v>
      </c>
      <c r="C80" s="77">
        <v>-291.44621883610671</v>
      </c>
    </row>
    <row r="81" spans="1:3" x14ac:dyDescent="0.2">
      <c r="A81" s="77">
        <v>56</v>
      </c>
      <c r="B81" s="77">
        <v>23779.238387218433</v>
      </c>
      <c r="C81" s="77">
        <v>-275.80838721843247</v>
      </c>
    </row>
    <row r="82" spans="1:3" x14ac:dyDescent="0.2">
      <c r="A82" s="77">
        <v>57</v>
      </c>
      <c r="B82" s="77">
        <v>23766.173856824287</v>
      </c>
      <c r="C82" s="77">
        <v>-261.06385682428663</v>
      </c>
    </row>
    <row r="83" spans="1:3" x14ac:dyDescent="0.2">
      <c r="A83" s="77">
        <v>58</v>
      </c>
      <c r="B83" s="77">
        <v>23692.699831188838</v>
      </c>
      <c r="C83" s="77">
        <v>-185.91983118883945</v>
      </c>
    </row>
    <row r="84" spans="1:3" x14ac:dyDescent="0.2">
      <c r="A84" s="77">
        <v>59</v>
      </c>
      <c r="B84" s="77">
        <v>23701.521180771211</v>
      </c>
      <c r="C84" s="77">
        <v>-193.06118077121209</v>
      </c>
    </row>
    <row r="85" spans="1:3" x14ac:dyDescent="0.2">
      <c r="A85" s="77">
        <v>60</v>
      </c>
      <c r="B85" s="77">
        <v>23666.570770400547</v>
      </c>
      <c r="C85" s="77">
        <v>-156.43077040054777</v>
      </c>
    </row>
    <row r="86" spans="1:3" x14ac:dyDescent="0.2">
      <c r="A86" s="77">
        <v>61</v>
      </c>
      <c r="B86" s="77">
        <v>23623.91563697693</v>
      </c>
      <c r="C86" s="77">
        <v>-112.09563697693011</v>
      </c>
    </row>
    <row r="87" spans="1:3" x14ac:dyDescent="0.2">
      <c r="A87" s="77">
        <v>62</v>
      </c>
      <c r="B87" s="77">
        <v>23575.67737090624</v>
      </c>
      <c r="C87" s="77">
        <v>-62.187370906238357</v>
      </c>
    </row>
    <row r="88" spans="1:3" x14ac:dyDescent="0.2">
      <c r="A88" s="77">
        <v>63</v>
      </c>
      <c r="B88" s="77">
        <v>23565.627732141511</v>
      </c>
      <c r="C88" s="77">
        <v>-50.457732141512679</v>
      </c>
    </row>
    <row r="89" spans="1:3" x14ac:dyDescent="0.2">
      <c r="A89" s="77">
        <v>64</v>
      </c>
      <c r="B89" s="77">
        <v>23572.885804582704</v>
      </c>
      <c r="C89" s="77">
        <v>-56.035804582705168</v>
      </c>
    </row>
    <row r="90" spans="1:3" x14ac:dyDescent="0.2">
      <c r="A90" s="77">
        <v>65</v>
      </c>
      <c r="B90" s="77">
        <v>23566.632696017987</v>
      </c>
      <c r="C90" s="77">
        <v>-48.10269601798791</v>
      </c>
    </row>
    <row r="91" spans="1:3" x14ac:dyDescent="0.2">
      <c r="A91" s="77">
        <v>66</v>
      </c>
      <c r="B91" s="77">
        <v>23599.908166594527</v>
      </c>
      <c r="C91" s="77">
        <v>-79.69816659452772</v>
      </c>
    </row>
    <row r="92" spans="1:3" x14ac:dyDescent="0.2">
      <c r="A92" s="77">
        <v>67</v>
      </c>
      <c r="B92" s="77">
        <v>23626.372215341642</v>
      </c>
      <c r="C92" s="77">
        <v>-104.49221534164099</v>
      </c>
    </row>
    <row r="93" spans="1:3" x14ac:dyDescent="0.2">
      <c r="A93" s="77">
        <v>68</v>
      </c>
      <c r="B93" s="77">
        <v>23616.434239229857</v>
      </c>
      <c r="C93" s="77">
        <v>-92.874239229855448</v>
      </c>
    </row>
    <row r="94" spans="1:3" x14ac:dyDescent="0.2">
      <c r="A94" s="77">
        <v>69</v>
      </c>
      <c r="B94" s="77">
        <v>23599.796503941587</v>
      </c>
      <c r="C94" s="77">
        <v>-72.456503941586561</v>
      </c>
    </row>
    <row r="95" spans="1:3" x14ac:dyDescent="0.2">
      <c r="A95" s="77">
        <v>70</v>
      </c>
      <c r="B95" s="77">
        <v>23523.084261370837</v>
      </c>
      <c r="C95" s="77">
        <v>8.0457386291636794</v>
      </c>
    </row>
    <row r="96" spans="1:3" x14ac:dyDescent="0.2">
      <c r="A96" s="77">
        <v>71</v>
      </c>
      <c r="B96" s="77">
        <v>23538.828695435575</v>
      </c>
      <c r="C96" s="77">
        <v>-3.9086954355771013</v>
      </c>
    </row>
    <row r="97" spans="1:3" x14ac:dyDescent="0.2">
      <c r="A97" s="77">
        <v>72</v>
      </c>
      <c r="B97" s="77">
        <v>23503.431634453147</v>
      </c>
      <c r="C97" s="77">
        <v>35.268365546853602</v>
      </c>
    </row>
    <row r="98" spans="1:3" x14ac:dyDescent="0.2">
      <c r="A98" s="77">
        <v>73</v>
      </c>
      <c r="B98" s="77">
        <v>23540.83862318852</v>
      </c>
      <c r="C98" s="77">
        <v>1.6513768114818959</v>
      </c>
    </row>
    <row r="99" spans="1:3" x14ac:dyDescent="0.2">
      <c r="A99" s="77">
        <v>74</v>
      </c>
      <c r="B99" s="77">
        <v>23548.989996853241</v>
      </c>
      <c r="C99" s="77">
        <v>-2.7099968532420462</v>
      </c>
    </row>
    <row r="100" spans="1:3" x14ac:dyDescent="0.2">
      <c r="A100" s="77">
        <v>75</v>
      </c>
      <c r="B100" s="77">
        <v>23606.831251076896</v>
      </c>
      <c r="C100" s="77">
        <v>-56.76125107689586</v>
      </c>
    </row>
    <row r="101" spans="1:3" x14ac:dyDescent="0.2">
      <c r="A101" s="77">
        <v>76</v>
      </c>
      <c r="B101" s="77">
        <v>23624.920600853402</v>
      </c>
      <c r="C101" s="77">
        <v>-71.060600853401411</v>
      </c>
    </row>
    <row r="102" spans="1:3" x14ac:dyDescent="0.2">
      <c r="A102" s="77">
        <v>77</v>
      </c>
      <c r="B102" s="77">
        <v>23644.908215729913</v>
      </c>
      <c r="C102" s="77">
        <v>-87.258215729911171</v>
      </c>
    </row>
    <row r="103" spans="1:3" x14ac:dyDescent="0.2">
      <c r="A103" s="77">
        <v>78</v>
      </c>
      <c r="B103" s="77">
        <v>23638.096793900488</v>
      </c>
      <c r="C103" s="77">
        <v>-76.656793900488992</v>
      </c>
    </row>
    <row r="104" spans="1:3" x14ac:dyDescent="0.2">
      <c r="A104" s="77">
        <v>79</v>
      </c>
      <c r="B104" s="77">
        <v>23690.35491547707</v>
      </c>
      <c r="C104" s="77">
        <v>-125.12491547707032</v>
      </c>
    </row>
    <row r="105" spans="1:3" x14ac:dyDescent="0.2">
      <c r="A105" s="77">
        <v>80</v>
      </c>
      <c r="B105" s="77">
        <v>23713.357421983001</v>
      </c>
      <c r="C105" s="77">
        <v>-144.33742198300024</v>
      </c>
    </row>
    <row r="106" spans="1:3" x14ac:dyDescent="0.2">
      <c r="A106" s="77">
        <v>81</v>
      </c>
      <c r="B106" s="77">
        <v>23667.687396929963</v>
      </c>
      <c r="C106" s="77">
        <v>-94.877396929961833</v>
      </c>
    </row>
    <row r="107" spans="1:3" x14ac:dyDescent="0.2">
      <c r="A107" s="77">
        <v>82</v>
      </c>
      <c r="B107" s="77">
        <v>23675.39211998292</v>
      </c>
      <c r="C107" s="77">
        <v>-98.782119982919539</v>
      </c>
    </row>
    <row r="108" spans="1:3" x14ac:dyDescent="0.2">
      <c r="A108" s="77">
        <v>83</v>
      </c>
      <c r="B108" s="77">
        <v>23665.789131829959</v>
      </c>
      <c r="C108" s="77">
        <v>-85.389131829957478</v>
      </c>
    </row>
    <row r="109" spans="1:3" x14ac:dyDescent="0.2">
      <c r="A109" s="77">
        <v>84</v>
      </c>
      <c r="B109" s="77">
        <v>23677.625373041748</v>
      </c>
      <c r="C109" s="77">
        <v>-93.435373041749699</v>
      </c>
    </row>
    <row r="110" spans="1:3" x14ac:dyDescent="0.2">
      <c r="A110" s="77">
        <v>85</v>
      </c>
      <c r="B110" s="77">
        <v>23722.625422177138</v>
      </c>
      <c r="C110" s="77">
        <v>-134.63542217713621</v>
      </c>
    </row>
    <row r="111" spans="1:3" x14ac:dyDescent="0.2">
      <c r="A111" s="77">
        <v>86</v>
      </c>
      <c r="B111" s="77">
        <v>23709.225903824168</v>
      </c>
      <c r="C111" s="77">
        <v>-117.44590382416936</v>
      </c>
    </row>
    <row r="112" spans="1:3" x14ac:dyDescent="0.2">
      <c r="A112" s="77">
        <v>87</v>
      </c>
      <c r="B112" s="77">
        <v>23728.208554824207</v>
      </c>
      <c r="C112" s="77">
        <v>-132.62855482420491</v>
      </c>
    </row>
    <row r="113" spans="1:3" x14ac:dyDescent="0.2">
      <c r="A113" s="77">
        <v>88</v>
      </c>
      <c r="B113" s="77">
        <v>23748.196169700721</v>
      </c>
      <c r="C113" s="77">
        <v>-148.81616970071991</v>
      </c>
    </row>
    <row r="114" spans="1:3" x14ac:dyDescent="0.2">
      <c r="A114" s="77">
        <v>89</v>
      </c>
      <c r="B114" s="77">
        <v>23739.598145424232</v>
      </c>
      <c r="C114" s="77">
        <v>-136.42814542423366</v>
      </c>
    </row>
    <row r="115" spans="1:3" x14ac:dyDescent="0.2">
      <c r="A115" s="77">
        <v>90</v>
      </c>
      <c r="B115" s="77">
        <v>23623.803974323986</v>
      </c>
      <c r="C115" s="77">
        <v>-16.833974323984876</v>
      </c>
    </row>
    <row r="116" spans="1:3" x14ac:dyDescent="0.2">
      <c r="A116" s="77">
        <v>91</v>
      </c>
      <c r="B116" s="77">
        <v>23624.138962282814</v>
      </c>
      <c r="C116" s="77">
        <v>-13.3689622828133</v>
      </c>
    </row>
    <row r="117" spans="1:3" x14ac:dyDescent="0.2">
      <c r="A117" s="77">
        <v>92</v>
      </c>
      <c r="B117" s="77">
        <v>23574.895732335652</v>
      </c>
      <c r="C117" s="77">
        <v>39.674267664348008</v>
      </c>
    </row>
    <row r="118" spans="1:3" x14ac:dyDescent="0.2">
      <c r="A118" s="77">
        <v>93</v>
      </c>
      <c r="B118" s="77">
        <v>23549.101659506185</v>
      </c>
      <c r="C118" s="77">
        <v>69.268340493814321</v>
      </c>
    </row>
    <row r="119" spans="1:3" x14ac:dyDescent="0.2">
      <c r="A119" s="77">
        <v>94</v>
      </c>
      <c r="B119" s="77">
        <v>23562.16618990033</v>
      </c>
      <c r="C119" s="77">
        <v>60.003810099668044</v>
      </c>
    </row>
    <row r="120" spans="1:3" x14ac:dyDescent="0.2">
      <c r="A120" s="77">
        <v>95</v>
      </c>
      <c r="B120" s="77">
        <v>23600.131491900407</v>
      </c>
      <c r="C120" s="77">
        <v>25.838508099594037</v>
      </c>
    </row>
    <row r="121" spans="1:3" x14ac:dyDescent="0.2">
      <c r="A121" s="77">
        <v>96</v>
      </c>
      <c r="B121" s="77">
        <v>23564.846093570923</v>
      </c>
      <c r="C121" s="77">
        <v>64.923906429077761</v>
      </c>
    </row>
    <row r="122" spans="1:3" x14ac:dyDescent="0.2">
      <c r="A122" s="77">
        <v>97</v>
      </c>
      <c r="B122" s="77">
        <v>23544.188502776764</v>
      </c>
      <c r="C122" s="77">
        <v>89.381497223235783</v>
      </c>
    </row>
    <row r="123" spans="1:3" x14ac:dyDescent="0.2">
      <c r="A123" s="77">
        <v>98</v>
      </c>
      <c r="B123" s="77">
        <v>23575.900696212124</v>
      </c>
      <c r="C123" s="77">
        <v>61.469303787875106</v>
      </c>
    </row>
    <row r="124" spans="1:3" x14ac:dyDescent="0.2">
      <c r="A124" s="77">
        <v>99</v>
      </c>
      <c r="B124" s="77">
        <v>23567.525997241515</v>
      </c>
      <c r="C124" s="77">
        <v>73.654002758485149</v>
      </c>
    </row>
    <row r="125" spans="1:3" x14ac:dyDescent="0.2">
      <c r="A125" s="77">
        <v>100</v>
      </c>
      <c r="B125" s="77">
        <v>23603.816359447475</v>
      </c>
      <c r="C125" s="77">
        <v>43.643640552523721</v>
      </c>
    </row>
    <row r="126" spans="1:3" x14ac:dyDescent="0.2">
      <c r="A126" s="77">
        <v>101</v>
      </c>
      <c r="B126" s="77">
        <v>23604.821323323948</v>
      </c>
      <c r="C126" s="77">
        <v>48.918676676054019</v>
      </c>
    </row>
    <row r="127" spans="1:3" x14ac:dyDescent="0.2">
      <c r="A127" s="77">
        <v>102</v>
      </c>
      <c r="B127" s="77">
        <v>23626.595540647522</v>
      </c>
      <c r="C127" s="77">
        <v>33.434459352476551</v>
      </c>
    </row>
    <row r="128" spans="1:3" x14ac:dyDescent="0.2">
      <c r="A128" s="77">
        <v>103</v>
      </c>
      <c r="B128" s="77">
        <v>23592.985082112158</v>
      </c>
      <c r="C128" s="77">
        <v>73.324917887843185</v>
      </c>
    </row>
    <row r="129" spans="1:3" x14ac:dyDescent="0.2">
      <c r="A129" s="77">
        <v>104</v>
      </c>
      <c r="B129" s="77">
        <v>23537.823731559103</v>
      </c>
      <c r="C129" s="77">
        <v>134.77626844089536</v>
      </c>
    </row>
    <row r="130" spans="1:3" x14ac:dyDescent="0.2">
      <c r="A130" s="77">
        <v>105</v>
      </c>
      <c r="B130" s="77">
        <v>23567.749322547399</v>
      </c>
      <c r="C130" s="77">
        <v>111.14067745260036</v>
      </c>
    </row>
    <row r="131" spans="1:3" x14ac:dyDescent="0.2">
      <c r="A131" s="77">
        <v>106</v>
      </c>
      <c r="B131" s="77">
        <v>23562.27785255327</v>
      </c>
      <c r="C131" s="77">
        <v>122.90214744672994</v>
      </c>
    </row>
    <row r="132" spans="1:3" x14ac:dyDescent="0.2">
      <c r="A132" s="77">
        <v>107</v>
      </c>
      <c r="B132" s="77">
        <v>23567.302671935635</v>
      </c>
      <c r="C132" s="77">
        <v>124.1673280643663</v>
      </c>
    </row>
    <row r="133" spans="1:3" x14ac:dyDescent="0.2">
      <c r="A133" s="77">
        <v>108</v>
      </c>
      <c r="B133" s="77">
        <v>23588.965226606269</v>
      </c>
      <c r="C133" s="77">
        <v>108.79477339372897</v>
      </c>
    </row>
    <row r="134" spans="1:3" x14ac:dyDescent="0.2">
      <c r="A134" s="77">
        <v>109</v>
      </c>
      <c r="B134" s="77">
        <v>23577.910623965068</v>
      </c>
      <c r="C134" s="77">
        <v>126.14937603493308</v>
      </c>
    </row>
    <row r="135" spans="1:3" x14ac:dyDescent="0.2">
      <c r="A135" s="77">
        <v>110</v>
      </c>
      <c r="B135" s="77">
        <v>23555.131442765021</v>
      </c>
      <c r="C135" s="77">
        <v>155.2185572349772</v>
      </c>
    </row>
    <row r="136" spans="1:3" x14ac:dyDescent="0.2">
      <c r="A136" s="77">
        <v>111</v>
      </c>
      <c r="B136" s="77">
        <v>23558.481322353262</v>
      </c>
      <c r="C136" s="77">
        <v>158.16867764673952</v>
      </c>
    </row>
    <row r="137" spans="1:3" x14ac:dyDescent="0.2">
      <c r="A137" s="77">
        <v>112</v>
      </c>
      <c r="B137" s="77">
        <v>23594.548359253338</v>
      </c>
      <c r="C137" s="77">
        <v>128.40164074666245</v>
      </c>
    </row>
    <row r="138" spans="1:3" x14ac:dyDescent="0.2">
      <c r="A138" s="77">
        <v>113</v>
      </c>
      <c r="B138" s="77">
        <v>23608.95284148278</v>
      </c>
      <c r="C138" s="77">
        <v>120.29715851721994</v>
      </c>
    </row>
    <row r="139" spans="1:3" x14ac:dyDescent="0.2">
      <c r="A139" s="77">
        <v>114</v>
      </c>
      <c r="B139" s="77">
        <v>23598.009901494523</v>
      </c>
      <c r="C139" s="77">
        <v>137.55009850547867</v>
      </c>
    </row>
    <row r="140" spans="1:3" x14ac:dyDescent="0.2">
      <c r="A140" s="77">
        <v>115</v>
      </c>
      <c r="B140" s="77">
        <v>23613.307684947496</v>
      </c>
      <c r="C140" s="77">
        <v>128.55231505250413</v>
      </c>
    </row>
    <row r="141" spans="1:3" x14ac:dyDescent="0.2">
      <c r="A141" s="77">
        <v>116</v>
      </c>
      <c r="B141" s="77">
        <v>23635.193564924011</v>
      </c>
      <c r="C141" s="77">
        <v>112.97643507598696</v>
      </c>
    </row>
    <row r="142" spans="1:3" x14ac:dyDescent="0.2">
      <c r="A142" s="77">
        <v>117</v>
      </c>
      <c r="B142" s="77">
        <v>23660.540987141714</v>
      </c>
      <c r="C142" s="77">
        <v>93.939012858285423</v>
      </c>
    </row>
    <row r="143" spans="1:3" x14ac:dyDescent="0.2">
      <c r="A143" s="77">
        <v>118</v>
      </c>
      <c r="B143" s="77">
        <v>23661.545951018186</v>
      </c>
      <c r="C143" s="77">
        <v>99.244048981814558</v>
      </c>
    </row>
    <row r="144" spans="1:3" x14ac:dyDescent="0.2">
      <c r="A144" s="77">
        <v>119</v>
      </c>
      <c r="B144" s="77">
        <v>23634.411926353423</v>
      </c>
      <c r="C144" s="77">
        <v>132.6880736465755</v>
      </c>
    </row>
    <row r="145" spans="1:3" x14ac:dyDescent="0.2">
      <c r="A145" s="77">
        <v>120</v>
      </c>
      <c r="B145" s="77">
        <v>23639.436745735788</v>
      </c>
      <c r="C145" s="77">
        <v>133.9732542642123</v>
      </c>
    </row>
    <row r="146" spans="1:3" x14ac:dyDescent="0.2">
      <c r="A146" s="77">
        <v>121</v>
      </c>
      <c r="B146" s="77">
        <v>23594.548359253338</v>
      </c>
      <c r="C146" s="77">
        <v>185.18164074666129</v>
      </c>
    </row>
    <row r="147" spans="1:3" x14ac:dyDescent="0.2">
      <c r="A147" s="77">
        <v>122</v>
      </c>
      <c r="B147" s="77">
        <v>23566.856021323867</v>
      </c>
      <c r="C147" s="77">
        <v>219.18397867613385</v>
      </c>
    </row>
    <row r="148" spans="1:3" x14ac:dyDescent="0.2">
      <c r="A148" s="77">
        <v>123</v>
      </c>
      <c r="B148" s="77">
        <v>23560.71457541209</v>
      </c>
      <c r="C148" s="77">
        <v>231.64542458791038</v>
      </c>
    </row>
    <row r="149" spans="1:3" x14ac:dyDescent="0.2">
      <c r="A149" s="77">
        <v>124</v>
      </c>
      <c r="B149" s="77">
        <v>23559.932936841502</v>
      </c>
      <c r="C149" s="77">
        <v>238.74706315849835</v>
      </c>
    </row>
    <row r="150" spans="1:3" x14ac:dyDescent="0.2">
      <c r="A150" s="77">
        <v>125</v>
      </c>
      <c r="B150" s="77">
        <v>23566.409370712103</v>
      </c>
      <c r="C150" s="77">
        <v>238.60062928789557</v>
      </c>
    </row>
    <row r="151" spans="1:3" x14ac:dyDescent="0.2">
      <c r="A151" s="77">
        <v>126</v>
      </c>
      <c r="B151" s="77">
        <v>23590.081853135682</v>
      </c>
      <c r="C151" s="77">
        <v>221.24814686432001</v>
      </c>
    </row>
    <row r="152" spans="1:3" x14ac:dyDescent="0.2">
      <c r="A152" s="77">
        <v>127</v>
      </c>
      <c r="B152" s="77">
        <v>23583.047106000373</v>
      </c>
      <c r="C152" s="77">
        <v>234.60289399962858</v>
      </c>
    </row>
    <row r="153" spans="1:3" x14ac:dyDescent="0.2">
      <c r="A153" s="77">
        <v>128</v>
      </c>
      <c r="B153" s="77">
        <v>23584.052069876845</v>
      </c>
      <c r="C153" s="77">
        <v>239.92793012315451</v>
      </c>
    </row>
    <row r="154" spans="1:3" x14ac:dyDescent="0.2">
      <c r="A154" s="77">
        <v>129</v>
      </c>
      <c r="B154" s="77">
        <v>23569.089274382699</v>
      </c>
      <c r="C154" s="77">
        <v>261.22072561730238</v>
      </c>
    </row>
    <row r="155" spans="1:3" x14ac:dyDescent="0.2">
      <c r="A155" s="77">
        <v>130</v>
      </c>
      <c r="B155" s="77">
        <v>23545.41679195912</v>
      </c>
      <c r="C155" s="77">
        <v>289.49320804087984</v>
      </c>
    </row>
    <row r="156" spans="1:3" x14ac:dyDescent="0.2">
      <c r="A156" s="77">
        <v>131</v>
      </c>
      <c r="B156" s="77">
        <v>23565.181081529747</v>
      </c>
      <c r="C156" s="77">
        <v>274.32891847025166</v>
      </c>
    </row>
    <row r="157" spans="1:3" x14ac:dyDescent="0.2">
      <c r="A157" s="77">
        <v>132</v>
      </c>
      <c r="B157" s="77">
        <v>23586.173660282733</v>
      </c>
      <c r="C157" s="77">
        <v>257.9363397172674</v>
      </c>
    </row>
    <row r="158" spans="1:3" x14ac:dyDescent="0.2">
      <c r="A158" s="77">
        <v>133</v>
      </c>
      <c r="B158" s="77">
        <v>23599.238190676879</v>
      </c>
      <c r="C158" s="77">
        <v>249.4718093231204</v>
      </c>
    </row>
    <row r="159" spans="1:3" x14ac:dyDescent="0.2">
      <c r="A159" s="77">
        <v>134</v>
      </c>
      <c r="B159" s="77">
        <v>23596.446624353342</v>
      </c>
      <c r="C159" s="77">
        <v>256.86337564665882</v>
      </c>
    </row>
    <row r="160" spans="1:3" x14ac:dyDescent="0.2">
      <c r="A160" s="77">
        <v>135</v>
      </c>
      <c r="B160" s="77">
        <v>23604.932985976888</v>
      </c>
      <c r="C160" s="77">
        <v>252.98701402311053</v>
      </c>
    </row>
    <row r="161" spans="1:3" x14ac:dyDescent="0.2">
      <c r="A161" s="77">
        <v>136</v>
      </c>
      <c r="B161" s="77">
        <v>23603.593034141591</v>
      </c>
      <c r="C161" s="77">
        <v>258.92696585840895</v>
      </c>
    </row>
    <row r="162" spans="1:3" x14ac:dyDescent="0.2">
      <c r="A162" s="77">
        <v>137</v>
      </c>
      <c r="B162" s="77">
        <v>23631.062046765179</v>
      </c>
      <c r="C162" s="77">
        <v>236.0679532348222</v>
      </c>
    </row>
    <row r="163" spans="1:3" x14ac:dyDescent="0.2">
      <c r="A163" s="77">
        <v>138</v>
      </c>
      <c r="B163" s="77">
        <v>23703.97775913592</v>
      </c>
      <c r="C163" s="77">
        <v>167.75224086407979</v>
      </c>
    </row>
    <row r="164" spans="1:3" x14ac:dyDescent="0.2">
      <c r="A164" s="77">
        <v>139</v>
      </c>
      <c r="B164" s="77">
        <v>23747.972844394837</v>
      </c>
      <c r="C164" s="77">
        <v>128.36715560516313</v>
      </c>
    </row>
    <row r="165" spans="1:3" x14ac:dyDescent="0.2">
      <c r="A165" s="77">
        <v>140</v>
      </c>
      <c r="B165" s="77">
        <v>23736.806579100696</v>
      </c>
      <c r="C165" s="77">
        <v>144.14342089930506</v>
      </c>
    </row>
    <row r="166" spans="1:3" x14ac:dyDescent="0.2">
      <c r="A166" s="77">
        <v>141</v>
      </c>
      <c r="B166" s="77">
        <v>23712.799108718293</v>
      </c>
      <c r="C166" s="77">
        <v>172.76089128170861</v>
      </c>
    </row>
    <row r="167" spans="1:3" x14ac:dyDescent="0.2">
      <c r="A167" s="77">
        <v>142</v>
      </c>
      <c r="B167" s="77">
        <v>23714.697373818297</v>
      </c>
      <c r="C167" s="77">
        <v>175.47262618170134</v>
      </c>
    </row>
    <row r="168" spans="1:3" x14ac:dyDescent="0.2">
      <c r="A168" s="77">
        <v>143</v>
      </c>
      <c r="B168" s="77">
        <v>23708.220939947692</v>
      </c>
      <c r="C168" s="77">
        <v>186.55906005230645</v>
      </c>
    </row>
    <row r="169" spans="1:3" x14ac:dyDescent="0.2">
      <c r="A169" s="77">
        <v>144</v>
      </c>
      <c r="B169" s="77">
        <v>23710.23086770064</v>
      </c>
      <c r="C169" s="77">
        <v>189.15913229935904</v>
      </c>
    </row>
    <row r="170" spans="1:3" x14ac:dyDescent="0.2">
      <c r="A170" s="77">
        <v>145</v>
      </c>
      <c r="B170" s="77">
        <v>23711.235831577113</v>
      </c>
      <c r="C170" s="77">
        <v>192.76416842288745</v>
      </c>
    </row>
    <row r="171" spans="1:3" x14ac:dyDescent="0.2">
      <c r="A171" s="77">
        <v>146</v>
      </c>
      <c r="B171" s="77">
        <v>23737.02990440658</v>
      </c>
      <c r="C171" s="77">
        <v>171.58009559342099</v>
      </c>
    </row>
    <row r="172" spans="1:3" x14ac:dyDescent="0.2">
      <c r="A172" s="77">
        <v>147</v>
      </c>
      <c r="B172" s="77">
        <v>23788.72971271845</v>
      </c>
      <c r="C172" s="77">
        <v>124.50028728154939</v>
      </c>
    </row>
    <row r="173" spans="1:3" x14ac:dyDescent="0.2">
      <c r="A173" s="77">
        <v>148</v>
      </c>
      <c r="B173" s="77">
        <v>23818.096990442042</v>
      </c>
      <c r="C173" s="77">
        <v>99.74300955795843</v>
      </c>
    </row>
    <row r="174" spans="1:3" x14ac:dyDescent="0.2">
      <c r="A174" s="77">
        <v>149</v>
      </c>
      <c r="B174" s="77">
        <v>23812.178869836149</v>
      </c>
      <c r="C174" s="77">
        <v>110.28113016385032</v>
      </c>
    </row>
    <row r="175" spans="1:3" x14ac:dyDescent="0.2">
      <c r="A175" s="77">
        <v>150</v>
      </c>
      <c r="B175" s="77">
        <v>23802.575881683188</v>
      </c>
      <c r="C175" s="77">
        <v>124.50411831681413</v>
      </c>
    </row>
    <row r="176" spans="1:3" x14ac:dyDescent="0.2">
      <c r="A176" s="77">
        <v>151</v>
      </c>
      <c r="B176" s="77">
        <v>23857.402244277419</v>
      </c>
      <c r="C176" s="77">
        <v>74.287755722580187</v>
      </c>
    </row>
    <row r="177" spans="1:3" x14ac:dyDescent="0.2">
      <c r="A177" s="77">
        <v>152</v>
      </c>
      <c r="B177" s="77">
        <v>23865.218629983319</v>
      </c>
      <c r="C177" s="77">
        <v>71.091370016682049</v>
      </c>
    </row>
    <row r="178" spans="1:3" x14ac:dyDescent="0.2">
      <c r="A178" s="77">
        <v>153</v>
      </c>
      <c r="B178" s="77">
        <v>23852.154099589174</v>
      </c>
      <c r="C178" s="77">
        <v>88.77590041082658</v>
      </c>
    </row>
    <row r="179" spans="1:3" x14ac:dyDescent="0.2">
      <c r="A179" s="77">
        <v>154</v>
      </c>
      <c r="B179" s="77">
        <v>23851.595786324466</v>
      </c>
      <c r="C179" s="77">
        <v>93.954213675533538</v>
      </c>
    </row>
    <row r="180" spans="1:3" x14ac:dyDescent="0.2">
      <c r="A180" s="77">
        <v>155</v>
      </c>
      <c r="B180" s="77">
        <v>23831.049858183247</v>
      </c>
      <c r="C180" s="77">
        <v>119.12014181675113</v>
      </c>
    </row>
    <row r="181" spans="1:3" x14ac:dyDescent="0.2">
      <c r="A181" s="77">
        <v>156</v>
      </c>
      <c r="B181" s="77">
        <v>23852.600750200938</v>
      </c>
      <c r="C181" s="77">
        <v>102.18924979906296</v>
      </c>
    </row>
    <row r="182" spans="1:3" x14ac:dyDescent="0.2">
      <c r="A182" s="77">
        <v>157</v>
      </c>
      <c r="B182" s="77">
        <v>23855.503979177418</v>
      </c>
      <c r="C182" s="77">
        <v>103.91602082258032</v>
      </c>
    </row>
    <row r="183" spans="1:3" x14ac:dyDescent="0.2">
      <c r="A183" s="77">
        <v>158</v>
      </c>
      <c r="B183" s="77">
        <v>23855.503979177418</v>
      </c>
      <c r="C183" s="77">
        <v>108.53602082258294</v>
      </c>
    </row>
    <row r="184" spans="1:3" x14ac:dyDescent="0.2">
      <c r="A184" s="77">
        <v>159</v>
      </c>
      <c r="B184" s="77">
        <v>23851.70744897741</v>
      </c>
      <c r="C184" s="77">
        <v>116.96255102258874</v>
      </c>
    </row>
    <row r="185" spans="1:3" x14ac:dyDescent="0.2">
      <c r="A185" s="77">
        <v>160</v>
      </c>
      <c r="B185" s="77">
        <v>23878.394823030405</v>
      </c>
      <c r="C185" s="77">
        <v>94.895176969595923</v>
      </c>
    </row>
    <row r="186" spans="1:3" x14ac:dyDescent="0.2">
      <c r="A186" s="77">
        <v>161</v>
      </c>
      <c r="B186" s="77">
        <v>23929.201330118747</v>
      </c>
      <c r="C186" s="77">
        <v>46.478669881253154</v>
      </c>
    </row>
    <row r="187" spans="1:3" x14ac:dyDescent="0.2">
      <c r="A187" s="77">
        <v>162</v>
      </c>
      <c r="B187" s="77">
        <v>23925.516462571679</v>
      </c>
      <c r="C187" s="77">
        <v>52.563537428322888</v>
      </c>
    </row>
    <row r="188" spans="1:3" x14ac:dyDescent="0.2">
      <c r="A188" s="77">
        <v>163</v>
      </c>
      <c r="B188" s="77">
        <v>23930.317956648163</v>
      </c>
      <c r="C188" s="77">
        <v>50.152043351838074</v>
      </c>
    </row>
    <row r="189" spans="1:3" x14ac:dyDescent="0.2">
      <c r="A189" s="77">
        <v>164</v>
      </c>
      <c r="B189" s="77">
        <v>23929.647980730515</v>
      </c>
      <c r="C189" s="77">
        <v>53.222019269484008</v>
      </c>
    </row>
    <row r="190" spans="1:3" x14ac:dyDescent="0.2">
      <c r="A190" s="77">
        <v>165</v>
      </c>
      <c r="B190" s="77">
        <v>23949.077282342318</v>
      </c>
      <c r="C190" s="77">
        <v>36.182717657680769</v>
      </c>
    </row>
    <row r="191" spans="1:3" x14ac:dyDescent="0.2">
      <c r="A191" s="77">
        <v>166</v>
      </c>
      <c r="B191" s="77">
        <v>23991.509090460055</v>
      </c>
      <c r="C191" s="77">
        <v>-3.8490904600548674</v>
      </c>
    </row>
    <row r="192" spans="1:3" x14ac:dyDescent="0.2">
      <c r="A192" s="77">
        <v>167</v>
      </c>
      <c r="B192" s="77">
        <v>24042.985573466045</v>
      </c>
      <c r="C192" s="77">
        <v>-52.935573466045753</v>
      </c>
    </row>
    <row r="193" spans="1:3" x14ac:dyDescent="0.2">
      <c r="A193" s="77">
        <v>168</v>
      </c>
      <c r="B193" s="77">
        <v>24016.52152471893</v>
      </c>
      <c r="C193" s="77">
        <v>-24.07152471892914</v>
      </c>
    </row>
    <row r="194" spans="1:3" x14ac:dyDescent="0.2">
      <c r="A194" s="77">
        <v>169</v>
      </c>
      <c r="B194" s="77">
        <v>23995.528945965947</v>
      </c>
      <c r="C194" s="77">
        <v>-0.68894596594691393</v>
      </c>
    </row>
    <row r="195" spans="1:3" x14ac:dyDescent="0.2">
      <c r="A195" s="77">
        <v>170</v>
      </c>
      <c r="B195" s="77">
        <v>24023.667934507183</v>
      </c>
      <c r="C195" s="77">
        <v>-26.427934507180908</v>
      </c>
    </row>
    <row r="196" spans="1:3" x14ac:dyDescent="0.2">
      <c r="A196" s="77">
        <v>171</v>
      </c>
      <c r="B196" s="77">
        <v>23989.834150665934</v>
      </c>
      <c r="C196" s="77">
        <v>9.8058493340649875</v>
      </c>
    </row>
    <row r="197" spans="1:3" x14ac:dyDescent="0.2">
      <c r="A197" s="77">
        <v>172</v>
      </c>
      <c r="B197" s="77">
        <v>24022.327982671883</v>
      </c>
      <c r="C197" s="77">
        <v>-20.297982671883801</v>
      </c>
    </row>
    <row r="198" spans="1:3" x14ac:dyDescent="0.2">
      <c r="A198" s="77">
        <v>173</v>
      </c>
      <c r="B198" s="77">
        <v>23966.273330895296</v>
      </c>
      <c r="C198" s="77">
        <v>38.156669104704633</v>
      </c>
    </row>
    <row r="199" spans="1:3" x14ac:dyDescent="0.2">
      <c r="A199" s="77">
        <v>174</v>
      </c>
      <c r="B199" s="77">
        <v>23953.767113765858</v>
      </c>
      <c r="C199" s="77">
        <v>53.062886234143662</v>
      </c>
    </row>
    <row r="200" spans="1:3" x14ac:dyDescent="0.2">
      <c r="A200" s="77">
        <v>175</v>
      </c>
      <c r="B200" s="77">
        <v>24032.489284089552</v>
      </c>
      <c r="C200" s="77">
        <v>-23.269284089550638</v>
      </c>
    </row>
    <row r="201" spans="1:3" x14ac:dyDescent="0.2">
      <c r="A201" s="77">
        <v>176</v>
      </c>
      <c r="B201" s="77">
        <v>24015.516560842458</v>
      </c>
      <c r="C201" s="77">
        <v>-3.8965608424587117</v>
      </c>
    </row>
    <row r="202" spans="1:3" x14ac:dyDescent="0.2">
      <c r="A202" s="77">
        <v>177</v>
      </c>
      <c r="B202" s="77">
        <v>24007.923500442441</v>
      </c>
      <c r="C202" s="77">
        <v>6.0964995575595822</v>
      </c>
    </row>
    <row r="203" spans="1:3" x14ac:dyDescent="0.2">
      <c r="A203" s="77">
        <v>178</v>
      </c>
      <c r="B203" s="77">
        <v>24013.059982477746</v>
      </c>
      <c r="C203" s="77">
        <v>3.3600175222527469</v>
      </c>
    </row>
    <row r="204" spans="1:3" x14ac:dyDescent="0.2">
      <c r="A204" s="77">
        <v>179</v>
      </c>
      <c r="B204" s="77">
        <v>24058.953332836667</v>
      </c>
      <c r="C204" s="77">
        <v>-40.14333283666565</v>
      </c>
    </row>
    <row r="205" spans="1:3" x14ac:dyDescent="0.2">
      <c r="A205" s="77">
        <v>180</v>
      </c>
      <c r="B205" s="77">
        <v>24048.345380807234</v>
      </c>
      <c r="C205" s="77">
        <v>-27.135380807234469</v>
      </c>
    </row>
    <row r="206" spans="1:3" x14ac:dyDescent="0.2">
      <c r="A206" s="77">
        <v>181</v>
      </c>
      <c r="B206" s="77">
        <v>24052.030248354298</v>
      </c>
      <c r="C206" s="77">
        <v>-28.420248354297655</v>
      </c>
    </row>
    <row r="207" spans="1:3" x14ac:dyDescent="0.2">
      <c r="A207" s="77">
        <v>182</v>
      </c>
      <c r="B207" s="77">
        <v>24122.042731748563</v>
      </c>
      <c r="C207" s="77">
        <v>-96.032731748564402</v>
      </c>
    </row>
    <row r="208" spans="1:3" x14ac:dyDescent="0.2">
      <c r="A208" s="77">
        <v>183</v>
      </c>
      <c r="B208" s="77">
        <v>24121.372755830915</v>
      </c>
      <c r="C208" s="77">
        <v>-92.96275583091483</v>
      </c>
    </row>
    <row r="209" spans="1:3" x14ac:dyDescent="0.2">
      <c r="A209" s="77">
        <v>184</v>
      </c>
      <c r="B209" s="77">
        <v>24105.404996460293</v>
      </c>
      <c r="C209" s="77">
        <v>-74.594996460291441</v>
      </c>
    </row>
    <row r="210" spans="1:3" x14ac:dyDescent="0.2">
      <c r="A210" s="77">
        <v>185</v>
      </c>
      <c r="B210" s="77">
        <v>24105.851647072057</v>
      </c>
      <c r="C210" s="77">
        <v>-72.641647072057822</v>
      </c>
    </row>
    <row r="211" spans="1:3" x14ac:dyDescent="0.2">
      <c r="A211" s="77">
        <v>186</v>
      </c>
      <c r="B211" s="77">
        <v>24114.226346042666</v>
      </c>
      <c r="C211" s="77">
        <v>-78.6163460426651</v>
      </c>
    </row>
    <row r="212" spans="1:3" x14ac:dyDescent="0.2">
      <c r="A212" s="77">
        <v>187</v>
      </c>
      <c r="B212" s="77">
        <v>24136.558876630948</v>
      </c>
      <c r="C212" s="77">
        <v>-98.548876630949962</v>
      </c>
    </row>
    <row r="213" spans="1:3" x14ac:dyDescent="0.2">
      <c r="A213" s="77">
        <v>188</v>
      </c>
      <c r="B213" s="77">
        <v>24109.313189313245</v>
      </c>
      <c r="C213" s="77">
        <v>-68.903189313245093</v>
      </c>
    </row>
    <row r="214" spans="1:3" x14ac:dyDescent="0.2">
      <c r="A214" s="77">
        <v>189</v>
      </c>
      <c r="B214" s="77">
        <v>24087.427309336726</v>
      </c>
      <c r="C214" s="77">
        <v>-44.617309336725157</v>
      </c>
    </row>
    <row r="215" spans="1:3" x14ac:dyDescent="0.2">
      <c r="A215" s="77">
        <v>190</v>
      </c>
      <c r="B215" s="77">
        <v>24074.251116289641</v>
      </c>
      <c r="C215" s="77">
        <v>-29.04111628964165</v>
      </c>
    </row>
    <row r="216" spans="1:3" x14ac:dyDescent="0.2">
      <c r="A216" s="77">
        <v>191</v>
      </c>
      <c r="B216" s="77">
        <v>24102.83675544264</v>
      </c>
      <c r="C216" s="77">
        <v>-56.846755442638823</v>
      </c>
    </row>
    <row r="217" spans="1:3" x14ac:dyDescent="0.2">
      <c r="A217" s="77">
        <v>192</v>
      </c>
      <c r="B217" s="77">
        <v>24092.563791372031</v>
      </c>
      <c r="C217" s="77">
        <v>-45.80379137203272</v>
      </c>
    </row>
    <row r="218" spans="1:3" x14ac:dyDescent="0.2">
      <c r="A218" s="77">
        <v>193</v>
      </c>
      <c r="B218" s="77">
        <v>24083.965767095542</v>
      </c>
      <c r="C218" s="77">
        <v>-36.425767095541232</v>
      </c>
    </row>
    <row r="219" spans="1:3" x14ac:dyDescent="0.2">
      <c r="A219" s="77">
        <v>194</v>
      </c>
      <c r="B219" s="77">
        <v>24058.953332836667</v>
      </c>
      <c r="C219" s="77">
        <v>-10.64333283666565</v>
      </c>
    </row>
    <row r="220" spans="1:3" x14ac:dyDescent="0.2">
      <c r="A220" s="77">
        <v>195</v>
      </c>
      <c r="B220" s="77">
        <v>24030.144368377783</v>
      </c>
      <c r="C220" s="77">
        <v>18.945631622216752</v>
      </c>
    </row>
    <row r="221" spans="1:3" x14ac:dyDescent="0.2">
      <c r="A221" s="77">
        <v>196</v>
      </c>
      <c r="B221" s="77">
        <v>24054.37516406607</v>
      </c>
      <c r="C221" s="77">
        <v>-4.5151640660697012</v>
      </c>
    </row>
    <row r="222" spans="1:3" x14ac:dyDescent="0.2">
      <c r="A222" s="77">
        <v>197</v>
      </c>
      <c r="B222" s="77">
        <v>24006.471885954204</v>
      </c>
      <c r="C222" s="77">
        <v>44.168114045794937</v>
      </c>
    </row>
    <row r="223" spans="1:3" x14ac:dyDescent="0.2">
      <c r="A223" s="77">
        <v>198</v>
      </c>
      <c r="B223" s="77">
        <v>23988.494198830638</v>
      </c>
      <c r="C223" s="77">
        <v>62.915801169361657</v>
      </c>
    </row>
    <row r="224" spans="1:3" x14ac:dyDescent="0.2">
      <c r="A224" s="77">
        <v>199</v>
      </c>
      <c r="B224" s="77">
        <v>23986.48427107769</v>
      </c>
      <c r="C224" s="77">
        <v>65.705728922308481</v>
      </c>
    </row>
    <row r="225" spans="1:3" x14ac:dyDescent="0.2">
      <c r="A225" s="77">
        <v>200</v>
      </c>
      <c r="B225" s="77">
        <v>24019.313091042466</v>
      </c>
      <c r="C225" s="77">
        <v>33.646908957533014</v>
      </c>
    </row>
    <row r="226" spans="1:3" x14ac:dyDescent="0.2">
      <c r="A226" s="77">
        <v>201</v>
      </c>
      <c r="B226" s="77">
        <v>23979.672849248265</v>
      </c>
      <c r="C226" s="77">
        <v>74.067150751736335</v>
      </c>
    </row>
    <row r="227" spans="1:3" x14ac:dyDescent="0.2">
      <c r="A227" s="77">
        <v>202</v>
      </c>
      <c r="B227" s="77">
        <v>23974.201379254137</v>
      </c>
      <c r="C227" s="77">
        <v>80.308620745861845</v>
      </c>
    </row>
    <row r="228" spans="1:3" x14ac:dyDescent="0.2">
      <c r="A228" s="77">
        <v>203</v>
      </c>
      <c r="B228" s="77">
        <v>23938.469330312884</v>
      </c>
      <c r="C228" s="77">
        <v>116.82066968711661</v>
      </c>
    </row>
    <row r="229" spans="1:3" x14ac:dyDescent="0.2">
      <c r="A229" s="77">
        <v>204</v>
      </c>
      <c r="B229" s="77">
        <v>23940.925908677596</v>
      </c>
      <c r="C229" s="77">
        <v>115.14409132240326</v>
      </c>
    </row>
    <row r="230" spans="1:3" x14ac:dyDescent="0.2">
      <c r="A230" s="77">
        <v>205</v>
      </c>
      <c r="B230" s="77">
        <v>23943.829137654073</v>
      </c>
      <c r="C230" s="77">
        <v>113.01086234592731</v>
      </c>
    </row>
    <row r="231" spans="1:3" x14ac:dyDescent="0.2">
      <c r="A231" s="77">
        <v>206</v>
      </c>
      <c r="B231" s="77">
        <v>23941.595884595245</v>
      </c>
      <c r="C231" s="77">
        <v>116.02411540475441</v>
      </c>
    </row>
    <row r="232" spans="1:3" x14ac:dyDescent="0.2">
      <c r="A232" s="77">
        <v>207</v>
      </c>
      <c r="B232" s="77">
        <v>23951.64552335997</v>
      </c>
      <c r="C232" s="77">
        <v>106.74447664002946</v>
      </c>
    </row>
    <row r="233" spans="1:3" x14ac:dyDescent="0.2">
      <c r="A233" s="77">
        <v>208</v>
      </c>
      <c r="B233" s="77">
        <v>23912.786920136361</v>
      </c>
      <c r="C233" s="77">
        <v>146.38307986363725</v>
      </c>
    </row>
    <row r="234" spans="1:3" x14ac:dyDescent="0.2">
      <c r="A234" s="77">
        <v>209</v>
      </c>
      <c r="B234" s="77">
        <v>23857.290581624478</v>
      </c>
      <c r="C234" s="77">
        <v>202.64941837552033</v>
      </c>
    </row>
    <row r="235" spans="1:3" x14ac:dyDescent="0.2">
      <c r="A235" s="77">
        <v>210</v>
      </c>
      <c r="B235" s="77">
        <v>23855.615641830358</v>
      </c>
      <c r="C235" s="77">
        <v>205.10435816964309</v>
      </c>
    </row>
    <row r="236" spans="1:3" x14ac:dyDescent="0.2">
      <c r="A236" s="77">
        <v>211</v>
      </c>
      <c r="B236" s="77">
        <v>23901.62065484222</v>
      </c>
      <c r="C236" s="77">
        <v>159.87934515778034</v>
      </c>
    </row>
    <row r="237" spans="1:3" x14ac:dyDescent="0.2">
      <c r="A237" s="77">
        <v>212</v>
      </c>
      <c r="B237" s="77">
        <v>23961.360174165875</v>
      </c>
      <c r="C237" s="77">
        <v>100.90982583412551</v>
      </c>
    </row>
    <row r="238" spans="1:3" x14ac:dyDescent="0.2">
      <c r="A238" s="77">
        <v>213</v>
      </c>
      <c r="B238" s="77">
        <v>23989.387500054167</v>
      </c>
      <c r="C238" s="77">
        <v>73.662499945832678</v>
      </c>
    </row>
    <row r="239" spans="1:3" x14ac:dyDescent="0.2">
      <c r="A239" s="77">
        <v>214</v>
      </c>
      <c r="B239" s="77">
        <v>24011.273380030685</v>
      </c>
      <c r="C239" s="77">
        <v>52.546619969314634</v>
      </c>
    </row>
    <row r="240" spans="1:3" x14ac:dyDescent="0.2">
      <c r="A240" s="77">
        <v>215</v>
      </c>
      <c r="B240" s="77">
        <v>24003.233669018904</v>
      </c>
      <c r="C240" s="77">
        <v>61.366330981094507</v>
      </c>
    </row>
    <row r="241" spans="1:3" x14ac:dyDescent="0.2">
      <c r="A241" s="77">
        <v>216</v>
      </c>
      <c r="B241" s="77">
        <v>23987.712560260046</v>
      </c>
      <c r="C241" s="77">
        <v>77.667439739954716</v>
      </c>
    </row>
    <row r="242" spans="1:3" x14ac:dyDescent="0.2">
      <c r="A242" s="77">
        <v>217</v>
      </c>
      <c r="B242" s="77">
        <v>24012.836657171865</v>
      </c>
      <c r="C242" s="77">
        <v>53.313342828136228</v>
      </c>
    </row>
    <row r="243" spans="1:3" x14ac:dyDescent="0.2">
      <c r="A243" s="77">
        <v>218</v>
      </c>
      <c r="B243" s="77">
        <v>24034.052561230732</v>
      </c>
      <c r="C243" s="77">
        <v>32.877438769268338</v>
      </c>
    </row>
    <row r="244" spans="1:3" ht="12.75" thickBot="1" x14ac:dyDescent="0.25">
      <c r="A244" s="81">
        <v>219</v>
      </c>
      <c r="B244" s="81">
        <v>24052.588561619006</v>
      </c>
      <c r="C244" s="81">
        <v>15.111438380994514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C5B8-4B0C-47EE-98BC-B3C6B838DA09}">
  <sheetPr codeName="Hoja12"/>
  <dimension ref="A1:K18"/>
  <sheetViews>
    <sheetView showGridLines="0" workbookViewId="0">
      <selection activeCell="I15" sqref="I15"/>
    </sheetView>
  </sheetViews>
  <sheetFormatPr baseColWidth="10" defaultRowHeight="15" x14ac:dyDescent="0.25"/>
  <sheetData>
    <row r="1" spans="1:11" x14ac:dyDescent="0.25">
      <c r="A1" t="s">
        <v>5</v>
      </c>
      <c r="J1" t="s">
        <v>95</v>
      </c>
    </row>
    <row r="3" spans="1:11" ht="15.75" thickBot="1" x14ac:dyDescent="0.3">
      <c r="A3" s="35" t="s">
        <v>6</v>
      </c>
      <c r="B3" s="35"/>
      <c r="D3" s="35"/>
      <c r="E3" s="35"/>
      <c r="J3" t="s">
        <v>16</v>
      </c>
      <c r="K3" s="71">
        <v>0.05</v>
      </c>
    </row>
    <row r="4" spans="1:11" ht="15.75" thickTop="1" x14ac:dyDescent="0.25">
      <c r="A4" t="s">
        <v>7</v>
      </c>
      <c r="B4" t="e">
        <f>SQRT(B5)</f>
        <v>#VALUE!</v>
      </c>
      <c r="D4" t="s">
        <v>12</v>
      </c>
      <c r="E4" t="e">
        <f>B8*LN(C13/B8)+2*(B12+1)</f>
        <v>#VALUE!</v>
      </c>
    </row>
    <row r="5" spans="1:11" x14ac:dyDescent="0.25">
      <c r="A5" t="s">
        <v>8</v>
      </c>
      <c r="B5" t="e">
        <f>C12/C14</f>
        <v>#VALUE!</v>
      </c>
      <c r="D5" t="s">
        <v>13</v>
      </c>
      <c r="E5" t="e">
        <f>E4+2*(B12+2)*(B12+3)/(B8-B12-3)</f>
        <v>#VALUE!</v>
      </c>
      <c r="J5">
        <f t="array" ref="J5:K8">[1]!DURBIN(Datos!C2:C220,Datos!A2:A220,TRUE,K3)</f>
        <v>0</v>
      </c>
      <c r="K5" s="73">
        <v>0</v>
      </c>
    </row>
    <row r="6" spans="1:11" x14ac:dyDescent="0.25">
      <c r="A6" t="s">
        <v>9</v>
      </c>
      <c r="B6" t="e">
        <f>1-(1-B5)*(B8-1)/(B8-B12-1)</f>
        <v>#VALUE!</v>
      </c>
      <c r="D6" s="36" t="s">
        <v>14</v>
      </c>
      <c r="E6" s="36" t="e">
        <f>B8*LN(C13/B8)+(B12+1)*LN(B8)</f>
        <v>#VALUE!</v>
      </c>
      <c r="J6">
        <v>0</v>
      </c>
      <c r="K6" s="74">
        <v>0</v>
      </c>
    </row>
    <row r="7" spans="1:11" x14ac:dyDescent="0.25">
      <c r="A7" t="s">
        <v>10</v>
      </c>
      <c r="B7" t="e">
        <f>SQRT(D13)</f>
        <v>#VALUE!</v>
      </c>
      <c r="J7">
        <v>0</v>
      </c>
      <c r="K7" s="74">
        <v>0</v>
      </c>
    </row>
    <row r="8" spans="1:11" x14ac:dyDescent="0.25">
      <c r="A8" s="36" t="s">
        <v>11</v>
      </c>
      <c r="B8" s="36">
        <f>COUNT(Datos!A2:A220)</f>
        <v>1</v>
      </c>
      <c r="J8">
        <v>0</v>
      </c>
      <c r="K8" s="75">
        <v>0</v>
      </c>
    </row>
    <row r="10" spans="1:11" ht="15.75" thickBot="1" x14ac:dyDescent="0.3">
      <c r="A10" t="s">
        <v>15</v>
      </c>
      <c r="E10" s="2" t="s">
        <v>16</v>
      </c>
      <c r="F10" s="2">
        <v>0.05</v>
      </c>
    </row>
    <row r="11" spans="1:11" ht="15.75" thickTop="1" x14ac:dyDescent="0.25">
      <c r="A11" s="37"/>
      <c r="B11" s="37" t="s">
        <v>17</v>
      </c>
      <c r="C11" s="37" t="s">
        <v>18</v>
      </c>
      <c r="D11" s="37" t="s">
        <v>19</v>
      </c>
      <c r="E11" s="37" t="s">
        <v>20</v>
      </c>
      <c r="F11" s="37" t="s">
        <v>21</v>
      </c>
      <c r="G11" s="37" t="s">
        <v>22</v>
      </c>
    </row>
    <row r="12" spans="1:11" x14ac:dyDescent="0.25">
      <c r="A12" t="s">
        <v>23</v>
      </c>
      <c r="B12">
        <f>COUNT(Datos!C2)</f>
        <v>0</v>
      </c>
      <c r="C12" t="e">
        <f>DEVSQ(MMULT([1]!DESIGN(Datos!C2:C220),B17:B18))</f>
        <v>#VALUE!</v>
      </c>
      <c r="D12" t="e">
        <f>C12/B12</f>
        <v>#VALUE!</v>
      </c>
      <c r="E12" t="e">
        <f>D12/D13</f>
        <v>#VALUE!</v>
      </c>
      <c r="F12" t="e">
        <f>_xlfn.F.DIST.RT(E12,B12,B13)</f>
        <v>#VALUE!</v>
      </c>
      <c r="G12" s="2" t="e">
        <f>IF(F12&lt;F10,"yes","no")</f>
        <v>#VALUE!</v>
      </c>
    </row>
    <row r="13" spans="1:11" x14ac:dyDescent="0.25">
      <c r="A13" t="s">
        <v>24</v>
      </c>
      <c r="B13">
        <f>B14-B12</f>
        <v>0</v>
      </c>
      <c r="C13" t="e">
        <f>C14-C12</f>
        <v>#VALUE!</v>
      </c>
      <c r="D13" t="e">
        <f>C13/B13</f>
        <v>#VALUE!</v>
      </c>
    </row>
    <row r="14" spans="1:11" x14ac:dyDescent="0.25">
      <c r="A14" s="36" t="s">
        <v>25</v>
      </c>
      <c r="B14" s="36">
        <f>B8-1</f>
        <v>0</v>
      </c>
      <c r="C14" s="36">
        <f>DEVSQ(Datos!A2:A220)</f>
        <v>0</v>
      </c>
      <c r="D14" s="36"/>
      <c r="E14" s="36"/>
      <c r="F14" s="36"/>
      <c r="G14" s="36"/>
    </row>
    <row r="15" spans="1:11" ht="15.75" thickBot="1" x14ac:dyDescent="0.3"/>
    <row r="16" spans="1:11" ht="15.75" thickTop="1" x14ac:dyDescent="0.25">
      <c r="A16" s="37"/>
      <c r="B16" s="37" t="s">
        <v>26</v>
      </c>
      <c r="C16" s="37" t="s">
        <v>27</v>
      </c>
      <c r="D16" s="37" t="s">
        <v>28</v>
      </c>
      <c r="E16" s="37" t="s">
        <v>21</v>
      </c>
      <c r="F16" s="37" t="s">
        <v>29</v>
      </c>
      <c r="G16" s="37" t="s">
        <v>30</v>
      </c>
    </row>
    <row r="17" spans="1:7" x14ac:dyDescent="0.25">
      <c r="A17" t="s">
        <v>32</v>
      </c>
      <c r="B17" t="e">
        <f t="array" ref="B17:C18">[1]!RegCoeff(Datos!C2:C220,Datos!A2:A220)</f>
        <v>#VALUE!</v>
      </c>
      <c r="C17" t="e">
        <v>#VALUE!</v>
      </c>
      <c r="D17" t="e">
        <f>B17/C17</f>
        <v>#VALUE!</v>
      </c>
      <c r="E17" t="e">
        <f>_xlfn.T.DIST.2T(ABS(D17),$B$13)</f>
        <v>#VALUE!</v>
      </c>
      <c r="F17" t="e">
        <f>B17-_xlfn.T.INV.2T(F$10,$B$13)*C17</f>
        <v>#VALUE!</v>
      </c>
      <c r="G17" t="e">
        <f>B17+_xlfn.T.INV.2T(F$10,$B$13)*C17</f>
        <v>#VALUE!</v>
      </c>
    </row>
    <row r="18" spans="1:7" x14ac:dyDescent="0.25">
      <c r="A18" s="36" t="str">
        <f t="array" ref="A18">TRANSPOSE(Datos!C1)</f>
        <v>dólar</v>
      </c>
      <c r="B18" s="36" t="e">
        <v>#VALUE!</v>
      </c>
      <c r="C18" s="36" t="e">
        <v>#VALUE!</v>
      </c>
      <c r="D18" s="36" t="e">
        <f>B18/C18</f>
        <v>#VALUE!</v>
      </c>
      <c r="E18" s="36" t="e">
        <f>_xlfn.T.DIST.2T(ABS(D18),$B$13)</f>
        <v>#VALUE!</v>
      </c>
      <c r="F18" s="36" t="e">
        <f>B18-_xlfn.T.INV.2T(F$10,$B$13)*C18</f>
        <v>#VALUE!</v>
      </c>
      <c r="G18" s="36" t="e">
        <f>B18+_xlfn.T.INV.2T(F$10,$B$13)*C18</f>
        <v>#VALUE!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64ED-FB60-41B1-9D8C-C768F7F64D42}">
  <sheetPr codeName="Hoja13"/>
  <dimension ref="A1:AA243"/>
  <sheetViews>
    <sheetView showGridLines="0" topLeftCell="S1" zoomScale="90" zoomScaleNormal="90" workbookViewId="0">
      <selection activeCell="F30" sqref="F30"/>
    </sheetView>
  </sheetViews>
  <sheetFormatPr baseColWidth="10" defaultRowHeight="15" x14ac:dyDescent="0.25"/>
  <cols>
    <col min="1" max="1" width="32.85546875" bestFit="1" customWidth="1"/>
    <col min="2" max="2" width="17.7109375" bestFit="1" customWidth="1"/>
    <col min="3" max="3" width="19" bestFit="1" customWidth="1"/>
    <col min="4" max="4" width="25.42578125" bestFit="1" customWidth="1"/>
    <col min="6" max="6" width="15.85546875" bestFit="1" customWidth="1"/>
    <col min="19" max="19" width="32.85546875" bestFit="1" customWidth="1"/>
    <col min="20" max="20" width="17.7109375" bestFit="1" customWidth="1"/>
    <col min="21" max="21" width="19" bestFit="1" customWidth="1"/>
    <col min="22" max="22" width="22.140625" bestFit="1" customWidth="1"/>
    <col min="23" max="23" width="12.7109375" bestFit="1" customWidth="1"/>
  </cols>
  <sheetData>
    <row r="1" spans="1:27" x14ac:dyDescent="0.25">
      <c r="A1" t="s">
        <v>41</v>
      </c>
      <c r="I1" t="s">
        <v>41</v>
      </c>
      <c r="S1" s="88" t="s">
        <v>41</v>
      </c>
      <c r="T1" s="88"/>
      <c r="U1" s="88"/>
      <c r="V1" s="88"/>
      <c r="W1" s="88"/>
      <c r="X1" s="88"/>
      <c r="Y1" s="88"/>
    </row>
    <row r="2" spans="1:27" ht="15.75" thickBot="1" x14ac:dyDescent="0.3">
      <c r="S2" s="88"/>
      <c r="T2" s="88"/>
      <c r="U2" s="88"/>
      <c r="V2" s="88"/>
      <c r="W2" s="88"/>
      <c r="X2" s="88"/>
      <c r="Y2" s="88"/>
    </row>
    <row r="3" spans="1:27" x14ac:dyDescent="0.25">
      <c r="A3" s="70" t="s">
        <v>42</v>
      </c>
      <c r="B3" s="70"/>
      <c r="I3" s="70" t="s">
        <v>42</v>
      </c>
      <c r="J3" s="70"/>
      <c r="S3" s="89" t="s">
        <v>42</v>
      </c>
      <c r="T3" s="89"/>
      <c r="U3" s="88"/>
      <c r="V3" s="88"/>
      <c r="W3" s="88"/>
      <c r="X3" s="88"/>
      <c r="Y3" s="88"/>
    </row>
    <row r="4" spans="1:27" x14ac:dyDescent="0.25">
      <c r="A4" t="s">
        <v>43</v>
      </c>
      <c r="B4">
        <v>0.82585290543460543</v>
      </c>
      <c r="I4" t="s">
        <v>43</v>
      </c>
      <c r="J4">
        <v>0.99128101192326445</v>
      </c>
      <c r="S4" s="90" t="s">
        <v>43</v>
      </c>
      <c r="T4" s="90">
        <v>0.13284175913332089</v>
      </c>
      <c r="U4" s="88"/>
      <c r="V4" s="88"/>
      <c r="W4" s="88"/>
      <c r="X4" s="88"/>
      <c r="Y4" s="88"/>
    </row>
    <row r="5" spans="1:27" x14ac:dyDescent="0.25">
      <c r="A5" t="s">
        <v>44</v>
      </c>
      <c r="B5">
        <v>0.68203302141477939</v>
      </c>
      <c r="I5" t="s">
        <v>44</v>
      </c>
      <c r="J5">
        <v>0.98263804459961113</v>
      </c>
      <c r="S5" s="90" t="s">
        <v>44</v>
      </c>
      <c r="T5" s="91">
        <v>1.7646932969635244E-2</v>
      </c>
      <c r="U5" s="88"/>
      <c r="V5" s="88"/>
      <c r="W5" s="88"/>
      <c r="X5" s="88"/>
      <c r="Y5" s="88"/>
    </row>
    <row r="6" spans="1:27" x14ac:dyDescent="0.25">
      <c r="A6" t="s">
        <v>45</v>
      </c>
      <c r="B6">
        <v>0.68056773579917929</v>
      </c>
      <c r="I6" t="s">
        <v>45</v>
      </c>
      <c r="J6">
        <v>0.98255803558854948</v>
      </c>
      <c r="S6" s="90" t="s">
        <v>45</v>
      </c>
      <c r="T6" s="90">
        <v>1.3119960310509139E-2</v>
      </c>
      <c r="U6" s="88"/>
      <c r="V6" s="88"/>
      <c r="W6" s="88"/>
      <c r="X6" s="88"/>
      <c r="Y6" s="88"/>
    </row>
    <row r="7" spans="1:27" x14ac:dyDescent="0.25">
      <c r="A7" t="s">
        <v>46</v>
      </c>
      <c r="B7">
        <v>10.415746831943974</v>
      </c>
      <c r="I7" t="s">
        <v>46</v>
      </c>
      <c r="J7">
        <v>32.802154379626316</v>
      </c>
      <c r="S7" s="90" t="s">
        <v>46</v>
      </c>
      <c r="T7" s="90">
        <v>32.511437395221805</v>
      </c>
      <c r="U7" s="88"/>
      <c r="V7" s="88"/>
      <c r="W7" s="88"/>
      <c r="X7" s="88"/>
      <c r="Y7" s="88"/>
    </row>
    <row r="8" spans="1:27" ht="15.75" thickBot="1" x14ac:dyDescent="0.3">
      <c r="A8" s="72" t="s">
        <v>47</v>
      </c>
      <c r="B8" s="72">
        <v>219</v>
      </c>
      <c r="I8" s="72" t="s">
        <v>47</v>
      </c>
      <c r="J8" s="72">
        <v>219</v>
      </c>
      <c r="S8" s="92" t="s">
        <v>47</v>
      </c>
      <c r="T8" s="92">
        <v>219</v>
      </c>
      <c r="U8" s="88"/>
      <c r="V8" s="88"/>
      <c r="W8" s="88"/>
      <c r="X8" s="88"/>
      <c r="Y8" s="88"/>
    </row>
    <row r="9" spans="1:27" x14ac:dyDescent="0.25">
      <c r="S9" s="88"/>
      <c r="T9" s="88"/>
      <c r="U9" s="88"/>
      <c r="V9" s="88"/>
      <c r="W9" s="88"/>
      <c r="X9" s="88"/>
      <c r="Y9" s="88"/>
    </row>
    <row r="10" spans="1:27" ht="15.75" thickBot="1" x14ac:dyDescent="0.3">
      <c r="A10" t="s">
        <v>48</v>
      </c>
      <c r="I10" t="s">
        <v>48</v>
      </c>
      <c r="S10" s="88" t="s">
        <v>48</v>
      </c>
      <c r="T10" s="88"/>
      <c r="U10" s="88"/>
      <c r="V10" s="88"/>
      <c r="W10" s="88"/>
      <c r="X10" s="88"/>
      <c r="Y10" s="88"/>
    </row>
    <row r="11" spans="1:27" x14ac:dyDescent="0.25">
      <c r="A11" s="76"/>
      <c r="B11" s="76" t="s">
        <v>52</v>
      </c>
      <c r="C11" s="76" t="s">
        <v>53</v>
      </c>
      <c r="D11" s="76" t="s">
        <v>54</v>
      </c>
      <c r="E11" s="76" t="s">
        <v>20</v>
      </c>
      <c r="F11" s="76" t="s">
        <v>55</v>
      </c>
      <c r="I11" s="76"/>
      <c r="J11" s="76" t="s">
        <v>52</v>
      </c>
      <c r="K11" s="76" t="s">
        <v>53</v>
      </c>
      <c r="L11" s="76" t="s">
        <v>54</v>
      </c>
      <c r="M11" s="76" t="s">
        <v>20</v>
      </c>
      <c r="N11" s="76" t="s">
        <v>55</v>
      </c>
      <c r="S11" s="93"/>
      <c r="T11" s="93" t="s">
        <v>52</v>
      </c>
      <c r="U11" s="93" t="s">
        <v>53</v>
      </c>
      <c r="V11" s="93" t="s">
        <v>54</v>
      </c>
      <c r="W11" s="93" t="s">
        <v>20</v>
      </c>
      <c r="X11" s="93" t="s">
        <v>55</v>
      </c>
      <c r="Y11" s="88"/>
    </row>
    <row r="12" spans="1:27" x14ac:dyDescent="0.25">
      <c r="A12" t="s">
        <v>49</v>
      </c>
      <c r="B12">
        <v>1</v>
      </c>
      <c r="C12">
        <v>50496.81031608583</v>
      </c>
      <c r="D12">
        <v>50496.81031608583</v>
      </c>
      <c r="E12">
        <v>465.46080446948122</v>
      </c>
      <c r="F12">
        <v>6.6655598672484286E-56</v>
      </c>
      <c r="I12" t="s">
        <v>49</v>
      </c>
      <c r="J12">
        <v>1</v>
      </c>
      <c r="K12">
        <v>13214763.912437379</v>
      </c>
      <c r="L12">
        <v>13214763.912437379</v>
      </c>
      <c r="M12">
        <v>12281.592180183716</v>
      </c>
      <c r="N12">
        <v>5.4129008626143617E-193</v>
      </c>
      <c r="S12" s="90" t="s">
        <v>49</v>
      </c>
      <c r="T12" s="90">
        <v>1</v>
      </c>
      <c r="U12" s="90">
        <v>4120.3461857858347</v>
      </c>
      <c r="V12" s="90">
        <v>4120.3461857858347</v>
      </c>
      <c r="W12" s="90">
        <v>3.8981752925015107</v>
      </c>
      <c r="X12" s="90">
        <v>4.9606886697947931E-2</v>
      </c>
      <c r="Y12" s="88"/>
    </row>
    <row r="13" spans="1:27" x14ac:dyDescent="0.25">
      <c r="A13" t="s">
        <v>50</v>
      </c>
      <c r="B13">
        <v>217</v>
      </c>
      <c r="C13">
        <v>23541.848708571753</v>
      </c>
      <c r="D13">
        <v>108.48778206715093</v>
      </c>
      <c r="I13" t="s">
        <v>50</v>
      </c>
      <c r="J13">
        <v>217</v>
      </c>
      <c r="K13">
        <v>233487.94903202984</v>
      </c>
      <c r="L13">
        <v>1075.9813319448378</v>
      </c>
      <c r="S13" s="90" t="s">
        <v>50</v>
      </c>
      <c r="T13" s="90">
        <v>217</v>
      </c>
      <c r="U13" s="90">
        <v>229367.60284624365</v>
      </c>
      <c r="V13" s="90">
        <v>1056.9935615034269</v>
      </c>
      <c r="W13" s="90"/>
      <c r="X13" s="90"/>
      <c r="Y13" s="88"/>
    </row>
    <row r="14" spans="1:27" ht="15.75" thickBot="1" x14ac:dyDescent="0.3">
      <c r="A14" s="72" t="s">
        <v>25</v>
      </c>
      <c r="B14" s="72">
        <v>218</v>
      </c>
      <c r="C14" s="72">
        <v>74038.65902465758</v>
      </c>
      <c r="D14" s="72"/>
      <c r="E14" s="72"/>
      <c r="F14" s="72"/>
      <c r="I14" s="72" t="s">
        <v>25</v>
      </c>
      <c r="J14" s="72">
        <v>218</v>
      </c>
      <c r="K14" s="72">
        <v>13448251.861469408</v>
      </c>
      <c r="L14" s="72"/>
      <c r="M14" s="72"/>
      <c r="N14" s="72"/>
      <c r="S14" s="92" t="s">
        <v>25</v>
      </c>
      <c r="T14" s="92">
        <v>218</v>
      </c>
      <c r="U14" s="92">
        <v>233487.94903202949</v>
      </c>
      <c r="V14" s="92"/>
      <c r="W14" s="92"/>
      <c r="X14" s="92"/>
      <c r="Y14" s="88"/>
    </row>
    <row r="15" spans="1:27" ht="15.75" thickBot="1" x14ac:dyDescent="0.3">
      <c r="S15" s="88"/>
      <c r="T15" s="88"/>
      <c r="U15" s="88"/>
      <c r="V15" s="88"/>
      <c r="W15" s="88"/>
      <c r="X15" s="88"/>
      <c r="Y15" s="88"/>
    </row>
    <row r="16" spans="1:27" x14ac:dyDescent="0.25">
      <c r="A16" s="76"/>
      <c r="B16" s="76" t="s">
        <v>56</v>
      </c>
      <c r="C16" s="76" t="s">
        <v>46</v>
      </c>
      <c r="D16" s="76" t="s">
        <v>57</v>
      </c>
      <c r="E16" s="76" t="s">
        <v>58</v>
      </c>
      <c r="F16" s="76" t="s">
        <v>59</v>
      </c>
      <c r="G16" s="76" t="s">
        <v>60</v>
      </c>
      <c r="I16" s="76"/>
      <c r="J16" s="76" t="s">
        <v>56</v>
      </c>
      <c r="K16" s="76" t="s">
        <v>46</v>
      </c>
      <c r="L16" s="76" t="s">
        <v>57</v>
      </c>
      <c r="M16" s="76" t="s">
        <v>58</v>
      </c>
      <c r="N16" s="76" t="s">
        <v>59</v>
      </c>
      <c r="O16" s="76" t="s">
        <v>60</v>
      </c>
      <c r="P16" s="76" t="s">
        <v>61</v>
      </c>
      <c r="Q16" s="76" t="s">
        <v>62</v>
      </c>
      <c r="S16" s="93"/>
      <c r="T16" s="93" t="s">
        <v>56</v>
      </c>
      <c r="U16" s="93" t="s">
        <v>46</v>
      </c>
      <c r="V16" s="93" t="s">
        <v>57</v>
      </c>
      <c r="W16" s="93" t="s">
        <v>58</v>
      </c>
      <c r="X16" s="93" t="s">
        <v>59</v>
      </c>
      <c r="Y16" s="93" t="s">
        <v>60</v>
      </c>
      <c r="Z16" s="76" t="s">
        <v>61</v>
      </c>
      <c r="AA16" s="76" t="s">
        <v>62</v>
      </c>
    </row>
    <row r="17" spans="1:27" x14ac:dyDescent="0.25">
      <c r="A17" t="s">
        <v>51</v>
      </c>
      <c r="B17">
        <v>538.42421264295558</v>
      </c>
      <c r="C17">
        <v>1.4124964630453678</v>
      </c>
      <c r="D17">
        <v>381.18623779213101</v>
      </c>
      <c r="E17">
        <v>0</v>
      </c>
      <c r="F17">
        <v>535.64024383964363</v>
      </c>
      <c r="G17">
        <v>541.20818144626753</v>
      </c>
      <c r="I17" t="s">
        <v>51</v>
      </c>
      <c r="J17">
        <v>23298.061590632984</v>
      </c>
      <c r="K17">
        <v>4.4483538040106918</v>
      </c>
      <c r="L17">
        <v>5237.4569598369535</v>
      </c>
      <c r="M17">
        <v>0</v>
      </c>
      <c r="N17">
        <v>23289.294079675994</v>
      </c>
      <c r="O17">
        <v>23306.829101589974</v>
      </c>
      <c r="P17">
        <v>23289.294079675994</v>
      </c>
      <c r="Q17">
        <v>23306.829101589974</v>
      </c>
      <c r="S17" s="90" t="s">
        <v>51</v>
      </c>
      <c r="T17" s="90">
        <v>1.7686487826484072E-12</v>
      </c>
      <c r="U17" s="90">
        <v>2.1969193473446196</v>
      </c>
      <c r="V17" s="90">
        <v>8.0505858569006823E-13</v>
      </c>
      <c r="W17" s="90">
        <v>1</v>
      </c>
      <c r="X17" s="90">
        <v>-4.3300320293976258</v>
      </c>
      <c r="Y17" s="90">
        <v>4.3300320294011625</v>
      </c>
      <c r="Z17">
        <v>-4.3300320293976258</v>
      </c>
      <c r="AA17">
        <v>4.3300320294011625</v>
      </c>
    </row>
    <row r="18" spans="1:27" ht="15.75" thickBot="1" x14ac:dyDescent="0.3">
      <c r="A18" s="72" t="s">
        <v>97</v>
      </c>
      <c r="B18" s="72">
        <v>0.24019333462817194</v>
      </c>
      <c r="C18" s="72">
        <v>1.1133184176217253E-2</v>
      </c>
      <c r="D18" s="72">
        <v>21.574540654889532</v>
      </c>
      <c r="E18" s="72">
        <v>6.6655598672484286E-56</v>
      </c>
      <c r="F18" s="72">
        <v>0.21825031513112472</v>
      </c>
      <c r="G18" s="72">
        <v>0.26213635412521913</v>
      </c>
      <c r="I18" s="72" t="s">
        <v>97</v>
      </c>
      <c r="J18" s="72">
        <v>3.8856052989363259</v>
      </c>
      <c r="K18" s="72">
        <v>3.5061568985632924E-2</v>
      </c>
      <c r="L18" s="72">
        <v>110.82234513031972</v>
      </c>
      <c r="M18" s="72">
        <v>5.4129008626149788E-193</v>
      </c>
      <c r="N18" s="72">
        <v>3.816500478637717</v>
      </c>
      <c r="O18" s="72">
        <v>3.9547101192349348</v>
      </c>
      <c r="P18" s="72">
        <v>3.816500478637717</v>
      </c>
      <c r="Q18" s="72">
        <v>3.9547101192349348</v>
      </c>
      <c r="S18" s="92" t="s">
        <v>101</v>
      </c>
      <c r="T18" s="94">
        <v>0.41835654816305196</v>
      </c>
      <c r="U18" s="92">
        <v>0.21189264820092044</v>
      </c>
      <c r="V18" s="92">
        <v>1.9743797234831797</v>
      </c>
      <c r="W18" s="92">
        <v>4.9606886697947931E-2</v>
      </c>
      <c r="X18" s="92">
        <v>7.2539815601463387E-4</v>
      </c>
      <c r="Y18" s="92">
        <v>0.83598769817008933</v>
      </c>
      <c r="Z18" s="72">
        <v>7.2539815601463387E-4</v>
      </c>
      <c r="AA18" s="72">
        <v>0.83598769817008933</v>
      </c>
    </row>
    <row r="22" spans="1:27" x14ac:dyDescent="0.25">
      <c r="A22" t="s">
        <v>65</v>
      </c>
      <c r="I22" t="s">
        <v>65</v>
      </c>
      <c r="S22" t="s">
        <v>65</v>
      </c>
    </row>
    <row r="23" spans="1:27" ht="15.75" thickBot="1" x14ac:dyDescent="0.3">
      <c r="C23" t="s">
        <v>538</v>
      </c>
    </row>
    <row r="24" spans="1:27" x14ac:dyDescent="0.25">
      <c r="A24" s="76" t="s">
        <v>66</v>
      </c>
      <c r="B24" s="76" t="s">
        <v>539</v>
      </c>
      <c r="C24" s="76" t="s">
        <v>101</v>
      </c>
      <c r="I24" s="76" t="s">
        <v>66</v>
      </c>
      <c r="J24" s="76" t="s">
        <v>537</v>
      </c>
      <c r="K24" s="76" t="s">
        <v>102</v>
      </c>
      <c r="S24" s="76" t="s">
        <v>66</v>
      </c>
      <c r="T24" s="76" t="s">
        <v>540</v>
      </c>
      <c r="U24" s="76" t="s">
        <v>50</v>
      </c>
    </row>
    <row r="25" spans="1:27" x14ac:dyDescent="0.25">
      <c r="A25">
        <v>1</v>
      </c>
      <c r="B25">
        <v>538.66440597758378</v>
      </c>
      <c r="C25">
        <v>-14.05440597758377</v>
      </c>
      <c r="I25">
        <v>1</v>
      </c>
      <c r="J25">
        <v>23301.94719593192</v>
      </c>
      <c r="K25">
        <v>10.622804068079859</v>
      </c>
      <c r="S25">
        <v>1</v>
      </c>
      <c r="T25">
        <v>-5.879752771262341</v>
      </c>
      <c r="U25">
        <v>16.502556839342198</v>
      </c>
    </row>
    <row r="26" spans="1:27" x14ac:dyDescent="0.25">
      <c r="A26">
        <v>2</v>
      </c>
      <c r="B26">
        <v>538.90459931221187</v>
      </c>
      <c r="C26">
        <v>-9.3545993122119171</v>
      </c>
      <c r="I26">
        <v>2</v>
      </c>
      <c r="J26">
        <v>23305.832801230856</v>
      </c>
      <c r="K26">
        <v>9.7371987691440154</v>
      </c>
      <c r="S26">
        <v>2</v>
      </c>
      <c r="T26">
        <v>-3.9135578777036688</v>
      </c>
      <c r="U26">
        <v>13.650756646847684</v>
      </c>
    </row>
    <row r="27" spans="1:27" x14ac:dyDescent="0.25">
      <c r="A27">
        <v>3</v>
      </c>
      <c r="B27">
        <v>539.14479264684007</v>
      </c>
      <c r="C27">
        <v>-10.344792646840119</v>
      </c>
      <c r="I27">
        <v>3</v>
      </c>
      <c r="J27">
        <v>23309.718406529792</v>
      </c>
      <c r="K27">
        <v>8.8515934702081722</v>
      </c>
      <c r="S27">
        <v>3</v>
      </c>
      <c r="T27">
        <v>-4.3278117431927861</v>
      </c>
      <c r="U27">
        <v>13.179405213400958</v>
      </c>
    </row>
    <row r="28" spans="1:27" x14ac:dyDescent="0.25">
      <c r="A28">
        <v>4</v>
      </c>
      <c r="B28">
        <v>539.38498598146828</v>
      </c>
      <c r="C28">
        <v>-8.2449859814682895</v>
      </c>
      <c r="I28">
        <v>4</v>
      </c>
      <c r="J28">
        <v>23313.604011828731</v>
      </c>
      <c r="K28">
        <v>7.9659881712686911</v>
      </c>
      <c r="S28">
        <v>4</v>
      </c>
      <c r="T28">
        <v>-3.4493438748580578</v>
      </c>
      <c r="U28">
        <v>11.41533204612675</v>
      </c>
    </row>
    <row r="29" spans="1:27" x14ac:dyDescent="0.25">
      <c r="A29">
        <v>5</v>
      </c>
      <c r="B29">
        <v>539.62517931609648</v>
      </c>
      <c r="C29">
        <v>-7.9751793160965008</v>
      </c>
      <c r="I29">
        <v>5</v>
      </c>
      <c r="J29">
        <v>23317.489617127667</v>
      </c>
      <c r="K29">
        <v>7.0903828723348852</v>
      </c>
      <c r="S29">
        <v>5</v>
      </c>
      <c r="T29">
        <v>-3.3364684896617325</v>
      </c>
      <c r="U29">
        <v>10.426851361996619</v>
      </c>
    </row>
    <row r="30" spans="1:27" x14ac:dyDescent="0.25">
      <c r="A30">
        <v>6</v>
      </c>
      <c r="B30">
        <v>539.86537265072457</v>
      </c>
      <c r="C30">
        <v>-7.7253726507245801</v>
      </c>
      <c r="I30">
        <v>6</v>
      </c>
      <c r="J30">
        <v>23321.375222426603</v>
      </c>
      <c r="K30">
        <v>6.204777573399042</v>
      </c>
      <c r="S30">
        <v>6</v>
      </c>
      <c r="T30">
        <v>-3.2319602354286134</v>
      </c>
      <c r="U30">
        <v>9.4367378088276546</v>
      </c>
    </row>
    <row r="31" spans="1:27" x14ac:dyDescent="0.25">
      <c r="A31">
        <v>7</v>
      </c>
      <c r="B31">
        <v>540.10556598535277</v>
      </c>
      <c r="C31">
        <v>-6.1355659853527413</v>
      </c>
      <c r="I31">
        <v>7</v>
      </c>
      <c r="J31">
        <v>23325.260827725539</v>
      </c>
      <c r="K31">
        <v>5.3191722744631988</v>
      </c>
      <c r="S31">
        <v>7</v>
      </c>
      <c r="T31">
        <v>-2.5668542066570388</v>
      </c>
      <c r="U31">
        <v>7.8860264811202381</v>
      </c>
    </row>
    <row r="32" spans="1:27" x14ac:dyDescent="0.25">
      <c r="A32">
        <v>8</v>
      </c>
      <c r="B32">
        <v>540.34575931998097</v>
      </c>
      <c r="C32">
        <v>-9.1757593199810117</v>
      </c>
      <c r="I32">
        <v>8</v>
      </c>
      <c r="J32">
        <v>23329.146433024474</v>
      </c>
      <c r="K32">
        <v>4.443566975525755</v>
      </c>
      <c r="S32">
        <v>8</v>
      </c>
      <c r="T32">
        <v>-3.8387389958804401</v>
      </c>
      <c r="U32">
        <v>8.2823059714061955</v>
      </c>
    </row>
    <row r="33" spans="1:21" x14ac:dyDescent="0.25">
      <c r="A33">
        <v>9</v>
      </c>
      <c r="B33">
        <v>540.58595265460917</v>
      </c>
      <c r="C33">
        <v>-13.0559526546092</v>
      </c>
      <c r="I33">
        <v>9</v>
      </c>
      <c r="J33">
        <v>23333.03203832341</v>
      </c>
      <c r="K33">
        <v>3.5579616765899118</v>
      </c>
      <c r="S33">
        <v>9</v>
      </c>
      <c r="T33">
        <v>-5.4620432855607719</v>
      </c>
      <c r="U33">
        <v>9.0200049621506828</v>
      </c>
    </row>
    <row r="34" spans="1:21" x14ac:dyDescent="0.25">
      <c r="A34">
        <v>10</v>
      </c>
      <c r="B34">
        <v>540.82614598923726</v>
      </c>
      <c r="C34">
        <v>-13.06614598923727</v>
      </c>
      <c r="I34">
        <v>10</v>
      </c>
      <c r="J34">
        <v>23336.917643622346</v>
      </c>
      <c r="K34">
        <v>4.1723563776540686</v>
      </c>
      <c r="S34">
        <v>10</v>
      </c>
      <c r="T34">
        <v>-5.4663077338500417</v>
      </c>
      <c r="U34">
        <v>9.6386641115041094</v>
      </c>
    </row>
    <row r="35" spans="1:21" x14ac:dyDescent="0.25">
      <c r="A35">
        <v>11</v>
      </c>
      <c r="B35">
        <v>541.06633932386546</v>
      </c>
      <c r="C35">
        <v>-11.556339323865473</v>
      </c>
      <c r="I35">
        <v>11</v>
      </c>
      <c r="J35">
        <v>23340.803248921282</v>
      </c>
      <c r="K35">
        <v>4.7967510787166248</v>
      </c>
      <c r="S35">
        <v>11</v>
      </c>
      <c r="T35">
        <v>-4.8346702289315289</v>
      </c>
      <c r="U35">
        <v>9.6314213076481536</v>
      </c>
    </row>
    <row r="36" spans="1:21" x14ac:dyDescent="0.25">
      <c r="A36">
        <v>12</v>
      </c>
      <c r="B36">
        <v>541.30653265849367</v>
      </c>
      <c r="C36">
        <v>-9.6265326584937156</v>
      </c>
      <c r="I36">
        <v>12</v>
      </c>
      <c r="J36">
        <v>23344.688854220221</v>
      </c>
      <c r="K36">
        <v>5.4111457797771436</v>
      </c>
      <c r="S36">
        <v>12</v>
      </c>
      <c r="T36">
        <v>-4.0273229737845506</v>
      </c>
      <c r="U36">
        <v>9.4384687535616933</v>
      </c>
    </row>
    <row r="37" spans="1:21" x14ac:dyDescent="0.25">
      <c r="A37">
        <v>13</v>
      </c>
      <c r="B37">
        <v>541.54672599312187</v>
      </c>
      <c r="C37">
        <v>-4.5467259931218678</v>
      </c>
      <c r="I37">
        <v>13</v>
      </c>
      <c r="J37">
        <v>23348.574459519157</v>
      </c>
      <c r="K37">
        <v>6.0355404808433377</v>
      </c>
      <c r="S37">
        <v>13</v>
      </c>
      <c r="T37">
        <v>-1.9021525919239204</v>
      </c>
      <c r="U37">
        <v>7.9376930727672583</v>
      </c>
    </row>
    <row r="38" spans="1:21" x14ac:dyDescent="0.25">
      <c r="A38">
        <v>14</v>
      </c>
      <c r="B38">
        <v>541.78691932774996</v>
      </c>
      <c r="C38">
        <v>-0.19691932774992438</v>
      </c>
      <c r="I38">
        <v>14</v>
      </c>
      <c r="J38">
        <v>23352.460064818093</v>
      </c>
      <c r="K38">
        <v>6.6599351819058938</v>
      </c>
      <c r="S38">
        <v>14</v>
      </c>
      <c r="T38">
        <v>-8.2382490222278393E-2</v>
      </c>
      <c r="U38">
        <v>6.7423176721281726</v>
      </c>
    </row>
    <row r="39" spans="1:21" x14ac:dyDescent="0.25">
      <c r="A39">
        <v>15</v>
      </c>
      <c r="B39">
        <v>542.02711266237816</v>
      </c>
      <c r="C39">
        <v>1.9028873376217916</v>
      </c>
      <c r="I39">
        <v>15</v>
      </c>
      <c r="J39">
        <v>23356.345670117029</v>
      </c>
      <c r="K39">
        <v>7.2843298829720879</v>
      </c>
      <c r="S39">
        <v>15</v>
      </c>
      <c r="T39">
        <v>0.79608537811240143</v>
      </c>
      <c r="U39">
        <v>6.4882445048596864</v>
      </c>
    </row>
    <row r="40" spans="1:21" x14ac:dyDescent="0.25">
      <c r="A40">
        <v>16</v>
      </c>
      <c r="B40">
        <v>542.26730599700636</v>
      </c>
      <c r="C40">
        <v>1.9726940029936486</v>
      </c>
      <c r="I40">
        <v>16</v>
      </c>
      <c r="J40">
        <v>23360.231275415965</v>
      </c>
      <c r="K40">
        <v>7.8987245840362448</v>
      </c>
      <c r="S40">
        <v>16</v>
      </c>
      <c r="T40">
        <v>0.82528945367614481</v>
      </c>
      <c r="U40">
        <v>7.0734351303600995</v>
      </c>
    </row>
    <row r="41" spans="1:21" x14ac:dyDescent="0.25">
      <c r="A41">
        <v>17</v>
      </c>
      <c r="B41">
        <v>542.50749933163445</v>
      </c>
      <c r="C41">
        <v>3.9125006683655101</v>
      </c>
      <c r="I41">
        <v>17</v>
      </c>
      <c r="J41">
        <v>23364.116880714901</v>
      </c>
      <c r="K41">
        <v>8.5231192850988009</v>
      </c>
      <c r="S41">
        <v>17</v>
      </c>
      <c r="T41">
        <v>1.636820274304797</v>
      </c>
      <c r="U41">
        <v>6.8862990107940041</v>
      </c>
    </row>
    <row r="42" spans="1:21" x14ac:dyDescent="0.25">
      <c r="A42">
        <v>18</v>
      </c>
      <c r="B42">
        <v>542.74769266626265</v>
      </c>
      <c r="C42">
        <v>7.7823073337373216</v>
      </c>
      <c r="I42">
        <v>18</v>
      </c>
      <c r="J42">
        <v>23368.002486013836</v>
      </c>
      <c r="K42">
        <v>9.147513986164995</v>
      </c>
      <c r="S42">
        <v>18</v>
      </c>
      <c r="T42">
        <v>3.255779232888119</v>
      </c>
      <c r="U42">
        <v>5.891734753276876</v>
      </c>
    </row>
    <row r="43" spans="1:21" x14ac:dyDescent="0.25">
      <c r="A43">
        <v>19</v>
      </c>
      <c r="B43">
        <v>542.98788600089085</v>
      </c>
      <c r="C43">
        <v>5.3521139991091786</v>
      </c>
      <c r="I43">
        <v>19</v>
      </c>
      <c r="J43">
        <v>23371.888091312776</v>
      </c>
      <c r="K43">
        <v>9.7819086872223124</v>
      </c>
      <c r="S43">
        <v>19</v>
      </c>
      <c r="T43">
        <v>2.2390919380442327</v>
      </c>
      <c r="U43">
        <v>7.5428167491780798</v>
      </c>
    </row>
    <row r="44" spans="1:21" x14ac:dyDescent="0.25">
      <c r="A44">
        <v>20</v>
      </c>
      <c r="B44">
        <v>543.22807933551906</v>
      </c>
      <c r="C44">
        <v>3.8419206644809947</v>
      </c>
      <c r="I44">
        <v>20</v>
      </c>
      <c r="J44">
        <v>23375.773696611712</v>
      </c>
      <c r="K44">
        <v>10.406303388288507</v>
      </c>
      <c r="S44">
        <v>20</v>
      </c>
      <c r="T44">
        <v>1.6072926675103365</v>
      </c>
      <c r="U44">
        <v>8.7990107207781705</v>
      </c>
    </row>
    <row r="45" spans="1:21" x14ac:dyDescent="0.25">
      <c r="A45">
        <v>21</v>
      </c>
      <c r="B45">
        <v>543.46827267014714</v>
      </c>
      <c r="C45">
        <v>5.3317273298528107</v>
      </c>
      <c r="I45">
        <v>21</v>
      </c>
      <c r="J45">
        <v>23379.659301910648</v>
      </c>
      <c r="K45">
        <v>11.030698089351063</v>
      </c>
      <c r="S45">
        <v>21</v>
      </c>
      <c r="T45">
        <v>2.2305630414655968</v>
      </c>
      <c r="U45">
        <v>8.8001350478854654</v>
      </c>
    </row>
    <row r="46" spans="1:21" x14ac:dyDescent="0.25">
      <c r="A46">
        <v>22</v>
      </c>
      <c r="B46">
        <v>543.70846600477535</v>
      </c>
      <c r="C46">
        <v>3.5115339952246813</v>
      </c>
      <c r="I46">
        <v>22</v>
      </c>
      <c r="J46">
        <v>23383.544907209583</v>
      </c>
      <c r="K46">
        <v>11.665092790415656</v>
      </c>
      <c r="S46">
        <v>22</v>
      </c>
      <c r="T46">
        <v>1.4690732410011773</v>
      </c>
      <c r="U46">
        <v>10.196019549414478</v>
      </c>
    </row>
    <row r="47" spans="1:21" x14ac:dyDescent="0.25">
      <c r="A47">
        <v>23</v>
      </c>
      <c r="B47">
        <v>543.94865933940355</v>
      </c>
      <c r="C47">
        <v>9.8913406605964838</v>
      </c>
      <c r="I47">
        <v>23</v>
      </c>
      <c r="J47">
        <v>23387.430512508519</v>
      </c>
      <c r="K47">
        <v>12.28948749148185</v>
      </c>
      <c r="S47">
        <v>23</v>
      </c>
      <c r="T47">
        <v>4.1381071354737555</v>
      </c>
      <c r="U47">
        <v>8.1513803560080937</v>
      </c>
    </row>
    <row r="48" spans="1:21" x14ac:dyDescent="0.25">
      <c r="A48">
        <v>24</v>
      </c>
      <c r="B48">
        <v>544.18885267403175</v>
      </c>
      <c r="C48">
        <v>12.331147325968232</v>
      </c>
      <c r="I48">
        <v>24</v>
      </c>
      <c r="J48">
        <v>23391.316117807455</v>
      </c>
      <c r="K48">
        <v>12.923882192546444</v>
      </c>
      <c r="S48">
        <v>24</v>
      </c>
      <c r="T48">
        <v>5.158816230183886</v>
      </c>
      <c r="U48">
        <v>7.7650659623625575</v>
      </c>
    </row>
    <row r="49" spans="1:21" x14ac:dyDescent="0.25">
      <c r="A49">
        <v>25</v>
      </c>
      <c r="B49">
        <v>544.42904600865984</v>
      </c>
      <c r="C49">
        <v>13.120953991340116</v>
      </c>
      <c r="I49">
        <v>25</v>
      </c>
      <c r="J49">
        <v>23395.201723106391</v>
      </c>
      <c r="K49">
        <v>13.548276893609</v>
      </c>
      <c r="S49">
        <v>25</v>
      </c>
      <c r="T49">
        <v>5.4892370204250387</v>
      </c>
      <c r="U49">
        <v>8.059039873183961</v>
      </c>
    </row>
    <row r="50" spans="1:21" x14ac:dyDescent="0.25">
      <c r="A50">
        <v>26</v>
      </c>
      <c r="B50">
        <v>544.66923934328804</v>
      </c>
      <c r="C50">
        <v>14.570760656711968</v>
      </c>
      <c r="I50">
        <v>26</v>
      </c>
      <c r="J50">
        <v>23399.087328405327</v>
      </c>
      <c r="K50">
        <v>14.182671594673593</v>
      </c>
      <c r="S50">
        <v>26</v>
      </c>
      <c r="T50">
        <v>6.0957731324537914</v>
      </c>
      <c r="U50">
        <v>8.0868984622198017</v>
      </c>
    </row>
    <row r="51" spans="1:21" x14ac:dyDescent="0.25">
      <c r="A51">
        <v>27</v>
      </c>
      <c r="B51">
        <v>544.90943267791624</v>
      </c>
      <c r="C51">
        <v>11.230567322083743</v>
      </c>
      <c r="I51">
        <v>27</v>
      </c>
      <c r="J51">
        <v>23402.972933704266</v>
      </c>
      <c r="K51">
        <v>14.817066295734548</v>
      </c>
      <c r="S51">
        <v>27</v>
      </c>
      <c r="T51">
        <v>4.6983813787814936</v>
      </c>
      <c r="U51">
        <v>10.118684916953054</v>
      </c>
    </row>
    <row r="52" spans="1:21" x14ac:dyDescent="0.25">
      <c r="A52">
        <v>28</v>
      </c>
      <c r="B52">
        <v>545.14962601254445</v>
      </c>
      <c r="C52">
        <v>8.0103739874555231</v>
      </c>
      <c r="I52">
        <v>28</v>
      </c>
      <c r="J52">
        <v>23406.858539003202</v>
      </c>
      <c r="K52">
        <v>15.451460996799142</v>
      </c>
      <c r="S52">
        <v>28</v>
      </c>
      <c r="T52">
        <v>3.3511924108887641</v>
      </c>
      <c r="U52">
        <v>12.100268585910378</v>
      </c>
    </row>
    <row r="53" spans="1:21" x14ac:dyDescent="0.25">
      <c r="A53">
        <v>29</v>
      </c>
      <c r="B53">
        <v>545.38981934717253</v>
      </c>
      <c r="C53">
        <v>9.9601806528274892</v>
      </c>
      <c r="I53">
        <v>29</v>
      </c>
      <c r="J53">
        <v>23410.744144302138</v>
      </c>
      <c r="K53">
        <v>16.085855697863735</v>
      </c>
      <c r="S53">
        <v>29</v>
      </c>
      <c r="T53">
        <v>4.1669067969990898</v>
      </c>
      <c r="U53">
        <v>11.918948900864645</v>
      </c>
    </row>
    <row r="54" spans="1:21" x14ac:dyDescent="0.25">
      <c r="A54">
        <v>30</v>
      </c>
      <c r="B54">
        <v>545.63001268180074</v>
      </c>
      <c r="C54">
        <v>8.9299873181992098</v>
      </c>
      <c r="I54">
        <v>30</v>
      </c>
      <c r="J54">
        <v>23414.629749601074</v>
      </c>
      <c r="K54">
        <v>16.720250398924691</v>
      </c>
      <c r="S54">
        <v>30</v>
      </c>
      <c r="T54">
        <v>3.7359186695834197</v>
      </c>
      <c r="U54">
        <v>12.984331729341271</v>
      </c>
    </row>
    <row r="55" spans="1:21" x14ac:dyDescent="0.25">
      <c r="A55">
        <v>31</v>
      </c>
      <c r="B55">
        <v>545.87020601642894</v>
      </c>
      <c r="C55">
        <v>7.0397939835710304</v>
      </c>
      <c r="I55">
        <v>31</v>
      </c>
      <c r="J55">
        <v>23418.51535490001</v>
      </c>
      <c r="K55">
        <v>17.354645099989284</v>
      </c>
      <c r="S55">
        <v>31</v>
      </c>
      <c r="T55">
        <v>2.9451439107475661</v>
      </c>
      <c r="U55">
        <v>14.409501189241718</v>
      </c>
    </row>
    <row r="56" spans="1:21" x14ac:dyDescent="0.25">
      <c r="A56">
        <v>32</v>
      </c>
      <c r="B56">
        <v>546.11039935105714</v>
      </c>
      <c r="C56">
        <v>3.3296006489429146</v>
      </c>
      <c r="I56">
        <v>32</v>
      </c>
      <c r="J56">
        <v>23422.400960198946</v>
      </c>
      <c r="K56">
        <v>17.999039801055915</v>
      </c>
      <c r="S56">
        <v>32</v>
      </c>
      <c r="T56">
        <v>1.3929602342549841</v>
      </c>
      <c r="U56">
        <v>16.606079566800929</v>
      </c>
    </row>
    <row r="57" spans="1:21" x14ac:dyDescent="0.25">
      <c r="A57">
        <v>33</v>
      </c>
      <c r="B57">
        <v>546.35059268568523</v>
      </c>
      <c r="C57">
        <v>0.58940731431482618</v>
      </c>
      <c r="I57">
        <v>33</v>
      </c>
      <c r="J57">
        <v>23426.286565497881</v>
      </c>
      <c r="K57">
        <v>18.63343450211687</v>
      </c>
      <c r="S57">
        <v>33</v>
      </c>
      <c r="T57">
        <v>0.24658240948057433</v>
      </c>
      <c r="U57">
        <v>18.386852092636296</v>
      </c>
    </row>
    <row r="58" spans="1:21" x14ac:dyDescent="0.25">
      <c r="A58">
        <v>34</v>
      </c>
      <c r="B58">
        <v>546.59078602031343</v>
      </c>
      <c r="C58">
        <v>0.39921397968657857</v>
      </c>
      <c r="I58">
        <v>34</v>
      </c>
      <c r="J58">
        <v>23430.172170796821</v>
      </c>
      <c r="K58">
        <v>19.267829203177826</v>
      </c>
      <c r="S58">
        <v>34</v>
      </c>
      <c r="T58">
        <v>0.1670137825218804</v>
      </c>
      <c r="U58">
        <v>19.100815420655945</v>
      </c>
    </row>
    <row r="59" spans="1:21" x14ac:dyDescent="0.25">
      <c r="A59">
        <v>35</v>
      </c>
      <c r="B59">
        <v>546.83097935494163</v>
      </c>
      <c r="C59">
        <v>1.279020645058381</v>
      </c>
      <c r="I59">
        <v>35</v>
      </c>
      <c r="J59">
        <v>23434.057776095757</v>
      </c>
      <c r="K59">
        <v>19.912223904244456</v>
      </c>
      <c r="S59">
        <v>35</v>
      </c>
      <c r="T59">
        <v>0.53508666209767308</v>
      </c>
      <c r="U59">
        <v>19.377137242146784</v>
      </c>
    </row>
    <row r="60" spans="1:21" x14ac:dyDescent="0.25">
      <c r="A60">
        <v>36</v>
      </c>
      <c r="B60">
        <v>547.07117268956972</v>
      </c>
      <c r="C60">
        <v>5.3588273104302289</v>
      </c>
      <c r="I60">
        <v>36</v>
      </c>
      <c r="J60">
        <v>23437.943381394693</v>
      </c>
      <c r="K60">
        <v>20.556618605307449</v>
      </c>
      <c r="S60">
        <v>36</v>
      </c>
      <c r="T60">
        <v>2.2419004957952509</v>
      </c>
      <c r="U60">
        <v>18.314718109512199</v>
      </c>
    </row>
    <row r="61" spans="1:21" x14ac:dyDescent="0.25">
      <c r="A61">
        <v>37</v>
      </c>
      <c r="B61">
        <v>547.31136602419792</v>
      </c>
      <c r="C61">
        <v>8.0586339758020813</v>
      </c>
      <c r="I61">
        <v>37</v>
      </c>
      <c r="J61">
        <v>23441.828986693628</v>
      </c>
      <c r="K61">
        <v>21.191013306372042</v>
      </c>
      <c r="S61">
        <v>37</v>
      </c>
      <c r="T61">
        <v>3.371382293027819</v>
      </c>
      <c r="U61">
        <v>17.819631013344225</v>
      </c>
    </row>
    <row r="62" spans="1:21" x14ac:dyDescent="0.25">
      <c r="A62">
        <v>38</v>
      </c>
      <c r="B62">
        <v>547.55155935882613</v>
      </c>
      <c r="C62">
        <v>7.9584406411738655</v>
      </c>
      <c r="I62">
        <v>38</v>
      </c>
      <c r="J62">
        <v>23445.714591992564</v>
      </c>
      <c r="K62">
        <v>21.835408007435035</v>
      </c>
      <c r="S62">
        <v>38</v>
      </c>
      <c r="T62">
        <v>3.3294657554038132</v>
      </c>
      <c r="U62">
        <v>18.505942252031222</v>
      </c>
    </row>
    <row r="63" spans="1:21" x14ac:dyDescent="0.25">
      <c r="A63">
        <v>39</v>
      </c>
      <c r="B63">
        <v>547.79175269345433</v>
      </c>
      <c r="C63">
        <v>7.3082473065456952</v>
      </c>
      <c r="I63">
        <v>39</v>
      </c>
      <c r="J63">
        <v>23449.6001972915</v>
      </c>
      <c r="K63">
        <v>22.479802708501666</v>
      </c>
      <c r="S63">
        <v>39</v>
      </c>
      <c r="T63">
        <v>3.0574531162901475</v>
      </c>
      <c r="U63">
        <v>19.422349592211518</v>
      </c>
    </row>
    <row r="64" spans="1:21" x14ac:dyDescent="0.25">
      <c r="A64">
        <v>40</v>
      </c>
      <c r="B64">
        <v>548.03194602808242</v>
      </c>
      <c r="C64">
        <v>8.6380539719175431</v>
      </c>
      <c r="I64">
        <v>40</v>
      </c>
      <c r="J64">
        <v>23453.485802590436</v>
      </c>
      <c r="K64">
        <v>23.124197409564658</v>
      </c>
      <c r="S64">
        <v>40</v>
      </c>
      <c r="T64">
        <v>3.6137864425393325</v>
      </c>
      <c r="U64">
        <v>19.510410967025326</v>
      </c>
    </row>
    <row r="65" spans="1:21" x14ac:dyDescent="0.25">
      <c r="A65">
        <v>41</v>
      </c>
      <c r="B65">
        <v>548.27213936271062</v>
      </c>
      <c r="C65">
        <v>10.747860637289364</v>
      </c>
      <c r="I65">
        <v>41</v>
      </c>
      <c r="J65">
        <v>23457.371407889372</v>
      </c>
      <c r="K65">
        <v>20.918592110629106</v>
      </c>
      <c r="S65">
        <v>41</v>
      </c>
      <c r="T65">
        <v>4.496437876355686</v>
      </c>
      <c r="U65">
        <v>16.422154234273421</v>
      </c>
    </row>
    <row r="66" spans="1:21" x14ac:dyDescent="0.25">
      <c r="A66">
        <v>42</v>
      </c>
      <c r="B66">
        <v>548.51233269733882</v>
      </c>
      <c r="C66">
        <v>14.80766730266123</v>
      </c>
      <c r="I66">
        <v>42</v>
      </c>
      <c r="J66">
        <v>23461.257013188311</v>
      </c>
      <c r="K66">
        <v>18.702986811687879</v>
      </c>
      <c r="S66">
        <v>42</v>
      </c>
      <c r="T66">
        <v>6.1948845790900107</v>
      </c>
      <c r="U66">
        <v>12.508102232597867</v>
      </c>
    </row>
    <row r="67" spans="1:21" x14ac:dyDescent="0.25">
      <c r="A67">
        <v>43</v>
      </c>
      <c r="B67">
        <v>548.75252603196702</v>
      </c>
      <c r="C67">
        <v>10.627473968032973</v>
      </c>
      <c r="I67">
        <v>43</v>
      </c>
      <c r="J67">
        <v>23465.142618487247</v>
      </c>
      <c r="K67">
        <v>16.497381512752327</v>
      </c>
      <c r="S67">
        <v>43</v>
      </c>
      <c r="T67">
        <v>4.4460733249607358</v>
      </c>
      <c r="U67">
        <v>12.051308187791591</v>
      </c>
    </row>
    <row r="68" spans="1:21" x14ac:dyDescent="0.25">
      <c r="A68">
        <v>44</v>
      </c>
      <c r="B68">
        <v>548.99271936659511</v>
      </c>
      <c r="C68">
        <v>12.527280633404871</v>
      </c>
      <c r="I68">
        <v>44</v>
      </c>
      <c r="J68">
        <v>23469.028223786183</v>
      </c>
      <c r="K68">
        <v>14.281776213818375</v>
      </c>
      <c r="S68">
        <v>44</v>
      </c>
      <c r="T68">
        <v>5.2408698836628815</v>
      </c>
      <c r="U68">
        <v>9.0409063301554937</v>
      </c>
    </row>
    <row r="69" spans="1:21" x14ac:dyDescent="0.25">
      <c r="A69">
        <v>45</v>
      </c>
      <c r="B69">
        <v>549.23291270122331</v>
      </c>
      <c r="C69">
        <v>9.0470872987766597</v>
      </c>
      <c r="I69">
        <v>45</v>
      </c>
      <c r="J69">
        <v>23472.913829085119</v>
      </c>
      <c r="K69">
        <v>12.076170914882823</v>
      </c>
      <c r="S69">
        <v>45</v>
      </c>
      <c r="T69">
        <v>3.7849082132477623</v>
      </c>
      <c r="U69">
        <v>8.2912627016350608</v>
      </c>
    </row>
    <row r="70" spans="1:21" x14ac:dyDescent="0.25">
      <c r="A70">
        <v>46</v>
      </c>
      <c r="B70">
        <v>549.47310603585152</v>
      </c>
      <c r="C70">
        <v>13.22689396414853</v>
      </c>
      <c r="I70">
        <v>46</v>
      </c>
      <c r="J70">
        <v>23476.799434384055</v>
      </c>
      <c r="K70">
        <v>9.8605656159452337</v>
      </c>
      <c r="S70">
        <v>46</v>
      </c>
      <c r="T70">
        <v>5.5335577017616542</v>
      </c>
      <c r="U70">
        <v>4.3270079141835796</v>
      </c>
    </row>
    <row r="71" spans="1:21" x14ac:dyDescent="0.25">
      <c r="A71">
        <v>47</v>
      </c>
      <c r="B71">
        <v>549.71329937047972</v>
      </c>
      <c r="C71">
        <v>9.8267006295202464</v>
      </c>
      <c r="I71">
        <v>47</v>
      </c>
      <c r="J71">
        <v>23480.68503968299</v>
      </c>
      <c r="K71">
        <v>7.6549603170096816</v>
      </c>
      <c r="S71">
        <v>47</v>
      </c>
      <c r="T71">
        <v>4.1110645551995484</v>
      </c>
      <c r="U71">
        <v>3.5438957618101332</v>
      </c>
    </row>
    <row r="72" spans="1:21" x14ac:dyDescent="0.25">
      <c r="A72">
        <v>48</v>
      </c>
      <c r="B72">
        <v>549.95349270510781</v>
      </c>
      <c r="C72">
        <v>11.596507294892149</v>
      </c>
      <c r="I72">
        <v>48</v>
      </c>
      <c r="J72">
        <v>23484.570644981926</v>
      </c>
      <c r="K72">
        <v>5.4493550180741295</v>
      </c>
      <c r="S72">
        <v>48</v>
      </c>
      <c r="T72">
        <v>4.8514747626404988</v>
      </c>
      <c r="U72">
        <v>0.59788025543363066</v>
      </c>
    </row>
    <row r="73" spans="1:21" x14ac:dyDescent="0.25">
      <c r="A73">
        <v>49</v>
      </c>
      <c r="B73">
        <v>550.19368603973601</v>
      </c>
      <c r="C73">
        <v>19.446313960263979</v>
      </c>
      <c r="I73">
        <v>49</v>
      </c>
      <c r="J73">
        <v>23488.456250280862</v>
      </c>
      <c r="K73">
        <v>3.2337497191365401</v>
      </c>
      <c r="S73">
        <v>49</v>
      </c>
      <c r="T73">
        <v>8.1354927829127757</v>
      </c>
      <c r="U73">
        <v>-4.9017430637762356</v>
      </c>
    </row>
    <row r="74" spans="1:21" x14ac:dyDescent="0.25">
      <c r="A74">
        <v>50</v>
      </c>
      <c r="B74">
        <v>550.43387937436421</v>
      </c>
      <c r="C74">
        <v>20.256120625635845</v>
      </c>
      <c r="I74">
        <v>50</v>
      </c>
      <c r="J74">
        <v>23492.341855579802</v>
      </c>
      <c r="K74">
        <v>1.02814442019735</v>
      </c>
      <c r="S74">
        <v>50</v>
      </c>
      <c r="T74">
        <v>8.4742807041171808</v>
      </c>
      <c r="U74">
        <v>-7.4461362839198308</v>
      </c>
    </row>
    <row r="75" spans="1:21" x14ac:dyDescent="0.25">
      <c r="A75">
        <v>51</v>
      </c>
      <c r="B75">
        <v>550.6740727089923</v>
      </c>
      <c r="C75">
        <v>22.565927291007711</v>
      </c>
      <c r="I75">
        <v>51</v>
      </c>
      <c r="J75">
        <v>23496.227460878737</v>
      </c>
      <c r="K75">
        <v>-1.1874608787366014</v>
      </c>
      <c r="S75">
        <v>51</v>
      </c>
      <c r="T75">
        <v>9.4406034475661649</v>
      </c>
      <c r="U75">
        <v>-10.628064326302766</v>
      </c>
    </row>
    <row r="76" spans="1:21" x14ac:dyDescent="0.25">
      <c r="A76">
        <v>52</v>
      </c>
      <c r="B76">
        <v>550.9142660436205</v>
      </c>
      <c r="C76">
        <v>19.925733956379531</v>
      </c>
      <c r="I76">
        <v>52</v>
      </c>
      <c r="J76">
        <v>23500.113066177673</v>
      </c>
      <c r="K76">
        <v>-3.3930661776721536</v>
      </c>
      <c r="S76">
        <v>52</v>
      </c>
      <c r="T76">
        <v>8.3360612776080227</v>
      </c>
      <c r="U76">
        <v>-11.729127455280176</v>
      </c>
    </row>
    <row r="77" spans="1:21" x14ac:dyDescent="0.25">
      <c r="A77">
        <v>53</v>
      </c>
      <c r="B77">
        <v>551.1544593782487</v>
      </c>
      <c r="C77">
        <v>20.87554062175127</v>
      </c>
      <c r="I77">
        <v>53</v>
      </c>
      <c r="J77">
        <v>23503.998671476609</v>
      </c>
      <c r="K77">
        <v>-5.5986714766077057</v>
      </c>
      <c r="S77">
        <v>53</v>
      </c>
      <c r="T77">
        <v>8.7334191155552023</v>
      </c>
      <c r="U77">
        <v>-14.332090592162908</v>
      </c>
    </row>
    <row r="78" spans="1:21" x14ac:dyDescent="0.25">
      <c r="A78">
        <v>54</v>
      </c>
      <c r="B78">
        <v>551.3946527128769</v>
      </c>
      <c r="C78">
        <v>18.955347287123118</v>
      </c>
      <c r="I78">
        <v>54</v>
      </c>
      <c r="J78">
        <v>23507.884276775545</v>
      </c>
      <c r="K78">
        <v>-7.8142767755452951</v>
      </c>
      <c r="S78">
        <v>54</v>
      </c>
      <c r="T78">
        <v>7.9300936602744674</v>
      </c>
      <c r="U78">
        <v>-15.744370435819762</v>
      </c>
    </row>
    <row r="79" spans="1:21" x14ac:dyDescent="0.25">
      <c r="A79">
        <v>55</v>
      </c>
      <c r="B79">
        <v>551.63484604750499</v>
      </c>
      <c r="C79">
        <v>19.275153952494975</v>
      </c>
      <c r="I79">
        <v>55</v>
      </c>
      <c r="J79">
        <v>23511.769882074481</v>
      </c>
      <c r="K79">
        <v>-10.019882074480847</v>
      </c>
      <c r="S79">
        <v>55</v>
      </c>
      <c r="T79">
        <v>8.0638868728789745</v>
      </c>
      <c r="U79">
        <v>-18.083768947359822</v>
      </c>
    </row>
    <row r="80" spans="1:21" x14ac:dyDescent="0.25">
      <c r="A80">
        <v>56</v>
      </c>
      <c r="B80">
        <v>551.8750393821332</v>
      </c>
      <c r="C80">
        <v>17.784960617866773</v>
      </c>
      <c r="I80">
        <v>56</v>
      </c>
      <c r="J80">
        <v>23515.655487373417</v>
      </c>
      <c r="K80">
        <v>-12.225487373416399</v>
      </c>
      <c r="S80">
        <v>56</v>
      </c>
      <c r="T80">
        <v>7.4404547333083313</v>
      </c>
      <c r="U80">
        <v>-19.665942106724732</v>
      </c>
    </row>
    <row r="81" spans="1:21" x14ac:dyDescent="0.25">
      <c r="A81">
        <v>57</v>
      </c>
      <c r="B81">
        <v>552.1152327167614</v>
      </c>
      <c r="C81">
        <v>16.374767283238612</v>
      </c>
      <c r="I81">
        <v>57</v>
      </c>
      <c r="J81">
        <v>23519.541092672356</v>
      </c>
      <c r="K81">
        <v>-14.431092672355589</v>
      </c>
      <c r="S81">
        <v>57</v>
      </c>
      <c r="T81">
        <v>6.8504911175907504</v>
      </c>
      <c r="U81">
        <v>-21.281583789946339</v>
      </c>
    </row>
    <row r="82" spans="1:21" x14ac:dyDescent="0.25">
      <c r="A82">
        <v>58</v>
      </c>
      <c r="B82">
        <v>552.3554260513896</v>
      </c>
      <c r="C82">
        <v>9.5545739486103685</v>
      </c>
      <c r="I82">
        <v>58</v>
      </c>
      <c r="J82">
        <v>23523.426697971292</v>
      </c>
      <c r="K82">
        <v>-16.646697971293179</v>
      </c>
      <c r="S82">
        <v>58</v>
      </c>
      <c r="T82">
        <v>3.997218576311024</v>
      </c>
      <c r="U82">
        <v>-20.643916547604203</v>
      </c>
    </row>
    <row r="83" spans="1:21" x14ac:dyDescent="0.25">
      <c r="A83">
        <v>59</v>
      </c>
      <c r="B83">
        <v>552.59561938601769</v>
      </c>
      <c r="C83">
        <v>10.104380613982357</v>
      </c>
      <c r="I83">
        <v>59</v>
      </c>
      <c r="J83">
        <v>23527.312303270228</v>
      </c>
      <c r="K83">
        <v>-18.852303270228731</v>
      </c>
      <c r="S83">
        <v>59</v>
      </c>
      <c r="T83">
        <v>4.2272337949930865</v>
      </c>
      <c r="U83">
        <v>-23.079537065221817</v>
      </c>
    </row>
    <row r="84" spans="1:21" x14ac:dyDescent="0.25">
      <c r="A84">
        <v>60</v>
      </c>
      <c r="B84">
        <v>552.83581272064589</v>
      </c>
      <c r="C84">
        <v>6.7341872793541597</v>
      </c>
      <c r="I84">
        <v>60</v>
      </c>
      <c r="J84">
        <v>23531.197908569164</v>
      </c>
      <c r="K84">
        <v>-21.057908569164283</v>
      </c>
      <c r="S84">
        <v>60</v>
      </c>
      <c r="T84">
        <v>2.8172913448759092</v>
      </c>
      <c r="U84">
        <v>-23.875199914040191</v>
      </c>
    </row>
    <row r="85" spans="1:21" x14ac:dyDescent="0.25">
      <c r="A85">
        <v>61</v>
      </c>
      <c r="B85">
        <v>553.07600605527409</v>
      </c>
      <c r="C85">
        <v>2.6739939447259076</v>
      </c>
      <c r="I85">
        <v>61</v>
      </c>
      <c r="J85">
        <v>23535.0835138681</v>
      </c>
      <c r="K85">
        <v>-23.263513868099835</v>
      </c>
      <c r="S85">
        <v>61</v>
      </c>
      <c r="T85">
        <v>1.118682876526202</v>
      </c>
      <c r="U85">
        <v>-24.382196744626036</v>
      </c>
    </row>
    <row r="86" spans="1:21" x14ac:dyDescent="0.25">
      <c r="A86">
        <v>62</v>
      </c>
      <c r="B86">
        <v>553.31619938990229</v>
      </c>
      <c r="C86">
        <v>-1.8861993899023446</v>
      </c>
      <c r="I86">
        <v>62</v>
      </c>
      <c r="J86">
        <v>23538.969119167035</v>
      </c>
      <c r="K86">
        <v>-25.479119167033787</v>
      </c>
      <c r="S86">
        <v>62</v>
      </c>
      <c r="T86">
        <v>-0.78910386590503079</v>
      </c>
      <c r="U86">
        <v>-24.690015301128756</v>
      </c>
    </row>
    <row r="87" spans="1:21" x14ac:dyDescent="0.25">
      <c r="A87">
        <v>63</v>
      </c>
      <c r="B87">
        <v>553.55639272453038</v>
      </c>
      <c r="C87">
        <v>-3.0263927245304103</v>
      </c>
      <c r="I87">
        <v>63</v>
      </c>
      <c r="J87">
        <v>23542.854724465971</v>
      </c>
      <c r="K87">
        <v>-27.684724465972977</v>
      </c>
      <c r="S87">
        <v>63</v>
      </c>
      <c r="T87">
        <v>-1.2661112136185479</v>
      </c>
      <c r="U87">
        <v>-26.418613252354429</v>
      </c>
    </row>
    <row r="88" spans="1:21" x14ac:dyDescent="0.25">
      <c r="A88">
        <v>64</v>
      </c>
      <c r="B88">
        <v>553.79658605915859</v>
      </c>
      <c r="C88">
        <v>-2.6165860591586352</v>
      </c>
      <c r="I88">
        <v>64</v>
      </c>
      <c r="J88">
        <v>23546.740329764907</v>
      </c>
      <c r="K88">
        <v>-29.890329764908529</v>
      </c>
      <c r="S88">
        <v>64</v>
      </c>
      <c r="T88">
        <v>-1.0946659116794013</v>
      </c>
      <c r="U88">
        <v>-28.795663853229129</v>
      </c>
    </row>
    <row r="89" spans="1:21" x14ac:dyDescent="0.25">
      <c r="A89">
        <v>65</v>
      </c>
      <c r="B89">
        <v>554.03677939378679</v>
      </c>
      <c r="C89">
        <v>-3.4167793937867827</v>
      </c>
      <c r="I89">
        <v>65</v>
      </c>
      <c r="J89">
        <v>23550.625935063847</v>
      </c>
      <c r="K89">
        <v>-32.095935063847719</v>
      </c>
      <c r="S89">
        <v>65</v>
      </c>
      <c r="T89">
        <v>-1.429432033017515</v>
      </c>
      <c r="U89">
        <v>-30.666503030830203</v>
      </c>
    </row>
    <row r="90" spans="1:21" x14ac:dyDescent="0.25">
      <c r="A90">
        <v>66</v>
      </c>
      <c r="B90">
        <v>554.27697272841488</v>
      </c>
      <c r="C90">
        <v>-0.67697272841485301</v>
      </c>
      <c r="I90">
        <v>66</v>
      </c>
      <c r="J90">
        <v>23554.511540362782</v>
      </c>
      <c r="K90">
        <v>-34.301540362783271</v>
      </c>
      <c r="S90">
        <v>66</v>
      </c>
      <c r="T90">
        <v>-0.28321597385839248</v>
      </c>
      <c r="U90">
        <v>-34.018324388924881</v>
      </c>
    </row>
    <row r="91" spans="1:21" x14ac:dyDescent="0.25">
      <c r="A91">
        <v>67</v>
      </c>
      <c r="B91">
        <v>554.51716606304308</v>
      </c>
      <c r="C91">
        <v>1.4528339369569494</v>
      </c>
      <c r="I91">
        <v>67</v>
      </c>
      <c r="J91">
        <v>23558.397145661718</v>
      </c>
      <c r="K91">
        <v>-36.517145661717223</v>
      </c>
      <c r="S91">
        <v>67</v>
      </c>
      <c r="T91">
        <v>0.60780259092121514</v>
      </c>
      <c r="U91">
        <v>-37.12494825263844</v>
      </c>
    </row>
    <row r="92" spans="1:21" x14ac:dyDescent="0.25">
      <c r="A92">
        <v>68</v>
      </c>
      <c r="B92">
        <v>554.75735939767128</v>
      </c>
      <c r="C92">
        <v>0.32264060232876091</v>
      </c>
      <c r="I92">
        <v>68</v>
      </c>
      <c r="J92">
        <v>23562.282750960654</v>
      </c>
      <c r="K92">
        <v>-38.722750960652775</v>
      </c>
      <c r="S92">
        <v>68</v>
      </c>
      <c r="T92">
        <v>0.134978808689277</v>
      </c>
      <c r="U92">
        <v>-38.85772976934205</v>
      </c>
    </row>
    <row r="93" spans="1:21" x14ac:dyDescent="0.25">
      <c r="A93">
        <v>69</v>
      </c>
      <c r="B93">
        <v>554.99755273229948</v>
      </c>
      <c r="C93">
        <v>-1.4075527322994503</v>
      </c>
      <c r="I93">
        <v>69</v>
      </c>
      <c r="J93">
        <v>23566.16835625959</v>
      </c>
      <c r="K93">
        <v>-38.828356259589782</v>
      </c>
      <c r="S93">
        <v>69</v>
      </c>
      <c r="T93">
        <v>-0.58885890244050165</v>
      </c>
      <c r="U93">
        <v>-38.239497357149283</v>
      </c>
    </row>
    <row r="94" spans="1:21" x14ac:dyDescent="0.25">
      <c r="A94">
        <v>70</v>
      </c>
      <c r="B94">
        <v>555.23774606692757</v>
      </c>
      <c r="C94">
        <v>-8.5177460669275433</v>
      </c>
      <c r="I94">
        <v>70</v>
      </c>
      <c r="J94">
        <v>23570.053961558526</v>
      </c>
      <c r="K94">
        <v>-38.923961558524752</v>
      </c>
      <c r="S94">
        <v>70</v>
      </c>
      <c r="T94">
        <v>-3.5634548426874502</v>
      </c>
      <c r="U94">
        <v>-35.360506715837303</v>
      </c>
    </row>
    <row r="95" spans="1:21" x14ac:dyDescent="0.25">
      <c r="A95">
        <v>71</v>
      </c>
      <c r="B95">
        <v>555.47793940155577</v>
      </c>
      <c r="C95">
        <v>-7.3479394015557773</v>
      </c>
      <c r="I95">
        <v>71</v>
      </c>
      <c r="J95">
        <v>23573.939566857462</v>
      </c>
      <c r="K95">
        <v>-39.01956685746336</v>
      </c>
      <c r="S95">
        <v>71</v>
      </c>
      <c r="T95">
        <v>-3.0740585641443881</v>
      </c>
      <c r="U95">
        <v>-35.945508293318973</v>
      </c>
    </row>
    <row r="96" spans="1:21" x14ac:dyDescent="0.25">
      <c r="A96">
        <v>72</v>
      </c>
      <c r="B96">
        <v>555.71813273618397</v>
      </c>
      <c r="C96">
        <v>-10.758132736183939</v>
      </c>
      <c r="I96">
        <v>72</v>
      </c>
      <c r="J96">
        <v>23577.825172156401</v>
      </c>
      <c r="K96">
        <v>-39.125172156400367</v>
      </c>
      <c r="S96">
        <v>72</v>
      </c>
      <c r="T96">
        <v>-4.500735276188073</v>
      </c>
      <c r="U96">
        <v>-34.624436880212293</v>
      </c>
    </row>
    <row r="97" spans="1:21" x14ac:dyDescent="0.25">
      <c r="A97">
        <v>73</v>
      </c>
      <c r="B97">
        <v>555.95832607081218</v>
      </c>
      <c r="C97">
        <v>-7.6483260708122316</v>
      </c>
      <c r="I97">
        <v>73</v>
      </c>
      <c r="J97">
        <v>23581.710777455337</v>
      </c>
      <c r="K97">
        <v>-39.220777455335337</v>
      </c>
      <c r="S97">
        <v>73</v>
      </c>
      <c r="T97">
        <v>-3.1997272942087145</v>
      </c>
      <c r="U97">
        <v>-36.021050161126624</v>
      </c>
    </row>
    <row r="98" spans="1:21" x14ac:dyDescent="0.25">
      <c r="A98">
        <v>74</v>
      </c>
      <c r="B98">
        <v>556.19851940544027</v>
      </c>
      <c r="C98">
        <v>-7.1585194054403019</v>
      </c>
      <c r="I98">
        <v>74</v>
      </c>
      <c r="J98">
        <v>23585.596382754273</v>
      </c>
      <c r="K98">
        <v>-39.316382754273945</v>
      </c>
      <c r="S98">
        <v>74</v>
      </c>
      <c r="T98">
        <v>-2.9948134684164587</v>
      </c>
      <c r="U98">
        <v>-36.321569285857485</v>
      </c>
    </row>
    <row r="99" spans="1:21" x14ac:dyDescent="0.25">
      <c r="A99">
        <v>75</v>
      </c>
      <c r="B99">
        <v>556.43871274006847</v>
      </c>
      <c r="C99">
        <v>-2.2187127400684403</v>
      </c>
      <c r="I99">
        <v>75</v>
      </c>
      <c r="J99">
        <v>23589.481988053209</v>
      </c>
      <c r="K99">
        <v>-39.411988053208916</v>
      </c>
      <c r="S99">
        <v>75</v>
      </c>
      <c r="T99">
        <v>-0.92821300329865075</v>
      </c>
      <c r="U99">
        <v>-38.483775049910264</v>
      </c>
    </row>
    <row r="100" spans="1:21" x14ac:dyDescent="0.25">
      <c r="A100">
        <v>76</v>
      </c>
      <c r="B100">
        <v>556.67890607469667</v>
      </c>
      <c r="C100">
        <v>-0.83890607469663792</v>
      </c>
      <c r="I100">
        <v>76</v>
      </c>
      <c r="J100">
        <v>23593.367593352144</v>
      </c>
      <c r="K100">
        <v>-39.507593352143886</v>
      </c>
      <c r="S100">
        <v>76</v>
      </c>
      <c r="T100">
        <v>-0.3509618496413322</v>
      </c>
      <c r="U100">
        <v>-39.156631502502556</v>
      </c>
    </row>
    <row r="101" spans="1:21" x14ac:dyDescent="0.25">
      <c r="A101">
        <v>77</v>
      </c>
      <c r="B101">
        <v>556.91909940932487</v>
      </c>
      <c r="C101">
        <v>0.71090059067512357</v>
      </c>
      <c r="I101">
        <v>77</v>
      </c>
      <c r="J101">
        <v>23597.25319865108</v>
      </c>
      <c r="K101">
        <v>-39.603198651078856</v>
      </c>
      <c r="S101">
        <v>77</v>
      </c>
      <c r="T101">
        <v>0.29740991720368803</v>
      </c>
      <c r="U101">
        <v>-39.900608568282543</v>
      </c>
    </row>
    <row r="102" spans="1:21" x14ac:dyDescent="0.25">
      <c r="A102">
        <v>78</v>
      </c>
      <c r="B102">
        <v>557.15929274395296</v>
      </c>
      <c r="C102">
        <v>-0.13929274395297853</v>
      </c>
      <c r="I102">
        <v>78</v>
      </c>
      <c r="J102">
        <v>23601.138803950016</v>
      </c>
      <c r="K102">
        <v>-39.698803950017464</v>
      </c>
      <c r="S102">
        <v>78</v>
      </c>
      <c r="T102">
        <v>-5.8274031542559279E-2</v>
      </c>
      <c r="U102">
        <v>-39.640529918474904</v>
      </c>
    </row>
    <row r="103" spans="1:21" x14ac:dyDescent="0.25">
      <c r="A103">
        <v>79</v>
      </c>
      <c r="B103">
        <v>557.39948607858116</v>
      </c>
      <c r="C103">
        <v>4.300513921418883</v>
      </c>
      <c r="I103">
        <v>79</v>
      </c>
      <c r="J103">
        <v>23605.024409248952</v>
      </c>
      <c r="K103">
        <v>-39.794409248952434</v>
      </c>
      <c r="S103">
        <v>79</v>
      </c>
      <c r="T103">
        <v>1.7991481594937229</v>
      </c>
      <c r="U103">
        <v>-41.593557408446159</v>
      </c>
    </row>
    <row r="104" spans="1:21" x14ac:dyDescent="0.25">
      <c r="A104">
        <v>80</v>
      </c>
      <c r="B104">
        <v>557.63967941320936</v>
      </c>
      <c r="C104">
        <v>6.1203205867906263</v>
      </c>
      <c r="I104">
        <v>80</v>
      </c>
      <c r="J104">
        <v>23608.910014547891</v>
      </c>
      <c r="K104">
        <v>-39.890014547891042</v>
      </c>
      <c r="S104">
        <v>80</v>
      </c>
      <c r="T104">
        <v>2.5604761943427601</v>
      </c>
      <c r="U104">
        <v>-42.450490742233804</v>
      </c>
    </row>
    <row r="105" spans="1:21" x14ac:dyDescent="0.25">
      <c r="A105">
        <v>81</v>
      </c>
      <c r="B105">
        <v>557.87987274783745</v>
      </c>
      <c r="C105">
        <v>1.790127252162506</v>
      </c>
      <c r="I105">
        <v>81</v>
      </c>
      <c r="J105">
        <v>23612.795619846827</v>
      </c>
      <c r="K105">
        <v>-39.985619846826012</v>
      </c>
      <c r="S105">
        <v>81</v>
      </c>
      <c r="T105">
        <v>0.74891145798908398</v>
      </c>
      <c r="U105">
        <v>-40.734531304815093</v>
      </c>
    </row>
    <row r="106" spans="1:21" x14ac:dyDescent="0.25">
      <c r="A106">
        <v>82</v>
      </c>
      <c r="B106">
        <v>558.12006608246566</v>
      </c>
      <c r="C106">
        <v>2.2399339175343584</v>
      </c>
      <c r="I106">
        <v>82</v>
      </c>
      <c r="J106">
        <v>23616.681225145763</v>
      </c>
      <c r="K106">
        <v>-40.071225145762583</v>
      </c>
      <c r="S106">
        <v>82</v>
      </c>
      <c r="T106">
        <v>0.93709102185478521</v>
      </c>
      <c r="U106">
        <v>-41.008316167617366</v>
      </c>
    </row>
    <row r="107" spans="1:21" x14ac:dyDescent="0.25">
      <c r="A107">
        <v>83</v>
      </c>
      <c r="B107">
        <v>558.36025941709386</v>
      </c>
      <c r="C107">
        <v>1.1397405829061427</v>
      </c>
      <c r="I107">
        <v>83</v>
      </c>
      <c r="J107">
        <v>23620.566830444699</v>
      </c>
      <c r="K107">
        <v>-40.166830444697553</v>
      </c>
      <c r="S107">
        <v>83</v>
      </c>
      <c r="T107">
        <v>0.47681793606772721</v>
      </c>
      <c r="U107">
        <v>-40.643648380765278</v>
      </c>
    </row>
    <row r="108" spans="1:21" x14ac:dyDescent="0.25">
      <c r="A108">
        <v>84</v>
      </c>
      <c r="B108">
        <v>558.60045275172206</v>
      </c>
      <c r="C108">
        <v>1.959547248277886</v>
      </c>
      <c r="I108">
        <v>84</v>
      </c>
      <c r="J108">
        <v>23624.452435743635</v>
      </c>
      <c r="K108">
        <v>-40.262435743636161</v>
      </c>
      <c r="S108">
        <v>84</v>
      </c>
      <c r="T108">
        <v>0.81978942275371203</v>
      </c>
      <c r="U108">
        <v>-41.082225166389875</v>
      </c>
    </row>
    <row r="109" spans="1:21" x14ac:dyDescent="0.25">
      <c r="A109">
        <v>85</v>
      </c>
      <c r="B109">
        <v>558.84064608635015</v>
      </c>
      <c r="C109">
        <v>5.7493539136498839</v>
      </c>
      <c r="I109">
        <v>85</v>
      </c>
      <c r="J109">
        <v>23628.338041042571</v>
      </c>
      <c r="K109">
        <v>-40.348041042569093</v>
      </c>
      <c r="S109">
        <v>85</v>
      </c>
      <c r="T109">
        <v>2.4052798574840679</v>
      </c>
      <c r="U109">
        <v>-42.753320900053161</v>
      </c>
    </row>
    <row r="110" spans="1:21" x14ac:dyDescent="0.25">
      <c r="A110">
        <v>86</v>
      </c>
      <c r="B110">
        <v>559.08083942097835</v>
      </c>
      <c r="C110">
        <v>4.3091605790216363</v>
      </c>
      <c r="I110">
        <v>86</v>
      </c>
      <c r="J110">
        <v>23632.223646341507</v>
      </c>
      <c r="K110">
        <v>-40.443646341507701</v>
      </c>
      <c r="S110">
        <v>86</v>
      </c>
      <c r="T110">
        <v>1.8027655453215585</v>
      </c>
      <c r="U110">
        <v>-42.246411886829257</v>
      </c>
    </row>
    <row r="111" spans="1:21" x14ac:dyDescent="0.25">
      <c r="A111">
        <v>87</v>
      </c>
      <c r="B111">
        <v>559.32103275560655</v>
      </c>
      <c r="C111">
        <v>5.7689672443934796</v>
      </c>
      <c r="I111">
        <v>87</v>
      </c>
      <c r="J111">
        <v>23636.109251640446</v>
      </c>
      <c r="K111">
        <v>-40.529251640444272</v>
      </c>
      <c r="S111">
        <v>87</v>
      </c>
      <c r="T111">
        <v>2.4134852228319388</v>
      </c>
      <c r="U111">
        <v>-42.94273686327621</v>
      </c>
    </row>
    <row r="112" spans="1:21" x14ac:dyDescent="0.25">
      <c r="A112">
        <v>88</v>
      </c>
      <c r="B112">
        <v>559.56122609023475</v>
      </c>
      <c r="C112">
        <v>7.3187739097652411</v>
      </c>
      <c r="I112">
        <v>88</v>
      </c>
      <c r="J112">
        <v>23639.994856939382</v>
      </c>
      <c r="K112">
        <v>-40.614856939380843</v>
      </c>
      <c r="S112">
        <v>88</v>
      </c>
      <c r="T112">
        <v>3.0618569896769592</v>
      </c>
      <c r="U112">
        <v>-43.676713929057804</v>
      </c>
    </row>
    <row r="113" spans="1:21" x14ac:dyDescent="0.25">
      <c r="A113">
        <v>89</v>
      </c>
      <c r="B113">
        <v>559.80141942486284</v>
      </c>
      <c r="C113">
        <v>6.3085805751371709</v>
      </c>
      <c r="I113">
        <v>89</v>
      </c>
      <c r="J113">
        <v>23643.880462238318</v>
      </c>
      <c r="K113">
        <v>-40.710462238319451</v>
      </c>
      <c r="S113">
        <v>89</v>
      </c>
      <c r="T113">
        <v>2.6392359932246365</v>
      </c>
      <c r="U113">
        <v>-43.349698231544089</v>
      </c>
    </row>
    <row r="114" spans="1:21" x14ac:dyDescent="0.25">
      <c r="A114">
        <v>90</v>
      </c>
      <c r="B114">
        <v>560.04161275949104</v>
      </c>
      <c r="C114">
        <v>-4.3016127594910358</v>
      </c>
      <c r="I114">
        <v>90</v>
      </c>
      <c r="J114">
        <v>23647.766067537254</v>
      </c>
      <c r="K114">
        <v>-40.796067537252384</v>
      </c>
      <c r="S114">
        <v>90</v>
      </c>
      <c r="T114">
        <v>-1.7996078655930419</v>
      </c>
      <c r="U114">
        <v>-38.996459671659345</v>
      </c>
    </row>
    <row r="115" spans="1:21" x14ac:dyDescent="0.25">
      <c r="A115">
        <v>91</v>
      </c>
      <c r="B115">
        <v>560.28180609411925</v>
      </c>
      <c r="C115">
        <v>-4.5118060941192653</v>
      </c>
      <c r="I115">
        <v>91</v>
      </c>
      <c r="J115">
        <v>23651.651672836189</v>
      </c>
      <c r="K115">
        <v>-40.881672836188955</v>
      </c>
      <c r="S115">
        <v>91</v>
      </c>
      <c r="T115">
        <v>-1.8875436235149892</v>
      </c>
      <c r="U115">
        <v>-38.994129212673968</v>
      </c>
    </row>
    <row r="116" spans="1:21" x14ac:dyDescent="0.25">
      <c r="A116">
        <v>92</v>
      </c>
      <c r="B116">
        <v>560.52199942874745</v>
      </c>
      <c r="C116">
        <v>-9.1619994287474356</v>
      </c>
      <c r="I116">
        <v>92</v>
      </c>
      <c r="J116">
        <v>23655.537278135125</v>
      </c>
      <c r="K116">
        <v>-40.967278135125525</v>
      </c>
      <c r="S116">
        <v>92</v>
      </c>
      <c r="T116">
        <v>-3.8329824552808622</v>
      </c>
      <c r="U116">
        <v>-37.134295679844662</v>
      </c>
    </row>
    <row r="117" spans="1:21" x14ac:dyDescent="0.25">
      <c r="A117">
        <v>93</v>
      </c>
      <c r="B117">
        <v>560.76219276337554</v>
      </c>
      <c r="C117">
        <v>-11.712192763375583</v>
      </c>
      <c r="I117">
        <v>93</v>
      </c>
      <c r="J117">
        <v>23659.422883434061</v>
      </c>
      <c r="K117">
        <v>-41.052883434062096</v>
      </c>
      <c r="S117">
        <v>93</v>
      </c>
      <c r="T117">
        <v>-4.8998725359043176</v>
      </c>
      <c r="U117">
        <v>-36.153010898157781</v>
      </c>
    </row>
    <row r="118" spans="1:21" x14ac:dyDescent="0.25">
      <c r="A118">
        <v>94</v>
      </c>
      <c r="B118">
        <v>561.00238609800374</v>
      </c>
      <c r="C118">
        <v>-10.782386098003713</v>
      </c>
      <c r="I118">
        <v>94</v>
      </c>
      <c r="J118">
        <v>23663.308488732997</v>
      </c>
      <c r="K118">
        <v>-41.138488732998667</v>
      </c>
      <c r="S118">
        <v>94</v>
      </c>
      <c r="T118">
        <v>-4.5108818289203434</v>
      </c>
      <c r="U118">
        <v>-36.62760690407832</v>
      </c>
    </row>
    <row r="119" spans="1:21" x14ac:dyDescent="0.25">
      <c r="A119">
        <v>95</v>
      </c>
      <c r="B119">
        <v>561.24257943263194</v>
      </c>
      <c r="C119">
        <v>-7.6225794326319374</v>
      </c>
      <c r="I119">
        <v>95</v>
      </c>
      <c r="J119">
        <v>23667.194094031936</v>
      </c>
      <c r="K119">
        <v>-41.224094031935238</v>
      </c>
      <c r="S119">
        <v>95</v>
      </c>
      <c r="T119">
        <v>-3.1889560195328035</v>
      </c>
      <c r="U119">
        <v>-38.035138012402435</v>
      </c>
    </row>
    <row r="120" spans="1:21" x14ac:dyDescent="0.25">
      <c r="A120">
        <v>96</v>
      </c>
      <c r="B120">
        <v>561.48277276726003</v>
      </c>
      <c r="C120">
        <v>-11.022772767259994</v>
      </c>
      <c r="I120">
        <v>96</v>
      </c>
      <c r="J120">
        <v>23671.079699330872</v>
      </c>
      <c r="K120">
        <v>-41.309699330871808</v>
      </c>
      <c r="S120">
        <v>96</v>
      </c>
      <c r="T120">
        <v>-4.6114491660948147</v>
      </c>
      <c r="U120">
        <v>-36.698250164776994</v>
      </c>
    </row>
    <row r="121" spans="1:21" x14ac:dyDescent="0.25">
      <c r="A121">
        <v>97</v>
      </c>
      <c r="B121">
        <v>561.72296610188823</v>
      </c>
      <c r="C121">
        <v>-13.112966101888219</v>
      </c>
      <c r="I121">
        <v>97</v>
      </c>
      <c r="J121">
        <v>23674.965304629808</v>
      </c>
      <c r="K121">
        <v>-41.395304629808379</v>
      </c>
      <c r="S121">
        <v>97</v>
      </c>
      <c r="T121">
        <v>-5.4858952345632979</v>
      </c>
      <c r="U121">
        <v>-35.909409395245078</v>
      </c>
    </row>
    <row r="122" spans="1:21" x14ac:dyDescent="0.25">
      <c r="A122">
        <v>98</v>
      </c>
      <c r="B122">
        <v>561.96315943651643</v>
      </c>
      <c r="C122">
        <v>-10.513159436516389</v>
      </c>
      <c r="I122">
        <v>98</v>
      </c>
      <c r="J122">
        <v>23678.850909928744</v>
      </c>
      <c r="K122">
        <v>-41.48090992874495</v>
      </c>
      <c r="S122">
        <v>98</v>
      </c>
      <c r="T122">
        <v>-4.3982490921470445</v>
      </c>
      <c r="U122">
        <v>-37.082660836597903</v>
      </c>
    </row>
    <row r="123" spans="1:21" x14ac:dyDescent="0.25">
      <c r="A123">
        <v>99</v>
      </c>
      <c r="B123">
        <v>562.20335277114464</v>
      </c>
      <c r="C123">
        <v>-11.503352771144591</v>
      </c>
      <c r="I123">
        <v>99</v>
      </c>
      <c r="J123">
        <v>23682.73651522768</v>
      </c>
      <c r="K123">
        <v>-41.556515227679483</v>
      </c>
      <c r="S123">
        <v>99</v>
      </c>
      <c r="T123">
        <v>-4.8125029576361609</v>
      </c>
      <c r="U123">
        <v>-36.744012270043321</v>
      </c>
    </row>
    <row r="124" spans="1:21" x14ac:dyDescent="0.25">
      <c r="A124">
        <v>100</v>
      </c>
      <c r="B124">
        <v>562.44354610577273</v>
      </c>
      <c r="C124">
        <v>-8.4935461057726798</v>
      </c>
      <c r="I124">
        <v>100</v>
      </c>
      <c r="J124">
        <v>23686.622120526616</v>
      </c>
      <c r="K124">
        <v>-39.162120526616491</v>
      </c>
      <c r="S124">
        <v>100</v>
      </c>
      <c r="T124">
        <v>-3.5533306304730217</v>
      </c>
      <c r="U124">
        <v>-35.60878989614347</v>
      </c>
    </row>
    <row r="125" spans="1:21" x14ac:dyDescent="0.25">
      <c r="A125">
        <v>101</v>
      </c>
      <c r="B125">
        <v>562.68373944040093</v>
      </c>
      <c r="C125">
        <v>-8.6437394404009638</v>
      </c>
      <c r="I125">
        <v>101</v>
      </c>
      <c r="J125">
        <v>23690.507725825551</v>
      </c>
      <c r="K125">
        <v>-36.76772582554986</v>
      </c>
      <c r="S125">
        <v>101</v>
      </c>
      <c r="T125">
        <v>-3.6161649955052089</v>
      </c>
      <c r="U125">
        <v>-33.151560830044652</v>
      </c>
    </row>
    <row r="126" spans="1:21" x14ac:dyDescent="0.25">
      <c r="A126">
        <v>102</v>
      </c>
      <c r="B126">
        <v>562.92393277502913</v>
      </c>
      <c r="C126">
        <v>-6.9339327750291204</v>
      </c>
      <c r="I126">
        <v>102</v>
      </c>
      <c r="J126">
        <v>23694.393331124491</v>
      </c>
      <c r="K126">
        <v>-34.363331124492106</v>
      </c>
      <c r="S126">
        <v>102</v>
      </c>
      <c r="T126">
        <v>-2.9008561809540661</v>
      </c>
      <c r="U126">
        <v>-31.462474943538041</v>
      </c>
    </row>
    <row r="127" spans="1:21" x14ac:dyDescent="0.25">
      <c r="A127">
        <v>103</v>
      </c>
      <c r="B127">
        <v>563.16412610965733</v>
      </c>
      <c r="C127">
        <v>-10.184126109657313</v>
      </c>
      <c r="I127">
        <v>103</v>
      </c>
      <c r="J127">
        <v>23698.278936423427</v>
      </c>
      <c r="K127">
        <v>-31.968936423425475</v>
      </c>
      <c r="S127">
        <v>103</v>
      </c>
      <c r="T127">
        <v>-4.2605958452916761</v>
      </c>
      <c r="U127">
        <v>-27.7083405781338</v>
      </c>
    </row>
    <row r="128" spans="1:21" x14ac:dyDescent="0.25">
      <c r="A128">
        <v>104</v>
      </c>
      <c r="B128">
        <v>563.40431944428542</v>
      </c>
      <c r="C128">
        <v>-15.364319444285456</v>
      </c>
      <c r="I128">
        <v>104</v>
      </c>
      <c r="J128">
        <v>23702.164541722363</v>
      </c>
      <c r="K128">
        <v>-29.564541722364083</v>
      </c>
      <c r="S128">
        <v>104</v>
      </c>
      <c r="T128">
        <v>-6.4277636475839559</v>
      </c>
      <c r="U128">
        <v>-23.136778074780128</v>
      </c>
    </row>
    <row r="129" spans="1:21" x14ac:dyDescent="0.25">
      <c r="A129">
        <v>105</v>
      </c>
      <c r="B129">
        <v>563.64451277891362</v>
      </c>
      <c r="C129">
        <v>-12.924512778913595</v>
      </c>
      <c r="I129">
        <v>105</v>
      </c>
      <c r="J129">
        <v>23706.050147021298</v>
      </c>
      <c r="K129">
        <v>-27.160147021299053</v>
      </c>
      <c r="S129">
        <v>105</v>
      </c>
      <c r="T129">
        <v>-5.4070545528737775</v>
      </c>
      <c r="U129">
        <v>-21.753092468425276</v>
      </c>
    </row>
    <row r="130" spans="1:21" x14ac:dyDescent="0.25">
      <c r="A130">
        <v>106</v>
      </c>
      <c r="B130">
        <v>563.88470611354182</v>
      </c>
      <c r="C130">
        <v>-13.654706113541806</v>
      </c>
      <c r="I130">
        <v>106</v>
      </c>
      <c r="J130">
        <v>23709.935752320234</v>
      </c>
      <c r="K130">
        <v>-24.755752320234024</v>
      </c>
      <c r="S130">
        <v>106</v>
      </c>
      <c r="T130">
        <v>-5.7125357158405041</v>
      </c>
      <c r="U130">
        <v>-19.043216604393521</v>
      </c>
    </row>
    <row r="131" spans="1:21" x14ac:dyDescent="0.25">
      <c r="A131">
        <v>107</v>
      </c>
      <c r="B131">
        <v>564.12489944817003</v>
      </c>
      <c r="C131">
        <v>-13.444899448170077</v>
      </c>
      <c r="I131">
        <v>107</v>
      </c>
      <c r="J131">
        <v>23713.82135761917</v>
      </c>
      <c r="K131">
        <v>-22.351357619168994</v>
      </c>
      <c r="S131">
        <v>107</v>
      </c>
      <c r="T131">
        <v>-5.6247617235339868</v>
      </c>
      <c r="U131">
        <v>-16.726595895635008</v>
      </c>
    </row>
    <row r="132" spans="1:21" x14ac:dyDescent="0.25">
      <c r="A132">
        <v>108</v>
      </c>
      <c r="B132">
        <v>564.36509278279811</v>
      </c>
      <c r="C132">
        <v>-11.74509278279811</v>
      </c>
      <c r="I132">
        <v>108</v>
      </c>
      <c r="J132">
        <v>23717.706962918106</v>
      </c>
      <c r="K132">
        <v>-19.946962918107602</v>
      </c>
      <c r="S132">
        <v>108</v>
      </c>
      <c r="T132">
        <v>-4.9136364744644236</v>
      </c>
      <c r="U132">
        <v>-15.033326443643178</v>
      </c>
    </row>
    <row r="133" spans="1:21" x14ac:dyDescent="0.25">
      <c r="A133">
        <v>109</v>
      </c>
      <c r="B133">
        <v>564.60528611742632</v>
      </c>
      <c r="C133">
        <v>-12.975286117426322</v>
      </c>
      <c r="I133">
        <v>109</v>
      </c>
      <c r="J133">
        <v>23721.592568217042</v>
      </c>
      <c r="K133">
        <v>-17.532568217040534</v>
      </c>
      <c r="S133">
        <v>109</v>
      </c>
      <c r="T133">
        <v>-5.4282959115126763</v>
      </c>
      <c r="U133">
        <v>-12.104272305527857</v>
      </c>
    </row>
    <row r="134" spans="1:21" x14ac:dyDescent="0.25">
      <c r="A134">
        <v>110</v>
      </c>
      <c r="B134">
        <v>564.84547945205452</v>
      </c>
      <c r="C134">
        <v>-15.255479452054487</v>
      </c>
      <c r="I134">
        <v>110</v>
      </c>
      <c r="J134">
        <v>23725.478173515981</v>
      </c>
      <c r="K134">
        <v>-15.12817351598278</v>
      </c>
      <c r="S134">
        <v>110</v>
      </c>
      <c r="T134">
        <v>-6.382229724132114</v>
      </c>
      <c r="U134">
        <v>-8.7459437918506673</v>
      </c>
    </row>
    <row r="135" spans="1:21" x14ac:dyDescent="0.25">
      <c r="A135">
        <v>111</v>
      </c>
      <c r="B135">
        <v>565.08567278668261</v>
      </c>
      <c r="C135">
        <v>-15.195672786682621</v>
      </c>
      <c r="I135">
        <v>111</v>
      </c>
      <c r="J135">
        <v>23729.363778814917</v>
      </c>
      <c r="K135">
        <v>-12.713778814915713</v>
      </c>
      <c r="S135">
        <v>111</v>
      </c>
      <c r="T135">
        <v>-6.3572092140499974</v>
      </c>
      <c r="U135">
        <v>-6.3565696008657158</v>
      </c>
    </row>
    <row r="136" spans="1:21" x14ac:dyDescent="0.25">
      <c r="A136">
        <v>112</v>
      </c>
      <c r="B136">
        <v>565.32586612131081</v>
      </c>
      <c r="C136">
        <v>-12.205866121310805</v>
      </c>
      <c r="I136">
        <v>112</v>
      </c>
      <c r="J136">
        <v>23733.249384113853</v>
      </c>
      <c r="K136">
        <v>-10.299384113852284</v>
      </c>
      <c r="S136">
        <v>112</v>
      </c>
      <c r="T136">
        <v>-5.10640401785016</v>
      </c>
      <c r="U136">
        <v>-5.192980096002124</v>
      </c>
    </row>
    <row r="137" spans="1:21" x14ac:dyDescent="0.25">
      <c r="A137">
        <v>113</v>
      </c>
      <c r="B137">
        <v>565.56605945593901</v>
      </c>
      <c r="C137">
        <v>-11.156059455939044</v>
      </c>
      <c r="I137">
        <v>113</v>
      </c>
      <c r="J137">
        <v>23737.134989412789</v>
      </c>
      <c r="K137">
        <v>-7.8849894127888547</v>
      </c>
      <c r="S137">
        <v>113</v>
      </c>
      <c r="T137">
        <v>-4.6672105250866656</v>
      </c>
      <c r="U137">
        <v>-3.2177788877021891</v>
      </c>
    </row>
    <row r="138" spans="1:21" x14ac:dyDescent="0.25">
      <c r="A138">
        <v>114</v>
      </c>
      <c r="B138">
        <v>565.80625279056721</v>
      </c>
      <c r="C138">
        <v>-12.376252790567264</v>
      </c>
      <c r="I138">
        <v>114</v>
      </c>
      <c r="J138">
        <v>23741.020594711725</v>
      </c>
      <c r="K138">
        <v>-5.4605947117233882</v>
      </c>
      <c r="S138">
        <v>114</v>
      </c>
      <c r="T138">
        <v>-5.1776863966532911</v>
      </c>
      <c r="U138">
        <v>-0.28290831507009706</v>
      </c>
    </row>
    <row r="139" spans="1:21" x14ac:dyDescent="0.25">
      <c r="A139">
        <v>115</v>
      </c>
      <c r="B139">
        <v>566.0464461251953</v>
      </c>
      <c r="C139">
        <v>-11.246446125195348</v>
      </c>
      <c r="I139">
        <v>115</v>
      </c>
      <c r="J139">
        <v>23744.906200010661</v>
      </c>
      <c r="K139">
        <v>-3.0462000106599589</v>
      </c>
      <c r="S139">
        <v>115</v>
      </c>
      <c r="T139">
        <v>-4.7050243800366882</v>
      </c>
      <c r="U139">
        <v>1.6588243693767293</v>
      </c>
    </row>
    <row r="140" spans="1:21" x14ac:dyDescent="0.25">
      <c r="A140">
        <v>116</v>
      </c>
      <c r="B140">
        <v>566.2866394598235</v>
      </c>
      <c r="C140">
        <v>-9.5266394598235138</v>
      </c>
      <c r="I140">
        <v>116</v>
      </c>
      <c r="J140">
        <v>23748.791805309596</v>
      </c>
      <c r="K140">
        <v>-0.62180530959813041</v>
      </c>
      <c r="S140">
        <v>116</v>
      </c>
      <c r="T140">
        <v>-3.9855320000039183</v>
      </c>
      <c r="U140">
        <v>3.3637266904057879</v>
      </c>
    </row>
    <row r="141" spans="1:21" x14ac:dyDescent="0.25">
      <c r="A141">
        <v>117</v>
      </c>
      <c r="B141">
        <v>566.52683279445171</v>
      </c>
      <c r="C141">
        <v>-7.4968327944517341</v>
      </c>
      <c r="I141">
        <v>117</v>
      </c>
      <c r="J141">
        <v>23752.677410608536</v>
      </c>
      <c r="K141">
        <v>1.8025893914636981</v>
      </c>
      <c r="S141">
        <v>117</v>
      </c>
      <c r="T141">
        <v>-3.1363490900406257</v>
      </c>
      <c r="U141">
        <v>4.9389384815043238</v>
      </c>
    </row>
    <row r="142" spans="1:21" x14ac:dyDescent="0.25">
      <c r="A142">
        <v>118</v>
      </c>
      <c r="B142">
        <v>566.76702612907991</v>
      </c>
      <c r="C142">
        <v>-7.6470261290799044</v>
      </c>
      <c r="I142">
        <v>118</v>
      </c>
      <c r="J142">
        <v>23756.563015907472</v>
      </c>
      <c r="K142">
        <v>4.2269840925291646</v>
      </c>
      <c r="S142">
        <v>118</v>
      </c>
      <c r="T142">
        <v>-3.1991834550727649</v>
      </c>
      <c r="U142">
        <v>7.4261675476019295</v>
      </c>
    </row>
    <row r="143" spans="1:21" x14ac:dyDescent="0.25">
      <c r="A143">
        <v>119</v>
      </c>
      <c r="B143">
        <v>567.007219463708</v>
      </c>
      <c r="C143">
        <v>-10.317219463707943</v>
      </c>
      <c r="I143">
        <v>119</v>
      </c>
      <c r="J143">
        <v>23760.448621206408</v>
      </c>
      <c r="K143">
        <v>6.6513787935909932</v>
      </c>
      <c r="S143">
        <v>119</v>
      </c>
      <c r="T143">
        <v>-4.3162763214757405</v>
      </c>
      <c r="U143">
        <v>10.967655115066734</v>
      </c>
    </row>
    <row r="144" spans="1:21" x14ac:dyDescent="0.25">
      <c r="A144">
        <v>120</v>
      </c>
      <c r="B144">
        <v>567.2474127983362</v>
      </c>
      <c r="C144">
        <v>-10.107412798336213</v>
      </c>
      <c r="I144">
        <v>120</v>
      </c>
      <c r="J144">
        <v>23764.334226505343</v>
      </c>
      <c r="K144">
        <v>9.0757734946564597</v>
      </c>
      <c r="S144">
        <v>120</v>
      </c>
      <c r="T144">
        <v>-4.2285023291692232</v>
      </c>
      <c r="U144">
        <v>13.304275823825684</v>
      </c>
    </row>
    <row r="145" spans="1:21" x14ac:dyDescent="0.25">
      <c r="A145">
        <v>121</v>
      </c>
      <c r="B145">
        <v>567.4876061329644</v>
      </c>
      <c r="C145">
        <v>-14.367606132964397</v>
      </c>
      <c r="I145">
        <v>121</v>
      </c>
      <c r="J145">
        <v>23768.219831804279</v>
      </c>
      <c r="K145">
        <v>11.510168195720325</v>
      </c>
      <c r="S145">
        <v>121</v>
      </c>
      <c r="T145">
        <v>-6.0107821071515124</v>
      </c>
      <c r="U145">
        <v>17.520950302871839</v>
      </c>
    </row>
    <row r="146" spans="1:21" x14ac:dyDescent="0.25">
      <c r="A146">
        <v>122</v>
      </c>
      <c r="B146">
        <v>567.7277994675926</v>
      </c>
      <c r="C146">
        <v>-17.087799467592617</v>
      </c>
      <c r="I146">
        <v>122</v>
      </c>
      <c r="J146">
        <v>23772.105437103215</v>
      </c>
      <c r="K146">
        <v>13.934562896785792</v>
      </c>
      <c r="S146">
        <v>122</v>
      </c>
      <c r="T146">
        <v>-7.148792800962716</v>
      </c>
      <c r="U146">
        <v>21.083355697748509</v>
      </c>
    </row>
    <row r="147" spans="1:21" x14ac:dyDescent="0.25">
      <c r="A147">
        <v>123</v>
      </c>
      <c r="B147">
        <v>567.96799280222069</v>
      </c>
      <c r="C147">
        <v>-17.87799280222066</v>
      </c>
      <c r="I147">
        <v>123</v>
      </c>
      <c r="J147">
        <v>23775.991042402151</v>
      </c>
      <c r="K147">
        <v>16.368957597849658</v>
      </c>
      <c r="S147">
        <v>123</v>
      </c>
      <c r="T147">
        <v>-7.4793753568191557</v>
      </c>
      <c r="U147">
        <v>23.848332954668813</v>
      </c>
    </row>
    <row r="148" spans="1:21" x14ac:dyDescent="0.25">
      <c r="A148">
        <v>124</v>
      </c>
      <c r="B148">
        <v>568.20818613684889</v>
      </c>
      <c r="C148">
        <v>-18.188186136848913</v>
      </c>
      <c r="I148">
        <v>124</v>
      </c>
      <c r="J148">
        <v>23779.876647701087</v>
      </c>
      <c r="K148">
        <v>18.803352298913524</v>
      </c>
      <c r="S148">
        <v>124</v>
      </c>
      <c r="T148">
        <v>-7.6091467695574178</v>
      </c>
      <c r="U148">
        <v>26.412499068470943</v>
      </c>
    </row>
    <row r="149" spans="1:21" x14ac:dyDescent="0.25">
      <c r="A149">
        <v>125</v>
      </c>
      <c r="B149">
        <v>568.4483794714771</v>
      </c>
      <c r="C149">
        <v>-17.848379471477074</v>
      </c>
      <c r="I149">
        <v>125</v>
      </c>
      <c r="J149">
        <v>23783.762253000026</v>
      </c>
      <c r="K149">
        <v>21.247746999972151</v>
      </c>
      <c r="S149">
        <v>125</v>
      </c>
      <c r="T149">
        <v>-7.4669864259896581</v>
      </c>
      <c r="U149">
        <v>28.714733425961811</v>
      </c>
    </row>
    <row r="150" spans="1:21" x14ac:dyDescent="0.25">
      <c r="A150">
        <v>126</v>
      </c>
      <c r="B150">
        <v>568.6885728061053</v>
      </c>
      <c r="C150">
        <v>-15.968572806105271</v>
      </c>
      <c r="I150">
        <v>126</v>
      </c>
      <c r="J150">
        <v>23787.647858298962</v>
      </c>
      <c r="K150">
        <v>23.682141701039654</v>
      </c>
      <c r="S150">
        <v>126</v>
      </c>
      <c r="T150">
        <v>-6.6805569982508137</v>
      </c>
      <c r="U150">
        <v>30.362698699290469</v>
      </c>
    </row>
    <row r="151" spans="1:21" x14ac:dyDescent="0.25">
      <c r="A151">
        <v>127</v>
      </c>
      <c r="B151">
        <v>568.92876614073339</v>
      </c>
      <c r="C151">
        <v>-16.838766140733355</v>
      </c>
      <c r="I151">
        <v>127</v>
      </c>
      <c r="J151">
        <v>23791.533463597898</v>
      </c>
      <c r="K151">
        <v>26.11653640210352</v>
      </c>
      <c r="S151">
        <v>127</v>
      </c>
      <c r="T151">
        <v>-7.044608077960314</v>
      </c>
      <c r="U151">
        <v>33.161144480063832</v>
      </c>
    </row>
    <row r="152" spans="1:21" x14ac:dyDescent="0.25">
      <c r="A152">
        <v>128</v>
      </c>
      <c r="B152">
        <v>569.16895947536159</v>
      </c>
      <c r="C152">
        <v>-16.988959475361639</v>
      </c>
      <c r="I152">
        <v>128</v>
      </c>
      <c r="J152">
        <v>23795.419068896834</v>
      </c>
      <c r="K152">
        <v>28.560931103165785</v>
      </c>
      <c r="S152">
        <v>128</v>
      </c>
      <c r="T152">
        <v>-7.1074424429925012</v>
      </c>
      <c r="U152">
        <v>35.668373546158286</v>
      </c>
    </row>
    <row r="153" spans="1:21" x14ac:dyDescent="0.25">
      <c r="A153">
        <v>129</v>
      </c>
      <c r="B153">
        <v>569.40915280998979</v>
      </c>
      <c r="C153">
        <v>-18.56915280998976</v>
      </c>
      <c r="I153">
        <v>129</v>
      </c>
      <c r="J153">
        <v>23799.30467419577</v>
      </c>
      <c r="K153">
        <v>31.005325804231688</v>
      </c>
      <c r="S153">
        <v>129</v>
      </c>
      <c r="T153">
        <v>-7.7685266718977841</v>
      </c>
      <c r="U153">
        <v>38.77385247612947</v>
      </c>
    </row>
    <row r="154" spans="1:21" x14ac:dyDescent="0.25">
      <c r="A154">
        <v>130</v>
      </c>
      <c r="B154">
        <v>569.64934614461788</v>
      </c>
      <c r="C154">
        <v>-20.929346144617853</v>
      </c>
      <c r="I154">
        <v>130</v>
      </c>
      <c r="J154">
        <v>23803.190279494705</v>
      </c>
      <c r="K154">
        <v>31.71972050529439</v>
      </c>
      <c r="S154">
        <v>130</v>
      </c>
      <c r="T154">
        <v>-8.7559290083702344</v>
      </c>
      <c r="U154">
        <v>40.475649513664621</v>
      </c>
    </row>
    <row r="155" spans="1:21" x14ac:dyDescent="0.25">
      <c r="A155">
        <v>131</v>
      </c>
      <c r="B155">
        <v>569.88953947924608</v>
      </c>
      <c r="C155">
        <v>-19.399539479246073</v>
      </c>
      <c r="I155">
        <v>131</v>
      </c>
      <c r="J155">
        <v>23807.075884793641</v>
      </c>
      <c r="K155">
        <v>32.434115206357092</v>
      </c>
      <c r="S155">
        <v>131</v>
      </c>
      <c r="T155">
        <v>-8.1159243724884682</v>
      </c>
      <c r="U155">
        <v>40.550039578845556</v>
      </c>
    </row>
    <row r="156" spans="1:21" x14ac:dyDescent="0.25">
      <c r="A156">
        <v>132</v>
      </c>
      <c r="B156">
        <v>570.12973281387428</v>
      </c>
      <c r="C156">
        <v>-17.75973281387428</v>
      </c>
      <c r="I156">
        <v>132</v>
      </c>
      <c r="J156">
        <v>23810.961490092581</v>
      </c>
      <c r="K156">
        <v>33.148509907419793</v>
      </c>
      <c r="S156">
        <v>132</v>
      </c>
      <c r="T156">
        <v>-7.429900516308761</v>
      </c>
      <c r="U156">
        <v>40.578410423728556</v>
      </c>
    </row>
    <row r="157" spans="1:21" x14ac:dyDescent="0.25">
      <c r="A157">
        <v>133</v>
      </c>
      <c r="B157">
        <v>570.36992614850249</v>
      </c>
      <c r="C157">
        <v>-16.829926148502523</v>
      </c>
      <c r="I157">
        <v>133</v>
      </c>
      <c r="J157">
        <v>23814.847095391517</v>
      </c>
      <c r="K157">
        <v>33.862904608482495</v>
      </c>
      <c r="S157">
        <v>133</v>
      </c>
      <c r="T157">
        <v>-7.0409098093248348</v>
      </c>
      <c r="U157">
        <v>40.903814417807332</v>
      </c>
    </row>
    <row r="158" spans="1:21" x14ac:dyDescent="0.25">
      <c r="A158">
        <v>134</v>
      </c>
      <c r="B158">
        <v>570.61011948313057</v>
      </c>
      <c r="C158">
        <v>-17.320119483130611</v>
      </c>
      <c r="I158">
        <v>134</v>
      </c>
      <c r="J158">
        <v>23818.732700690452</v>
      </c>
      <c r="K158">
        <v>34.577299309548835</v>
      </c>
      <c r="S158">
        <v>134</v>
      </c>
      <c r="T158">
        <v>-7.2459854007323781</v>
      </c>
      <c r="U158">
        <v>41.823284710281214</v>
      </c>
    </row>
    <row r="159" spans="1:21" x14ac:dyDescent="0.25">
      <c r="A159">
        <v>135</v>
      </c>
      <c r="B159">
        <v>570.85031281775878</v>
      </c>
      <c r="C159">
        <v>-16.800312817758822</v>
      </c>
      <c r="I159">
        <v>135</v>
      </c>
      <c r="J159">
        <v>23822.618305989388</v>
      </c>
      <c r="K159">
        <v>35.301694010609936</v>
      </c>
      <c r="S159">
        <v>135</v>
      </c>
      <c r="T159">
        <v>-7.0285208784952893</v>
      </c>
      <c r="U159">
        <v>42.330214889105221</v>
      </c>
    </row>
    <row r="160" spans="1:21" x14ac:dyDescent="0.25">
      <c r="A160">
        <v>136</v>
      </c>
      <c r="B160">
        <v>571.09050615238698</v>
      </c>
      <c r="C160">
        <v>-17.160506152387029</v>
      </c>
      <c r="I160">
        <v>136</v>
      </c>
      <c r="J160">
        <v>23826.503911288324</v>
      </c>
      <c r="K160">
        <v>36.016088711676275</v>
      </c>
      <c r="S160">
        <v>136</v>
      </c>
      <c r="T160">
        <v>-7.1792101186416852</v>
      </c>
      <c r="U160">
        <v>43.195298830317959</v>
      </c>
    </row>
    <row r="161" spans="1:21" x14ac:dyDescent="0.25">
      <c r="A161">
        <v>137</v>
      </c>
      <c r="B161">
        <v>571.33069948701518</v>
      </c>
      <c r="C161">
        <v>-14.940699487015195</v>
      </c>
      <c r="I161">
        <v>137</v>
      </c>
      <c r="J161">
        <v>23830.38951658726</v>
      </c>
      <c r="K161">
        <v>36.740483412741014</v>
      </c>
      <c r="S161">
        <v>137</v>
      </c>
      <c r="T161">
        <v>-6.2505394645273897</v>
      </c>
      <c r="U161">
        <v>42.991022877268406</v>
      </c>
    </row>
    <row r="162" spans="1:21" x14ac:dyDescent="0.25">
      <c r="A162">
        <v>138</v>
      </c>
      <c r="B162">
        <v>571.57089282164327</v>
      </c>
      <c r="C162">
        <v>-8.6508928216433105</v>
      </c>
      <c r="I162">
        <v>138</v>
      </c>
      <c r="J162">
        <v>23834.275121886196</v>
      </c>
      <c r="K162">
        <v>37.454878113803716</v>
      </c>
      <c r="S162">
        <v>138</v>
      </c>
      <c r="T162">
        <v>-3.6191576593894514</v>
      </c>
      <c r="U162">
        <v>41.074035773193167</v>
      </c>
    </row>
    <row r="163" spans="1:21" x14ac:dyDescent="0.25">
      <c r="A163">
        <v>139</v>
      </c>
      <c r="B163">
        <v>571.81108615627147</v>
      </c>
      <c r="C163">
        <v>-4.9510861562714581</v>
      </c>
      <c r="I163">
        <v>139</v>
      </c>
      <c r="J163">
        <v>23838.160727185132</v>
      </c>
      <c r="K163">
        <v>38.179272814868455</v>
      </c>
      <c r="S163">
        <v>139</v>
      </c>
      <c r="T163">
        <v>-2.0713193139938313</v>
      </c>
      <c r="U163">
        <v>40.250592128862287</v>
      </c>
    </row>
    <row r="164" spans="1:21" x14ac:dyDescent="0.25">
      <c r="A164">
        <v>140</v>
      </c>
      <c r="B164">
        <v>572.05127949089967</v>
      </c>
      <c r="C164">
        <v>-6.1912794908996602</v>
      </c>
      <c r="I164">
        <v>140</v>
      </c>
      <c r="J164">
        <v>23842.046332484071</v>
      </c>
      <c r="K164">
        <v>38.903667515929556</v>
      </c>
      <c r="S164">
        <v>140</v>
      </c>
      <c r="T164">
        <v>-2.5901623165237107</v>
      </c>
      <c r="U164">
        <v>41.493829832453265</v>
      </c>
    </row>
    <row r="165" spans="1:21" x14ac:dyDescent="0.25">
      <c r="A165">
        <v>141</v>
      </c>
      <c r="B165">
        <v>572.29147282552788</v>
      </c>
      <c r="C165">
        <v>-8.5814728255278396</v>
      </c>
      <c r="I165">
        <v>141</v>
      </c>
      <c r="J165">
        <v>23845.931937783007</v>
      </c>
      <c r="K165">
        <v>39.628062216994294</v>
      </c>
      <c r="S165">
        <v>141</v>
      </c>
      <c r="T165">
        <v>-3.5901153494410902</v>
      </c>
      <c r="U165">
        <v>43.218177566435386</v>
      </c>
    </row>
    <row r="166" spans="1:21" x14ac:dyDescent="0.25">
      <c r="A166">
        <v>142</v>
      </c>
      <c r="B166">
        <v>572.53166616015596</v>
      </c>
      <c r="C166">
        <v>-8.651666160155969</v>
      </c>
      <c r="I166">
        <v>142</v>
      </c>
      <c r="J166">
        <v>23849.817543081943</v>
      </c>
      <c r="K166">
        <v>40.352456918055395</v>
      </c>
      <c r="S166">
        <v>142</v>
      </c>
      <c r="T166">
        <v>-3.6194811906201685</v>
      </c>
      <c r="U166">
        <v>43.971938108675566</v>
      </c>
    </row>
    <row r="167" spans="1:21" x14ac:dyDescent="0.25">
      <c r="A167">
        <v>143</v>
      </c>
      <c r="B167">
        <v>572.77185949478417</v>
      </c>
      <c r="C167">
        <v>-9.4718594947842121</v>
      </c>
      <c r="I167">
        <v>143</v>
      </c>
      <c r="J167">
        <v>23853.703148380879</v>
      </c>
      <c r="K167">
        <v>41.076851619120134</v>
      </c>
      <c r="S167">
        <v>143</v>
      </c>
      <c r="T167">
        <v>-3.9626144429215833</v>
      </c>
      <c r="U167">
        <v>45.039466062041718</v>
      </c>
    </row>
    <row r="168" spans="1:21" x14ac:dyDescent="0.25">
      <c r="A168">
        <v>144</v>
      </c>
      <c r="B168">
        <v>573.01205282941237</v>
      </c>
      <c r="C168">
        <v>-9.5320528294123505</v>
      </c>
      <c r="I168">
        <v>144</v>
      </c>
      <c r="J168">
        <v>23857.588753679815</v>
      </c>
      <c r="K168">
        <v>41.801246320184873</v>
      </c>
      <c r="S168">
        <v>144</v>
      </c>
      <c r="T168">
        <v>-3.9877967186190348</v>
      </c>
      <c r="U168">
        <v>45.789043038803911</v>
      </c>
    </row>
    <row r="169" spans="1:21" x14ac:dyDescent="0.25">
      <c r="A169">
        <v>145</v>
      </c>
      <c r="B169">
        <v>573.25224616404057</v>
      </c>
      <c r="C169">
        <v>-9.6822461640405209</v>
      </c>
      <c r="I169">
        <v>145</v>
      </c>
      <c r="J169">
        <v>23861.47435897875</v>
      </c>
      <c r="K169">
        <v>42.525641021249612</v>
      </c>
      <c r="S169">
        <v>145</v>
      </c>
      <c r="T169">
        <v>-4.050631083651175</v>
      </c>
      <c r="U169">
        <v>46.576272104900788</v>
      </c>
    </row>
    <row r="170" spans="1:21" x14ac:dyDescent="0.25">
      <c r="A170">
        <v>146</v>
      </c>
      <c r="B170">
        <v>573.49243949866866</v>
      </c>
      <c r="C170">
        <v>-7.6124394986686639</v>
      </c>
      <c r="I170">
        <v>146</v>
      </c>
      <c r="J170">
        <v>23865.359964277686</v>
      </c>
      <c r="K170">
        <v>43.250035722314351</v>
      </c>
      <c r="S170">
        <v>146</v>
      </c>
      <c r="T170">
        <v>-3.1847139117613272</v>
      </c>
      <c r="U170">
        <v>46.434749634075679</v>
      </c>
    </row>
    <row r="171" spans="1:21" x14ac:dyDescent="0.25">
      <c r="A171">
        <v>147</v>
      </c>
      <c r="B171">
        <v>573.73263283329686</v>
      </c>
      <c r="C171">
        <v>-3.2226328332968706</v>
      </c>
      <c r="I171">
        <v>147</v>
      </c>
      <c r="J171">
        <v>23869.245569576626</v>
      </c>
      <c r="K171">
        <v>43.984430423373851</v>
      </c>
      <c r="S171">
        <v>147</v>
      </c>
      <c r="T171">
        <v>-1.3482095481332261</v>
      </c>
      <c r="U171">
        <v>45.332639971507078</v>
      </c>
    </row>
    <row r="172" spans="1:21" x14ac:dyDescent="0.25">
      <c r="A172">
        <v>148</v>
      </c>
      <c r="B172">
        <v>573.97282616792506</v>
      </c>
      <c r="C172">
        <v>-0.83282616792507724</v>
      </c>
      <c r="I172">
        <v>148</v>
      </c>
      <c r="J172">
        <v>23873.131174875562</v>
      </c>
      <c r="K172">
        <v>44.70882512443859</v>
      </c>
      <c r="S172">
        <v>148</v>
      </c>
      <c r="T172">
        <v>-0.34841828083122894</v>
      </c>
      <c r="U172">
        <v>45.057243405269816</v>
      </c>
    </row>
    <row r="173" spans="1:21" x14ac:dyDescent="0.25">
      <c r="A173">
        <v>149</v>
      </c>
      <c r="B173">
        <v>574.21301950255315</v>
      </c>
      <c r="C173">
        <v>-1.6030195025531384</v>
      </c>
      <c r="I173">
        <v>149</v>
      </c>
      <c r="J173">
        <v>23877.016780174497</v>
      </c>
      <c r="K173">
        <v>45.443219825501728</v>
      </c>
      <c r="S173">
        <v>149</v>
      </c>
      <c r="T173">
        <v>-0.67063370572441494</v>
      </c>
      <c r="U173">
        <v>46.113853531226141</v>
      </c>
    </row>
    <row r="174" spans="1:21" x14ac:dyDescent="0.25">
      <c r="A174">
        <v>150</v>
      </c>
      <c r="B174">
        <v>574.45321283718135</v>
      </c>
      <c r="C174">
        <v>-2.7032128371813542</v>
      </c>
      <c r="I174">
        <v>150</v>
      </c>
      <c r="J174">
        <v>23880.902385473433</v>
      </c>
      <c r="K174">
        <v>46.177614526568505</v>
      </c>
      <c r="S174">
        <v>150</v>
      </c>
      <c r="T174">
        <v>-1.130906791511473</v>
      </c>
      <c r="U174">
        <v>47.308521318079976</v>
      </c>
    </row>
    <row r="175" spans="1:21" x14ac:dyDescent="0.25">
      <c r="A175">
        <v>151</v>
      </c>
      <c r="B175">
        <v>574.69340617180956</v>
      </c>
      <c r="C175">
        <v>1.9665938281904118</v>
      </c>
      <c r="I175">
        <v>151</v>
      </c>
      <c r="J175">
        <v>23884.787990772369</v>
      </c>
      <c r="K175">
        <v>46.902009227629605</v>
      </c>
      <c r="S175">
        <v>151</v>
      </c>
      <c r="T175">
        <v>0.82273740560227149</v>
      </c>
      <c r="U175">
        <v>46.079271822027337</v>
      </c>
    </row>
    <row r="176" spans="1:21" x14ac:dyDescent="0.25">
      <c r="A176">
        <v>152</v>
      </c>
      <c r="B176">
        <v>574.93359950643776</v>
      </c>
      <c r="C176">
        <v>2.4264004935622552</v>
      </c>
      <c r="I176">
        <v>152</v>
      </c>
      <c r="J176">
        <v>23888.673596071305</v>
      </c>
      <c r="K176">
        <v>47.636403928696382</v>
      </c>
      <c r="S176">
        <v>152</v>
      </c>
      <c r="T176">
        <v>1.0151005349495992</v>
      </c>
      <c r="U176">
        <v>46.621303393746786</v>
      </c>
    </row>
    <row r="177" spans="1:21" x14ac:dyDescent="0.25">
      <c r="A177">
        <v>153</v>
      </c>
      <c r="B177">
        <v>575.17379284106585</v>
      </c>
      <c r="C177">
        <v>1.0162071589342077</v>
      </c>
      <c r="I177">
        <v>153</v>
      </c>
      <c r="J177">
        <v>23892.559201370241</v>
      </c>
      <c r="K177">
        <v>48.37079862975952</v>
      </c>
      <c r="S177">
        <v>153</v>
      </c>
      <c r="T177">
        <v>0.4251369192320657</v>
      </c>
      <c r="U177">
        <v>47.945661710527453</v>
      </c>
    </row>
    <row r="178" spans="1:21" x14ac:dyDescent="0.25">
      <c r="A178">
        <v>154</v>
      </c>
      <c r="B178">
        <v>575.41398617569405</v>
      </c>
      <c r="C178">
        <v>0.72601382430593731</v>
      </c>
      <c r="I178">
        <v>154</v>
      </c>
      <c r="J178">
        <v>23896.444806669177</v>
      </c>
      <c r="K178">
        <v>49.105193330822658</v>
      </c>
      <c r="S178">
        <v>154</v>
      </c>
      <c r="T178">
        <v>0.30373263745705703</v>
      </c>
      <c r="U178">
        <v>48.801460693365598</v>
      </c>
    </row>
    <row r="179" spans="1:21" x14ac:dyDescent="0.25">
      <c r="A179">
        <v>155</v>
      </c>
      <c r="B179">
        <v>575.65417951032225</v>
      </c>
      <c r="C179">
        <v>-1.3541795103222967</v>
      </c>
      <c r="I179">
        <v>155</v>
      </c>
      <c r="J179">
        <v>23900.330411968116</v>
      </c>
      <c r="K179">
        <v>49.839588031882158</v>
      </c>
      <c r="S179">
        <v>155</v>
      </c>
      <c r="T179">
        <v>-0.56652986552979934</v>
      </c>
      <c r="U179">
        <v>50.40611789741196</v>
      </c>
    </row>
    <row r="180" spans="1:21" x14ac:dyDescent="0.25">
      <c r="A180">
        <v>156</v>
      </c>
      <c r="B180">
        <v>575.89437284495045</v>
      </c>
      <c r="C180">
        <v>0.33562715504956486</v>
      </c>
      <c r="I180">
        <v>156</v>
      </c>
      <c r="J180">
        <v>23904.216017267052</v>
      </c>
      <c r="K180">
        <v>50.573982732948934</v>
      </c>
      <c r="S180">
        <v>156</v>
      </c>
      <c r="T180">
        <v>0.14041181805809003</v>
      </c>
      <c r="U180">
        <v>50.433570914890844</v>
      </c>
    </row>
    <row r="181" spans="1:21" x14ac:dyDescent="0.25">
      <c r="A181">
        <v>157</v>
      </c>
      <c r="B181">
        <v>576.13456617957854</v>
      </c>
      <c r="C181">
        <v>0.35543382042146732</v>
      </c>
      <c r="I181">
        <v>157</v>
      </c>
      <c r="J181">
        <v>23908.101622565988</v>
      </c>
      <c r="K181">
        <v>51.318377434010472</v>
      </c>
      <c r="S181">
        <v>157</v>
      </c>
      <c r="T181">
        <v>0.1486980662136998</v>
      </c>
      <c r="U181">
        <v>51.169679367796775</v>
      </c>
    </row>
    <row r="182" spans="1:21" x14ac:dyDescent="0.25">
      <c r="A182">
        <v>158</v>
      </c>
      <c r="B182">
        <v>576.37475951420674</v>
      </c>
      <c r="C182">
        <v>0.11524048579326518</v>
      </c>
      <c r="I182">
        <v>158</v>
      </c>
      <c r="J182">
        <v>23911.987227864924</v>
      </c>
      <c r="K182">
        <v>52.052772135077248</v>
      </c>
      <c r="S182">
        <v>158</v>
      </c>
      <c r="T182">
        <v>4.8211611846872296E-2</v>
      </c>
      <c r="U182">
        <v>52.004560523230374</v>
      </c>
    </row>
    <row r="183" spans="1:21" x14ac:dyDescent="0.25">
      <c r="A183">
        <v>159</v>
      </c>
      <c r="B183">
        <v>576.61495284883495</v>
      </c>
      <c r="C183">
        <v>-0.46495284883496879</v>
      </c>
      <c r="I183">
        <v>159</v>
      </c>
      <c r="J183">
        <v>23915.872833163859</v>
      </c>
      <c r="K183">
        <v>52.797166836138786</v>
      </c>
      <c r="S183">
        <v>159</v>
      </c>
      <c r="T183">
        <v>-0.19451606889540621</v>
      </c>
      <c r="U183">
        <v>52.991682905034189</v>
      </c>
    </row>
    <row r="184" spans="1:21" x14ac:dyDescent="0.25">
      <c r="A184">
        <v>160</v>
      </c>
      <c r="B184">
        <v>576.85514618346315</v>
      </c>
      <c r="C184">
        <v>1.6848538165368154</v>
      </c>
      <c r="I184">
        <v>160</v>
      </c>
      <c r="J184">
        <v>23919.758438462795</v>
      </c>
      <c r="K184">
        <v>53.531561537205562</v>
      </c>
      <c r="S184">
        <v>160</v>
      </c>
      <c r="T184">
        <v>0.7048696268474548</v>
      </c>
      <c r="U184">
        <v>52.826691910358107</v>
      </c>
    </row>
    <row r="185" spans="1:21" x14ac:dyDescent="0.25">
      <c r="A185">
        <v>161</v>
      </c>
      <c r="B185">
        <v>577.09533951809124</v>
      </c>
      <c r="C185">
        <v>5.9946604819087952</v>
      </c>
      <c r="I185">
        <v>161</v>
      </c>
      <c r="J185">
        <v>23923.644043761731</v>
      </c>
      <c r="K185">
        <v>52.035956238269137</v>
      </c>
      <c r="S185">
        <v>161</v>
      </c>
      <c r="T185">
        <v>2.50790546662259</v>
      </c>
      <c r="U185">
        <v>49.528050771646548</v>
      </c>
    </row>
    <row r="186" spans="1:21" x14ac:dyDescent="0.25">
      <c r="A186">
        <v>162</v>
      </c>
      <c r="B186">
        <v>577.33553285271944</v>
      </c>
      <c r="C186">
        <v>5.4244671472805521</v>
      </c>
      <c r="I186">
        <v>162</v>
      </c>
      <c r="J186">
        <v>23927.529649060671</v>
      </c>
      <c r="K186">
        <v>50.550350939331111</v>
      </c>
      <c r="S186">
        <v>162</v>
      </c>
      <c r="T186">
        <v>2.2693613513619382</v>
      </c>
      <c r="U186">
        <v>48.280989587969174</v>
      </c>
    </row>
    <row r="187" spans="1:21" x14ac:dyDescent="0.25">
      <c r="A187">
        <v>163</v>
      </c>
      <c r="B187">
        <v>577.57572618734764</v>
      </c>
      <c r="C187">
        <v>5.6142738126524137</v>
      </c>
      <c r="I187">
        <v>163</v>
      </c>
      <c r="J187">
        <v>23931.415254359606</v>
      </c>
      <c r="K187">
        <v>49.054745640394685</v>
      </c>
      <c r="S187">
        <v>163</v>
      </c>
      <c r="T187">
        <v>2.3487682127052496</v>
      </c>
      <c r="U187">
        <v>46.705977427689433</v>
      </c>
    </row>
    <row r="188" spans="1:21" x14ac:dyDescent="0.25">
      <c r="A188">
        <v>164</v>
      </c>
      <c r="B188">
        <v>577.81591952197573</v>
      </c>
      <c r="C188">
        <v>5.3140804780242661</v>
      </c>
      <c r="I188">
        <v>164</v>
      </c>
      <c r="J188">
        <v>23935.300859658542</v>
      </c>
      <c r="K188">
        <v>47.569140341456659</v>
      </c>
      <c r="S188">
        <v>164</v>
      </c>
      <c r="T188">
        <v>2.2231803654486617</v>
      </c>
      <c r="U188">
        <v>45.345959976007997</v>
      </c>
    </row>
    <row r="189" spans="1:21" x14ac:dyDescent="0.25">
      <c r="A189">
        <v>165</v>
      </c>
      <c r="B189">
        <v>578.05611285660393</v>
      </c>
      <c r="C189">
        <v>6.813887143396073</v>
      </c>
      <c r="I189">
        <v>165</v>
      </c>
      <c r="J189">
        <v>23939.186464957478</v>
      </c>
      <c r="K189">
        <v>46.073535042520234</v>
      </c>
      <c r="S189">
        <v>165</v>
      </c>
      <c r="T189">
        <v>2.8506343048855487</v>
      </c>
      <c r="U189">
        <v>43.222900737634689</v>
      </c>
    </row>
    <row r="190" spans="1:21" x14ac:dyDescent="0.25">
      <c r="A190">
        <v>166</v>
      </c>
      <c r="B190">
        <v>578.29630619123213</v>
      </c>
      <c r="C190">
        <v>10.373693808767825</v>
      </c>
      <c r="I190">
        <v>166</v>
      </c>
      <c r="J190">
        <v>23943.072070256414</v>
      </c>
      <c r="K190">
        <v>44.587929743585846</v>
      </c>
      <c r="S190">
        <v>166</v>
      </c>
      <c r="T190">
        <v>4.3399027335382989</v>
      </c>
      <c r="U190">
        <v>40.248027010047551</v>
      </c>
    </row>
    <row r="191" spans="1:21" x14ac:dyDescent="0.25">
      <c r="A191">
        <v>167</v>
      </c>
      <c r="B191">
        <v>578.53649952586034</v>
      </c>
      <c r="C191">
        <v>14.743500474139637</v>
      </c>
      <c r="I191">
        <v>167</v>
      </c>
      <c r="J191">
        <v>23946.95767555535</v>
      </c>
      <c r="K191">
        <v>43.092324444649421</v>
      </c>
      <c r="S191">
        <v>167</v>
      </c>
      <c r="T191">
        <v>6.1680399662031471</v>
      </c>
      <c r="U191">
        <v>36.924284478446275</v>
      </c>
    </row>
    <row r="192" spans="1:21" x14ac:dyDescent="0.25">
      <c r="A192">
        <v>168</v>
      </c>
      <c r="B192">
        <v>578.77669286048842</v>
      </c>
      <c r="C192">
        <v>12.133307139511544</v>
      </c>
      <c r="I192">
        <v>168</v>
      </c>
      <c r="J192">
        <v>23950.843280854286</v>
      </c>
      <c r="K192">
        <v>41.606719145715033</v>
      </c>
      <c r="S192">
        <v>168</v>
      </c>
      <c r="T192">
        <v>5.0760484926899316</v>
      </c>
      <c r="U192">
        <v>36.530670653025098</v>
      </c>
    </row>
    <row r="193" spans="1:21" x14ac:dyDescent="0.25">
      <c r="A193">
        <v>169</v>
      </c>
      <c r="B193">
        <v>579.01688619511663</v>
      </c>
      <c r="C193">
        <v>10.013113804883346</v>
      </c>
      <c r="I193">
        <v>169</v>
      </c>
      <c r="J193">
        <v>23954.728886153222</v>
      </c>
      <c r="K193">
        <v>40.111113846778608</v>
      </c>
      <c r="S193">
        <v>169</v>
      </c>
      <c r="T193">
        <v>4.1890517277765689</v>
      </c>
      <c r="U193">
        <v>35.922062119002035</v>
      </c>
    </row>
    <row r="194" spans="1:21" x14ac:dyDescent="0.25">
      <c r="A194">
        <v>170</v>
      </c>
      <c r="B194">
        <v>579.25707952974483</v>
      </c>
      <c r="C194">
        <v>12.292920470255126</v>
      </c>
      <c r="I194">
        <v>170</v>
      </c>
      <c r="J194">
        <v>23958.614491452161</v>
      </c>
      <c r="K194">
        <v>38.625508547840582</v>
      </c>
      <c r="S194">
        <v>170</v>
      </c>
      <c r="T194">
        <v>5.1428237747806245</v>
      </c>
      <c r="U194">
        <v>33.482684773059958</v>
      </c>
    </row>
    <row r="195" spans="1:21" x14ac:dyDescent="0.25">
      <c r="A195">
        <v>171</v>
      </c>
      <c r="B195">
        <v>579.49727286437303</v>
      </c>
      <c r="C195">
        <v>9.0227271356269512</v>
      </c>
      <c r="I195">
        <v>171</v>
      </c>
      <c r="J195">
        <v>23962.500096751097</v>
      </c>
      <c r="K195">
        <v>37.139903248902556</v>
      </c>
      <c r="S195">
        <v>171</v>
      </c>
      <c r="T195">
        <v>3.774716979479761</v>
      </c>
      <c r="U195">
        <v>33.365186269422793</v>
      </c>
    </row>
    <row r="196" spans="1:21" x14ac:dyDescent="0.25">
      <c r="A196">
        <v>172</v>
      </c>
      <c r="B196">
        <v>579.73746619900112</v>
      </c>
      <c r="C196">
        <v>11.692533800998831</v>
      </c>
      <c r="I196">
        <v>172</v>
      </c>
      <c r="J196">
        <v>23966.385702050033</v>
      </c>
      <c r="K196">
        <v>35.644297949966131</v>
      </c>
      <c r="S196">
        <v>172</v>
      </c>
      <c r="T196">
        <v>4.8916480802674487</v>
      </c>
      <c r="U196">
        <v>30.752649869698683</v>
      </c>
    </row>
    <row r="197" spans="1:21" x14ac:dyDescent="0.25">
      <c r="A197">
        <v>173</v>
      </c>
      <c r="B197">
        <v>579.97765953362932</v>
      </c>
      <c r="C197">
        <v>6.4323404663706469</v>
      </c>
      <c r="I197">
        <v>173</v>
      </c>
      <c r="J197">
        <v>23970.271307348969</v>
      </c>
      <c r="K197">
        <v>34.158692651031743</v>
      </c>
      <c r="S197">
        <v>173</v>
      </c>
      <c r="T197">
        <v>2.6910117541221084</v>
      </c>
      <c r="U197">
        <v>31.467680896909634</v>
      </c>
    </row>
    <row r="198" spans="1:21" x14ac:dyDescent="0.25">
      <c r="A198">
        <v>174</v>
      </c>
      <c r="B198">
        <v>580.21785286825752</v>
      </c>
      <c r="C198">
        <v>5.0721471317424403</v>
      </c>
      <c r="I198">
        <v>174</v>
      </c>
      <c r="J198">
        <v>23974.156912647904</v>
      </c>
      <c r="K198">
        <v>32.673087352097355</v>
      </c>
      <c r="S198">
        <v>174</v>
      </c>
      <c r="T198">
        <v>2.1219659658126608</v>
      </c>
      <c r="U198">
        <v>30.551121386284695</v>
      </c>
    </row>
    <row r="199" spans="1:21" x14ac:dyDescent="0.25">
      <c r="A199">
        <v>175</v>
      </c>
      <c r="B199">
        <v>580.45804620288573</v>
      </c>
      <c r="C199">
        <v>11.881953797114306</v>
      </c>
      <c r="I199">
        <v>175</v>
      </c>
      <c r="J199">
        <v>23978.04251794684</v>
      </c>
      <c r="K199">
        <v>31.177482053160929</v>
      </c>
      <c r="S199">
        <v>175</v>
      </c>
      <c r="T199">
        <v>4.9708931759953776</v>
      </c>
      <c r="U199">
        <v>26.206588877165551</v>
      </c>
    </row>
    <row r="200" spans="1:21" x14ac:dyDescent="0.25">
      <c r="A200">
        <v>176</v>
      </c>
      <c r="B200">
        <v>580.69823953751381</v>
      </c>
      <c r="C200">
        <v>10.121760462486236</v>
      </c>
      <c r="I200">
        <v>176</v>
      </c>
      <c r="J200">
        <v>23981.928123245776</v>
      </c>
      <c r="K200">
        <v>29.691876754222903</v>
      </c>
      <c r="S200">
        <v>176</v>
      </c>
      <c r="T200">
        <v>4.2345047684207664</v>
      </c>
      <c r="U200">
        <v>25.457371985802137</v>
      </c>
    </row>
    <row r="201" spans="1:21" x14ac:dyDescent="0.25">
      <c r="A201">
        <v>177</v>
      </c>
      <c r="B201">
        <v>580.93843287214202</v>
      </c>
      <c r="C201">
        <v>9.2015671278579703</v>
      </c>
      <c r="I201">
        <v>177</v>
      </c>
      <c r="J201">
        <v>23985.813728544716</v>
      </c>
      <c r="K201">
        <v>28.206271455284877</v>
      </c>
      <c r="S201">
        <v>177</v>
      </c>
      <c r="T201">
        <v>3.8495358613030373</v>
      </c>
      <c r="U201">
        <v>24.356735593981838</v>
      </c>
    </row>
    <row r="202" spans="1:21" x14ac:dyDescent="0.25">
      <c r="A202">
        <v>178</v>
      </c>
      <c r="B202">
        <v>581.17862620677022</v>
      </c>
      <c r="C202">
        <v>9.4213737932298045</v>
      </c>
      <c r="I202">
        <v>178</v>
      </c>
      <c r="J202">
        <v>23989.699333843651</v>
      </c>
      <c r="K202">
        <v>26.720666156346851</v>
      </c>
      <c r="S202">
        <v>178</v>
      </c>
      <c r="T202">
        <v>3.9414934190912292</v>
      </c>
      <c r="U202">
        <v>22.779172737255621</v>
      </c>
    </row>
    <row r="203" spans="1:21" x14ac:dyDescent="0.25">
      <c r="A203">
        <v>179</v>
      </c>
      <c r="B203">
        <v>581.41881954139831</v>
      </c>
      <c r="C203">
        <v>13.29118045860173</v>
      </c>
      <c r="I203">
        <v>179</v>
      </c>
      <c r="J203">
        <v>23993.584939142587</v>
      </c>
      <c r="K203">
        <v>25.225060857414064</v>
      </c>
      <c r="S203">
        <v>179</v>
      </c>
      <c r="T203">
        <v>5.560452377674598</v>
      </c>
      <c r="U203">
        <v>19.664608479739467</v>
      </c>
    </row>
    <row r="204" spans="1:21" x14ac:dyDescent="0.25">
      <c r="A204">
        <v>180</v>
      </c>
      <c r="B204">
        <v>581.65901287602651</v>
      </c>
      <c r="C204">
        <v>12.100987123973482</v>
      </c>
      <c r="I204">
        <v>180</v>
      </c>
      <c r="J204">
        <v>23997.470544441523</v>
      </c>
      <c r="K204">
        <v>23.739455558476038</v>
      </c>
      <c r="S204">
        <v>180</v>
      </c>
      <c r="T204">
        <v>5.062527202552852</v>
      </c>
      <c r="U204">
        <v>18.676928355923188</v>
      </c>
    </row>
    <row r="205" spans="1:21" x14ac:dyDescent="0.25">
      <c r="A205">
        <v>181</v>
      </c>
      <c r="B205">
        <v>581.89920621065471</v>
      </c>
      <c r="C205">
        <v>12.190793789345321</v>
      </c>
      <c r="I205">
        <v>181</v>
      </c>
      <c r="J205">
        <v>24001.356149740459</v>
      </c>
      <c r="K205">
        <v>22.25385025954165</v>
      </c>
      <c r="S205">
        <v>181</v>
      </c>
      <c r="T205">
        <v>5.1000984090798491</v>
      </c>
      <c r="U205">
        <v>17.153751850461802</v>
      </c>
    </row>
    <row r="206" spans="1:21" x14ac:dyDescent="0.25">
      <c r="A206">
        <v>182</v>
      </c>
      <c r="B206">
        <v>582.13939954528291</v>
      </c>
      <c r="C206">
        <v>18.220600454717101</v>
      </c>
      <c r="I206">
        <v>182</v>
      </c>
      <c r="J206">
        <v>24005.241755039395</v>
      </c>
      <c r="K206">
        <v>20.768244960603624</v>
      </c>
      <c r="S206">
        <v>182</v>
      </c>
      <c r="T206">
        <v>7.6227075116953493</v>
      </c>
      <c r="U206">
        <v>13.145537448908275</v>
      </c>
    </row>
    <row r="207" spans="1:21" x14ac:dyDescent="0.25">
      <c r="A207">
        <v>183</v>
      </c>
      <c r="B207">
        <v>582.379592879911</v>
      </c>
      <c r="C207">
        <v>17.920407120088953</v>
      </c>
      <c r="I207">
        <v>183</v>
      </c>
      <c r="J207">
        <v>24009.127360338331</v>
      </c>
      <c r="K207">
        <v>19.282639661669236</v>
      </c>
      <c r="S207">
        <v>183</v>
      </c>
      <c r="T207">
        <v>7.4971196644387614</v>
      </c>
      <c r="U207">
        <v>11.785519997230475</v>
      </c>
    </row>
    <row r="208" spans="1:21" x14ac:dyDescent="0.25">
      <c r="A208">
        <v>184</v>
      </c>
      <c r="B208">
        <v>582.6197862145392</v>
      </c>
      <c r="C208">
        <v>16.250213785460801</v>
      </c>
      <c r="I208">
        <v>184</v>
      </c>
      <c r="J208">
        <v>24013.012965637266</v>
      </c>
      <c r="K208">
        <v>17.797034362734848</v>
      </c>
      <c r="S208">
        <v>184</v>
      </c>
      <c r="T208">
        <v>6.7983833461987908</v>
      </c>
      <c r="U208">
        <v>10.998651016536058</v>
      </c>
    </row>
    <row r="209" spans="1:21" x14ac:dyDescent="0.25">
      <c r="A209">
        <v>185</v>
      </c>
      <c r="B209">
        <v>582.85997954916741</v>
      </c>
      <c r="C209">
        <v>16.050020450832562</v>
      </c>
      <c r="I209">
        <v>185</v>
      </c>
      <c r="J209">
        <v>24016.898570936206</v>
      </c>
      <c r="K209">
        <v>16.311429063793184</v>
      </c>
      <c r="S209">
        <v>185</v>
      </c>
      <c r="T209">
        <v>6.7146311537584698</v>
      </c>
      <c r="U209">
        <v>9.5967979100347147</v>
      </c>
    </row>
    <row r="210" spans="1:21" x14ac:dyDescent="0.25">
      <c r="A210">
        <v>186</v>
      </c>
      <c r="B210">
        <v>583.10017288379561</v>
      </c>
      <c r="C210">
        <v>16.55982711620436</v>
      </c>
      <c r="I210">
        <v>186</v>
      </c>
      <c r="J210">
        <v>24020.784176235142</v>
      </c>
      <c r="K210">
        <v>14.825823764858796</v>
      </c>
      <c r="S210">
        <v>186</v>
      </c>
      <c r="T210">
        <v>6.9279121105139314</v>
      </c>
      <c r="U210">
        <v>7.8979116543448651</v>
      </c>
    </row>
    <row r="211" spans="1:21" x14ac:dyDescent="0.25">
      <c r="A211">
        <v>187</v>
      </c>
      <c r="B211">
        <v>583.3403662184237</v>
      </c>
      <c r="C211">
        <v>18.319633781576272</v>
      </c>
      <c r="I211">
        <v>187</v>
      </c>
      <c r="J211">
        <v>24024.669781534078</v>
      </c>
      <c r="K211">
        <v>13.340218465920771</v>
      </c>
      <c r="S211">
        <v>187</v>
      </c>
      <c r="T211">
        <v>7.6641387524732556</v>
      </c>
      <c r="U211">
        <v>5.6760797134475149</v>
      </c>
    </row>
    <row r="212" spans="1:21" x14ac:dyDescent="0.25">
      <c r="A212">
        <v>188</v>
      </c>
      <c r="B212">
        <v>583.5805595530519</v>
      </c>
      <c r="C212">
        <v>15.639440446948129</v>
      </c>
      <c r="I212">
        <v>188</v>
      </c>
      <c r="J212">
        <v>24028.555386833013</v>
      </c>
      <c r="K212">
        <v>11.854613166986383</v>
      </c>
      <c r="S212">
        <v>188</v>
      </c>
      <c r="T212">
        <v>6.5428623205886058</v>
      </c>
      <c r="U212">
        <v>5.3117508463977767</v>
      </c>
    </row>
    <row r="213" spans="1:21" x14ac:dyDescent="0.25">
      <c r="A213">
        <v>189</v>
      </c>
      <c r="B213">
        <v>583.8207528876801</v>
      </c>
      <c r="C213">
        <v>13.43924711231989</v>
      </c>
      <c r="I213">
        <v>189</v>
      </c>
      <c r="J213">
        <v>24032.440992131949</v>
      </c>
      <c r="K213">
        <v>10.369007868051995</v>
      </c>
      <c r="S213">
        <v>189</v>
      </c>
      <c r="T213">
        <v>5.6223970318221816</v>
      </c>
      <c r="U213">
        <v>4.7466108362298129</v>
      </c>
    </row>
    <row r="214" spans="1:21" x14ac:dyDescent="0.25">
      <c r="A214">
        <v>190</v>
      </c>
      <c r="B214">
        <v>584.0609462223083</v>
      </c>
      <c r="C214">
        <v>12.019053777691738</v>
      </c>
      <c r="I214">
        <v>190</v>
      </c>
      <c r="J214">
        <v>24036.326597430885</v>
      </c>
      <c r="K214">
        <v>8.8834025691139686</v>
      </c>
      <c r="S214">
        <v>190</v>
      </c>
      <c r="T214">
        <v>5.0282498506229736</v>
      </c>
      <c r="U214">
        <v>3.8551527184909951</v>
      </c>
    </row>
    <row r="215" spans="1:21" x14ac:dyDescent="0.25">
      <c r="A215">
        <v>191</v>
      </c>
      <c r="B215">
        <v>584.30113955693639</v>
      </c>
      <c r="C215">
        <v>14.338860443063595</v>
      </c>
      <c r="I215">
        <v>191</v>
      </c>
      <c r="J215">
        <v>24040.212202729821</v>
      </c>
      <c r="K215">
        <v>5.7777972701805993</v>
      </c>
      <c r="S215">
        <v>191</v>
      </c>
      <c r="T215">
        <v>5.9987561595535839</v>
      </c>
      <c r="U215">
        <v>-0.22095888937298458</v>
      </c>
    </row>
    <row r="216" spans="1:21" x14ac:dyDescent="0.25">
      <c r="A216">
        <v>192</v>
      </c>
      <c r="B216">
        <v>584.54133289156459</v>
      </c>
      <c r="C216">
        <v>13.178667108435434</v>
      </c>
      <c r="I216">
        <v>192</v>
      </c>
      <c r="J216">
        <v>24044.097808028757</v>
      </c>
      <c r="K216">
        <v>2.6621919712415547</v>
      </c>
      <c r="S216">
        <v>192</v>
      </c>
      <c r="T216">
        <v>5.5133816808767655</v>
      </c>
      <c r="U216">
        <v>-2.8511897096352108</v>
      </c>
    </row>
    <row r="217" spans="1:21" x14ac:dyDescent="0.25">
      <c r="A217">
        <v>193</v>
      </c>
      <c r="B217">
        <v>584.7815262261928</v>
      </c>
      <c r="C217">
        <v>12.16847377380725</v>
      </c>
      <c r="I217">
        <v>193</v>
      </c>
      <c r="J217">
        <v>24047.983413327696</v>
      </c>
      <c r="K217">
        <v>-0.44341332769545261</v>
      </c>
      <c r="S217">
        <v>193</v>
      </c>
      <c r="T217">
        <v>5.0907606844243958</v>
      </c>
      <c r="U217">
        <v>-5.5341740121198484</v>
      </c>
    </row>
    <row r="218" spans="1:21" x14ac:dyDescent="0.25">
      <c r="A218">
        <v>194</v>
      </c>
      <c r="B218">
        <v>585.02171956082088</v>
      </c>
      <c r="C218">
        <v>9.6882804391791524</v>
      </c>
      <c r="I218">
        <v>194</v>
      </c>
      <c r="J218">
        <v>24051.869018626632</v>
      </c>
      <c r="K218">
        <v>-3.5590186266308592</v>
      </c>
      <c r="S218">
        <v>194</v>
      </c>
      <c r="T218">
        <v>4.0531555621723756</v>
      </c>
      <c r="U218">
        <v>-7.6121741888032348</v>
      </c>
    </row>
    <row r="219" spans="1:21" x14ac:dyDescent="0.25">
      <c r="A219">
        <v>195</v>
      </c>
      <c r="B219">
        <v>585.26191289544909</v>
      </c>
      <c r="C219">
        <v>6.8680871045509093</v>
      </c>
      <c r="I219">
        <v>195</v>
      </c>
      <c r="J219">
        <v>24055.754623925568</v>
      </c>
      <c r="K219">
        <v>-6.6646239255678665</v>
      </c>
      <c r="S219">
        <v>195</v>
      </c>
      <c r="T219">
        <v>2.8733092135448572</v>
      </c>
      <c r="U219">
        <v>-9.5379331391127238</v>
      </c>
    </row>
    <row r="220" spans="1:21" x14ac:dyDescent="0.25">
      <c r="A220">
        <v>196</v>
      </c>
      <c r="B220">
        <v>585.50210623007729</v>
      </c>
      <c r="C220">
        <v>8.7978937699226663</v>
      </c>
      <c r="I220">
        <v>196</v>
      </c>
      <c r="J220">
        <v>24059.640229224504</v>
      </c>
      <c r="K220">
        <v>-9.7802292245032731</v>
      </c>
      <c r="S220">
        <v>196</v>
      </c>
      <c r="T220">
        <v>3.6806564686918355</v>
      </c>
      <c r="U220">
        <v>-13.46088569319511</v>
      </c>
    </row>
    <row r="221" spans="1:21" x14ac:dyDescent="0.25">
      <c r="A221">
        <v>197</v>
      </c>
      <c r="B221">
        <v>585.74229956470549</v>
      </c>
      <c r="C221">
        <v>4.2677004352945005</v>
      </c>
      <c r="I221">
        <v>197</v>
      </c>
      <c r="J221">
        <v>24063.52583452344</v>
      </c>
      <c r="K221">
        <v>-12.88583452344028</v>
      </c>
      <c r="S221">
        <v>197</v>
      </c>
      <c r="T221">
        <v>1.7854204227055301</v>
      </c>
      <c r="U221">
        <v>-14.67125494614581</v>
      </c>
    </row>
    <row r="222" spans="1:21" x14ac:dyDescent="0.25">
      <c r="A222">
        <v>198</v>
      </c>
      <c r="B222">
        <v>585.98249289933358</v>
      </c>
      <c r="C222">
        <v>2.4175071006663984</v>
      </c>
      <c r="I222">
        <v>198</v>
      </c>
      <c r="J222">
        <v>24067.411439822376</v>
      </c>
      <c r="K222">
        <v>-16.001439822375687</v>
      </c>
      <c r="S222">
        <v>198</v>
      </c>
      <c r="T222">
        <v>1.0113799257962308</v>
      </c>
      <c r="U222">
        <v>-17.012819748171918</v>
      </c>
    </row>
    <row r="223" spans="1:21" x14ac:dyDescent="0.25">
      <c r="A223">
        <v>199</v>
      </c>
      <c r="B223">
        <v>586.22268623396178</v>
      </c>
      <c r="C223">
        <v>1.9973137660382463</v>
      </c>
      <c r="I223">
        <v>199</v>
      </c>
      <c r="J223">
        <v>24071.297045121311</v>
      </c>
      <c r="K223">
        <v>-19.107045121312694</v>
      </c>
      <c r="S223">
        <v>199</v>
      </c>
      <c r="T223">
        <v>0.83558929276007499</v>
      </c>
      <c r="U223">
        <v>-19.942634414072771</v>
      </c>
    </row>
    <row r="224" spans="1:21" x14ac:dyDescent="0.25">
      <c r="A224">
        <v>200</v>
      </c>
      <c r="B224">
        <v>586.46287956858998</v>
      </c>
      <c r="C224">
        <v>4.697120431409985</v>
      </c>
      <c r="I224">
        <v>200</v>
      </c>
      <c r="J224">
        <v>24075.182650420251</v>
      </c>
      <c r="K224">
        <v>-22.222650420251739</v>
      </c>
      <c r="S224">
        <v>200</v>
      </c>
      <c r="T224">
        <v>1.9650710899925954</v>
      </c>
      <c r="U224">
        <v>-24.187721510244334</v>
      </c>
    </row>
    <row r="225" spans="1:21" x14ac:dyDescent="0.25">
      <c r="A225">
        <v>201</v>
      </c>
      <c r="B225">
        <v>586.70307290321819</v>
      </c>
      <c r="C225">
        <v>0.90692709678182837</v>
      </c>
      <c r="I225">
        <v>201</v>
      </c>
      <c r="J225">
        <v>24079.068255719187</v>
      </c>
      <c r="K225">
        <v>-25.328255719185108</v>
      </c>
      <c r="S225">
        <v>201</v>
      </c>
      <c r="T225">
        <v>0.37941888964695253</v>
      </c>
      <c r="U225">
        <v>-25.707674608832061</v>
      </c>
    </row>
    <row r="226" spans="1:21" x14ac:dyDescent="0.25">
      <c r="A226">
        <v>202</v>
      </c>
      <c r="B226">
        <v>586.94326623784627</v>
      </c>
      <c r="C226">
        <v>0.17673376215373082</v>
      </c>
      <c r="I226">
        <v>202</v>
      </c>
      <c r="J226">
        <v>24082.953861018123</v>
      </c>
      <c r="K226">
        <v>-28.443861018124153</v>
      </c>
      <c r="S226">
        <v>202</v>
      </c>
      <c r="T226">
        <v>7.3937726680273319E-2</v>
      </c>
      <c r="U226">
        <v>-28.517798744804427</v>
      </c>
    </row>
    <row r="227" spans="1:21" x14ac:dyDescent="0.25">
      <c r="A227">
        <v>203</v>
      </c>
      <c r="B227">
        <v>587.18345957247448</v>
      </c>
      <c r="C227">
        <v>-3.2634595724745168</v>
      </c>
      <c r="I227">
        <v>203</v>
      </c>
      <c r="J227">
        <v>24086.839466317058</v>
      </c>
      <c r="K227">
        <v>-31.549466317057522</v>
      </c>
      <c r="S227">
        <v>203</v>
      </c>
      <c r="T227">
        <v>-1.3652896818083395</v>
      </c>
      <c r="U227">
        <v>-30.184176635249184</v>
      </c>
    </row>
    <row r="228" spans="1:21" x14ac:dyDescent="0.25">
      <c r="A228">
        <v>204</v>
      </c>
      <c r="B228">
        <v>587.42365290710268</v>
      </c>
      <c r="C228">
        <v>-3.2836529071026916</v>
      </c>
      <c r="I228">
        <v>204</v>
      </c>
      <c r="J228">
        <v>24090.725071615994</v>
      </c>
      <c r="K228">
        <v>-34.65507161599453</v>
      </c>
      <c r="S228">
        <v>204</v>
      </c>
      <c r="T228">
        <v>-1.3737376955792842</v>
      </c>
      <c r="U228">
        <v>-33.281333920415243</v>
      </c>
    </row>
    <row r="229" spans="1:21" x14ac:dyDescent="0.25">
      <c r="A229">
        <v>205</v>
      </c>
      <c r="B229">
        <v>587.66384624173088</v>
      </c>
      <c r="C229">
        <v>-3.2638462417309029</v>
      </c>
      <c r="I229">
        <v>205</v>
      </c>
      <c r="J229">
        <v>24094.61067691493</v>
      </c>
      <c r="K229">
        <v>-37.770676914929936</v>
      </c>
      <c r="S229">
        <v>205</v>
      </c>
      <c r="T229">
        <v>-1.365451447423722</v>
      </c>
      <c r="U229">
        <v>-36.405225467506213</v>
      </c>
    </row>
    <row r="230" spans="1:21" x14ac:dyDescent="0.25">
      <c r="A230">
        <v>206</v>
      </c>
      <c r="B230">
        <v>587.90403957635897</v>
      </c>
      <c r="C230">
        <v>-3.7040395763589231</v>
      </c>
      <c r="I230">
        <v>206</v>
      </c>
      <c r="J230">
        <v>24098.496282213866</v>
      </c>
      <c r="K230">
        <v>-40.876282213866943</v>
      </c>
      <c r="S230">
        <v>206</v>
      </c>
      <c r="T230">
        <v>-1.5496092114230837</v>
      </c>
      <c r="U230">
        <v>-39.326673002443862</v>
      </c>
    </row>
    <row r="231" spans="1:21" x14ac:dyDescent="0.25">
      <c r="A231">
        <v>207</v>
      </c>
      <c r="B231">
        <v>588.14423291098717</v>
      </c>
      <c r="C231">
        <v>-3.044232910987148</v>
      </c>
      <c r="I231">
        <v>207</v>
      </c>
      <c r="J231">
        <v>24102.381887512802</v>
      </c>
      <c r="K231">
        <v>-43.99188751280235</v>
      </c>
      <c r="S231">
        <v>207</v>
      </c>
      <c r="T231">
        <v>-1.2735747724431741</v>
      </c>
      <c r="U231">
        <v>-42.718312740359174</v>
      </c>
    </row>
    <row r="232" spans="1:21" x14ac:dyDescent="0.25">
      <c r="A232">
        <v>208</v>
      </c>
      <c r="B232">
        <v>588.38442624561537</v>
      </c>
      <c r="C232">
        <v>-6.7644262456153683</v>
      </c>
      <c r="I232">
        <v>208</v>
      </c>
      <c r="J232">
        <v>24106.267492811741</v>
      </c>
      <c r="K232">
        <v>-47.097492811742995</v>
      </c>
      <c r="S232">
        <v>208</v>
      </c>
      <c r="T232">
        <v>-2.8299420144174299</v>
      </c>
      <c r="U232">
        <v>-44.267550797325569</v>
      </c>
    </row>
    <row r="233" spans="1:21" x14ac:dyDescent="0.25">
      <c r="A233">
        <v>209</v>
      </c>
      <c r="B233">
        <v>588.62461958024346</v>
      </c>
      <c r="C233">
        <v>-11.974619580243484</v>
      </c>
      <c r="I233">
        <v>209</v>
      </c>
      <c r="J233">
        <v>24110.153098110677</v>
      </c>
      <c r="K233">
        <v>-50.213098110678402</v>
      </c>
      <c r="S233">
        <v>209</v>
      </c>
      <c r="T233">
        <v>-5.0096605131545902</v>
      </c>
      <c r="U233">
        <v>-45.203437597523809</v>
      </c>
    </row>
    <row r="234" spans="1:21" x14ac:dyDescent="0.25">
      <c r="A234">
        <v>210</v>
      </c>
      <c r="B234">
        <v>588.86481291487166</v>
      </c>
      <c r="C234">
        <v>-12.364812914871663</v>
      </c>
      <c r="I234">
        <v>210</v>
      </c>
      <c r="J234">
        <v>24114.038703409613</v>
      </c>
      <c r="K234">
        <v>-53.318703409611771</v>
      </c>
      <c r="S234">
        <v>210</v>
      </c>
      <c r="T234">
        <v>-5.1729004497458657</v>
      </c>
      <c r="U234">
        <v>-48.145802959865904</v>
      </c>
    </row>
    <row r="235" spans="1:21" x14ac:dyDescent="0.25">
      <c r="A235">
        <v>211</v>
      </c>
      <c r="B235">
        <v>589.10500624949987</v>
      </c>
      <c r="C235">
        <v>-8.485006249499861</v>
      </c>
      <c r="I235">
        <v>211</v>
      </c>
      <c r="J235">
        <v>24117.924308708549</v>
      </c>
      <c r="K235">
        <v>-56.424308708548779</v>
      </c>
      <c r="S235">
        <v>211</v>
      </c>
      <c r="T235">
        <v>-3.5497579256809169</v>
      </c>
      <c r="U235">
        <v>-52.874550782867864</v>
      </c>
    </row>
    <row r="236" spans="1:21" x14ac:dyDescent="0.25">
      <c r="A236">
        <v>212</v>
      </c>
      <c r="B236">
        <v>589.34519958412807</v>
      </c>
      <c r="C236">
        <v>-3.3751995841280404</v>
      </c>
      <c r="I236">
        <v>212</v>
      </c>
      <c r="J236">
        <v>24121.809914007485</v>
      </c>
      <c r="K236">
        <v>-59.539914007484185</v>
      </c>
      <c r="S236">
        <v>212</v>
      </c>
      <c r="T236">
        <v>-1.4120368473754068</v>
      </c>
      <c r="U236">
        <v>-58.127877160108781</v>
      </c>
    </row>
    <row r="237" spans="1:21" x14ac:dyDescent="0.25">
      <c r="A237">
        <v>213</v>
      </c>
      <c r="B237">
        <v>589.58539291875616</v>
      </c>
      <c r="C237">
        <v>-1.105392918756138</v>
      </c>
      <c r="I237">
        <v>213</v>
      </c>
      <c r="J237">
        <v>24125.69551930642</v>
      </c>
      <c r="K237">
        <v>-62.645519306421193</v>
      </c>
      <c r="S237">
        <v>213</v>
      </c>
      <c r="T237">
        <v>-0.4624483658529302</v>
      </c>
      <c r="U237">
        <v>-62.183070940568264</v>
      </c>
    </row>
    <row r="238" spans="1:21" x14ac:dyDescent="0.25">
      <c r="A238">
        <v>214</v>
      </c>
      <c r="B238">
        <v>589.82558625338436</v>
      </c>
      <c r="C238">
        <v>0.61441374661569625</v>
      </c>
      <c r="I238">
        <v>214</v>
      </c>
      <c r="J238">
        <v>24129.581124605356</v>
      </c>
      <c r="K238">
        <v>-65.761124605356599</v>
      </c>
      <c r="S238">
        <v>214</v>
      </c>
      <c r="T238">
        <v>0.25704401417983935</v>
      </c>
      <c r="U238">
        <v>-66.018168619536439</v>
      </c>
    </row>
    <row r="239" spans="1:21" x14ac:dyDescent="0.25">
      <c r="A239">
        <v>215</v>
      </c>
      <c r="B239">
        <v>590.06577958801256</v>
      </c>
      <c r="C239">
        <v>-0.34577958801253317</v>
      </c>
      <c r="I239">
        <v>215</v>
      </c>
      <c r="J239">
        <v>24133.466729904296</v>
      </c>
      <c r="K239">
        <v>-68.866729904297245</v>
      </c>
      <c r="S239">
        <v>215</v>
      </c>
      <c r="T239">
        <v>-0.14465915486439695</v>
      </c>
      <c r="U239">
        <v>-68.722070749432845</v>
      </c>
    </row>
    <row r="240" spans="1:21" x14ac:dyDescent="0.25">
      <c r="A240">
        <v>216</v>
      </c>
      <c r="B240">
        <v>590.30597292264076</v>
      </c>
      <c r="C240">
        <v>-1.9759729226407217</v>
      </c>
      <c r="I240">
        <v>216</v>
      </c>
      <c r="J240">
        <v>24137.352335203232</v>
      </c>
      <c r="K240">
        <v>-71.972335203230614</v>
      </c>
      <c r="S240">
        <v>216</v>
      </c>
      <c r="T240">
        <v>-0.82666121117786096</v>
      </c>
      <c r="U240">
        <v>-71.14567399205275</v>
      </c>
    </row>
    <row r="241" spans="1:21" x14ac:dyDescent="0.25">
      <c r="A241">
        <v>217</v>
      </c>
      <c r="B241">
        <v>590.54616625726885</v>
      </c>
      <c r="C241">
        <v>3.3833742731189886E-2</v>
      </c>
      <c r="I241">
        <v>217</v>
      </c>
      <c r="J241">
        <v>24141.237940502167</v>
      </c>
      <c r="K241">
        <v>-75.08794050216602</v>
      </c>
      <c r="S241">
        <v>217</v>
      </c>
      <c r="T241">
        <v>1.4154567822226001E-2</v>
      </c>
      <c r="U241">
        <v>-75.102095069988252</v>
      </c>
    </row>
    <row r="242" spans="1:21" x14ac:dyDescent="0.25">
      <c r="A242">
        <v>218</v>
      </c>
      <c r="B242">
        <v>590.78635959189705</v>
      </c>
      <c r="C242">
        <v>1.693640408102965</v>
      </c>
      <c r="I242">
        <v>218</v>
      </c>
      <c r="J242">
        <v>24145.123545801103</v>
      </c>
      <c r="K242">
        <v>-78.193545801103028</v>
      </c>
      <c r="S242">
        <v>218</v>
      </c>
      <c r="T242">
        <v>0.70854555496518778</v>
      </c>
      <c r="U242">
        <v>-78.902091356068212</v>
      </c>
    </row>
    <row r="243" spans="1:21" ht="15.75" thickBot="1" x14ac:dyDescent="0.3">
      <c r="A243" s="72">
        <v>219</v>
      </c>
      <c r="B243" s="72">
        <v>591.02655292652526</v>
      </c>
      <c r="C243" s="72">
        <v>3.113447073474731</v>
      </c>
      <c r="I243" s="72">
        <v>219</v>
      </c>
      <c r="J243" s="72">
        <v>24149.009151100039</v>
      </c>
      <c r="K243" s="72">
        <v>-81.309151100038434</v>
      </c>
      <c r="S243" s="72">
        <v>219</v>
      </c>
      <c r="T243" s="72">
        <v>1.3025309705490131</v>
      </c>
      <c r="U243" s="72">
        <v>-82.611682070587449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7D2A-784D-45A2-AA84-3ECAE92578C7}">
  <sheetPr codeName="Hoja14"/>
  <dimension ref="A1:K18"/>
  <sheetViews>
    <sheetView showGridLines="0" workbookViewId="0">
      <selection activeCell="F30" sqref="F30"/>
    </sheetView>
  </sheetViews>
  <sheetFormatPr baseColWidth="10" defaultRowHeight="15" x14ac:dyDescent="0.25"/>
  <sheetData>
    <row r="1" spans="1:11" x14ac:dyDescent="0.25">
      <c r="A1" t="s">
        <v>5</v>
      </c>
      <c r="J1" t="s">
        <v>95</v>
      </c>
    </row>
    <row r="3" spans="1:11" ht="15.75" thickBot="1" x14ac:dyDescent="0.3">
      <c r="A3" s="35" t="s">
        <v>6</v>
      </c>
      <c r="B3" s="35"/>
      <c r="D3" s="35"/>
      <c r="E3" s="35"/>
      <c r="J3" t="s">
        <v>16</v>
      </c>
      <c r="K3" s="71">
        <v>0.05</v>
      </c>
    </row>
    <row r="4" spans="1:11" ht="15.75" thickTop="1" x14ac:dyDescent="0.25">
      <c r="A4" t="s">
        <v>7</v>
      </c>
      <c r="B4">
        <f>SQRT(B5)</f>
        <v>0.13284175913332097</v>
      </c>
      <c r="D4" t="s">
        <v>12</v>
      </c>
      <c r="E4">
        <f>B8*LN(C13/B8)+2*(B12+1)</f>
        <v>1526.9280845039257</v>
      </c>
    </row>
    <row r="5" spans="1:11" x14ac:dyDescent="0.25">
      <c r="A5" t="s">
        <v>8</v>
      </c>
      <c r="B5">
        <f>C12/C14</f>
        <v>1.7646932969635262E-2</v>
      </c>
      <c r="D5" t="s">
        <v>13</v>
      </c>
      <c r="E5">
        <f>E4+2*(B12+2)*(B12+3)/(B8-B12-3)</f>
        <v>1527.0397124109024</v>
      </c>
      <c r="J5" t="str">
        <f t="array" ref="J5:K8">[1]!DURBIN(Datos!E2:E220,Datos!F2:F220,TRUE,K3)</f>
        <v>D-stat</v>
      </c>
      <c r="K5" s="73">
        <v>4.0941202187411039E-3</v>
      </c>
    </row>
    <row r="6" spans="1:11" x14ac:dyDescent="0.25">
      <c r="A6" t="s">
        <v>9</v>
      </c>
      <c r="B6">
        <f>1-(1-B5)*(B8-1)/(B8-B12-1)</f>
        <v>1.3119960310509216E-2</v>
      </c>
      <c r="D6" s="36" t="s">
        <v>14</v>
      </c>
      <c r="E6" s="36">
        <f>B8*LN(C13/B8)+(B12+1)*LN(B8)</f>
        <v>1533.7062279635586</v>
      </c>
      <c r="J6" t="str">
        <v>D-lower</v>
      </c>
      <c r="K6" s="74">
        <v>1.7694949315068493</v>
      </c>
    </row>
    <row r="7" spans="1:11" x14ac:dyDescent="0.25">
      <c r="A7" t="s">
        <v>10</v>
      </c>
      <c r="B7">
        <f>SQRT(D13)</f>
        <v>32.511437395221805</v>
      </c>
      <c r="J7" t="str">
        <v>D-upper</v>
      </c>
      <c r="K7" s="74">
        <v>1.7878287384206335</v>
      </c>
    </row>
    <row r="8" spans="1:11" x14ac:dyDescent="0.25">
      <c r="A8" s="36" t="s">
        <v>11</v>
      </c>
      <c r="B8" s="36">
        <f>COUNT(Datos!F2:F220)</f>
        <v>219</v>
      </c>
      <c r="J8" t="str">
        <v>sig</v>
      </c>
      <c r="K8" s="75" t="str">
        <v>yes</v>
      </c>
    </row>
    <row r="10" spans="1:11" ht="15.75" thickBot="1" x14ac:dyDescent="0.3">
      <c r="A10" t="s">
        <v>15</v>
      </c>
      <c r="E10" s="2" t="s">
        <v>16</v>
      </c>
      <c r="F10" s="2">
        <v>0.05</v>
      </c>
    </row>
    <row r="11" spans="1:11" ht="15.75" thickTop="1" x14ac:dyDescent="0.25">
      <c r="A11" s="37"/>
      <c r="B11" s="37" t="s">
        <v>17</v>
      </c>
      <c r="C11" s="37" t="s">
        <v>18</v>
      </c>
      <c r="D11" s="37" t="s">
        <v>19</v>
      </c>
      <c r="E11" s="37" t="s">
        <v>20</v>
      </c>
      <c r="F11" s="37" t="s">
        <v>21</v>
      </c>
      <c r="G11" s="37" t="s">
        <v>22</v>
      </c>
    </row>
    <row r="12" spans="1:11" x14ac:dyDescent="0.25">
      <c r="A12" t="s">
        <v>23</v>
      </c>
      <c r="B12">
        <f>COUNT(Datos!E2)</f>
        <v>1</v>
      </c>
      <c r="C12">
        <f>DEVSQ(MMULT([1]!DESIGN(Datos!E2:E220),B17:B18))</f>
        <v>4120.3461857858383</v>
      </c>
      <c r="D12">
        <f>C12/B12</f>
        <v>4120.3461857858383</v>
      </c>
      <c r="E12">
        <f>D12/D13</f>
        <v>3.8981752925015138</v>
      </c>
      <c r="F12">
        <f>_xlfn.F.DIST.RT(E12,B12,B13)</f>
        <v>4.9606886697947931E-2</v>
      </c>
      <c r="G12" s="2" t="str">
        <f>IF(F12&lt;F10,"yes","no")</f>
        <v>yes</v>
      </c>
    </row>
    <row r="13" spans="1:11" x14ac:dyDescent="0.25">
      <c r="A13" t="s">
        <v>24</v>
      </c>
      <c r="B13">
        <f>B14-B12</f>
        <v>217</v>
      </c>
      <c r="C13">
        <f>C14-C12</f>
        <v>229367.60284624365</v>
      </c>
      <c r="D13">
        <f>C13/B13</f>
        <v>1056.9935615034269</v>
      </c>
    </row>
    <row r="14" spans="1:11" x14ac:dyDescent="0.25">
      <c r="A14" s="36" t="s">
        <v>25</v>
      </c>
      <c r="B14" s="36">
        <f>B8-1</f>
        <v>218</v>
      </c>
      <c r="C14" s="36">
        <f>DEVSQ(Datos!F2:F220)</f>
        <v>233487.94903202949</v>
      </c>
      <c r="D14" s="36"/>
      <c r="E14" s="36"/>
      <c r="F14" s="36"/>
      <c r="G14" s="36"/>
    </row>
    <row r="15" spans="1:11" ht="15.75" thickBot="1" x14ac:dyDescent="0.3"/>
    <row r="16" spans="1:11" ht="15.75" thickTop="1" x14ac:dyDescent="0.25">
      <c r="A16" s="37"/>
      <c r="B16" s="37" t="s">
        <v>26</v>
      </c>
      <c r="C16" s="37" t="s">
        <v>27</v>
      </c>
      <c r="D16" s="37" t="s">
        <v>28</v>
      </c>
      <c r="E16" s="37" t="s">
        <v>21</v>
      </c>
      <c r="F16" s="37" t="s">
        <v>29</v>
      </c>
      <c r="G16" s="37" t="s">
        <v>30</v>
      </c>
    </row>
    <row r="17" spans="1:7" x14ac:dyDescent="0.25">
      <c r="A17" t="s">
        <v>32</v>
      </c>
      <c r="B17">
        <f t="array" ref="B17:C18">[1]!RegCoeff(Datos!E2:E220,Datos!F2:F220)</f>
        <v>1.7686487826484072E-12</v>
      </c>
      <c r="C17">
        <v>2.1969193473446196</v>
      </c>
      <c r="D17">
        <f>B17/C17</f>
        <v>8.0505858569006823E-13</v>
      </c>
      <c r="E17">
        <f>_xlfn.T.DIST.2T(ABS(D17),$B$13)</f>
        <v>1</v>
      </c>
      <c r="F17">
        <f>B17-_xlfn.T.INV.2T(F$10,$B$13)*C17</f>
        <v>-4.3300320293976258</v>
      </c>
      <c r="G17">
        <f>B17+_xlfn.T.INV.2T(F$10,$B$13)*C17</f>
        <v>4.3300320294011625</v>
      </c>
    </row>
    <row r="18" spans="1:7" x14ac:dyDescent="0.25">
      <c r="A18" s="36" t="str">
        <f t="array" ref="A18">TRANSPOSE(Datos!E1)</f>
        <v>USDst</v>
      </c>
      <c r="B18" s="36">
        <v>0.41835654816305196</v>
      </c>
      <c r="C18" s="36">
        <v>0.21189264820092044</v>
      </c>
      <c r="D18" s="36">
        <f>B18/C18</f>
        <v>1.9743797234831797</v>
      </c>
      <c r="E18" s="36">
        <f>_xlfn.T.DIST.2T(ABS(D18),$B$13)</f>
        <v>4.9606886697947931E-2</v>
      </c>
      <c r="F18" s="36">
        <f>B18-_xlfn.T.INV.2T(F$10,$B$13)*C18</f>
        <v>7.2539815601463387E-4</v>
      </c>
      <c r="G18" s="36">
        <f>B18+_xlfn.T.INV.2T(F$10,$B$13)*C18</f>
        <v>0.83598769817008933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B6BF-0C09-4DC9-8566-1A54F0A4311E}">
  <sheetPr codeName="Hoja15"/>
  <dimension ref="A1:I244"/>
  <sheetViews>
    <sheetView showGridLines="0" zoomScale="80" zoomScaleNormal="80" workbookViewId="0">
      <selection activeCell="F30" sqref="F30"/>
    </sheetView>
  </sheetViews>
  <sheetFormatPr baseColWidth="10" defaultRowHeight="15" x14ac:dyDescent="0.25"/>
  <cols>
    <col min="1" max="1" width="36.42578125" bestFit="1" customWidth="1"/>
    <col min="2" max="2" width="18" bestFit="1" customWidth="1"/>
    <col min="3" max="3" width="18.85546875" bestFit="1" customWidth="1"/>
    <col min="4" max="4" width="25.140625" bestFit="1" customWidth="1"/>
    <col min="5" max="5" width="18.5703125" bestFit="1" customWidth="1"/>
    <col min="6" max="6" width="20.28515625" bestFit="1" customWidth="1"/>
    <col min="7" max="7" width="21.42578125" bestFit="1" customWidth="1"/>
    <col min="8" max="8" width="14.28515625" bestFit="1" customWidth="1"/>
  </cols>
  <sheetData>
    <row r="1" spans="1:9" x14ac:dyDescent="0.25">
      <c r="A1" s="4" t="s">
        <v>41</v>
      </c>
      <c r="B1" s="4"/>
      <c r="C1" s="4"/>
      <c r="D1" s="4"/>
      <c r="E1" s="4"/>
      <c r="F1" s="4"/>
      <c r="G1" s="4"/>
    </row>
    <row r="2" spans="1:9" ht="15.75" thickBot="1" x14ac:dyDescent="0.3">
      <c r="A2" s="4"/>
      <c r="B2" s="4"/>
      <c r="C2" s="4"/>
      <c r="E2" s="95" t="s">
        <v>541</v>
      </c>
      <c r="F2" s="95" t="s">
        <v>542</v>
      </c>
      <c r="G2" s="95" t="s">
        <v>543</v>
      </c>
    </row>
    <row r="3" spans="1:9" x14ac:dyDescent="0.25">
      <c r="A3" s="96" t="s">
        <v>42</v>
      </c>
      <c r="B3" s="96"/>
      <c r="C3" s="4"/>
      <c r="D3" s="97" t="s">
        <v>544</v>
      </c>
      <c r="E3" s="98">
        <f>+'UFt = USDt'!B19</f>
        <v>11.166265294141102</v>
      </c>
      <c r="F3" s="98">
        <f>+'UFst = USDst'!T18</f>
        <v>0.41835654816305196</v>
      </c>
      <c r="G3" s="98">
        <f>+'UFt = USDt + t'!B19</f>
        <v>0.41835654816305279</v>
      </c>
    </row>
    <row r="4" spans="1:9" x14ac:dyDescent="0.25">
      <c r="A4" s="54" t="s">
        <v>43</v>
      </c>
      <c r="B4" s="54">
        <v>0.99143553994336087</v>
      </c>
      <c r="C4" s="4"/>
      <c r="D4" s="4"/>
      <c r="E4" s="4"/>
      <c r="F4" s="4"/>
      <c r="G4" s="4"/>
    </row>
    <row r="5" spans="1:9" x14ac:dyDescent="0.25">
      <c r="A5" s="54" t="s">
        <v>44</v>
      </c>
      <c r="B5" s="99">
        <v>0.98294442986278341</v>
      </c>
      <c r="C5" s="4"/>
      <c r="D5" s="4"/>
      <c r="E5" s="4"/>
      <c r="F5" s="4"/>
      <c r="G5" s="4"/>
    </row>
    <row r="6" spans="1:9" x14ac:dyDescent="0.25">
      <c r="A6" s="54" t="s">
        <v>45</v>
      </c>
      <c r="B6" s="54">
        <v>0.98278650791706845</v>
      </c>
      <c r="C6" s="4"/>
      <c r="D6" s="4"/>
      <c r="E6" s="4"/>
      <c r="F6" s="4"/>
      <c r="G6" s="4"/>
    </row>
    <row r="7" spans="1:9" x14ac:dyDescent="0.25">
      <c r="A7" s="54" t="s">
        <v>46</v>
      </c>
      <c r="B7" s="54">
        <v>32.586608449086768</v>
      </c>
      <c r="C7" s="4"/>
      <c r="D7" s="4"/>
      <c r="E7" s="4"/>
      <c r="F7" s="4"/>
      <c r="G7" s="4"/>
    </row>
    <row r="8" spans="1:9" ht="15.75" thickBot="1" x14ac:dyDescent="0.3">
      <c r="A8" s="55" t="s">
        <v>47</v>
      </c>
      <c r="B8" s="55">
        <v>219</v>
      </c>
      <c r="C8" s="4"/>
      <c r="D8" s="4"/>
      <c r="E8" s="4"/>
      <c r="F8" s="4"/>
      <c r="G8" s="4"/>
    </row>
    <row r="9" spans="1:9" x14ac:dyDescent="0.25">
      <c r="A9" s="4"/>
      <c r="B9" s="4"/>
      <c r="C9" s="4"/>
      <c r="D9" s="4"/>
      <c r="E9" s="4"/>
      <c r="F9" s="4"/>
      <c r="G9" s="4"/>
    </row>
    <row r="10" spans="1:9" ht="15.75" thickBot="1" x14ac:dyDescent="0.3">
      <c r="A10" s="4" t="s">
        <v>48</v>
      </c>
      <c r="B10" s="4"/>
      <c r="C10" s="4"/>
      <c r="D10" s="4"/>
      <c r="E10" s="4"/>
      <c r="F10" s="4"/>
      <c r="G10" s="4"/>
    </row>
    <row r="11" spans="1:9" x14ac:dyDescent="0.25">
      <c r="A11" s="100"/>
      <c r="B11" s="100" t="s">
        <v>52</v>
      </c>
      <c r="C11" s="100" t="s">
        <v>53</v>
      </c>
      <c r="D11" s="100" t="s">
        <v>54</v>
      </c>
      <c r="E11" s="100" t="s">
        <v>20</v>
      </c>
      <c r="F11" s="100" t="s">
        <v>55</v>
      </c>
      <c r="G11" s="4"/>
    </row>
    <row r="12" spans="1:9" x14ac:dyDescent="0.25">
      <c r="A12" s="54" t="s">
        <v>49</v>
      </c>
      <c r="B12" s="54">
        <v>2</v>
      </c>
      <c r="C12" s="54">
        <v>13218884.258623164</v>
      </c>
      <c r="D12" s="54">
        <v>6609442.1293115821</v>
      </c>
      <c r="E12" s="54">
        <v>6224.2421432477349</v>
      </c>
      <c r="F12" s="54">
        <v>1.1004089165802903E-191</v>
      </c>
      <c r="G12" s="4"/>
    </row>
    <row r="13" spans="1:9" x14ac:dyDescent="0.25">
      <c r="A13" s="54" t="s">
        <v>50</v>
      </c>
      <c r="B13" s="54">
        <v>216</v>
      </c>
      <c r="C13" s="54">
        <v>229367.60284624409</v>
      </c>
      <c r="D13" s="54">
        <v>1061.8870502140931</v>
      </c>
      <c r="E13" s="54"/>
      <c r="F13" s="54"/>
      <c r="G13" s="4"/>
    </row>
    <row r="14" spans="1:9" ht="15.75" thickBot="1" x14ac:dyDescent="0.3">
      <c r="A14" s="55" t="s">
        <v>25</v>
      </c>
      <c r="B14" s="55">
        <v>218</v>
      </c>
      <c r="C14" s="55">
        <v>13448251.861469408</v>
      </c>
      <c r="D14" s="55"/>
      <c r="E14" s="55"/>
      <c r="F14" s="55"/>
      <c r="G14" s="4"/>
    </row>
    <row r="15" spans="1:9" ht="15.75" thickBot="1" x14ac:dyDescent="0.3">
      <c r="A15" s="4"/>
      <c r="B15" s="4"/>
      <c r="C15" s="4"/>
      <c r="D15" s="4"/>
      <c r="E15" s="4"/>
      <c r="F15" s="4"/>
      <c r="G15" s="4"/>
    </row>
    <row r="16" spans="1:9" x14ac:dyDescent="0.25">
      <c r="A16" s="100"/>
      <c r="B16" s="100" t="s">
        <v>56</v>
      </c>
      <c r="C16" s="100" t="s">
        <v>46</v>
      </c>
      <c r="D16" s="100" t="s">
        <v>57</v>
      </c>
      <c r="E16" s="100" t="s">
        <v>58</v>
      </c>
      <c r="F16" s="100" t="s">
        <v>59</v>
      </c>
      <c r="G16" s="100" t="s">
        <v>60</v>
      </c>
      <c r="H16" s="76" t="s">
        <v>61</v>
      </c>
      <c r="I16" s="76" t="s">
        <v>62</v>
      </c>
    </row>
    <row r="17" spans="1:9" x14ac:dyDescent="0.25">
      <c r="A17" s="54" t="s">
        <v>51</v>
      </c>
      <c r="B17" s="54">
        <v>23072.808295584269</v>
      </c>
      <c r="C17" s="54">
        <v>114.43727673708332</v>
      </c>
      <c r="D17" s="54">
        <v>201.6196903094212</v>
      </c>
      <c r="E17" s="54">
        <v>6.740194303692838E-248</v>
      </c>
      <c r="F17" s="54">
        <v>22847.251568059633</v>
      </c>
      <c r="G17" s="54">
        <v>23298.365023108905</v>
      </c>
      <c r="H17">
        <v>22847.251568059633</v>
      </c>
      <c r="I17">
        <v>23298.365023108905</v>
      </c>
    </row>
    <row r="18" spans="1:9" x14ac:dyDescent="0.25">
      <c r="A18" s="54" t="s">
        <v>97</v>
      </c>
      <c r="B18" s="54">
        <v>3.785118844569511</v>
      </c>
      <c r="C18" s="54">
        <v>6.1769933051072451E-2</v>
      </c>
      <c r="D18" s="54">
        <v>61.277690578681849</v>
      </c>
      <c r="E18" s="54">
        <v>1.5366879445590318E-138</v>
      </c>
      <c r="F18" s="54">
        <v>3.6633698449806311</v>
      </c>
      <c r="G18" s="54">
        <v>3.9068678441583908</v>
      </c>
      <c r="H18">
        <v>3.6633698449806311</v>
      </c>
      <c r="I18">
        <v>3.9068678441583908</v>
      </c>
    </row>
    <row r="19" spans="1:9" ht="15.75" thickBot="1" x14ac:dyDescent="0.3">
      <c r="A19" s="55" t="s">
        <v>100</v>
      </c>
      <c r="B19" s="101">
        <v>0.41835654816305279</v>
      </c>
      <c r="C19" s="55">
        <v>0.21238257405310201</v>
      </c>
      <c r="D19" s="55">
        <v>1.9698252082510832</v>
      </c>
      <c r="E19" s="55">
        <v>5.0136360281447655E-2</v>
      </c>
      <c r="F19" s="55">
        <v>-2.5109221915475821E-4</v>
      </c>
      <c r="G19" s="55">
        <v>0.83696418854526033</v>
      </c>
      <c r="H19" s="72">
        <v>-2.5109221915475821E-4</v>
      </c>
      <c r="I19" s="72">
        <v>0.83696418854526033</v>
      </c>
    </row>
    <row r="23" spans="1:9" x14ac:dyDescent="0.25">
      <c r="A23" t="s">
        <v>65</v>
      </c>
    </row>
    <row r="24" spans="1:9" ht="15.75" thickBot="1" x14ac:dyDescent="0.3"/>
    <row r="25" spans="1:9" x14ac:dyDescent="0.25">
      <c r="A25" s="76" t="s">
        <v>66</v>
      </c>
      <c r="B25" s="76" t="s">
        <v>537</v>
      </c>
      <c r="C25" s="76" t="s">
        <v>50</v>
      </c>
    </row>
    <row r="26" spans="1:9" x14ac:dyDescent="0.25">
      <c r="A26">
        <v>1</v>
      </c>
      <c r="B26">
        <v>23296.06744316066</v>
      </c>
      <c r="C26">
        <v>16.502556839339377</v>
      </c>
    </row>
    <row r="27" spans="1:9" x14ac:dyDescent="0.25">
      <c r="A27">
        <v>2</v>
      </c>
      <c r="B27">
        <v>23301.919243353153</v>
      </c>
      <c r="C27">
        <v>13.650756646846276</v>
      </c>
    </row>
    <row r="28" spans="1:9" x14ac:dyDescent="0.25">
      <c r="A28">
        <v>3</v>
      </c>
      <c r="B28">
        <v>23305.390594786601</v>
      </c>
      <c r="C28">
        <v>13.17940521339915</v>
      </c>
    </row>
    <row r="29" spans="1:9" x14ac:dyDescent="0.25">
      <c r="A29">
        <v>4</v>
      </c>
      <c r="B29">
        <v>23310.15466795387</v>
      </c>
      <c r="C29">
        <v>11.415332046130061</v>
      </c>
    </row>
    <row r="30" spans="1:9" x14ac:dyDescent="0.25">
      <c r="A30">
        <v>5</v>
      </c>
      <c r="B30">
        <v>23314.153148638004</v>
      </c>
      <c r="C30">
        <v>10.426851361997251</v>
      </c>
    </row>
    <row r="31" spans="1:9" x14ac:dyDescent="0.25">
      <c r="A31">
        <v>6</v>
      </c>
      <c r="B31">
        <v>23318.143262191174</v>
      </c>
      <c r="C31">
        <v>9.4367378088281839</v>
      </c>
    </row>
    <row r="32" spans="1:9" x14ac:dyDescent="0.25">
      <c r="A32">
        <v>7</v>
      </c>
      <c r="B32">
        <v>23322.693973518883</v>
      </c>
      <c r="C32">
        <v>7.8860264811191882</v>
      </c>
    </row>
    <row r="33" spans="1:3" x14ac:dyDescent="0.25">
      <c r="A33">
        <v>8</v>
      </c>
      <c r="B33">
        <v>23325.307694028594</v>
      </c>
      <c r="C33">
        <v>8.2823059714064584</v>
      </c>
    </row>
    <row r="34" spans="1:3" x14ac:dyDescent="0.25">
      <c r="A34">
        <v>9</v>
      </c>
      <c r="B34">
        <v>23327.569995037851</v>
      </c>
      <c r="C34">
        <v>9.0200049621489597</v>
      </c>
    </row>
    <row r="35" spans="1:3" x14ac:dyDescent="0.25">
      <c r="A35">
        <v>10</v>
      </c>
      <c r="B35">
        <v>23331.451335888498</v>
      </c>
      <c r="C35">
        <v>9.638664111502294</v>
      </c>
    </row>
    <row r="36" spans="1:3" x14ac:dyDescent="0.25">
      <c r="A36">
        <v>11</v>
      </c>
      <c r="B36">
        <v>23335.968578692351</v>
      </c>
      <c r="C36">
        <v>9.6314213076475426</v>
      </c>
    </row>
    <row r="37" spans="1:3" x14ac:dyDescent="0.25">
      <c r="A37">
        <v>12</v>
      </c>
      <c r="B37">
        <v>23340.661531246435</v>
      </c>
      <c r="C37">
        <v>9.4384687535639387</v>
      </c>
    </row>
    <row r="38" spans="1:3" x14ac:dyDescent="0.25">
      <c r="A38">
        <v>13</v>
      </c>
      <c r="B38">
        <v>23346.67230692723</v>
      </c>
      <c r="C38">
        <v>7.9376930727703439</v>
      </c>
    </row>
    <row r="39" spans="1:3" x14ac:dyDescent="0.25">
      <c r="A39">
        <v>14</v>
      </c>
      <c r="B39">
        <v>23352.377682327871</v>
      </c>
      <c r="C39">
        <v>6.7423176721276832</v>
      </c>
    </row>
    <row r="40" spans="1:3" x14ac:dyDescent="0.25">
      <c r="A40">
        <v>15</v>
      </c>
      <c r="B40">
        <v>23357.14175549514</v>
      </c>
      <c r="C40">
        <v>6.4882445048606314</v>
      </c>
    </row>
    <row r="41" spans="1:3" x14ac:dyDescent="0.25">
      <c r="A41">
        <v>16</v>
      </c>
      <c r="B41">
        <v>23361.056564869643</v>
      </c>
      <c r="C41">
        <v>7.0734351303581207</v>
      </c>
    </row>
    <row r="42" spans="1:3" x14ac:dyDescent="0.25">
      <c r="A42">
        <v>17</v>
      </c>
      <c r="B42">
        <v>23365.753700989204</v>
      </c>
      <c r="C42">
        <v>6.8862990107954829</v>
      </c>
    </row>
    <row r="43" spans="1:3" x14ac:dyDescent="0.25">
      <c r="A43">
        <v>18</v>
      </c>
      <c r="B43">
        <v>23371.258265246724</v>
      </c>
      <c r="C43">
        <v>5.8917347532769782</v>
      </c>
    </row>
    <row r="44" spans="1:3" x14ac:dyDescent="0.25">
      <c r="A44">
        <v>19</v>
      </c>
      <c r="B44">
        <v>23374.127183250821</v>
      </c>
      <c r="C44">
        <v>7.5428167491772911</v>
      </c>
    </row>
    <row r="45" spans="1:3" x14ac:dyDescent="0.25">
      <c r="A45">
        <v>20</v>
      </c>
      <c r="B45">
        <v>23377.38098927922</v>
      </c>
      <c r="C45">
        <v>8.7990107207806432</v>
      </c>
    </row>
    <row r="46" spans="1:3" x14ac:dyDescent="0.25">
      <c r="A46">
        <v>21</v>
      </c>
      <c r="B46">
        <v>23381.889864952114</v>
      </c>
      <c r="C46">
        <v>8.800135047884396</v>
      </c>
    </row>
    <row r="47" spans="1:3" x14ac:dyDescent="0.25">
      <c r="A47">
        <v>22</v>
      </c>
      <c r="B47">
        <v>23385.013980450582</v>
      </c>
      <c r="C47">
        <v>10.196019549417542</v>
      </c>
    </row>
    <row r="48" spans="1:3" x14ac:dyDescent="0.25">
      <c r="A48">
        <v>23</v>
      </c>
      <c r="B48">
        <v>23391.568619643993</v>
      </c>
      <c r="C48">
        <v>8.1513803560083034</v>
      </c>
    </row>
    <row r="49" spans="1:3" x14ac:dyDescent="0.25">
      <c r="A49">
        <v>24</v>
      </c>
      <c r="B49">
        <v>23396.474934037637</v>
      </c>
      <c r="C49">
        <v>7.7650659623650427</v>
      </c>
    </row>
    <row r="50" spans="1:3" x14ac:dyDescent="0.25">
      <c r="A50">
        <v>25</v>
      </c>
      <c r="B50">
        <v>23400.690960126816</v>
      </c>
      <c r="C50">
        <v>8.0590398731837922</v>
      </c>
    </row>
    <row r="51" spans="1:3" x14ac:dyDescent="0.25">
      <c r="A51">
        <v>26</v>
      </c>
      <c r="B51">
        <v>23405.183101537783</v>
      </c>
      <c r="C51">
        <v>8.0868984622175049</v>
      </c>
    </row>
    <row r="52" spans="1:3" x14ac:dyDescent="0.25">
      <c r="A52">
        <v>27</v>
      </c>
      <c r="B52">
        <v>23407.671315083047</v>
      </c>
      <c r="C52">
        <v>10.118684916953498</v>
      </c>
    </row>
    <row r="53" spans="1:3" x14ac:dyDescent="0.25">
      <c r="A53">
        <v>28</v>
      </c>
      <c r="B53">
        <v>23410.209731414092</v>
      </c>
      <c r="C53">
        <v>12.100268585909362</v>
      </c>
    </row>
    <row r="54" spans="1:3" x14ac:dyDescent="0.25">
      <c r="A54">
        <v>29</v>
      </c>
      <c r="B54">
        <v>23414.911051099134</v>
      </c>
      <c r="C54">
        <v>11.91894890086769</v>
      </c>
    </row>
    <row r="55" spans="1:3" x14ac:dyDescent="0.25">
      <c r="A55">
        <v>30</v>
      </c>
      <c r="B55">
        <v>23418.365668270657</v>
      </c>
      <c r="C55">
        <v>12.984331729341648</v>
      </c>
    </row>
    <row r="56" spans="1:3" x14ac:dyDescent="0.25">
      <c r="A56">
        <v>31</v>
      </c>
      <c r="B56">
        <v>23421.460498810757</v>
      </c>
      <c r="C56">
        <v>14.409501189242292</v>
      </c>
    </row>
    <row r="57" spans="1:3" x14ac:dyDescent="0.25">
      <c r="A57">
        <v>32</v>
      </c>
      <c r="B57">
        <v>23423.793920433203</v>
      </c>
      <c r="C57">
        <v>16.606079566798144</v>
      </c>
    </row>
    <row r="58" spans="1:3" x14ac:dyDescent="0.25">
      <c r="A58">
        <v>33</v>
      </c>
      <c r="B58">
        <v>23426.533147907361</v>
      </c>
      <c r="C58">
        <v>18.386852092637127</v>
      </c>
    </row>
    <row r="59" spans="1:3" x14ac:dyDescent="0.25">
      <c r="A59">
        <v>34</v>
      </c>
      <c r="B59">
        <v>23430.339184579341</v>
      </c>
      <c r="C59">
        <v>19.100815420657455</v>
      </c>
    </row>
    <row r="60" spans="1:3" x14ac:dyDescent="0.25">
      <c r="A60">
        <v>35</v>
      </c>
      <c r="B60">
        <v>23434.592862757854</v>
      </c>
      <c r="C60">
        <v>19.377137242147001</v>
      </c>
    </row>
    <row r="61" spans="1:3" x14ac:dyDescent="0.25">
      <c r="A61">
        <v>36</v>
      </c>
      <c r="B61">
        <v>23440.185281890488</v>
      </c>
      <c r="C61">
        <v>18.314718109511887</v>
      </c>
    </row>
    <row r="62" spans="1:3" x14ac:dyDescent="0.25">
      <c r="A62">
        <v>37</v>
      </c>
      <c r="B62">
        <v>23445.200368986658</v>
      </c>
      <c r="C62">
        <v>17.819631013342587</v>
      </c>
    </row>
    <row r="63" spans="1:3" x14ac:dyDescent="0.25">
      <c r="A63">
        <v>38</v>
      </c>
      <c r="B63">
        <v>23449.044057747968</v>
      </c>
      <c r="C63">
        <v>18.505942252031673</v>
      </c>
    </row>
    <row r="64" spans="1:3" x14ac:dyDescent="0.25">
      <c r="A64">
        <v>39</v>
      </c>
      <c r="B64">
        <v>23452.657650407793</v>
      </c>
      <c r="C64">
        <v>19.422349592208775</v>
      </c>
    </row>
    <row r="65" spans="1:3" x14ac:dyDescent="0.25">
      <c r="A65">
        <v>40</v>
      </c>
      <c r="B65">
        <v>23457.099589032976</v>
      </c>
      <c r="C65">
        <v>19.510410967024654</v>
      </c>
    </row>
    <row r="66" spans="1:3" x14ac:dyDescent="0.25">
      <c r="A66">
        <v>41</v>
      </c>
      <c r="B66">
        <v>23461.86784576573</v>
      </c>
      <c r="C66">
        <v>16.422154234271147</v>
      </c>
    </row>
    <row r="67" spans="1:3" x14ac:dyDescent="0.25">
      <c r="A67">
        <v>42</v>
      </c>
      <c r="B67">
        <v>23467.451897767398</v>
      </c>
      <c r="C67">
        <v>12.508102232601232</v>
      </c>
    </row>
    <row r="68" spans="1:3" x14ac:dyDescent="0.25">
      <c r="A68">
        <v>43</v>
      </c>
      <c r="B68">
        <v>23469.588691812205</v>
      </c>
      <c r="C68">
        <v>12.051308187794348</v>
      </c>
    </row>
    <row r="69" spans="1:3" x14ac:dyDescent="0.25">
      <c r="A69">
        <v>44</v>
      </c>
      <c r="B69">
        <v>23474.269093669845</v>
      </c>
      <c r="C69">
        <v>9.040906330155849</v>
      </c>
    </row>
    <row r="70" spans="1:3" x14ac:dyDescent="0.25">
      <c r="A70">
        <v>45</v>
      </c>
      <c r="B70">
        <v>23476.698737298364</v>
      </c>
      <c r="C70">
        <v>8.2912627016376064</v>
      </c>
    </row>
    <row r="71" spans="1:3" x14ac:dyDescent="0.25">
      <c r="A71">
        <v>46</v>
      </c>
      <c r="B71">
        <v>23482.332992085816</v>
      </c>
      <c r="C71">
        <v>4.3270079141839233</v>
      </c>
    </row>
    <row r="72" spans="1:3" x14ac:dyDescent="0.25">
      <c r="A72">
        <v>47</v>
      </c>
      <c r="B72">
        <v>23484.79610423819</v>
      </c>
      <c r="C72">
        <v>3.5438957618098357</v>
      </c>
    </row>
    <row r="73" spans="1:3" x14ac:dyDescent="0.25">
      <c r="A73">
        <v>48</v>
      </c>
      <c r="B73">
        <v>23489.422119744569</v>
      </c>
      <c r="C73">
        <v>0.59788025543093681</v>
      </c>
    </row>
    <row r="74" spans="1:3" x14ac:dyDescent="0.25">
      <c r="A74">
        <v>49</v>
      </c>
      <c r="B74">
        <v>23496.591743063775</v>
      </c>
      <c r="C74">
        <v>-4.9017430637759389</v>
      </c>
    </row>
    <row r="75" spans="1:3" x14ac:dyDescent="0.25">
      <c r="A75">
        <v>50</v>
      </c>
      <c r="B75">
        <v>23500.816136283916</v>
      </c>
      <c r="C75">
        <v>-7.4461362839174399</v>
      </c>
    </row>
    <row r="76" spans="1:3" x14ac:dyDescent="0.25">
      <c r="A76">
        <v>51</v>
      </c>
      <c r="B76">
        <v>23505.668064326306</v>
      </c>
      <c r="C76">
        <v>-10.628064326305321</v>
      </c>
    </row>
    <row r="77" spans="1:3" x14ac:dyDescent="0.25">
      <c r="A77">
        <v>52</v>
      </c>
      <c r="B77">
        <v>23508.449127455282</v>
      </c>
      <c r="C77">
        <v>-11.729127455280832</v>
      </c>
    </row>
    <row r="78" spans="1:3" x14ac:dyDescent="0.25">
      <c r="A78">
        <v>53</v>
      </c>
      <c r="B78">
        <v>23512.732090592166</v>
      </c>
      <c r="C78">
        <v>-14.332090592164604</v>
      </c>
    </row>
    <row r="79" spans="1:3" x14ac:dyDescent="0.25">
      <c r="A79">
        <v>54</v>
      </c>
      <c r="B79">
        <v>23515.814370435819</v>
      </c>
      <c r="C79">
        <v>-15.744370435819292</v>
      </c>
    </row>
    <row r="80" spans="1:3" x14ac:dyDescent="0.25">
      <c r="A80">
        <v>55</v>
      </c>
      <c r="B80">
        <v>23519.833768947363</v>
      </c>
      <c r="C80">
        <v>-18.083768947362842</v>
      </c>
    </row>
    <row r="81" spans="1:3" x14ac:dyDescent="0.25">
      <c r="A81">
        <v>56</v>
      </c>
      <c r="B81">
        <v>23523.095942106724</v>
      </c>
      <c r="C81">
        <v>-19.665942106723378</v>
      </c>
    </row>
    <row r="82" spans="1:3" x14ac:dyDescent="0.25">
      <c r="A82">
        <v>57</v>
      </c>
      <c r="B82">
        <v>23526.391583789944</v>
      </c>
      <c r="C82">
        <v>-21.281583789943397</v>
      </c>
    </row>
    <row r="83" spans="1:3" x14ac:dyDescent="0.25">
      <c r="A83">
        <v>58</v>
      </c>
      <c r="B83">
        <v>23527.423916547599</v>
      </c>
      <c r="C83">
        <v>-20.643916547600384</v>
      </c>
    </row>
    <row r="84" spans="1:3" x14ac:dyDescent="0.25">
      <c r="A84">
        <v>59</v>
      </c>
      <c r="B84">
        <v>23531.539537065219</v>
      </c>
      <c r="C84">
        <v>-23.079537065219483</v>
      </c>
    </row>
    <row r="85" spans="1:3" x14ac:dyDescent="0.25">
      <c r="A85">
        <v>60</v>
      </c>
      <c r="B85">
        <v>23534.01519991404</v>
      </c>
      <c r="C85">
        <v>-23.875199914040422</v>
      </c>
    </row>
    <row r="86" spans="1:3" x14ac:dyDescent="0.25">
      <c r="A86">
        <v>61</v>
      </c>
      <c r="B86">
        <v>23536.202196744627</v>
      </c>
      <c r="C86">
        <v>-24.382196744627436</v>
      </c>
    </row>
    <row r="87" spans="1:3" x14ac:dyDescent="0.25">
      <c r="A87">
        <v>62</v>
      </c>
      <c r="B87">
        <v>23538.180015301132</v>
      </c>
      <c r="C87">
        <v>-24.690015301130188</v>
      </c>
    </row>
    <row r="88" spans="1:3" x14ac:dyDescent="0.25">
      <c r="A88">
        <v>63</v>
      </c>
      <c r="B88">
        <v>23541.588613252352</v>
      </c>
      <c r="C88">
        <v>-26.41861325235368</v>
      </c>
    </row>
    <row r="89" spans="1:3" x14ac:dyDescent="0.25">
      <c r="A89">
        <v>64</v>
      </c>
      <c r="B89">
        <v>23545.645663853229</v>
      </c>
      <c r="C89">
        <v>-28.795663853230508</v>
      </c>
    </row>
    <row r="90" spans="1:3" x14ac:dyDescent="0.25">
      <c r="A90">
        <v>65</v>
      </c>
      <c r="B90">
        <v>23549.196503030827</v>
      </c>
      <c r="C90">
        <v>-30.666503030828608</v>
      </c>
    </row>
    <row r="91" spans="1:3" x14ac:dyDescent="0.25">
      <c r="A91">
        <v>66</v>
      </c>
      <c r="B91">
        <v>23554.228324388925</v>
      </c>
      <c r="C91">
        <v>-34.018324388925976</v>
      </c>
    </row>
    <row r="92" spans="1:3" x14ac:dyDescent="0.25">
      <c r="A92">
        <v>67</v>
      </c>
      <c r="B92">
        <v>23559.004948252637</v>
      </c>
      <c r="C92">
        <v>-37.124948252636386</v>
      </c>
    </row>
    <row r="93" spans="1:3" x14ac:dyDescent="0.25">
      <c r="A93">
        <v>68</v>
      </c>
      <c r="B93">
        <v>23562.417729769342</v>
      </c>
      <c r="C93">
        <v>-38.857729769340949</v>
      </c>
    </row>
    <row r="94" spans="1:3" x14ac:dyDescent="0.25">
      <c r="A94">
        <v>69</v>
      </c>
      <c r="B94">
        <v>23565.57949735715</v>
      </c>
      <c r="C94">
        <v>-38.239497357149958</v>
      </c>
    </row>
    <row r="95" spans="1:3" x14ac:dyDescent="0.25">
      <c r="A95">
        <v>70</v>
      </c>
      <c r="B95">
        <v>23566.49050671584</v>
      </c>
      <c r="C95">
        <v>-35.36050671583871</v>
      </c>
    </row>
    <row r="96" spans="1:3" x14ac:dyDescent="0.25">
      <c r="A96">
        <v>71</v>
      </c>
      <c r="B96">
        <v>23570.865508293318</v>
      </c>
      <c r="C96">
        <v>-35.945508293320017</v>
      </c>
    </row>
    <row r="97" spans="1:3" x14ac:dyDescent="0.25">
      <c r="A97">
        <v>72</v>
      </c>
      <c r="B97">
        <v>23573.324436880212</v>
      </c>
      <c r="C97">
        <v>-34.624436880210851</v>
      </c>
    </row>
    <row r="98" spans="1:3" x14ac:dyDescent="0.25">
      <c r="A98">
        <v>73</v>
      </c>
      <c r="B98">
        <v>23578.511050161127</v>
      </c>
      <c r="C98">
        <v>-36.021050161125459</v>
      </c>
    </row>
    <row r="99" spans="1:3" x14ac:dyDescent="0.25">
      <c r="A99">
        <v>74</v>
      </c>
      <c r="B99">
        <v>23582.601569285853</v>
      </c>
      <c r="C99">
        <v>-36.321569285853911</v>
      </c>
    </row>
    <row r="100" spans="1:3" x14ac:dyDescent="0.25">
      <c r="A100">
        <v>75</v>
      </c>
      <c r="B100">
        <v>23588.55377504991</v>
      </c>
      <c r="C100">
        <v>-38.483775049910037</v>
      </c>
    </row>
    <row r="101" spans="1:3" x14ac:dyDescent="0.25">
      <c r="A101">
        <v>76</v>
      </c>
      <c r="B101">
        <v>23593.016631502502</v>
      </c>
      <c r="C101">
        <v>-39.156631502501114</v>
      </c>
    </row>
    <row r="102" spans="1:3" x14ac:dyDescent="0.25">
      <c r="A102">
        <v>77</v>
      </c>
      <c r="B102">
        <v>23597.550608568286</v>
      </c>
      <c r="C102">
        <v>-39.900608568284952</v>
      </c>
    </row>
    <row r="103" spans="1:3" x14ac:dyDescent="0.25">
      <c r="A103">
        <v>78</v>
      </c>
      <c r="B103">
        <v>23601.080529918476</v>
      </c>
      <c r="C103">
        <v>-39.640529918477114</v>
      </c>
    </row>
    <row r="104" spans="1:3" x14ac:dyDescent="0.25">
      <c r="A104">
        <v>79</v>
      </c>
      <c r="B104">
        <v>23606.823557408447</v>
      </c>
      <c r="C104">
        <v>-41.593557408446941</v>
      </c>
    </row>
    <row r="105" spans="1:3" x14ac:dyDescent="0.25">
      <c r="A105">
        <v>80</v>
      </c>
      <c r="B105">
        <v>23611.470490742235</v>
      </c>
      <c r="C105">
        <v>-42.450490742234251</v>
      </c>
    </row>
    <row r="106" spans="1:3" x14ac:dyDescent="0.25">
      <c r="A106">
        <v>81</v>
      </c>
      <c r="B106">
        <v>23613.544531304815</v>
      </c>
      <c r="C106">
        <v>-40.734531304813572</v>
      </c>
    </row>
    <row r="107" spans="1:3" x14ac:dyDescent="0.25">
      <c r="A107">
        <v>82</v>
      </c>
      <c r="B107">
        <v>23617.618316167616</v>
      </c>
      <c r="C107">
        <v>-41.008316167615703</v>
      </c>
    </row>
    <row r="108" spans="1:3" x14ac:dyDescent="0.25">
      <c r="A108">
        <v>83</v>
      </c>
      <c r="B108">
        <v>23621.043648380764</v>
      </c>
      <c r="C108">
        <v>-40.643648380762897</v>
      </c>
    </row>
    <row r="109" spans="1:3" x14ac:dyDescent="0.25">
      <c r="A109">
        <v>84</v>
      </c>
      <c r="B109">
        <v>23625.272225166391</v>
      </c>
      <c r="C109">
        <v>-41.082225166392163</v>
      </c>
    </row>
    <row r="110" spans="1:3" x14ac:dyDescent="0.25">
      <c r="A110">
        <v>85</v>
      </c>
      <c r="B110">
        <v>23630.743320900056</v>
      </c>
      <c r="C110">
        <v>-42.75332090005395</v>
      </c>
    </row>
    <row r="111" spans="1:3" x14ac:dyDescent="0.25">
      <c r="A111">
        <v>86</v>
      </c>
      <c r="B111">
        <v>23634.026411886829</v>
      </c>
      <c r="C111">
        <v>-42.246411886830174</v>
      </c>
    </row>
    <row r="112" spans="1:3" x14ac:dyDescent="0.25">
      <c r="A112">
        <v>87</v>
      </c>
      <c r="B112">
        <v>23638.522736863277</v>
      </c>
      <c r="C112">
        <v>-42.942736863275059</v>
      </c>
    </row>
    <row r="113" spans="1:3" x14ac:dyDescent="0.25">
      <c r="A113">
        <v>88</v>
      </c>
      <c r="B113">
        <v>23643.056713929058</v>
      </c>
      <c r="C113">
        <v>-43.676713929056859</v>
      </c>
    </row>
    <row r="114" spans="1:3" x14ac:dyDescent="0.25">
      <c r="A114">
        <v>89</v>
      </c>
      <c r="B114">
        <v>23646.519698231543</v>
      </c>
      <c r="C114">
        <v>-43.349698231544608</v>
      </c>
    </row>
    <row r="115" spans="1:3" x14ac:dyDescent="0.25">
      <c r="A115">
        <v>90</v>
      </c>
      <c r="B115">
        <v>23645.966459671658</v>
      </c>
      <c r="C115">
        <v>-38.996459671656339</v>
      </c>
    </row>
    <row r="116" spans="1:3" x14ac:dyDescent="0.25">
      <c r="A116">
        <v>91</v>
      </c>
      <c r="B116">
        <v>23649.764129212675</v>
      </c>
      <c r="C116">
        <v>-38.994129212675034</v>
      </c>
    </row>
    <row r="117" spans="1:3" x14ac:dyDescent="0.25">
      <c r="A117">
        <v>92</v>
      </c>
      <c r="B117">
        <v>23651.704295679843</v>
      </c>
      <c r="C117">
        <v>-37.13429567984349</v>
      </c>
    </row>
    <row r="118" spans="1:3" x14ac:dyDescent="0.25">
      <c r="A118">
        <v>93</v>
      </c>
      <c r="B118">
        <v>23654.52301089816</v>
      </c>
      <c r="C118">
        <v>-36.153010898160574</v>
      </c>
    </row>
    <row r="119" spans="1:3" x14ac:dyDescent="0.25">
      <c r="A119">
        <v>94</v>
      </c>
      <c r="B119">
        <v>23658.797606904081</v>
      </c>
      <c r="C119">
        <v>-36.627606904083223</v>
      </c>
    </row>
    <row r="120" spans="1:3" x14ac:dyDescent="0.25">
      <c r="A120">
        <v>95</v>
      </c>
      <c r="B120">
        <v>23664.005138012402</v>
      </c>
      <c r="C120">
        <v>-38.035138012401148</v>
      </c>
    </row>
    <row r="121" spans="1:3" x14ac:dyDescent="0.25">
      <c r="A121">
        <v>96</v>
      </c>
      <c r="B121">
        <v>23666.468250164777</v>
      </c>
      <c r="C121">
        <v>-36.698250164776255</v>
      </c>
    </row>
    <row r="122" spans="1:3" x14ac:dyDescent="0.25">
      <c r="A122">
        <v>97</v>
      </c>
      <c r="B122">
        <v>23669.479409395244</v>
      </c>
      <c r="C122">
        <v>-35.909409395244438</v>
      </c>
    </row>
    <row r="123" spans="1:3" x14ac:dyDescent="0.25">
      <c r="A123">
        <v>98</v>
      </c>
      <c r="B123">
        <v>23674.452660836596</v>
      </c>
      <c r="C123">
        <v>-37.082660836596915</v>
      </c>
    </row>
    <row r="124" spans="1:3" x14ac:dyDescent="0.25">
      <c r="A124">
        <v>99</v>
      </c>
      <c r="B124">
        <v>23677.924012270043</v>
      </c>
      <c r="C124">
        <v>-36.744012270042731</v>
      </c>
    </row>
    <row r="125" spans="1:3" x14ac:dyDescent="0.25">
      <c r="A125">
        <v>100</v>
      </c>
      <c r="B125">
        <v>23683.068789896144</v>
      </c>
      <c r="C125">
        <v>-35.608789896145026</v>
      </c>
    </row>
    <row r="126" spans="1:3" x14ac:dyDescent="0.25">
      <c r="A126">
        <v>101</v>
      </c>
      <c r="B126">
        <v>23686.891560830045</v>
      </c>
      <c r="C126">
        <v>-33.151560830043309</v>
      </c>
    </row>
    <row r="127" spans="1:3" x14ac:dyDescent="0.25">
      <c r="A127">
        <v>102</v>
      </c>
      <c r="B127">
        <v>23691.492474943534</v>
      </c>
      <c r="C127">
        <v>-31.462474943535199</v>
      </c>
    </row>
    <row r="128" spans="1:3" x14ac:dyDescent="0.25">
      <c r="A128">
        <v>103</v>
      </c>
      <c r="B128">
        <v>23694.018340578135</v>
      </c>
      <c r="C128">
        <v>-27.708340578134084</v>
      </c>
    </row>
    <row r="129" spans="1:3" x14ac:dyDescent="0.25">
      <c r="A129">
        <v>104</v>
      </c>
      <c r="B129">
        <v>23695.736778074777</v>
      </c>
      <c r="C129">
        <v>-23.136778074778704</v>
      </c>
    </row>
    <row r="130" spans="1:3" x14ac:dyDescent="0.25">
      <c r="A130">
        <v>105</v>
      </c>
      <c r="B130">
        <v>23700.643092468425</v>
      </c>
      <c r="C130">
        <v>-21.753092468425166</v>
      </c>
    </row>
    <row r="131" spans="1:3" x14ac:dyDescent="0.25">
      <c r="A131">
        <v>106</v>
      </c>
      <c r="B131">
        <v>23704.223216604394</v>
      </c>
      <c r="C131">
        <v>-19.04321660439382</v>
      </c>
    </row>
    <row r="132" spans="1:3" x14ac:dyDescent="0.25">
      <c r="A132">
        <v>107</v>
      </c>
      <c r="B132">
        <v>23708.196595895639</v>
      </c>
      <c r="C132">
        <v>-16.726595895637729</v>
      </c>
    </row>
    <row r="133" spans="1:3" x14ac:dyDescent="0.25">
      <c r="A133">
        <v>108</v>
      </c>
      <c r="B133">
        <v>23712.79332644364</v>
      </c>
      <c r="C133">
        <v>-15.033326443641272</v>
      </c>
    </row>
    <row r="134" spans="1:3" x14ac:dyDescent="0.25">
      <c r="A134">
        <v>109</v>
      </c>
      <c r="B134">
        <v>23716.16427230553</v>
      </c>
      <c r="C134">
        <v>-12.104272305528866</v>
      </c>
    </row>
    <row r="135" spans="1:3" x14ac:dyDescent="0.25">
      <c r="A135">
        <v>110</v>
      </c>
      <c r="B135">
        <v>23719.095943791846</v>
      </c>
      <c r="C135">
        <v>-8.7459437918478216</v>
      </c>
    </row>
    <row r="136" spans="1:3" x14ac:dyDescent="0.25">
      <c r="A136">
        <v>111</v>
      </c>
      <c r="B136">
        <v>23723.006569600864</v>
      </c>
      <c r="C136">
        <v>-6.3565696008627128</v>
      </c>
    </row>
    <row r="137" spans="1:3" x14ac:dyDescent="0.25">
      <c r="A137">
        <v>112</v>
      </c>
      <c r="B137">
        <v>23728.142980096003</v>
      </c>
      <c r="C137">
        <v>-5.1929800960024295</v>
      </c>
    </row>
    <row r="138" spans="1:3" x14ac:dyDescent="0.25">
      <c r="A138">
        <v>113</v>
      </c>
      <c r="B138">
        <v>23732.467778887702</v>
      </c>
      <c r="C138">
        <v>-3.2177788877015701</v>
      </c>
    </row>
    <row r="139" spans="1:3" x14ac:dyDescent="0.25">
      <c r="A139">
        <v>114</v>
      </c>
      <c r="B139">
        <v>23735.842908315073</v>
      </c>
      <c r="C139">
        <v>-0.28290831507183611</v>
      </c>
    </row>
    <row r="140" spans="1:3" x14ac:dyDescent="0.25">
      <c r="A140">
        <v>115</v>
      </c>
      <c r="B140">
        <v>23740.201175630624</v>
      </c>
      <c r="C140">
        <v>1.6588243693768163</v>
      </c>
    </row>
    <row r="141" spans="1:3" x14ac:dyDescent="0.25">
      <c r="A141">
        <v>116</v>
      </c>
      <c r="B141">
        <v>23744.806273309594</v>
      </c>
      <c r="C141">
        <v>3.3637266904042917</v>
      </c>
    </row>
    <row r="142" spans="1:3" x14ac:dyDescent="0.25">
      <c r="A142">
        <v>117</v>
      </c>
      <c r="B142">
        <v>23749.541061518492</v>
      </c>
      <c r="C142">
        <v>4.9389384815076482</v>
      </c>
    </row>
    <row r="143" spans="1:3" x14ac:dyDescent="0.25">
      <c r="A143">
        <v>118</v>
      </c>
      <c r="B143">
        <v>23753.363832452396</v>
      </c>
      <c r="C143">
        <v>7.4261675476045639</v>
      </c>
    </row>
    <row r="144" spans="1:3" x14ac:dyDescent="0.25">
      <c r="A144">
        <v>119</v>
      </c>
      <c r="B144">
        <v>23756.132344884933</v>
      </c>
      <c r="C144">
        <v>10.967655115066009</v>
      </c>
    </row>
    <row r="145" spans="1:3" x14ac:dyDescent="0.25">
      <c r="A145">
        <v>120</v>
      </c>
      <c r="B145">
        <v>23760.105724176174</v>
      </c>
      <c r="C145">
        <v>13.304275823826174</v>
      </c>
    </row>
    <row r="146" spans="1:3" x14ac:dyDescent="0.25">
      <c r="A146">
        <v>121</v>
      </c>
      <c r="B146">
        <v>23762.209049697129</v>
      </c>
      <c r="C146">
        <v>17.520950302870915</v>
      </c>
    </row>
    <row r="147" spans="1:3" x14ac:dyDescent="0.25">
      <c r="A147">
        <v>122</v>
      </c>
      <c r="B147">
        <v>23764.956644302252</v>
      </c>
      <c r="C147">
        <v>21.08335569774863</v>
      </c>
    </row>
    <row r="148" spans="1:3" x14ac:dyDescent="0.25">
      <c r="A148">
        <v>123</v>
      </c>
      <c r="B148">
        <v>23768.511667045335</v>
      </c>
      <c r="C148">
        <v>23.848332954665239</v>
      </c>
    </row>
    <row r="149" spans="1:3" x14ac:dyDescent="0.25">
      <c r="A149">
        <v>124</v>
      </c>
      <c r="B149">
        <v>23772.267500931528</v>
      </c>
      <c r="C149">
        <v>26.412499068472243</v>
      </c>
    </row>
    <row r="150" spans="1:3" x14ac:dyDescent="0.25">
      <c r="A150">
        <v>125</v>
      </c>
      <c r="B150">
        <v>23776.295266574034</v>
      </c>
      <c r="C150">
        <v>28.714733425964369</v>
      </c>
    </row>
    <row r="151" spans="1:3" x14ac:dyDescent="0.25">
      <c r="A151">
        <v>126</v>
      </c>
      <c r="B151">
        <v>23780.967301300709</v>
      </c>
      <c r="C151">
        <v>30.362698699293105</v>
      </c>
    </row>
    <row r="152" spans="1:3" x14ac:dyDescent="0.25">
      <c r="A152">
        <v>127</v>
      </c>
      <c r="B152">
        <v>23784.488855519936</v>
      </c>
      <c r="C152">
        <v>33.161144480065559</v>
      </c>
    </row>
    <row r="153" spans="1:3" x14ac:dyDescent="0.25">
      <c r="A153">
        <v>128</v>
      </c>
      <c r="B153">
        <v>23788.311626453844</v>
      </c>
      <c r="C153">
        <v>35.668373546155635</v>
      </c>
    </row>
    <row r="154" spans="1:3" x14ac:dyDescent="0.25">
      <c r="A154">
        <v>129</v>
      </c>
      <c r="B154">
        <v>23791.536147523871</v>
      </c>
      <c r="C154">
        <v>38.773852476129832</v>
      </c>
    </row>
    <row r="155" spans="1:3" x14ac:dyDescent="0.25">
      <c r="A155">
        <v>130</v>
      </c>
      <c r="B155">
        <v>23794.434350486335</v>
      </c>
      <c r="C155">
        <v>40.475649513664393</v>
      </c>
    </row>
    <row r="156" spans="1:3" x14ac:dyDescent="0.25">
      <c r="A156">
        <v>131</v>
      </c>
      <c r="B156">
        <v>23798.959960421154</v>
      </c>
      <c r="C156">
        <v>40.550039578844007</v>
      </c>
    </row>
    <row r="157" spans="1:3" x14ac:dyDescent="0.25">
      <c r="A157">
        <v>132</v>
      </c>
      <c r="B157">
        <v>23803.531589576272</v>
      </c>
      <c r="C157">
        <v>40.578410423728201</v>
      </c>
    </row>
    <row r="158" spans="1:3" x14ac:dyDescent="0.25">
      <c r="A158">
        <v>133</v>
      </c>
      <c r="B158">
        <v>23807.806185582191</v>
      </c>
      <c r="C158">
        <v>40.903814417808462</v>
      </c>
    </row>
    <row r="159" spans="1:3" x14ac:dyDescent="0.25">
      <c r="A159">
        <v>134</v>
      </c>
      <c r="B159">
        <v>23811.48671528972</v>
      </c>
      <c r="C159">
        <v>41.823284710280859</v>
      </c>
    </row>
    <row r="160" spans="1:3" x14ac:dyDescent="0.25">
      <c r="A160">
        <v>135</v>
      </c>
      <c r="B160">
        <v>23815.589785110889</v>
      </c>
      <c r="C160">
        <v>42.330214889108902</v>
      </c>
    </row>
    <row r="161" spans="1:3" x14ac:dyDescent="0.25">
      <c r="A161">
        <v>136</v>
      </c>
      <c r="B161">
        <v>23819.324701169684</v>
      </c>
      <c r="C161">
        <v>43.19529883031646</v>
      </c>
    </row>
    <row r="162" spans="1:3" x14ac:dyDescent="0.25">
      <c r="A162">
        <v>137</v>
      </c>
      <c r="B162">
        <v>23824.138977122733</v>
      </c>
      <c r="C162">
        <v>42.991022877267824</v>
      </c>
    </row>
    <row r="163" spans="1:3" x14ac:dyDescent="0.25">
      <c r="A163">
        <v>138</v>
      </c>
      <c r="B163">
        <v>23830.655964226808</v>
      </c>
      <c r="C163">
        <v>41.074035773192008</v>
      </c>
    </row>
    <row r="164" spans="1:3" x14ac:dyDescent="0.25">
      <c r="A164">
        <v>139</v>
      </c>
      <c r="B164">
        <v>23836.089407871139</v>
      </c>
      <c r="C164">
        <v>40.250592128861172</v>
      </c>
    </row>
    <row r="165" spans="1:3" x14ac:dyDescent="0.25">
      <c r="A165">
        <v>140</v>
      </c>
      <c r="B165">
        <v>23839.456170167545</v>
      </c>
      <c r="C165">
        <v>41.493829832455958</v>
      </c>
    </row>
    <row r="166" spans="1:3" x14ac:dyDescent="0.25">
      <c r="A166">
        <v>141</v>
      </c>
      <c r="B166">
        <v>23842.341822433566</v>
      </c>
      <c r="C166">
        <v>43.21817756643577</v>
      </c>
    </row>
    <row r="167" spans="1:3" x14ac:dyDescent="0.25">
      <c r="A167">
        <v>142</v>
      </c>
      <c r="B167">
        <v>23846.198061891322</v>
      </c>
      <c r="C167">
        <v>43.971938108676113</v>
      </c>
    </row>
    <row r="168" spans="1:3" x14ac:dyDescent="0.25">
      <c r="A168">
        <v>143</v>
      </c>
      <c r="B168">
        <v>23849.740533937958</v>
      </c>
      <c r="C168">
        <v>45.039466062040447</v>
      </c>
    </row>
    <row r="169" spans="1:3" x14ac:dyDescent="0.25">
      <c r="A169">
        <v>144</v>
      </c>
      <c r="B169">
        <v>23853.600956961192</v>
      </c>
      <c r="C169">
        <v>45.789043038806994</v>
      </c>
    </row>
    <row r="170" spans="1:3" x14ac:dyDescent="0.25">
      <c r="A170">
        <v>145</v>
      </c>
      <c r="B170">
        <v>23857.4237278951</v>
      </c>
      <c r="C170">
        <v>46.576272104899545</v>
      </c>
    </row>
    <row r="171" spans="1:3" x14ac:dyDescent="0.25">
      <c r="A171">
        <v>146</v>
      </c>
      <c r="B171">
        <v>23862.175250365926</v>
      </c>
      <c r="C171">
        <v>46.434749634074251</v>
      </c>
    </row>
    <row r="172" spans="1:3" x14ac:dyDescent="0.25">
      <c r="A172">
        <v>147</v>
      </c>
      <c r="B172">
        <v>23867.897360028492</v>
      </c>
      <c r="C172">
        <v>45.332639971507888</v>
      </c>
    </row>
    <row r="173" spans="1:3" x14ac:dyDescent="0.25">
      <c r="A173">
        <v>148</v>
      </c>
      <c r="B173">
        <v>23872.78275659473</v>
      </c>
      <c r="C173">
        <v>45.057243405270128</v>
      </c>
    </row>
    <row r="174" spans="1:3" x14ac:dyDescent="0.25">
      <c r="A174">
        <v>149</v>
      </c>
      <c r="B174">
        <v>23876.346146468772</v>
      </c>
      <c r="C174">
        <v>46.113853531227505</v>
      </c>
    </row>
    <row r="175" spans="1:3" x14ac:dyDescent="0.25">
      <c r="A175">
        <v>150</v>
      </c>
      <c r="B175">
        <v>23879.771478681923</v>
      </c>
      <c r="C175">
        <v>47.308521318078419</v>
      </c>
    </row>
    <row r="176" spans="1:3" x14ac:dyDescent="0.25">
      <c r="A176">
        <v>151</v>
      </c>
      <c r="B176">
        <v>23885.61072817797</v>
      </c>
      <c r="C176">
        <v>46.079271822029114</v>
      </c>
    </row>
    <row r="177" spans="1:3" x14ac:dyDescent="0.25">
      <c r="A177">
        <v>152</v>
      </c>
      <c r="B177">
        <v>23889.688696606256</v>
      </c>
      <c r="C177">
        <v>46.62130339374562</v>
      </c>
    </row>
    <row r="178" spans="1:3" x14ac:dyDescent="0.25">
      <c r="A178">
        <v>153</v>
      </c>
      <c r="B178">
        <v>23892.984338289472</v>
      </c>
      <c r="C178">
        <v>47.945661710527929</v>
      </c>
    </row>
    <row r="179" spans="1:3" x14ac:dyDescent="0.25">
      <c r="A179">
        <v>154</v>
      </c>
      <c r="B179">
        <v>23896.748539306634</v>
      </c>
      <c r="C179">
        <v>48.801460693364788</v>
      </c>
    </row>
    <row r="180" spans="1:3" x14ac:dyDescent="0.25">
      <c r="A180">
        <v>155</v>
      </c>
      <c r="B180">
        <v>23899.763882102587</v>
      </c>
      <c r="C180">
        <v>50.406117897411605</v>
      </c>
    </row>
    <row r="181" spans="1:3" x14ac:dyDescent="0.25">
      <c r="A181">
        <v>156</v>
      </c>
      <c r="B181">
        <v>23904.35642908511</v>
      </c>
      <c r="C181">
        <v>50.433570914890879</v>
      </c>
    </row>
    <row r="182" spans="1:3" x14ac:dyDescent="0.25">
      <c r="A182">
        <v>157</v>
      </c>
      <c r="B182">
        <v>23908.2503206322</v>
      </c>
      <c r="C182">
        <v>51.169679367798381</v>
      </c>
    </row>
    <row r="183" spans="1:3" x14ac:dyDescent="0.25">
      <c r="A183">
        <v>158</v>
      </c>
      <c r="B183">
        <v>23912.035439476771</v>
      </c>
      <c r="C183">
        <v>52.004560523229884</v>
      </c>
    </row>
    <row r="184" spans="1:3" x14ac:dyDescent="0.25">
      <c r="A184">
        <v>159</v>
      </c>
      <c r="B184">
        <v>23915.678317094964</v>
      </c>
      <c r="C184">
        <v>52.991682905034395</v>
      </c>
    </row>
    <row r="185" spans="1:3" x14ac:dyDescent="0.25">
      <c r="A185">
        <v>160</v>
      </c>
      <c r="B185">
        <v>23920.463308089642</v>
      </c>
      <c r="C185">
        <v>52.826691910358932</v>
      </c>
    </row>
    <row r="186" spans="1:3" x14ac:dyDescent="0.25">
      <c r="A186">
        <v>161</v>
      </c>
      <c r="B186">
        <v>23926.151949228355</v>
      </c>
      <c r="C186">
        <v>49.528050771645212</v>
      </c>
    </row>
    <row r="187" spans="1:3" x14ac:dyDescent="0.25">
      <c r="A187">
        <v>162</v>
      </c>
      <c r="B187">
        <v>23929.799010412033</v>
      </c>
      <c r="C187">
        <v>48.280989587969088</v>
      </c>
    </row>
    <row r="188" spans="1:3" x14ac:dyDescent="0.25">
      <c r="A188">
        <v>163</v>
      </c>
      <c r="B188">
        <v>23933.764022572312</v>
      </c>
      <c r="C188">
        <v>46.705977427689504</v>
      </c>
    </row>
    <row r="189" spans="1:3" x14ac:dyDescent="0.25">
      <c r="A189">
        <v>164</v>
      </c>
      <c r="B189">
        <v>23937.524040023993</v>
      </c>
      <c r="C189">
        <v>45.34595997600627</v>
      </c>
    </row>
    <row r="190" spans="1:3" x14ac:dyDescent="0.25">
      <c r="A190">
        <v>165</v>
      </c>
      <c r="B190">
        <v>23942.037099262361</v>
      </c>
      <c r="C190">
        <v>43.222900737637246</v>
      </c>
    </row>
    <row r="191" spans="1:3" x14ac:dyDescent="0.25">
      <c r="A191">
        <v>166</v>
      </c>
      <c r="B191">
        <v>23947.411972989954</v>
      </c>
      <c r="C191">
        <v>40.248027010045917</v>
      </c>
    </row>
    <row r="192" spans="1:3" x14ac:dyDescent="0.25">
      <c r="A192">
        <v>167</v>
      </c>
      <c r="B192">
        <v>23953.125715521554</v>
      </c>
      <c r="C192">
        <v>36.92428447844577</v>
      </c>
    </row>
    <row r="193" spans="1:3" x14ac:dyDescent="0.25">
      <c r="A193">
        <v>168</v>
      </c>
      <c r="B193">
        <v>23955.919329346976</v>
      </c>
      <c r="C193">
        <v>36.530670653024572</v>
      </c>
    </row>
    <row r="194" spans="1:3" x14ac:dyDescent="0.25">
      <c r="A194">
        <v>169</v>
      </c>
      <c r="B194">
        <v>23958.917937880997</v>
      </c>
      <c r="C194">
        <v>35.922062119003385</v>
      </c>
    </row>
    <row r="195" spans="1:3" x14ac:dyDescent="0.25">
      <c r="A195">
        <v>170</v>
      </c>
      <c r="B195">
        <v>23963.75731522694</v>
      </c>
      <c r="C195">
        <v>33.482684773061919</v>
      </c>
    </row>
    <row r="196" spans="1:3" x14ac:dyDescent="0.25">
      <c r="A196">
        <v>171</v>
      </c>
      <c r="B196">
        <v>23966.274813730575</v>
      </c>
      <c r="C196">
        <v>33.365186269424157</v>
      </c>
    </row>
    <row r="197" spans="1:3" x14ac:dyDescent="0.25">
      <c r="A197">
        <v>172</v>
      </c>
      <c r="B197">
        <v>23971.277350130298</v>
      </c>
      <c r="C197">
        <v>30.75264986970069</v>
      </c>
    </row>
    <row r="198" spans="1:3" x14ac:dyDescent="0.25">
      <c r="A198">
        <v>173</v>
      </c>
      <c r="B198">
        <v>23972.962319103091</v>
      </c>
      <c r="C198">
        <v>31.46768089690886</v>
      </c>
    </row>
    <row r="199" spans="1:3" x14ac:dyDescent="0.25">
      <c r="A199">
        <v>174</v>
      </c>
      <c r="B199">
        <v>23976.278878613717</v>
      </c>
      <c r="C199">
        <v>30.551121386284649</v>
      </c>
    </row>
    <row r="200" spans="1:3" x14ac:dyDescent="0.25">
      <c r="A200">
        <v>175</v>
      </c>
      <c r="B200">
        <v>23983.013411122836</v>
      </c>
      <c r="C200">
        <v>26.206588877164904</v>
      </c>
    </row>
    <row r="201" spans="1:3" x14ac:dyDescent="0.25">
      <c r="A201">
        <v>176</v>
      </c>
      <c r="B201">
        <v>23986.162628014197</v>
      </c>
      <c r="C201">
        <v>25.457371985801728</v>
      </c>
    </row>
    <row r="202" spans="1:3" x14ac:dyDescent="0.25">
      <c r="A202">
        <v>177</v>
      </c>
      <c r="B202">
        <v>23989.663264406016</v>
      </c>
      <c r="C202">
        <v>24.356735593984922</v>
      </c>
    </row>
    <row r="203" spans="1:3" x14ac:dyDescent="0.25">
      <c r="A203">
        <v>178</v>
      </c>
      <c r="B203">
        <v>23993.640827262738</v>
      </c>
      <c r="C203">
        <v>22.779172737260524</v>
      </c>
    </row>
    <row r="204" spans="1:3" x14ac:dyDescent="0.25">
      <c r="A204">
        <v>179</v>
      </c>
      <c r="B204">
        <v>23999.145391520262</v>
      </c>
      <c r="C204">
        <v>19.6646084797394</v>
      </c>
    </row>
    <row r="205" spans="1:3" x14ac:dyDescent="0.25">
      <c r="A205">
        <v>180</v>
      </c>
      <c r="B205">
        <v>24002.533071644077</v>
      </c>
      <c r="C205">
        <v>18.676928355922428</v>
      </c>
    </row>
    <row r="206" spans="1:3" x14ac:dyDescent="0.25">
      <c r="A206">
        <v>181</v>
      </c>
      <c r="B206">
        <v>24006.456248149538</v>
      </c>
      <c r="C206">
        <v>17.153751850462868</v>
      </c>
    </row>
    <row r="207" spans="1:3" x14ac:dyDescent="0.25">
      <c r="A207">
        <v>182</v>
      </c>
      <c r="B207">
        <v>24012.864462551093</v>
      </c>
      <c r="C207">
        <v>13.145537448905088</v>
      </c>
    </row>
    <row r="208" spans="1:3" x14ac:dyDescent="0.25">
      <c r="A208">
        <v>183</v>
      </c>
      <c r="B208">
        <v>24016.624480002771</v>
      </c>
      <c r="C208">
        <v>11.78551999722913</v>
      </c>
    </row>
    <row r="209" spans="1:3" x14ac:dyDescent="0.25">
      <c r="A209">
        <v>184</v>
      </c>
      <c r="B209">
        <v>24019.811348983469</v>
      </c>
      <c r="C209">
        <v>10.998651016532676</v>
      </c>
    </row>
    <row r="210" spans="1:3" x14ac:dyDescent="0.25">
      <c r="A210">
        <v>185</v>
      </c>
      <c r="B210">
        <v>24023.61320208996</v>
      </c>
      <c r="C210">
        <v>9.5967979100387311</v>
      </c>
    </row>
    <row r="211" spans="1:3" x14ac:dyDescent="0.25">
      <c r="A211">
        <v>186</v>
      </c>
      <c r="B211">
        <v>24027.712088345656</v>
      </c>
      <c r="C211">
        <v>7.89791165434508</v>
      </c>
    </row>
    <row r="212" spans="1:3" x14ac:dyDescent="0.25">
      <c r="A212">
        <v>187</v>
      </c>
      <c r="B212">
        <v>24032.333920286554</v>
      </c>
      <c r="C212">
        <v>5.6760797134447785</v>
      </c>
    </row>
    <row r="213" spans="1:3" x14ac:dyDescent="0.25">
      <c r="A213">
        <v>188</v>
      </c>
      <c r="B213">
        <v>24035.098249153602</v>
      </c>
      <c r="C213">
        <v>5.311750846398354</v>
      </c>
    </row>
    <row r="214" spans="1:3" x14ac:dyDescent="0.25">
      <c r="A214">
        <v>189</v>
      </c>
      <c r="B214">
        <v>24038.063389163774</v>
      </c>
      <c r="C214">
        <v>4.7466108362277737</v>
      </c>
    </row>
    <row r="215" spans="1:3" x14ac:dyDescent="0.25">
      <c r="A215">
        <v>190</v>
      </c>
      <c r="B215">
        <v>24041.354847281509</v>
      </c>
      <c r="C215">
        <v>3.8551527184899896</v>
      </c>
    </row>
    <row r="216" spans="1:3" x14ac:dyDescent="0.25">
      <c r="A216">
        <v>191</v>
      </c>
      <c r="B216">
        <v>24046.210958889376</v>
      </c>
      <c r="C216">
        <v>-0.22095888937474228</v>
      </c>
    </row>
    <row r="217" spans="1:3" x14ac:dyDescent="0.25">
      <c r="A217">
        <v>192</v>
      </c>
      <c r="B217">
        <v>24049.611189709634</v>
      </c>
      <c r="C217">
        <v>-2.8511897096359462</v>
      </c>
    </row>
    <row r="218" spans="1:3" x14ac:dyDescent="0.25">
      <c r="A218">
        <v>193</v>
      </c>
      <c r="B218">
        <v>24053.074174012119</v>
      </c>
      <c r="C218">
        <v>-5.5341740121184557</v>
      </c>
    </row>
    <row r="219" spans="1:3" x14ac:dyDescent="0.25">
      <c r="A219">
        <v>194</v>
      </c>
      <c r="B219">
        <v>24055.922174188803</v>
      </c>
      <c r="C219">
        <v>-7.6121741888018732</v>
      </c>
    </row>
    <row r="220" spans="1:3" x14ac:dyDescent="0.25">
      <c r="A220">
        <v>195</v>
      </c>
      <c r="B220">
        <v>24058.627933139112</v>
      </c>
      <c r="C220">
        <v>-9.5379331391122832</v>
      </c>
    </row>
    <row r="221" spans="1:3" x14ac:dyDescent="0.25">
      <c r="A221">
        <v>196</v>
      </c>
      <c r="B221">
        <v>24063.320885693196</v>
      </c>
      <c r="C221">
        <v>-13.460885693195451</v>
      </c>
    </row>
    <row r="222" spans="1:3" x14ac:dyDescent="0.25">
      <c r="A222">
        <v>197</v>
      </c>
      <c r="B222">
        <v>24065.311254946144</v>
      </c>
      <c r="C222">
        <v>-14.671254946144472</v>
      </c>
    </row>
    <row r="223" spans="1:3" x14ac:dyDescent="0.25">
      <c r="A223">
        <v>198</v>
      </c>
      <c r="B223">
        <v>24068.422819748175</v>
      </c>
      <c r="C223">
        <v>-17.012819748175389</v>
      </c>
    </row>
    <row r="224" spans="1:3" x14ac:dyDescent="0.25">
      <c r="A224">
        <v>199</v>
      </c>
      <c r="B224">
        <v>24072.132634414073</v>
      </c>
      <c r="C224">
        <v>-19.942634414073837</v>
      </c>
    </row>
    <row r="225" spans="1:3" x14ac:dyDescent="0.25">
      <c r="A225">
        <v>200</v>
      </c>
      <c r="B225">
        <v>24077.147721510242</v>
      </c>
      <c r="C225">
        <v>-24.187721510243136</v>
      </c>
    </row>
    <row r="226" spans="1:3" x14ac:dyDescent="0.25">
      <c r="A226">
        <v>201</v>
      </c>
      <c r="B226">
        <v>24079.447674608829</v>
      </c>
      <c r="C226">
        <v>-25.707674608827801</v>
      </c>
    </row>
    <row r="227" spans="1:3" x14ac:dyDescent="0.25">
      <c r="A227">
        <v>202</v>
      </c>
      <c r="B227">
        <v>24083.027798744803</v>
      </c>
      <c r="C227">
        <v>-28.517798744804168</v>
      </c>
    </row>
    <row r="228" spans="1:3" x14ac:dyDescent="0.25">
      <c r="A228">
        <v>203</v>
      </c>
      <c r="B228">
        <v>24085.474176635249</v>
      </c>
      <c r="C228">
        <v>-30.18417663524815</v>
      </c>
    </row>
    <row r="229" spans="1:3" x14ac:dyDescent="0.25">
      <c r="A229">
        <v>204</v>
      </c>
      <c r="B229">
        <v>24089.351333920415</v>
      </c>
      <c r="C229">
        <v>-33.281333920414909</v>
      </c>
    </row>
    <row r="230" spans="1:3" x14ac:dyDescent="0.25">
      <c r="A230">
        <v>205</v>
      </c>
      <c r="B230">
        <v>24093.245225467508</v>
      </c>
      <c r="C230">
        <v>-36.405225467507989</v>
      </c>
    </row>
    <row r="231" spans="1:3" x14ac:dyDescent="0.25">
      <c r="A231">
        <v>206</v>
      </c>
      <c r="B231">
        <v>24096.946673002443</v>
      </c>
      <c r="C231">
        <v>-39.326673002444295</v>
      </c>
    </row>
    <row r="232" spans="1:3" x14ac:dyDescent="0.25">
      <c r="A232">
        <v>207</v>
      </c>
      <c r="B232">
        <v>24101.108312740362</v>
      </c>
      <c r="C232">
        <v>-42.718312740362308</v>
      </c>
    </row>
    <row r="233" spans="1:3" x14ac:dyDescent="0.25">
      <c r="A233">
        <v>208</v>
      </c>
      <c r="B233">
        <v>24103.43755079732</v>
      </c>
      <c r="C233">
        <v>-44.267550797321746</v>
      </c>
    </row>
    <row r="234" spans="1:3" x14ac:dyDescent="0.25">
      <c r="A234">
        <v>209</v>
      </c>
      <c r="B234">
        <v>24105.143437597522</v>
      </c>
      <c r="C234">
        <v>-45.203437597523589</v>
      </c>
    </row>
    <row r="235" spans="1:3" x14ac:dyDescent="0.25">
      <c r="A235">
        <v>210</v>
      </c>
      <c r="B235">
        <v>24108.865802959866</v>
      </c>
      <c r="C235">
        <v>-48.14580295986525</v>
      </c>
    </row>
    <row r="236" spans="1:3" x14ac:dyDescent="0.25">
      <c r="A236">
        <v>211</v>
      </c>
      <c r="B236">
        <v>24114.374550782868</v>
      </c>
      <c r="C236">
        <v>-52.874550782868027</v>
      </c>
    </row>
    <row r="237" spans="1:3" x14ac:dyDescent="0.25">
      <c r="A237">
        <v>212</v>
      </c>
      <c r="B237">
        <v>24120.397877160107</v>
      </c>
      <c r="C237">
        <v>-58.127877160106436</v>
      </c>
    </row>
    <row r="238" spans="1:3" x14ac:dyDescent="0.25">
      <c r="A238">
        <v>213</v>
      </c>
      <c r="B238">
        <v>24125.233070940569</v>
      </c>
      <c r="C238">
        <v>-62.183070940569451</v>
      </c>
    </row>
    <row r="239" spans="1:3" x14ac:dyDescent="0.25">
      <c r="A239">
        <v>214</v>
      </c>
      <c r="B239">
        <v>24129.838168619539</v>
      </c>
      <c r="C239">
        <v>-66.01816861953921</v>
      </c>
    </row>
    <row r="240" spans="1:3" x14ac:dyDescent="0.25">
      <c r="A240">
        <v>215</v>
      </c>
      <c r="B240">
        <v>24133.322070749429</v>
      </c>
      <c r="C240">
        <v>-68.722070749430713</v>
      </c>
    </row>
    <row r="241" spans="1:3" x14ac:dyDescent="0.25">
      <c r="A241">
        <v>216</v>
      </c>
      <c r="B241">
        <v>24136.525673992055</v>
      </c>
      <c r="C241">
        <v>-71.145673992054071</v>
      </c>
    </row>
    <row r="242" spans="1:3" x14ac:dyDescent="0.25">
      <c r="A242">
        <v>217</v>
      </c>
      <c r="B242">
        <v>24141.252095069987</v>
      </c>
      <c r="C242">
        <v>-75.102095069985808</v>
      </c>
    </row>
    <row r="243" spans="1:3" x14ac:dyDescent="0.25">
      <c r="A243">
        <v>218</v>
      </c>
      <c r="B243">
        <v>24145.832091356067</v>
      </c>
      <c r="C243">
        <v>-78.902091356067103</v>
      </c>
    </row>
    <row r="244" spans="1:3" ht="15.75" thickBot="1" x14ac:dyDescent="0.3">
      <c r="A244" s="72">
        <v>219</v>
      </c>
      <c r="B244" s="72">
        <v>24150.311682070587</v>
      </c>
      <c r="C244" s="72">
        <v>-82.611682070586539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9763-EF1D-4056-B60C-E79626BADCF1}">
  <sheetPr codeName="Hoja16"/>
  <dimension ref="A1:K19"/>
  <sheetViews>
    <sheetView showGridLines="0" workbookViewId="0">
      <selection activeCell="F30" sqref="F30"/>
    </sheetView>
  </sheetViews>
  <sheetFormatPr baseColWidth="10" defaultRowHeight="15" x14ac:dyDescent="0.25"/>
  <sheetData>
    <row r="1" spans="1:11" x14ac:dyDescent="0.25">
      <c r="A1" t="s">
        <v>5</v>
      </c>
      <c r="J1" t="s">
        <v>95</v>
      </c>
    </row>
    <row r="3" spans="1:11" ht="15.75" thickBot="1" x14ac:dyDescent="0.3">
      <c r="A3" s="35" t="s">
        <v>6</v>
      </c>
      <c r="B3" s="35"/>
      <c r="D3" s="35"/>
      <c r="E3" s="35"/>
      <c r="J3" t="s">
        <v>16</v>
      </c>
      <c r="K3" s="71">
        <v>0.05</v>
      </c>
    </row>
    <row r="4" spans="1:11" ht="15.75" thickTop="1" x14ac:dyDescent="0.25">
      <c r="A4" t="s">
        <v>7</v>
      </c>
      <c r="B4" t="e">
        <f>SQRT(B5)</f>
        <v>#VALUE!</v>
      </c>
      <c r="D4" t="s">
        <v>12</v>
      </c>
      <c r="E4" t="e">
        <f>B8*LN(C13/B8)+2*(B12+1)</f>
        <v>#VALUE!</v>
      </c>
    </row>
    <row r="5" spans="1:11" x14ac:dyDescent="0.25">
      <c r="A5" t="s">
        <v>8</v>
      </c>
      <c r="B5" t="e">
        <f>C12/C14</f>
        <v>#VALUE!</v>
      </c>
      <c r="D5" t="s">
        <v>13</v>
      </c>
      <c r="E5" t="e">
        <f>E4+2*(B12+2)*(B12+3)/(B8-B12-3)</f>
        <v>#VALUE!</v>
      </c>
      <c r="J5">
        <f t="array" ref="J5:K8">[1]!DURBIN(Datos!B2:C220,Datos!A2:A220,TRUE,K3)</f>
        <v>0</v>
      </c>
      <c r="K5" s="73">
        <v>0</v>
      </c>
    </row>
    <row r="6" spans="1:11" x14ac:dyDescent="0.25">
      <c r="A6" t="s">
        <v>9</v>
      </c>
      <c r="B6" t="e">
        <f>1-(1-B5)*(B8-1)/(B8-B12-1)</f>
        <v>#VALUE!</v>
      </c>
      <c r="D6" s="36" t="s">
        <v>14</v>
      </c>
      <c r="E6" s="36" t="e">
        <f>B8*LN(C13/B8)+(B12+1)*LN(B8)</f>
        <v>#VALUE!</v>
      </c>
      <c r="J6">
        <v>0</v>
      </c>
      <c r="K6" s="74">
        <v>0</v>
      </c>
    </row>
    <row r="7" spans="1:11" x14ac:dyDescent="0.25">
      <c r="A7" t="s">
        <v>10</v>
      </c>
      <c r="B7" t="e">
        <f>SQRT(D13)</f>
        <v>#VALUE!</v>
      </c>
      <c r="J7">
        <v>0</v>
      </c>
      <c r="K7" s="74">
        <v>0</v>
      </c>
    </row>
    <row r="8" spans="1:11" x14ac:dyDescent="0.25">
      <c r="A8" s="36" t="s">
        <v>11</v>
      </c>
      <c r="B8" s="36">
        <f>COUNT(Datos!A2:A220)</f>
        <v>1</v>
      </c>
      <c r="J8">
        <v>0</v>
      </c>
      <c r="K8" s="75">
        <v>0</v>
      </c>
    </row>
    <row r="10" spans="1:11" ht="15.75" thickBot="1" x14ac:dyDescent="0.3">
      <c r="A10" t="s">
        <v>15</v>
      </c>
      <c r="E10" s="2" t="s">
        <v>16</v>
      </c>
      <c r="F10" s="2">
        <v>0.05</v>
      </c>
    </row>
    <row r="11" spans="1:11" ht="15.75" thickTop="1" x14ac:dyDescent="0.25">
      <c r="A11" s="37"/>
      <c r="B11" s="37" t="s">
        <v>17</v>
      </c>
      <c r="C11" s="37" t="s">
        <v>18</v>
      </c>
      <c r="D11" s="37" t="s">
        <v>19</v>
      </c>
      <c r="E11" s="37" t="s">
        <v>20</v>
      </c>
      <c r="F11" s="37" t="s">
        <v>21</v>
      </c>
      <c r="G11" s="37" t="s">
        <v>22</v>
      </c>
    </row>
    <row r="12" spans="1:11" x14ac:dyDescent="0.25">
      <c r="A12" t="s">
        <v>23</v>
      </c>
      <c r="B12">
        <f>COUNT(Datos!B2:C2)</f>
        <v>1</v>
      </c>
      <c r="C12" t="e">
        <f>DEVSQ(MMULT([1]!DESIGN(Datos!B2:C220),B17:B19))</f>
        <v>#VALUE!</v>
      </c>
      <c r="D12" t="e">
        <f>C12/B12</f>
        <v>#VALUE!</v>
      </c>
      <c r="E12" t="e">
        <f>D12/D13</f>
        <v>#VALUE!</v>
      </c>
      <c r="F12" t="e">
        <f>_xlfn.F.DIST.RT(E12,B12,B13)</f>
        <v>#VALUE!</v>
      </c>
      <c r="G12" s="2" t="e">
        <f>IF(F12&lt;F10,"yes","no")</f>
        <v>#VALUE!</v>
      </c>
    </row>
    <row r="13" spans="1:11" x14ac:dyDescent="0.25">
      <c r="A13" t="s">
        <v>24</v>
      </c>
      <c r="B13">
        <f>B14-B12</f>
        <v>-1</v>
      </c>
      <c r="C13" t="e">
        <f>C14-C12</f>
        <v>#VALUE!</v>
      </c>
      <c r="D13" t="e">
        <f>C13/B13</f>
        <v>#VALUE!</v>
      </c>
    </row>
    <row r="14" spans="1:11" x14ac:dyDescent="0.25">
      <c r="A14" s="36" t="s">
        <v>25</v>
      </c>
      <c r="B14" s="36">
        <f>B8-1</f>
        <v>0</v>
      </c>
      <c r="C14" s="36">
        <f>DEVSQ(Datos!A2:A220)</f>
        <v>0</v>
      </c>
      <c r="D14" s="36"/>
      <c r="E14" s="36"/>
      <c r="F14" s="36"/>
      <c r="G14" s="36"/>
    </row>
    <row r="15" spans="1:11" ht="15.75" thickBot="1" x14ac:dyDescent="0.3"/>
    <row r="16" spans="1:11" ht="15.75" thickTop="1" x14ac:dyDescent="0.25">
      <c r="A16" s="37"/>
      <c r="B16" s="37" t="s">
        <v>26</v>
      </c>
      <c r="C16" s="37" t="s">
        <v>27</v>
      </c>
      <c r="D16" s="37" t="s">
        <v>28</v>
      </c>
      <c r="E16" s="37" t="s">
        <v>21</v>
      </c>
      <c r="F16" s="37" t="s">
        <v>29</v>
      </c>
      <c r="G16" s="37" t="s">
        <v>30</v>
      </c>
      <c r="H16" s="37" t="s">
        <v>31</v>
      </c>
    </row>
    <row r="17" spans="1:8" x14ac:dyDescent="0.25">
      <c r="A17" t="s">
        <v>32</v>
      </c>
      <c r="B17" t="e">
        <f t="array" ref="B17:C19">[1]!RegCoeff(Datos!B2:C220,Datos!A2:A220)</f>
        <v>#VALUE!</v>
      </c>
      <c r="C17" t="e">
        <v>#VALUE!</v>
      </c>
      <c r="D17" t="e">
        <f>B17/C17</f>
        <v>#VALUE!</v>
      </c>
      <c r="E17" t="e">
        <f>_xlfn.T.DIST.2T(ABS(D17),$B$13)</f>
        <v>#VALUE!</v>
      </c>
      <c r="F17" t="e">
        <f>B17-_xlfn.T.INV.2T(F$10,$B$13)*C17</f>
        <v>#VALUE!</v>
      </c>
      <c r="G17" t="e">
        <f>B17+_xlfn.T.INV.2T(F$10,$B$13)*C17</f>
        <v>#VALUE!</v>
      </c>
    </row>
    <row r="18" spans="1:8" x14ac:dyDescent="0.25">
      <c r="A18" t="str">
        <f t="array" ref="A18:A19">TRANSPOSE(Datos!B1:C1)</f>
        <v>t</v>
      </c>
      <c r="B18" t="e">
        <v>#VALUE!</v>
      </c>
      <c r="C18" t="e">
        <v>#VALUE!</v>
      </c>
      <c r="D18" t="e">
        <f t="shared" ref="D18:D19" si="0">B18/C18</f>
        <v>#VALUE!</v>
      </c>
      <c r="E18" t="e">
        <f t="shared" ref="E18:E19" si="1">_xlfn.T.DIST.2T(ABS(D18),$B$13)</f>
        <v>#VALUE!</v>
      </c>
      <c r="F18" t="e">
        <f t="shared" ref="F18:F19" si="2">B18-_xlfn.T.INV.2T(F$10,$B$13)*C18</f>
        <v>#VALUE!</v>
      </c>
      <c r="G18" t="e">
        <f t="shared" ref="G18:G19" si="3">B18+_xlfn.T.INV.2T(F$10,$B$13)*C18</f>
        <v>#VALUE!</v>
      </c>
      <c r="H18" t="e">
        <f>[1]!VIF(Datos!B2:C220,1)</f>
        <v>#VALUE!</v>
      </c>
    </row>
    <row r="19" spans="1:8" x14ac:dyDescent="0.25">
      <c r="A19" s="36" t="str">
        <v>dólar</v>
      </c>
      <c r="B19" s="36" t="e">
        <v>#VALUE!</v>
      </c>
      <c r="C19" s="36" t="e">
        <v>#VALUE!</v>
      </c>
      <c r="D19" s="36" t="e">
        <f t="shared" si="0"/>
        <v>#VALUE!</v>
      </c>
      <c r="E19" s="36" t="e">
        <f t="shared" si="1"/>
        <v>#VALUE!</v>
      </c>
      <c r="F19" s="36" t="e">
        <f t="shared" si="2"/>
        <v>#VALUE!</v>
      </c>
      <c r="G19" s="36" t="e">
        <f t="shared" si="3"/>
        <v>#VALUE!</v>
      </c>
      <c r="H19" s="36" t="e">
        <f>[1]!VIF(Datos!B2:C220,2)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1F57-AD0A-4A85-BB37-DC5D37C6DE3E}">
  <sheetPr codeName="Hoja17"/>
  <dimension ref="A1:I243"/>
  <sheetViews>
    <sheetView showGridLines="0" zoomScale="70" zoomScaleNormal="70" workbookViewId="0">
      <selection activeCell="N36" sqref="N36"/>
    </sheetView>
  </sheetViews>
  <sheetFormatPr baseColWidth="10" defaultRowHeight="15" x14ac:dyDescent="0.25"/>
  <cols>
    <col min="1" max="1" width="32.85546875" bestFit="1" customWidth="1"/>
    <col min="2" max="2" width="18.42578125" bestFit="1" customWidth="1"/>
    <col min="3" max="3" width="19" bestFit="1" customWidth="1"/>
    <col min="4" max="4" width="25.42578125" bestFit="1" customWidth="1"/>
    <col min="5" max="5" width="15.28515625" bestFit="1" customWidth="1"/>
    <col min="6" max="6" width="18.140625" bestFit="1" customWidth="1"/>
    <col min="7" max="7" width="16" bestFit="1" customWidth="1"/>
  </cols>
  <sheetData>
    <row r="1" spans="1:9" x14ac:dyDescent="0.25">
      <c r="A1" t="s">
        <v>41</v>
      </c>
    </row>
    <row r="2" spans="1:9" ht="15.75" thickBot="1" x14ac:dyDescent="0.3"/>
    <row r="3" spans="1:9" x14ac:dyDescent="0.25">
      <c r="A3" s="70" t="s">
        <v>42</v>
      </c>
      <c r="B3" s="70"/>
    </row>
    <row r="4" spans="1:9" x14ac:dyDescent="0.25">
      <c r="A4" t="s">
        <v>43</v>
      </c>
      <c r="B4">
        <v>0.32746110599182526</v>
      </c>
    </row>
    <row r="5" spans="1:9" x14ac:dyDescent="0.25">
      <c r="A5" t="s">
        <v>44</v>
      </c>
      <c r="B5">
        <v>0.10723077593738943</v>
      </c>
      <c r="H5" t="s">
        <v>95</v>
      </c>
    </row>
    <row r="6" spans="1:9" x14ac:dyDescent="0.25">
      <c r="A6" t="s">
        <v>45</v>
      </c>
      <c r="B6">
        <v>9.8925945946109331E-2</v>
      </c>
    </row>
    <row r="7" spans="1:9" x14ac:dyDescent="0.25">
      <c r="A7" t="s">
        <v>46</v>
      </c>
      <c r="B7">
        <v>1.6498641289975327</v>
      </c>
      <c r="H7" t="s">
        <v>16</v>
      </c>
      <c r="I7" s="71">
        <v>0.05</v>
      </c>
    </row>
    <row r="8" spans="1:9" ht="15.75" thickBot="1" x14ac:dyDescent="0.3">
      <c r="A8" s="72" t="s">
        <v>47</v>
      </c>
      <c r="B8" s="72">
        <v>218</v>
      </c>
    </row>
    <row r="9" spans="1:9" x14ac:dyDescent="0.25">
      <c r="H9" t="str">
        <f t="array" ref="H9:I12">[1]!DURBIN(Datos!Q2:R219,Datos!P2:P219,TRUE,I7)</f>
        <v>D-stat</v>
      </c>
      <c r="I9" s="73">
        <v>5.6392329923362065E-2</v>
      </c>
    </row>
    <row r="10" spans="1:9" ht="15.75" thickBot="1" x14ac:dyDescent="0.3">
      <c r="A10" t="s">
        <v>48</v>
      </c>
      <c r="H10" t="str">
        <v>D-lower</v>
      </c>
      <c r="I10" s="74">
        <v>1.759698256880734</v>
      </c>
    </row>
    <row r="11" spans="1:9" x14ac:dyDescent="0.25">
      <c r="A11" s="76"/>
      <c r="B11" s="76" t="s">
        <v>52</v>
      </c>
      <c r="C11" s="76" t="s">
        <v>53</v>
      </c>
      <c r="D11" s="76" t="s">
        <v>54</v>
      </c>
      <c r="E11" s="76" t="s">
        <v>20</v>
      </c>
      <c r="F11" s="76" t="s">
        <v>55</v>
      </c>
      <c r="H11" t="str">
        <v>D-upper</v>
      </c>
      <c r="I11" s="74">
        <v>1.7966917435144212</v>
      </c>
    </row>
    <row r="12" spans="1:9" x14ac:dyDescent="0.25">
      <c r="A12" t="s">
        <v>49</v>
      </c>
      <c r="B12">
        <v>2</v>
      </c>
      <c r="C12">
        <v>70.293482286964604</v>
      </c>
      <c r="D12">
        <v>35.146741143482302</v>
      </c>
      <c r="E12">
        <v>12.91185684113697</v>
      </c>
      <c r="F12">
        <v>5.063667096267418E-6</v>
      </c>
      <c r="H12" t="str">
        <v>sig</v>
      </c>
      <c r="I12" s="75" t="str">
        <v>yes</v>
      </c>
    </row>
    <row r="13" spans="1:9" x14ac:dyDescent="0.25">
      <c r="A13" t="s">
        <v>50</v>
      </c>
      <c r="B13">
        <v>215</v>
      </c>
      <c r="C13">
        <v>585.24110349284922</v>
      </c>
      <c r="D13">
        <v>2.7220516441527871</v>
      </c>
    </row>
    <row r="14" spans="1:9" ht="15.75" thickBot="1" x14ac:dyDescent="0.3">
      <c r="A14" s="72" t="s">
        <v>25</v>
      </c>
      <c r="B14" s="72">
        <v>217</v>
      </c>
      <c r="C14" s="72">
        <v>655.53458577981382</v>
      </c>
      <c r="D14" s="72"/>
      <c r="E14" s="72"/>
      <c r="F14" s="72"/>
    </row>
    <row r="15" spans="1:9" ht="15.75" thickBot="1" x14ac:dyDescent="0.3"/>
    <row r="16" spans="1:9" x14ac:dyDescent="0.25">
      <c r="A16" s="76"/>
      <c r="B16" s="76" t="s">
        <v>56</v>
      </c>
      <c r="C16" s="76" t="s">
        <v>46</v>
      </c>
      <c r="D16" s="76" t="s">
        <v>57</v>
      </c>
      <c r="E16" s="76" t="s">
        <v>58</v>
      </c>
      <c r="F16" s="76" t="s">
        <v>59</v>
      </c>
      <c r="G16" s="76" t="s">
        <v>60</v>
      </c>
      <c r="H16" s="76" t="s">
        <v>61</v>
      </c>
      <c r="I16" s="76" t="s">
        <v>62</v>
      </c>
    </row>
    <row r="17" spans="1:9" x14ac:dyDescent="0.25">
      <c r="A17" t="s">
        <v>51</v>
      </c>
      <c r="B17">
        <v>4.4344216432174193</v>
      </c>
      <c r="C17">
        <v>0.22510002351182923</v>
      </c>
      <c r="D17">
        <v>19.699783118789352</v>
      </c>
      <c r="E17">
        <v>4.7485145934837648E-50</v>
      </c>
      <c r="F17">
        <v>3.9907361884819297</v>
      </c>
      <c r="G17">
        <v>4.8781070979529089</v>
      </c>
      <c r="H17">
        <v>3.9907361884819297</v>
      </c>
      <c r="I17">
        <v>4.8781070979529089</v>
      </c>
    </row>
    <row r="18" spans="1:9" x14ac:dyDescent="0.25">
      <c r="A18" t="s">
        <v>96</v>
      </c>
      <c r="B18">
        <v>2.3764792498758867E-2</v>
      </c>
      <c r="C18">
        <v>4.1335218046118852E-2</v>
      </c>
      <c r="D18">
        <v>0.57492844170421042</v>
      </c>
      <c r="E18">
        <v>0.56594082677845514</v>
      </c>
      <c r="F18">
        <v>-5.7709366096427066E-2</v>
      </c>
      <c r="G18">
        <v>0.10523895109394479</v>
      </c>
      <c r="H18">
        <v>-5.7709366096427066E-2</v>
      </c>
      <c r="I18">
        <v>0.10523895109394479</v>
      </c>
    </row>
    <row r="19" spans="1:9" ht="15.75" thickBot="1" x14ac:dyDescent="0.3">
      <c r="A19" s="72" t="s">
        <v>97</v>
      </c>
      <c r="B19" s="72">
        <v>-8.9324403771871824E-3</v>
      </c>
      <c r="C19" s="72">
        <v>1.7765814093250855E-3</v>
      </c>
      <c r="D19" s="72">
        <v>-5.0278812613380728</v>
      </c>
      <c r="E19" s="72">
        <v>1.0438508998009738E-6</v>
      </c>
      <c r="F19" s="72">
        <v>-1.2434187370250444E-2</v>
      </c>
      <c r="G19" s="72">
        <v>-5.4306933841239205E-3</v>
      </c>
      <c r="H19" s="72">
        <v>-1.2434187370250444E-2</v>
      </c>
      <c r="I19" s="72">
        <v>-5.4306933841239205E-3</v>
      </c>
    </row>
    <row r="23" spans="1:9" x14ac:dyDescent="0.25">
      <c r="A23" t="s">
        <v>65</v>
      </c>
    </row>
    <row r="24" spans="1:9" ht="15.75" thickBot="1" x14ac:dyDescent="0.3"/>
    <row r="25" spans="1:9" x14ac:dyDescent="0.25">
      <c r="A25" s="76" t="s">
        <v>66</v>
      </c>
      <c r="B25" s="76" t="s">
        <v>98</v>
      </c>
      <c r="C25" s="76" t="s">
        <v>50</v>
      </c>
    </row>
    <row r="26" spans="1:9" x14ac:dyDescent="0.25">
      <c r="A26">
        <v>1</v>
      </c>
      <c r="B26">
        <v>4.5428872777841001</v>
      </c>
      <c r="C26">
        <v>-1.5428872777841001</v>
      </c>
    </row>
    <row r="27" spans="1:9" x14ac:dyDescent="0.25">
      <c r="A27">
        <v>2</v>
      </c>
      <c r="B27">
        <v>4.3987331680889756</v>
      </c>
      <c r="C27">
        <v>-1.3987331680889756</v>
      </c>
    </row>
    <row r="28" spans="1:9" x14ac:dyDescent="0.25">
      <c r="A28">
        <v>3</v>
      </c>
      <c r="B28">
        <v>4.4632339365329541</v>
      </c>
      <c r="C28">
        <v>-1.4632339365329541</v>
      </c>
    </row>
    <row r="29" spans="1:9" x14ac:dyDescent="0.25">
      <c r="A29">
        <v>4</v>
      </c>
      <c r="B29">
        <v>4.4108119258830376</v>
      </c>
      <c r="C29">
        <v>-1.4008119258810003</v>
      </c>
    </row>
    <row r="30" spans="1:9" x14ac:dyDescent="0.25">
      <c r="A30">
        <v>5</v>
      </c>
      <c r="B30">
        <v>4.4014041896558753</v>
      </c>
      <c r="C30">
        <v>-1.4014041896558753</v>
      </c>
    </row>
    <row r="31" spans="1:9" x14ac:dyDescent="0.25">
      <c r="A31">
        <v>6</v>
      </c>
      <c r="B31">
        <v>4.4243165712270258</v>
      </c>
      <c r="C31">
        <v>-1.4243165712270258</v>
      </c>
    </row>
    <row r="32" spans="1:9" x14ac:dyDescent="0.25">
      <c r="A32">
        <v>7</v>
      </c>
      <c r="B32">
        <v>4.305353141580583</v>
      </c>
      <c r="C32">
        <v>-1.2953531415821837</v>
      </c>
    </row>
    <row r="33" spans="1:3" x14ac:dyDescent="0.25">
      <c r="A33">
        <v>8</v>
      </c>
      <c r="B33">
        <v>4.2764582755044396</v>
      </c>
      <c r="C33">
        <v>-1.2764582755044396</v>
      </c>
    </row>
    <row r="34" spans="1:3" x14ac:dyDescent="0.25">
      <c r="A34">
        <v>9</v>
      </c>
      <c r="B34">
        <v>4.3594955820974493</v>
      </c>
      <c r="C34">
        <v>0.14050441790255075</v>
      </c>
    </row>
    <row r="35" spans="1:3" x14ac:dyDescent="0.25">
      <c r="A35">
        <v>10</v>
      </c>
      <c r="B35">
        <v>4.3866856263183758</v>
      </c>
      <c r="C35">
        <v>0.12331437368002351</v>
      </c>
    </row>
    <row r="36" spans="1:3" x14ac:dyDescent="0.25">
      <c r="A36">
        <v>11</v>
      </c>
      <c r="B36">
        <v>4.3877343987906654</v>
      </c>
      <c r="C36">
        <v>0.1122656012093346</v>
      </c>
    </row>
    <row r="37" spans="1:3" x14ac:dyDescent="0.25">
      <c r="A37">
        <v>12</v>
      </c>
      <c r="B37">
        <v>4.4536610547845719</v>
      </c>
      <c r="C37">
        <v>5.6338945217465408E-2</v>
      </c>
    </row>
    <row r="38" spans="1:3" x14ac:dyDescent="0.25">
      <c r="A38">
        <v>13</v>
      </c>
      <c r="B38">
        <v>4.4273803158832905</v>
      </c>
      <c r="C38">
        <v>8.2619684115108782E-2</v>
      </c>
    </row>
    <row r="39" spans="1:3" x14ac:dyDescent="0.25">
      <c r="A39">
        <v>14</v>
      </c>
      <c r="B39">
        <v>4.3649770923838922</v>
      </c>
      <c r="C39">
        <v>0.14502290761814507</v>
      </c>
    </row>
    <row r="40" spans="1:3" x14ac:dyDescent="0.25">
      <c r="A40">
        <v>15</v>
      </c>
      <c r="B40">
        <v>4.3078021232342287</v>
      </c>
      <c r="C40">
        <v>0.19219787676577127</v>
      </c>
    </row>
    <row r="41" spans="1:3" x14ac:dyDescent="0.25">
      <c r="A41">
        <v>16</v>
      </c>
      <c r="B41">
        <v>4.3433098448297178</v>
      </c>
      <c r="C41">
        <v>0.16669015516868146</v>
      </c>
    </row>
    <row r="42" spans="1:3" x14ac:dyDescent="0.25">
      <c r="A42">
        <v>17</v>
      </c>
      <c r="B42">
        <v>4.3802434539751367</v>
      </c>
      <c r="C42">
        <v>0.12975654602690057</v>
      </c>
    </row>
    <row r="43" spans="1:3" x14ac:dyDescent="0.25">
      <c r="A43">
        <v>18</v>
      </c>
      <c r="B43">
        <v>4.2215928208557694</v>
      </c>
      <c r="C43">
        <v>0.29840717914102921</v>
      </c>
    </row>
    <row r="44" spans="1:3" x14ac:dyDescent="0.25">
      <c r="A44">
        <v>19</v>
      </c>
      <c r="B44">
        <v>4.2345239895774398</v>
      </c>
      <c r="C44">
        <v>0.27547601042459746</v>
      </c>
    </row>
    <row r="45" spans="1:3" x14ac:dyDescent="0.25">
      <c r="A45">
        <v>20</v>
      </c>
      <c r="B45">
        <v>4.2968859266965262</v>
      </c>
      <c r="C45">
        <v>0.21311407330187304</v>
      </c>
    </row>
    <row r="46" spans="1:3" x14ac:dyDescent="0.25">
      <c r="A46">
        <v>21</v>
      </c>
      <c r="B46">
        <v>4.2092920231484516</v>
      </c>
      <c r="C46">
        <v>0.31070797685198492</v>
      </c>
    </row>
    <row r="47" spans="1:3" x14ac:dyDescent="0.25">
      <c r="A47">
        <v>22</v>
      </c>
      <c r="B47">
        <v>4.3952308812610843</v>
      </c>
      <c r="C47">
        <v>0.11476911874095297</v>
      </c>
    </row>
    <row r="48" spans="1:3" x14ac:dyDescent="0.25">
      <c r="A48">
        <v>23</v>
      </c>
      <c r="B48">
        <v>4.2926651584387869</v>
      </c>
      <c r="C48">
        <v>0.22733484156164963</v>
      </c>
    </row>
    <row r="49" spans="1:3" x14ac:dyDescent="0.25">
      <c r="A49">
        <v>24</v>
      </c>
      <c r="B49">
        <v>4.2445208104386483</v>
      </c>
      <c r="C49">
        <v>0.26547918955975103</v>
      </c>
    </row>
    <row r="50" spans="1:3" x14ac:dyDescent="0.25">
      <c r="A50">
        <v>25</v>
      </c>
      <c r="B50">
        <v>4.2512731331106428</v>
      </c>
      <c r="C50">
        <v>0.26872686688979375</v>
      </c>
    </row>
    <row r="51" spans="1:3" x14ac:dyDescent="0.25">
      <c r="A51">
        <v>26</v>
      </c>
      <c r="B51">
        <v>4.1285073366643994</v>
      </c>
      <c r="C51">
        <v>0.39149266333603716</v>
      </c>
    </row>
    <row r="52" spans="1:3" x14ac:dyDescent="0.25">
      <c r="A52">
        <v>27</v>
      </c>
      <c r="B52">
        <v>4.1224266713870641</v>
      </c>
      <c r="C52">
        <v>0.39757332861337247</v>
      </c>
    </row>
    <row r="53" spans="1:3" x14ac:dyDescent="0.25">
      <c r="A53">
        <v>28</v>
      </c>
      <c r="B53">
        <v>4.2363582082284612</v>
      </c>
      <c r="C53">
        <v>0.28364179177197535</v>
      </c>
    </row>
    <row r="54" spans="1:3" x14ac:dyDescent="0.25">
      <c r="A54">
        <v>29</v>
      </c>
      <c r="B54">
        <v>4.1566066862049693</v>
      </c>
      <c r="C54">
        <v>0.36339331379182926</v>
      </c>
    </row>
    <row r="55" spans="1:3" x14ac:dyDescent="0.25">
      <c r="A55">
        <v>30</v>
      </c>
      <c r="B55">
        <v>4.1272365242788522</v>
      </c>
      <c r="C55">
        <v>0.39276347572158432</v>
      </c>
    </row>
    <row r="56" spans="1:3" x14ac:dyDescent="0.25">
      <c r="A56">
        <v>31</v>
      </c>
      <c r="B56">
        <v>4.0750521615539252</v>
      </c>
      <c r="C56">
        <v>0.45494783844854858</v>
      </c>
    </row>
    <row r="57" spans="1:3" x14ac:dyDescent="0.25">
      <c r="A57">
        <v>32</v>
      </c>
      <c r="B57">
        <v>4.0891715699005324</v>
      </c>
      <c r="C57">
        <v>0.43082843009626615</v>
      </c>
    </row>
    <row r="58" spans="1:3" x14ac:dyDescent="0.25">
      <c r="A58">
        <v>33</v>
      </c>
      <c r="B58">
        <v>4.1408393503951793</v>
      </c>
      <c r="C58">
        <v>0.3791606496052573</v>
      </c>
    </row>
    <row r="59" spans="1:3" x14ac:dyDescent="0.25">
      <c r="A59">
        <v>34</v>
      </c>
      <c r="B59">
        <v>4.1573352379916644</v>
      </c>
      <c r="C59">
        <v>0.37266476201080945</v>
      </c>
    </row>
    <row r="60" spans="1:3" x14ac:dyDescent="0.25">
      <c r="A60">
        <v>35</v>
      </c>
      <c r="B60">
        <v>4.2244501336105049</v>
      </c>
      <c r="C60">
        <v>0.30554986638833093</v>
      </c>
    </row>
    <row r="61" spans="1:3" x14ac:dyDescent="0.25">
      <c r="A61">
        <v>36</v>
      </c>
      <c r="B61">
        <v>4.1827222795850334</v>
      </c>
      <c r="C61">
        <v>0.33727772041540316</v>
      </c>
    </row>
    <row r="62" spans="1:3" x14ac:dyDescent="0.25">
      <c r="A62">
        <v>37</v>
      </c>
      <c r="B62">
        <v>4.1072484202113193</v>
      </c>
      <c r="C62">
        <v>0.42275157978751654</v>
      </c>
    </row>
    <row r="63" spans="1:3" x14ac:dyDescent="0.25">
      <c r="A63">
        <v>38</v>
      </c>
      <c r="B63">
        <v>4.0852453439598158</v>
      </c>
      <c r="C63">
        <v>0.44475465604265807</v>
      </c>
    </row>
    <row r="64" spans="1:3" x14ac:dyDescent="0.25">
      <c r="A64">
        <v>39</v>
      </c>
      <c r="B64">
        <v>4.1233671927301696</v>
      </c>
      <c r="C64">
        <v>0.40663280726866624</v>
      </c>
    </row>
    <row r="65" spans="1:3" x14ac:dyDescent="0.25">
      <c r="A65">
        <v>40</v>
      </c>
      <c r="B65">
        <v>4.1329712905020157</v>
      </c>
      <c r="C65">
        <v>-2.4529712905017247</v>
      </c>
    </row>
    <row r="66" spans="1:3" x14ac:dyDescent="0.25">
      <c r="A66">
        <v>41</v>
      </c>
      <c r="B66">
        <v>4.1703801954974091</v>
      </c>
      <c r="C66">
        <v>-2.5003801954991554</v>
      </c>
    </row>
    <row r="67" spans="1:3" x14ac:dyDescent="0.25">
      <c r="A67">
        <v>42</v>
      </c>
      <c r="B67">
        <v>3.9656258649304461</v>
      </c>
      <c r="C67">
        <v>-2.2856258649301551</v>
      </c>
    </row>
    <row r="68" spans="1:3" x14ac:dyDescent="0.25">
      <c r="A68">
        <v>43</v>
      </c>
      <c r="B68">
        <v>4.1011833629457142</v>
      </c>
      <c r="C68">
        <v>-2.4311833629438224</v>
      </c>
    </row>
    <row r="69" spans="1:3" x14ac:dyDescent="0.25">
      <c r="A69">
        <v>44</v>
      </c>
      <c r="B69">
        <v>3.9643963389252042</v>
      </c>
      <c r="C69">
        <v>-2.2843963389249131</v>
      </c>
    </row>
    <row r="70" spans="1:3" x14ac:dyDescent="0.25">
      <c r="A70">
        <v>45</v>
      </c>
      <c r="B70">
        <v>4.1375022090885123</v>
      </c>
      <c r="C70">
        <v>-2.4675022090902585</v>
      </c>
    </row>
    <row r="71" spans="1:3" x14ac:dyDescent="0.25">
      <c r="A71">
        <v>46</v>
      </c>
      <c r="B71">
        <v>3.9484326415707285</v>
      </c>
      <c r="C71">
        <v>-2.2684326415704374</v>
      </c>
    </row>
    <row r="72" spans="1:3" x14ac:dyDescent="0.25">
      <c r="A72">
        <v>47</v>
      </c>
      <c r="B72">
        <v>4.0623641784121265</v>
      </c>
      <c r="C72">
        <v>-2.3823641784118355</v>
      </c>
    </row>
    <row r="73" spans="1:3" x14ac:dyDescent="0.25">
      <c r="A73">
        <v>48</v>
      </c>
      <c r="B73">
        <v>4.197921676427395</v>
      </c>
      <c r="C73">
        <v>-2.5279216764291412</v>
      </c>
    </row>
    <row r="74" spans="1:3" x14ac:dyDescent="0.25">
      <c r="A74">
        <v>49</v>
      </c>
      <c r="B74">
        <v>4.0216850968589455</v>
      </c>
      <c r="C74">
        <v>-2.3416850968586544</v>
      </c>
    </row>
    <row r="75" spans="1:3" x14ac:dyDescent="0.25">
      <c r="A75">
        <v>50</v>
      </c>
      <c r="B75">
        <v>4.0483998452298939</v>
      </c>
      <c r="C75">
        <v>-2.3783998452280022</v>
      </c>
    </row>
    <row r="76" spans="1:3" x14ac:dyDescent="0.25">
      <c r="A76">
        <v>51</v>
      </c>
      <c r="B76">
        <v>3.9218316819838521</v>
      </c>
      <c r="C76">
        <v>-2.2418316819835611</v>
      </c>
    </row>
    <row r="77" spans="1:3" x14ac:dyDescent="0.25">
      <c r="A77">
        <v>52</v>
      </c>
      <c r="B77">
        <v>3.9982148466772074</v>
      </c>
      <c r="C77">
        <v>-2.3182148466769164</v>
      </c>
    </row>
    <row r="78" spans="1:3" x14ac:dyDescent="0.25">
      <c r="A78">
        <v>53</v>
      </c>
      <c r="B78">
        <v>3.9210774518285847</v>
      </c>
      <c r="C78">
        <v>-2.2510774518303309</v>
      </c>
    </row>
    <row r="79" spans="1:3" x14ac:dyDescent="0.25">
      <c r="A79">
        <v>54</v>
      </c>
      <c r="B79">
        <v>3.9653781466486149</v>
      </c>
      <c r="C79">
        <v>-2.2853781466483238</v>
      </c>
    </row>
    <row r="80" spans="1:3" x14ac:dyDescent="0.25">
      <c r="A80">
        <v>55</v>
      </c>
      <c r="B80">
        <v>3.9134314318486751</v>
      </c>
      <c r="C80">
        <v>-2.2334314318483841</v>
      </c>
    </row>
    <row r="81" spans="1:3" x14ac:dyDescent="0.25">
      <c r="A81">
        <v>56</v>
      </c>
      <c r="B81">
        <v>3.9064001748713899</v>
      </c>
      <c r="C81">
        <v>-2.2264001748710989</v>
      </c>
    </row>
    <row r="82" spans="1:3" x14ac:dyDescent="0.25">
      <c r="A82">
        <v>57</v>
      </c>
      <c r="B82">
        <v>3.7689002070759154</v>
      </c>
      <c r="C82">
        <v>-2.0989002070776617</v>
      </c>
    </row>
    <row r="83" spans="1:3" x14ac:dyDescent="0.25">
      <c r="A83">
        <v>58</v>
      </c>
      <c r="B83">
        <v>3.9351142874145841</v>
      </c>
      <c r="C83">
        <v>-2.2551142874142931</v>
      </c>
    </row>
    <row r="84" spans="1:3" x14ac:dyDescent="0.25">
      <c r="A84">
        <v>59</v>
      </c>
      <c r="B84">
        <v>3.8330238604422604</v>
      </c>
      <c r="C84">
        <v>-2.1530238604419694</v>
      </c>
    </row>
    <row r="85" spans="1:3" x14ac:dyDescent="0.25">
      <c r="A85">
        <v>60</v>
      </c>
      <c r="B85">
        <v>3.8076937132409285</v>
      </c>
      <c r="C85">
        <v>-2.1276937132406375</v>
      </c>
    </row>
    <row r="86" spans="1:3" x14ac:dyDescent="0.25">
      <c r="A86">
        <v>61</v>
      </c>
      <c r="B86">
        <v>3.7868788766143613</v>
      </c>
      <c r="C86">
        <v>-2.1168788766124695</v>
      </c>
    </row>
    <row r="87" spans="1:3" x14ac:dyDescent="0.25">
      <c r="A87">
        <v>62</v>
      </c>
      <c r="B87">
        <v>3.8592220265829313</v>
      </c>
      <c r="C87">
        <v>-2.1792220265862783</v>
      </c>
    </row>
    <row r="88" spans="1:3" x14ac:dyDescent="0.25">
      <c r="A88">
        <v>63</v>
      </c>
      <c r="B88">
        <v>3.8871250145788196</v>
      </c>
      <c r="C88">
        <v>-2.2071250145785286</v>
      </c>
    </row>
    <row r="89" spans="1:3" x14ac:dyDescent="0.25">
      <c r="A89">
        <v>64</v>
      </c>
      <c r="B89">
        <v>3.849437175278136</v>
      </c>
      <c r="C89">
        <v>-2.169437175277845</v>
      </c>
    </row>
    <row r="90" spans="1:3" x14ac:dyDescent="0.25">
      <c r="A90">
        <v>65</v>
      </c>
      <c r="B90">
        <v>3.9246321003465541</v>
      </c>
      <c r="C90">
        <v>-2.244632100346263</v>
      </c>
    </row>
    <row r="91" spans="1:3" x14ac:dyDescent="0.25">
      <c r="A91">
        <v>66</v>
      </c>
      <c r="B91">
        <v>3.9012031365451239</v>
      </c>
      <c r="C91">
        <v>-2.2312031365432321</v>
      </c>
    </row>
    <row r="92" spans="1:3" x14ac:dyDescent="0.25">
      <c r="A92">
        <v>67</v>
      </c>
      <c r="B92">
        <v>3.8147974726219829</v>
      </c>
      <c r="C92">
        <v>-2.1347974726216918</v>
      </c>
    </row>
    <row r="93" spans="1:3" x14ac:dyDescent="0.25">
      <c r="A93">
        <v>68</v>
      </c>
      <c r="B93">
        <v>3.7916061567455399</v>
      </c>
      <c r="C93">
        <v>-1.1606156746704066E-2</v>
      </c>
    </row>
    <row r="94" spans="1:3" x14ac:dyDescent="0.25">
      <c r="A94">
        <v>69</v>
      </c>
      <c r="B94">
        <v>3.6548191327250303</v>
      </c>
      <c r="C94">
        <v>0.13518086727584278</v>
      </c>
    </row>
    <row r="95" spans="1:3" x14ac:dyDescent="0.25">
      <c r="A95">
        <v>70</v>
      </c>
      <c r="B95">
        <v>3.842659174237566</v>
      </c>
      <c r="C95">
        <v>-5.2659174240330842E-2</v>
      </c>
    </row>
    <row r="96" spans="1:3" x14ac:dyDescent="0.25">
      <c r="A96">
        <v>71</v>
      </c>
      <c r="B96">
        <v>3.7248839842160653</v>
      </c>
      <c r="C96">
        <v>5.5116015786408568E-2</v>
      </c>
    </row>
    <row r="97" spans="1:3" x14ac:dyDescent="0.25">
      <c r="A97">
        <v>72</v>
      </c>
      <c r="B97">
        <v>3.8708979909307826</v>
      </c>
      <c r="C97">
        <v>-8.0897990929909458E-2</v>
      </c>
    </row>
    <row r="98" spans="1:3" x14ac:dyDescent="0.25">
      <c r="A98">
        <v>73</v>
      </c>
      <c r="B98">
        <v>3.7997017942068494</v>
      </c>
      <c r="C98">
        <v>-9.7017942096142562E-3</v>
      </c>
    </row>
    <row r="99" spans="1:3" x14ac:dyDescent="0.25">
      <c r="A99">
        <v>74</v>
      </c>
      <c r="B99">
        <v>3.8965226804491406</v>
      </c>
      <c r="C99">
        <v>-0.10652268044826751</v>
      </c>
    </row>
    <row r="100" spans="1:3" x14ac:dyDescent="0.25">
      <c r="A100">
        <v>75</v>
      </c>
      <c r="B100">
        <v>3.8029875787763703</v>
      </c>
      <c r="C100">
        <v>-1.2987578775497166E-2</v>
      </c>
    </row>
    <row r="101" spans="1:3" x14ac:dyDescent="0.25">
      <c r="A101">
        <v>76</v>
      </c>
      <c r="B101">
        <v>3.7980951531239713</v>
      </c>
      <c r="C101">
        <v>-8.0951531230981644E-3</v>
      </c>
    </row>
    <row r="102" spans="1:3" x14ac:dyDescent="0.25">
      <c r="A102">
        <v>77</v>
      </c>
      <c r="B102">
        <v>3.7321272107497632</v>
      </c>
      <c r="C102">
        <v>5.7872789247471967E-2</v>
      </c>
    </row>
    <row r="103" spans="1:3" x14ac:dyDescent="0.25">
      <c r="A103">
        <v>78</v>
      </c>
      <c r="B103">
        <v>3.8489105226910119</v>
      </c>
      <c r="C103">
        <v>-5.8910522690138745E-2</v>
      </c>
    </row>
    <row r="104" spans="1:3" x14ac:dyDescent="0.25">
      <c r="A104">
        <v>79</v>
      </c>
      <c r="B104">
        <v>3.7777143259670742</v>
      </c>
      <c r="C104">
        <v>1.2285674033798877E-2</v>
      </c>
    </row>
    <row r="105" spans="1:3" x14ac:dyDescent="0.25">
      <c r="A105">
        <v>80</v>
      </c>
      <c r="B105">
        <v>3.6226284117225203</v>
      </c>
      <c r="C105">
        <v>0.16737158827835286</v>
      </c>
    </row>
    <row r="106" spans="1:3" x14ac:dyDescent="0.25">
      <c r="A106">
        <v>81</v>
      </c>
      <c r="B106">
        <v>3.7272916794894022</v>
      </c>
      <c r="C106">
        <v>7.2708320509870195E-2</v>
      </c>
    </row>
    <row r="107" spans="1:3" x14ac:dyDescent="0.25">
      <c r="A107">
        <v>82</v>
      </c>
      <c r="B107">
        <v>3.6815238107391375</v>
      </c>
      <c r="C107">
        <v>0.10847618926173563</v>
      </c>
    </row>
    <row r="108" spans="1:3" x14ac:dyDescent="0.25">
      <c r="A108">
        <v>83</v>
      </c>
      <c r="B108">
        <v>3.7182197719595664</v>
      </c>
      <c r="C108">
        <v>7.1780228037668703E-2</v>
      </c>
    </row>
    <row r="109" spans="1:3" x14ac:dyDescent="0.25">
      <c r="A109">
        <v>84</v>
      </c>
      <c r="B109">
        <v>3.7798687653036964</v>
      </c>
      <c r="C109">
        <v>2.0131234699213962E-2</v>
      </c>
    </row>
    <row r="110" spans="1:3" x14ac:dyDescent="0.25">
      <c r="A110">
        <v>85</v>
      </c>
      <c r="B110">
        <v>3.6466464601579975</v>
      </c>
      <c r="C110">
        <v>0.1433535398392376</v>
      </c>
    </row>
    <row r="111" spans="1:3" x14ac:dyDescent="0.25">
      <c r="A111">
        <v>86</v>
      </c>
      <c r="B111">
        <v>3.7066319180272127</v>
      </c>
      <c r="C111">
        <v>9.3368081975697681E-2</v>
      </c>
    </row>
    <row r="112" spans="1:3" x14ac:dyDescent="0.25">
      <c r="A112">
        <v>87</v>
      </c>
      <c r="B112">
        <v>3.6998383089749121</v>
      </c>
      <c r="C112">
        <v>0.10016169102436034</v>
      </c>
    </row>
    <row r="113" spans="1:3" x14ac:dyDescent="0.25">
      <c r="A113">
        <v>88</v>
      </c>
      <c r="B113">
        <v>3.6300679998009038</v>
      </c>
      <c r="C113">
        <v>0.15993200019633136</v>
      </c>
    </row>
    <row r="114" spans="1:3" x14ac:dyDescent="0.25">
      <c r="A114">
        <v>89</v>
      </c>
      <c r="B114">
        <v>3.3929935514356306</v>
      </c>
      <c r="C114">
        <v>0.40700644856727974</v>
      </c>
    </row>
    <row r="115" spans="1:3" x14ac:dyDescent="0.25">
      <c r="A115">
        <v>90</v>
      </c>
      <c r="B115">
        <v>3.6312149530455349</v>
      </c>
      <c r="C115">
        <v>0.16878504695373753</v>
      </c>
    </row>
    <row r="116" spans="1:3" x14ac:dyDescent="0.25">
      <c r="A116">
        <v>91</v>
      </c>
      <c r="B116">
        <v>3.5167668339738603</v>
      </c>
      <c r="C116">
        <v>0.28323316602541215</v>
      </c>
    </row>
    <row r="117" spans="1:3" x14ac:dyDescent="0.25">
      <c r="A117">
        <v>92</v>
      </c>
      <c r="B117">
        <v>3.5577404578440643</v>
      </c>
      <c r="C117">
        <v>0.24225954215520806</v>
      </c>
    </row>
    <row r="118" spans="1:3" x14ac:dyDescent="0.25">
      <c r="A118">
        <v>93</v>
      </c>
      <c r="B118">
        <v>3.6315094953625611</v>
      </c>
      <c r="C118">
        <v>0.16849050463671134</v>
      </c>
    </row>
    <row r="119" spans="1:3" x14ac:dyDescent="0.25">
      <c r="A119">
        <v>94</v>
      </c>
      <c r="B119">
        <v>3.675572542257604</v>
      </c>
      <c r="C119">
        <v>0.12442745774530639</v>
      </c>
    </row>
    <row r="120" spans="1:3" x14ac:dyDescent="0.25">
      <c r="A120">
        <v>95</v>
      </c>
      <c r="B120">
        <v>3.5107430630885594</v>
      </c>
      <c r="C120">
        <v>0.28925693691071297</v>
      </c>
    </row>
    <row r="121" spans="1:3" x14ac:dyDescent="0.25">
      <c r="A121">
        <v>96</v>
      </c>
      <c r="B121">
        <v>3.5329425008847455</v>
      </c>
      <c r="C121">
        <v>0.26705749911452692</v>
      </c>
    </row>
    <row r="122" spans="1:3" x14ac:dyDescent="0.25">
      <c r="A122">
        <v>97</v>
      </c>
      <c r="B122">
        <v>3.635466937326739</v>
      </c>
      <c r="C122">
        <v>0.16453306267253343</v>
      </c>
    </row>
    <row r="123" spans="1:3" x14ac:dyDescent="0.25">
      <c r="A123">
        <v>98</v>
      </c>
      <c r="B123">
        <v>3.5412188918790064</v>
      </c>
      <c r="C123">
        <v>0.26878110812230327</v>
      </c>
    </row>
    <row r="124" spans="1:3" x14ac:dyDescent="0.25">
      <c r="A124">
        <v>99</v>
      </c>
      <c r="B124">
        <v>3.627345621496854</v>
      </c>
      <c r="C124">
        <v>2.6526543785019818</v>
      </c>
    </row>
    <row r="125" spans="1:3" x14ac:dyDescent="0.25">
      <c r="A125">
        <v>100</v>
      </c>
      <c r="B125">
        <v>3.5433164368235879</v>
      </c>
      <c r="C125">
        <v>2.7366835631788859</v>
      </c>
    </row>
    <row r="126" spans="1:3" x14ac:dyDescent="0.25">
      <c r="A126">
        <v>101</v>
      </c>
      <c r="B126">
        <v>3.578586510494095</v>
      </c>
      <c r="C126">
        <v>2.7114134895031401</v>
      </c>
    </row>
    <row r="127" spans="1:3" x14ac:dyDescent="0.25">
      <c r="A127">
        <v>102</v>
      </c>
      <c r="B127">
        <v>3.4517806993230629</v>
      </c>
      <c r="C127">
        <v>2.828219300679411</v>
      </c>
    </row>
    <row r="128" spans="1:3" x14ac:dyDescent="0.25">
      <c r="A128">
        <v>103</v>
      </c>
      <c r="B128">
        <v>3.3969822094232693</v>
      </c>
      <c r="C128">
        <v>2.8930177905739658</v>
      </c>
    </row>
    <row r="129" spans="1:3" x14ac:dyDescent="0.25">
      <c r="A129">
        <v>104</v>
      </c>
      <c r="B129">
        <v>3.569137487886628</v>
      </c>
      <c r="C129">
        <v>2.7208625121142451</v>
      </c>
    </row>
    <row r="130" spans="1:3" x14ac:dyDescent="0.25">
      <c r="A130">
        <v>105</v>
      </c>
      <c r="B130">
        <v>3.4848706552883728</v>
      </c>
      <c r="C130">
        <v>2.8051293447125003</v>
      </c>
    </row>
    <row r="131" spans="1:3" x14ac:dyDescent="0.25">
      <c r="A131">
        <v>106</v>
      </c>
      <c r="B131">
        <v>3.4982771198600178</v>
      </c>
      <c r="C131">
        <v>2.7917228801408553</v>
      </c>
    </row>
    <row r="132" spans="1:3" x14ac:dyDescent="0.25">
      <c r="A132">
        <v>107</v>
      </c>
      <c r="B132">
        <v>3.5247542203059843</v>
      </c>
      <c r="C132">
        <v>2.7652457796912508</v>
      </c>
    </row>
    <row r="133" spans="1:3" x14ac:dyDescent="0.25">
      <c r="A133">
        <v>108</v>
      </c>
      <c r="B133">
        <v>3.4461909379074323</v>
      </c>
      <c r="C133">
        <v>2.8538090620954781</v>
      </c>
    </row>
    <row r="134" spans="1:3" x14ac:dyDescent="0.25">
      <c r="A134">
        <v>109</v>
      </c>
      <c r="B134">
        <v>3.4123054654065497</v>
      </c>
      <c r="C134">
        <v>2.8776945345906855</v>
      </c>
    </row>
    <row r="135" spans="1:3" x14ac:dyDescent="0.25">
      <c r="A135">
        <v>110</v>
      </c>
      <c r="B135">
        <v>3.458982639476456</v>
      </c>
      <c r="C135">
        <v>2.8410173605264544</v>
      </c>
    </row>
    <row r="136" spans="1:3" x14ac:dyDescent="0.25">
      <c r="A136">
        <v>111</v>
      </c>
      <c r="B136">
        <v>3.5196810411206334</v>
      </c>
      <c r="C136">
        <v>2.780318958878639</v>
      </c>
    </row>
    <row r="137" spans="1:3" x14ac:dyDescent="0.25">
      <c r="A137">
        <v>112</v>
      </c>
      <c r="B137">
        <v>3.4646449032958531</v>
      </c>
      <c r="C137">
        <v>2.8353550967034193</v>
      </c>
    </row>
    <row r="138" spans="1:3" x14ac:dyDescent="0.25">
      <c r="A138">
        <v>113</v>
      </c>
      <c r="B138">
        <v>3.4017663839464833</v>
      </c>
      <c r="C138">
        <v>2.9082336160548263</v>
      </c>
    </row>
    <row r="139" spans="1:3" x14ac:dyDescent="0.25">
      <c r="A139">
        <v>114</v>
      </c>
      <c r="B139">
        <v>3.4486812059413801</v>
      </c>
      <c r="C139">
        <v>2.8513187940578923</v>
      </c>
    </row>
    <row r="140" spans="1:3" x14ac:dyDescent="0.25">
      <c r="A140">
        <v>115</v>
      </c>
      <c r="B140">
        <v>3.4537699931384616</v>
      </c>
      <c r="C140">
        <v>2.8562300068592101</v>
      </c>
    </row>
    <row r="141" spans="1:3" x14ac:dyDescent="0.25">
      <c r="A141">
        <v>116</v>
      </c>
      <c r="B141">
        <v>3.4522046384358882</v>
      </c>
      <c r="C141">
        <v>2.8577953615654215</v>
      </c>
    </row>
    <row r="142" spans="1:3" x14ac:dyDescent="0.25">
      <c r="A142">
        <v>117</v>
      </c>
      <c r="B142">
        <v>3.3914649504114083</v>
      </c>
      <c r="C142">
        <v>2.9185350495899014</v>
      </c>
    </row>
    <row r="143" spans="1:3" x14ac:dyDescent="0.25">
      <c r="A143">
        <v>118</v>
      </c>
      <c r="B143">
        <v>3.322645232937349</v>
      </c>
      <c r="C143">
        <v>2.9873547670603227</v>
      </c>
    </row>
    <row r="144" spans="1:3" x14ac:dyDescent="0.25">
      <c r="A144">
        <v>119</v>
      </c>
      <c r="B144">
        <v>3.3821553949565839</v>
      </c>
      <c r="C144">
        <v>2.9278446050447258</v>
      </c>
    </row>
    <row r="145" spans="1:3" x14ac:dyDescent="0.25">
      <c r="A145">
        <v>120</v>
      </c>
      <c r="B145">
        <v>3.2669943321099471</v>
      </c>
      <c r="C145">
        <v>3.0530056678897619</v>
      </c>
    </row>
    <row r="146" spans="1:3" x14ac:dyDescent="0.25">
      <c r="A146">
        <v>121</v>
      </c>
      <c r="B146">
        <v>3.2946596721808481</v>
      </c>
      <c r="C146">
        <v>3.0153403278204616</v>
      </c>
    </row>
    <row r="147" spans="1:3" x14ac:dyDescent="0.25">
      <c r="A147">
        <v>122</v>
      </c>
      <c r="B147">
        <v>3.3315932813262661</v>
      </c>
      <c r="C147">
        <v>2.9884067186734429</v>
      </c>
    </row>
    <row r="148" spans="1:3" x14ac:dyDescent="0.25">
      <c r="A148">
        <v>123</v>
      </c>
      <c r="B148">
        <v>3.3340679413484819</v>
      </c>
      <c r="C148">
        <v>2.985932058651227</v>
      </c>
    </row>
    <row r="149" spans="1:3" x14ac:dyDescent="0.25">
      <c r="A149">
        <v>124</v>
      </c>
      <c r="B149">
        <v>3.3405826160954892</v>
      </c>
      <c r="C149">
        <v>2.989417383902619</v>
      </c>
    </row>
    <row r="150" spans="1:3" x14ac:dyDescent="0.25">
      <c r="A150">
        <v>125</v>
      </c>
      <c r="B150">
        <v>3.3682479561663898</v>
      </c>
      <c r="C150">
        <v>2.9517520438369571</v>
      </c>
    </row>
    <row r="151" spans="1:3" x14ac:dyDescent="0.25">
      <c r="A151">
        <v>126</v>
      </c>
      <c r="B151">
        <v>3.293962336417616</v>
      </c>
      <c r="C151">
        <v>3.0260376635820929</v>
      </c>
    </row>
    <row r="152" spans="1:3" x14ac:dyDescent="0.25">
      <c r="A152">
        <v>127</v>
      </c>
      <c r="B152">
        <v>3.3021405466395337</v>
      </c>
      <c r="C152">
        <v>3.0278594533585745</v>
      </c>
    </row>
    <row r="153" spans="1:3" x14ac:dyDescent="0.25">
      <c r="A153">
        <v>128</v>
      </c>
      <c r="B153">
        <v>3.259224452989125</v>
      </c>
      <c r="C153">
        <v>3.0707755470126212</v>
      </c>
    </row>
    <row r="154" spans="1:3" x14ac:dyDescent="0.25">
      <c r="A154">
        <v>129</v>
      </c>
      <c r="B154">
        <v>3.2317554744629042</v>
      </c>
      <c r="C154">
        <v>1.3682445255356406</v>
      </c>
    </row>
    <row r="155" spans="1:3" x14ac:dyDescent="0.25">
      <c r="A155">
        <v>130</v>
      </c>
      <c r="B155">
        <v>3.315268076905888</v>
      </c>
      <c r="C155">
        <v>1.2847319230926568</v>
      </c>
    </row>
    <row r="156" spans="1:3" x14ac:dyDescent="0.25">
      <c r="A156">
        <v>131</v>
      </c>
      <c r="B156">
        <v>3.3089497637035645</v>
      </c>
      <c r="C156">
        <v>1.2910502362986183</v>
      </c>
    </row>
    <row r="157" spans="1:3" x14ac:dyDescent="0.25">
      <c r="A157">
        <v>132</v>
      </c>
      <c r="B157">
        <v>3.2831443206522586</v>
      </c>
      <c r="C157">
        <v>1.3168556793462862</v>
      </c>
    </row>
    <row r="158" spans="1:3" x14ac:dyDescent="0.25">
      <c r="A158">
        <v>133</v>
      </c>
      <c r="B158">
        <v>3.240465874926834</v>
      </c>
      <c r="C158">
        <v>1.3595341250753488</v>
      </c>
    </row>
    <row r="159" spans="1:3" x14ac:dyDescent="0.25">
      <c r="A159">
        <v>134</v>
      </c>
      <c r="B159">
        <v>3.2555358749733934</v>
      </c>
      <c r="C159">
        <v>1.3544641250235507</v>
      </c>
    </row>
    <row r="160" spans="1:3" x14ac:dyDescent="0.25">
      <c r="A160">
        <v>135</v>
      </c>
      <c r="B160">
        <v>3.2256904171972982</v>
      </c>
      <c r="C160">
        <v>1.3743095828048846</v>
      </c>
    </row>
    <row r="161" spans="1:3" x14ac:dyDescent="0.25">
      <c r="A161">
        <v>136</v>
      </c>
      <c r="B161">
        <v>3.2780711414669104</v>
      </c>
      <c r="C161">
        <v>1.3319288585336717</v>
      </c>
    </row>
    <row r="162" spans="1:3" x14ac:dyDescent="0.25">
      <c r="A162">
        <v>137</v>
      </c>
      <c r="B162">
        <v>3.3658614065596701</v>
      </c>
      <c r="C162">
        <v>1.2341385934388747</v>
      </c>
    </row>
    <row r="163" spans="1:3" x14ac:dyDescent="0.25">
      <c r="A163">
        <v>138</v>
      </c>
      <c r="B163">
        <v>3.2953781536106996</v>
      </c>
      <c r="C163">
        <v>1.3146218463898824</v>
      </c>
    </row>
    <row r="164" spans="1:3" x14ac:dyDescent="0.25">
      <c r="A164">
        <v>139</v>
      </c>
      <c r="B164">
        <v>3.169047638289642</v>
      </c>
      <c r="C164">
        <v>1.4409523617109401</v>
      </c>
    </row>
    <row r="165" spans="1:3" x14ac:dyDescent="0.25">
      <c r="A165">
        <v>140</v>
      </c>
      <c r="B165">
        <v>3.1327856865388828</v>
      </c>
      <c r="C165">
        <v>1.4772143134616993</v>
      </c>
    </row>
    <row r="166" spans="1:3" x14ac:dyDescent="0.25">
      <c r="A166">
        <v>141</v>
      </c>
      <c r="B166">
        <v>3.1789875647588151</v>
      </c>
      <c r="C166">
        <v>1.431012435238129</v>
      </c>
    </row>
    <row r="167" spans="1:3" x14ac:dyDescent="0.25">
      <c r="A167">
        <v>142</v>
      </c>
      <c r="B167">
        <v>3.1522315300075587</v>
      </c>
      <c r="C167">
        <v>1.4577684699930233</v>
      </c>
    </row>
    <row r="168" spans="1:3" x14ac:dyDescent="0.25">
      <c r="A168">
        <v>143</v>
      </c>
      <c r="B168">
        <v>3.1613603319294299</v>
      </c>
      <c r="C168">
        <v>1.4486396680711522</v>
      </c>
    </row>
    <row r="169" spans="1:3" x14ac:dyDescent="0.25">
      <c r="A169">
        <v>144</v>
      </c>
      <c r="B169">
        <v>3.1502890602273546</v>
      </c>
      <c r="C169">
        <v>1.4597109397732275</v>
      </c>
    </row>
    <row r="170" spans="1:3" x14ac:dyDescent="0.25">
      <c r="A170">
        <v>145</v>
      </c>
      <c r="B170">
        <v>3.1941144591974093</v>
      </c>
      <c r="C170">
        <v>1.4158855408031727</v>
      </c>
    </row>
    <row r="171" spans="1:3" x14ac:dyDescent="0.25">
      <c r="A171">
        <v>146</v>
      </c>
      <c r="B171">
        <v>3.2403163374173438</v>
      </c>
      <c r="C171">
        <v>1.3796836625816375</v>
      </c>
    </row>
    <row r="172" spans="1:3" x14ac:dyDescent="0.25">
      <c r="A172">
        <v>147</v>
      </c>
      <c r="B172">
        <v>3.183854312042639</v>
      </c>
      <c r="C172">
        <v>1.4261456879579431</v>
      </c>
    </row>
    <row r="173" spans="1:3" x14ac:dyDescent="0.25">
      <c r="A173">
        <v>148</v>
      </c>
      <c r="B173">
        <v>3.0998251273693751</v>
      </c>
      <c r="C173">
        <v>1.5201748726296063</v>
      </c>
    </row>
    <row r="174" spans="1:3" x14ac:dyDescent="0.25">
      <c r="A174">
        <v>149</v>
      </c>
      <c r="B174">
        <v>3.0830503054675962</v>
      </c>
      <c r="C174">
        <v>1.5369496945350232</v>
      </c>
    </row>
    <row r="175" spans="1:3" x14ac:dyDescent="0.25">
      <c r="A175">
        <v>150</v>
      </c>
      <c r="B175">
        <v>3.2112407178082476</v>
      </c>
      <c r="C175">
        <v>1.3987592821886965</v>
      </c>
    </row>
    <row r="176" spans="1:3" x14ac:dyDescent="0.25">
      <c r="A176">
        <v>151</v>
      </c>
      <c r="B176">
        <v>3.1022585010112871</v>
      </c>
      <c r="C176">
        <v>1.5177414989913323</v>
      </c>
    </row>
    <row r="177" spans="1:3" x14ac:dyDescent="0.25">
      <c r="A177">
        <v>152</v>
      </c>
      <c r="B177">
        <v>3.0488858986614202</v>
      </c>
      <c r="C177">
        <v>1.5711141013375611</v>
      </c>
    </row>
    <row r="178" spans="1:3" x14ac:dyDescent="0.25">
      <c r="A178">
        <v>153</v>
      </c>
      <c r="B178">
        <v>3.0665700258828412</v>
      </c>
      <c r="C178">
        <v>1.5534299741161401</v>
      </c>
    </row>
    <row r="179" spans="1:3" x14ac:dyDescent="0.25">
      <c r="A179">
        <v>154</v>
      </c>
      <c r="B179">
        <v>3.0150986069328756</v>
      </c>
      <c r="C179">
        <v>1.6049013930661058</v>
      </c>
    </row>
    <row r="180" spans="1:3" x14ac:dyDescent="0.25">
      <c r="A180">
        <v>155</v>
      </c>
      <c r="B180">
        <v>3.0957594342760117</v>
      </c>
      <c r="C180">
        <v>1.5242405657266076</v>
      </c>
    </row>
    <row r="181" spans="1:3" x14ac:dyDescent="0.25">
      <c r="A181">
        <v>156</v>
      </c>
      <c r="B181">
        <v>3.0471397904258959</v>
      </c>
      <c r="C181">
        <v>1.5828602095714848</v>
      </c>
    </row>
    <row r="182" spans="1:3" x14ac:dyDescent="0.25">
      <c r="A182">
        <v>157</v>
      </c>
      <c r="B182">
        <v>3.0320285039990313</v>
      </c>
      <c r="C182">
        <v>1.587971496003588</v>
      </c>
    </row>
    <row r="183" spans="1:3" x14ac:dyDescent="0.25">
      <c r="A183">
        <v>158</v>
      </c>
      <c r="B183">
        <v>3.015016034172266</v>
      </c>
      <c r="C183">
        <v>1.6149839658251146</v>
      </c>
    </row>
    <row r="184" spans="1:3" x14ac:dyDescent="0.25">
      <c r="A184">
        <v>159</v>
      </c>
      <c r="B184">
        <v>3.0709614773166907</v>
      </c>
      <c r="C184">
        <v>1.5490385226859287</v>
      </c>
    </row>
    <row r="185" spans="1:3" x14ac:dyDescent="0.25">
      <c r="A185">
        <v>160</v>
      </c>
      <c r="B185">
        <v>3.1133609887368241</v>
      </c>
      <c r="C185">
        <v>-0.72336098873740617</v>
      </c>
    </row>
    <row r="186" spans="1:3" x14ac:dyDescent="0.25">
      <c r="A186">
        <v>161</v>
      </c>
      <c r="B186">
        <v>2.9884563609656913</v>
      </c>
      <c r="C186">
        <v>-0.58845636096423615</v>
      </c>
    </row>
    <row r="187" spans="1:3" x14ac:dyDescent="0.25">
      <c r="A187">
        <v>162</v>
      </c>
      <c r="B187">
        <v>2.9975851628875638</v>
      </c>
      <c r="C187">
        <v>-0.6075851628881459</v>
      </c>
    </row>
    <row r="188" spans="1:3" x14ac:dyDescent="0.25">
      <c r="A188">
        <v>163</v>
      </c>
      <c r="B188">
        <v>2.9770079741859812</v>
      </c>
      <c r="C188">
        <v>-0.57700797418816396</v>
      </c>
    </row>
    <row r="189" spans="1:3" x14ac:dyDescent="0.25">
      <c r="A189">
        <v>164</v>
      </c>
      <c r="B189">
        <v>3.0108521603065617</v>
      </c>
      <c r="C189">
        <v>-0.62085216030714374</v>
      </c>
    </row>
    <row r="190" spans="1:3" x14ac:dyDescent="0.25">
      <c r="A190">
        <v>165</v>
      </c>
      <c r="B190">
        <v>3.0508751924768167</v>
      </c>
      <c r="C190">
        <v>-0.65087519247536152</v>
      </c>
    </row>
    <row r="191" spans="1:3" x14ac:dyDescent="0.25">
      <c r="A191">
        <v>166</v>
      </c>
      <c r="B191">
        <v>3.0611922340236255</v>
      </c>
      <c r="C191">
        <v>-0.67119223402420758</v>
      </c>
    </row>
    <row r="192" spans="1:3" x14ac:dyDescent="0.25">
      <c r="A192">
        <v>167</v>
      </c>
      <c r="B192">
        <v>2.8863815420051013</v>
      </c>
      <c r="C192">
        <v>-0.48638154200364614</v>
      </c>
    </row>
    <row r="193" spans="1:3" x14ac:dyDescent="0.25">
      <c r="A193">
        <v>168</v>
      </c>
      <c r="B193">
        <v>2.8890938499523062</v>
      </c>
      <c r="C193">
        <v>-0.4990938499528883</v>
      </c>
    </row>
    <row r="194" spans="1:3" x14ac:dyDescent="0.25">
      <c r="A194">
        <v>169</v>
      </c>
      <c r="B194">
        <v>2.9847264965696567</v>
      </c>
      <c r="C194">
        <v>-0.58472649656820153</v>
      </c>
    </row>
    <row r="195" spans="1:3" x14ac:dyDescent="0.25">
      <c r="A195">
        <v>170</v>
      </c>
      <c r="B195">
        <v>2.8438994578243593</v>
      </c>
      <c r="C195">
        <v>-0.44389945782654205</v>
      </c>
    </row>
    <row r="196" spans="1:3" x14ac:dyDescent="0.25">
      <c r="A196">
        <v>171</v>
      </c>
      <c r="B196">
        <v>2.9761298848897986</v>
      </c>
      <c r="C196">
        <v>-0.58612988489038065</v>
      </c>
    </row>
    <row r="197" spans="1:3" x14ac:dyDescent="0.25">
      <c r="A197">
        <v>172</v>
      </c>
      <c r="B197">
        <v>2.7787426399974544</v>
      </c>
      <c r="C197">
        <v>-0.37874263999599922</v>
      </c>
    </row>
    <row r="198" spans="1:3" x14ac:dyDescent="0.25">
      <c r="A198">
        <v>173</v>
      </c>
      <c r="B198">
        <v>2.8624928903654272</v>
      </c>
      <c r="C198">
        <v>-0.46249289036397201</v>
      </c>
    </row>
    <row r="199" spans="1:3" x14ac:dyDescent="0.25">
      <c r="A199">
        <v>174</v>
      </c>
      <c r="B199">
        <v>3.0477188047031007</v>
      </c>
      <c r="C199">
        <v>-0.65771880470368282</v>
      </c>
    </row>
    <row r="200" spans="1:3" x14ac:dyDescent="0.25">
      <c r="A200">
        <v>175</v>
      </c>
      <c r="B200">
        <v>2.8351220926115488</v>
      </c>
      <c r="C200">
        <v>-0.43512209261373158</v>
      </c>
    </row>
    <row r="201" spans="1:3" x14ac:dyDescent="0.25">
      <c r="A201">
        <v>176</v>
      </c>
      <c r="B201">
        <v>2.8461520779333176</v>
      </c>
      <c r="C201">
        <v>-0.4461520779318624</v>
      </c>
    </row>
    <row r="202" spans="1:3" x14ac:dyDescent="0.25">
      <c r="A202">
        <v>177</v>
      </c>
      <c r="B202">
        <v>2.864311501004718</v>
      </c>
      <c r="C202">
        <v>-0.46431150100690077</v>
      </c>
    </row>
    <row r="203" spans="1:3" x14ac:dyDescent="0.25">
      <c r="A203">
        <v>178</v>
      </c>
      <c r="B203">
        <v>2.9421205532480004</v>
      </c>
      <c r="C203">
        <v>-0.55212055324494447</v>
      </c>
    </row>
    <row r="204" spans="1:3" x14ac:dyDescent="0.25">
      <c r="A204">
        <v>179</v>
      </c>
      <c r="B204">
        <v>2.8129382628270916</v>
      </c>
      <c r="C204">
        <v>-0.41293826282927437</v>
      </c>
    </row>
    <row r="205" spans="1:3" x14ac:dyDescent="0.25">
      <c r="A205">
        <v>180</v>
      </c>
      <c r="B205">
        <v>2.8344247568483181</v>
      </c>
      <c r="C205">
        <v>-0.43442475684686288</v>
      </c>
    </row>
    <row r="206" spans="1:3" x14ac:dyDescent="0.25">
      <c r="A206">
        <v>181</v>
      </c>
      <c r="B206">
        <v>2.9666551839137565</v>
      </c>
      <c r="C206">
        <v>-0.56665518391593928</v>
      </c>
    </row>
    <row r="207" spans="1:3" x14ac:dyDescent="0.25">
      <c r="A207">
        <v>182</v>
      </c>
      <c r="B207">
        <v>2.8072916070194252</v>
      </c>
      <c r="C207">
        <v>-0.40729160701796996</v>
      </c>
    </row>
    <row r="208" spans="1:3" x14ac:dyDescent="0.25">
      <c r="A208">
        <v>183</v>
      </c>
      <c r="B208">
        <v>2.7658014009189409</v>
      </c>
      <c r="C208">
        <v>-0.3658014009174857</v>
      </c>
    </row>
    <row r="209" spans="1:3" x14ac:dyDescent="0.25">
      <c r="A209">
        <v>184</v>
      </c>
      <c r="B209">
        <v>2.7918032055149276</v>
      </c>
      <c r="C209">
        <v>-0.39180320551711034</v>
      </c>
    </row>
    <row r="210" spans="1:3" x14ac:dyDescent="0.25">
      <c r="A210">
        <v>185</v>
      </c>
      <c r="B210">
        <v>2.7997437678118597</v>
      </c>
      <c r="C210">
        <v>-0.39974376781040455</v>
      </c>
    </row>
    <row r="211" spans="1:3" x14ac:dyDescent="0.25">
      <c r="A211">
        <v>186</v>
      </c>
      <c r="B211">
        <v>2.8205173180581213</v>
      </c>
      <c r="C211">
        <v>-0.42051731806030412</v>
      </c>
    </row>
    <row r="212" spans="1:3" x14ac:dyDescent="0.25">
      <c r="A212">
        <v>187</v>
      </c>
      <c r="B212">
        <v>2.7060691989864463</v>
      </c>
      <c r="C212">
        <v>-0.30606919898499108</v>
      </c>
    </row>
    <row r="213" spans="1:3" x14ac:dyDescent="0.25">
      <c r="A213">
        <v>188</v>
      </c>
      <c r="B213">
        <v>2.7085438590086612</v>
      </c>
      <c r="C213">
        <v>-0.30854385900720604</v>
      </c>
    </row>
    <row r="214" spans="1:3" x14ac:dyDescent="0.25">
      <c r="A214">
        <v>189</v>
      </c>
      <c r="B214">
        <v>2.7181479567805078</v>
      </c>
      <c r="C214">
        <v>-0.31814795678269059</v>
      </c>
    </row>
    <row r="215" spans="1:3" x14ac:dyDescent="0.25">
      <c r="A215">
        <v>190</v>
      </c>
      <c r="B215">
        <v>2.798095840348676</v>
      </c>
      <c r="C215">
        <v>-2.0180958403462022</v>
      </c>
    </row>
    <row r="216" spans="1:3" x14ac:dyDescent="0.25">
      <c r="A216">
        <v>191</v>
      </c>
      <c r="B216">
        <v>2.7064619220758104</v>
      </c>
      <c r="C216">
        <v>-1.9364619220790118</v>
      </c>
    </row>
    <row r="217" spans="1:3" x14ac:dyDescent="0.25">
      <c r="A217">
        <v>192</v>
      </c>
      <c r="B217">
        <v>2.7010942005734369</v>
      </c>
      <c r="C217">
        <v>-1.921094200570963</v>
      </c>
    </row>
    <row r="218" spans="1:3" x14ac:dyDescent="0.25">
      <c r="A218">
        <v>193</v>
      </c>
      <c r="B218">
        <v>2.6572275152230729</v>
      </c>
      <c r="C218">
        <v>-1.8872275152226363</v>
      </c>
    </row>
    <row r="219" spans="1:3" x14ac:dyDescent="0.25">
      <c r="A219">
        <v>194</v>
      </c>
      <c r="B219">
        <v>2.6402150453963076</v>
      </c>
      <c r="C219">
        <v>-1.8602150453974717</v>
      </c>
    </row>
    <row r="220" spans="1:3" x14ac:dyDescent="0.25">
      <c r="A220">
        <v>195</v>
      </c>
      <c r="B220">
        <v>2.7441653693882238</v>
      </c>
      <c r="C220">
        <v>-1.9741653693877872</v>
      </c>
    </row>
    <row r="221" spans="1:3" x14ac:dyDescent="0.25">
      <c r="A221">
        <v>196</v>
      </c>
      <c r="B221">
        <v>2.5817123694690567</v>
      </c>
      <c r="C221">
        <v>-1.8017123694702208</v>
      </c>
    </row>
    <row r="222" spans="1:3" x14ac:dyDescent="0.25">
      <c r="A222">
        <v>197</v>
      </c>
      <c r="B222">
        <v>2.6364695729885428</v>
      </c>
      <c r="C222">
        <v>-1.8664695729881062</v>
      </c>
    </row>
    <row r="223" spans="1:3" x14ac:dyDescent="0.25">
      <c r="A223">
        <v>198</v>
      </c>
      <c r="B223">
        <v>2.6615207858845817</v>
      </c>
      <c r="C223">
        <v>-1.8815207858857459</v>
      </c>
    </row>
    <row r="224" spans="1:3" x14ac:dyDescent="0.25">
      <c r="A224">
        <v>199</v>
      </c>
      <c r="B224">
        <v>2.7267344981035198</v>
      </c>
      <c r="C224">
        <v>-1.9567344981030832</v>
      </c>
    </row>
    <row r="225" spans="1:3" x14ac:dyDescent="0.25">
      <c r="A225">
        <v>200</v>
      </c>
      <c r="B225">
        <v>2.5635685544093905</v>
      </c>
      <c r="C225">
        <v>-1.7835685544069166</v>
      </c>
    </row>
    <row r="226" spans="1:3" x14ac:dyDescent="0.25">
      <c r="A226">
        <v>201</v>
      </c>
      <c r="B226">
        <v>2.6273563790784031</v>
      </c>
      <c r="C226">
        <v>-1.8573563790816046</v>
      </c>
    </row>
    <row r="227" spans="1:3" x14ac:dyDescent="0.25">
      <c r="A227">
        <v>202</v>
      </c>
      <c r="B227">
        <v>2.5540213510295793</v>
      </c>
      <c r="C227">
        <v>-1.7740213510271055</v>
      </c>
    </row>
    <row r="228" spans="1:3" x14ac:dyDescent="0.25">
      <c r="A228">
        <v>203</v>
      </c>
      <c r="B228">
        <v>2.6263645009981489</v>
      </c>
      <c r="C228">
        <v>-1.846364500999313</v>
      </c>
    </row>
    <row r="229" spans="1:3" x14ac:dyDescent="0.25">
      <c r="A229">
        <v>204</v>
      </c>
      <c r="B229">
        <v>2.6183826523209106</v>
      </c>
      <c r="C229">
        <v>-1.8483826523204741</v>
      </c>
    </row>
    <row r="230" spans="1:3" x14ac:dyDescent="0.25">
      <c r="A230">
        <v>205</v>
      </c>
      <c r="B230">
        <v>2.5985184073942964</v>
      </c>
      <c r="C230">
        <v>-1.8185184073954606</v>
      </c>
    </row>
    <row r="231" spans="1:3" x14ac:dyDescent="0.25">
      <c r="A231">
        <v>206</v>
      </c>
      <c r="B231">
        <v>2.6157272387657424</v>
      </c>
      <c r="C231">
        <v>-1.8457272387653059</v>
      </c>
    </row>
    <row r="232" spans="1:3" x14ac:dyDescent="0.25">
      <c r="A232">
        <v>207</v>
      </c>
      <c r="B232">
        <v>2.5027050072439909</v>
      </c>
      <c r="C232">
        <v>-1.7227050072451551</v>
      </c>
    </row>
    <row r="233" spans="1:3" x14ac:dyDescent="0.25">
      <c r="A233">
        <v>208</v>
      </c>
      <c r="B233">
        <v>2.4583630260436529</v>
      </c>
      <c r="C233">
        <v>-1.6883630260432163</v>
      </c>
    </row>
    <row r="234" spans="1:3" x14ac:dyDescent="0.25">
      <c r="A234">
        <v>209</v>
      </c>
      <c r="B234">
        <v>2.5639768855104852</v>
      </c>
      <c r="C234">
        <v>-1.7839768855080114</v>
      </c>
    </row>
    <row r="235" spans="1:3" x14ac:dyDescent="0.25">
      <c r="A235">
        <v>210</v>
      </c>
      <c r="B235">
        <v>2.6565201091029973</v>
      </c>
      <c r="C235">
        <v>-1.8765201091041614</v>
      </c>
    </row>
    <row r="236" spans="1:3" x14ac:dyDescent="0.25">
      <c r="A236">
        <v>211</v>
      </c>
      <c r="B236">
        <v>2.6768183634992848</v>
      </c>
      <c r="C236">
        <v>-1.9068183634988483</v>
      </c>
    </row>
    <row r="237" spans="1:3" x14ac:dyDescent="0.25">
      <c r="A237">
        <v>212</v>
      </c>
      <c r="B237">
        <v>2.6003939124256212</v>
      </c>
      <c r="C237">
        <v>-1.8203939124267854</v>
      </c>
    </row>
    <row r="238" spans="1:3" x14ac:dyDescent="0.25">
      <c r="A238">
        <v>213</v>
      </c>
      <c r="B238">
        <v>2.5783908361741172</v>
      </c>
      <c r="C238">
        <v>-1.8083908361736807</v>
      </c>
    </row>
    <row r="239" spans="1:3" x14ac:dyDescent="0.25">
      <c r="A239">
        <v>214</v>
      </c>
      <c r="B239">
        <v>2.5057687519002556</v>
      </c>
      <c r="C239">
        <v>-1.7257687519014198</v>
      </c>
    </row>
    <row r="240" spans="1:3" x14ac:dyDescent="0.25">
      <c r="A240">
        <v>215</v>
      </c>
      <c r="B240">
        <v>2.4809139005489009</v>
      </c>
      <c r="C240">
        <v>-1.7009139005464271</v>
      </c>
    </row>
    <row r="241" spans="1:3" x14ac:dyDescent="0.25">
      <c r="A241">
        <v>216</v>
      </c>
      <c r="B241">
        <v>2.5584853048671956</v>
      </c>
      <c r="C241">
        <v>-1.7884853048667591</v>
      </c>
    </row>
    <row r="242" spans="1:3" x14ac:dyDescent="0.25">
      <c r="A242">
        <v>217</v>
      </c>
      <c r="B242">
        <v>2.5412351871154417</v>
      </c>
      <c r="C242">
        <v>-1.7612351871166059</v>
      </c>
    </row>
    <row r="243" spans="1:3" ht="15.75" thickBot="1" x14ac:dyDescent="0.3">
      <c r="A243" s="72">
        <v>218</v>
      </c>
      <c r="B243" s="72">
        <v>2.5265991965385521</v>
      </c>
      <c r="C243" s="72">
        <v>-1.7565991965381156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9031-5005-4F4E-A106-F759BA302C25}">
  <sheetPr codeName="Hoja18"/>
  <dimension ref="A1:J259"/>
  <sheetViews>
    <sheetView workbookViewId="0">
      <selection activeCell="D8" sqref="D8"/>
    </sheetView>
  </sheetViews>
  <sheetFormatPr baseColWidth="10" defaultRowHeight="15" x14ac:dyDescent="0.25"/>
  <cols>
    <col min="1" max="1" width="15" style="102" customWidth="1"/>
    <col min="2" max="2" width="20" style="102" customWidth="1"/>
    <col min="3" max="4" width="11.42578125" style="102"/>
    <col min="5" max="5" width="12" style="102" bestFit="1" customWidth="1"/>
    <col min="6" max="16384" width="11.42578125" style="102"/>
  </cols>
  <sheetData>
    <row r="1" spans="1:10" ht="15.75" x14ac:dyDescent="0.25">
      <c r="A1" s="111" t="s">
        <v>545</v>
      </c>
      <c r="B1" s="111" t="s">
        <v>546</v>
      </c>
      <c r="C1" s="111" t="s">
        <v>546</v>
      </c>
      <c r="D1" s="111" t="s">
        <v>546</v>
      </c>
      <c r="E1" s="111" t="s">
        <v>546</v>
      </c>
      <c r="F1" s="111" t="s">
        <v>546</v>
      </c>
      <c r="G1" s="111" t="s">
        <v>546</v>
      </c>
      <c r="H1" s="111" t="s">
        <v>546</v>
      </c>
      <c r="I1" s="111" t="s">
        <v>546</v>
      </c>
      <c r="J1" s="111" t="s">
        <v>546</v>
      </c>
    </row>
    <row r="3" spans="1:10" ht="15.75" x14ac:dyDescent="0.25">
      <c r="A3" s="103" t="s">
        <v>547</v>
      </c>
      <c r="B3" s="103" t="s">
        <v>548</v>
      </c>
      <c r="E3" s="102" t="s">
        <v>549</v>
      </c>
      <c r="G3" s="102" t="s">
        <v>550</v>
      </c>
      <c r="H3" s="104">
        <v>0.05</v>
      </c>
    </row>
    <row r="4" spans="1:10" x14ac:dyDescent="0.25">
      <c r="A4" s="105">
        <v>36526</v>
      </c>
      <c r="B4" s="106">
        <v>55.502277640076997</v>
      </c>
      <c r="C4" s="102">
        <v>1</v>
      </c>
    </row>
    <row r="5" spans="1:10" x14ac:dyDescent="0.25">
      <c r="A5" s="105">
        <v>36557</v>
      </c>
      <c r="B5" s="106">
        <v>53.348561860145999</v>
      </c>
      <c r="C5" s="102">
        <v>2</v>
      </c>
      <c r="E5" s="107" t="s">
        <v>551</v>
      </c>
      <c r="F5" s="107" t="s">
        <v>552</v>
      </c>
      <c r="G5" s="107" t="s">
        <v>29</v>
      </c>
      <c r="H5" s="107" t="s">
        <v>30</v>
      </c>
    </row>
    <row r="6" spans="1:10" x14ac:dyDescent="0.25">
      <c r="A6" s="105">
        <v>36586</v>
      </c>
      <c r="B6" s="106">
        <v>60.138013573000997</v>
      </c>
      <c r="C6" s="102">
        <v>3</v>
      </c>
      <c r="E6" s="102">
        <v>0</v>
      </c>
      <c r="F6" s="102">
        <f>[1]!ACF($B$4:$B$259,E6)</f>
        <v>1</v>
      </c>
    </row>
    <row r="7" spans="1:10" x14ac:dyDescent="0.25">
      <c r="A7" s="105">
        <v>36617</v>
      </c>
      <c r="B7" s="106">
        <v>57.741460775318998</v>
      </c>
      <c r="C7" s="102">
        <v>4</v>
      </c>
      <c r="E7" s="102">
        <f>E6+1</f>
        <v>1</v>
      </c>
      <c r="F7" s="102">
        <f>[1]!ACF($B$4:$B$259,E7)</f>
        <v>0.95129576644541014</v>
      </c>
      <c r="G7" s="102">
        <f>-H7</f>
        <v>-0.12249774903375335</v>
      </c>
      <c r="H7" s="102">
        <f>_xlfn.NORM.S.INV(1-$H$3/2)/SQRT(COUNT($B$4:$B$259))</f>
        <v>0.12249774903375335</v>
      </c>
    </row>
    <row r="8" spans="1:10" x14ac:dyDescent="0.25">
      <c r="A8" s="105">
        <v>36647</v>
      </c>
      <c r="B8" s="106">
        <v>57.628261797786003</v>
      </c>
      <c r="C8" s="102">
        <v>5</v>
      </c>
      <c r="E8" s="102">
        <f t="shared" ref="E8:E36" si="0">E7+1</f>
        <v>2</v>
      </c>
      <c r="F8" s="102">
        <f>[1]!ACF($B$4:$B$259,E8)</f>
        <v>0.91850001618934007</v>
      </c>
      <c r="G8" s="102">
        <f>-H8</f>
        <v>-0.20534098830916306</v>
      </c>
      <c r="H8" s="102">
        <f>_xlfn.NORM.S.INV(1-$H$3/2)*SQRT((1+2*SUMSQ(F$7:F7))/COUNT($B$4:$B$259))</f>
        <v>0.20534098830916306</v>
      </c>
    </row>
    <row r="9" spans="1:10" x14ac:dyDescent="0.25">
      <c r="A9" s="105">
        <v>36678</v>
      </c>
      <c r="B9" s="106">
        <v>55.275047640224997</v>
      </c>
      <c r="C9" s="102">
        <v>6</v>
      </c>
      <c r="E9" s="102">
        <f t="shared" si="0"/>
        <v>3</v>
      </c>
      <c r="F9" s="102">
        <f>[1]!ACF($B$4:$B$259,E9)</f>
        <v>0.91394988212938655</v>
      </c>
      <c r="G9" s="102">
        <f t="shared" ref="G9:G36" si="1">-H9</f>
        <v>-0.25977645176955388</v>
      </c>
      <c r="H9" s="102">
        <f>_xlfn.NORM.S.INV(1-$H$3/2)*SQRT((1+2*SUMSQ(F$7:F8))/COUNT($B$4:$B$259))</f>
        <v>0.25977645176955388</v>
      </c>
    </row>
    <row r="10" spans="1:10" x14ac:dyDescent="0.25">
      <c r="A10" s="105">
        <v>36708</v>
      </c>
      <c r="B10" s="106">
        <v>54.741557555470003</v>
      </c>
      <c r="C10" s="102">
        <v>7</v>
      </c>
      <c r="E10" s="102">
        <f t="shared" si="0"/>
        <v>4</v>
      </c>
      <c r="F10" s="102">
        <f>[1]!ACF($B$4:$B$259,E10)</f>
        <v>0.90884211748574761</v>
      </c>
      <c r="G10" s="102">
        <f t="shared" si="1"/>
        <v>-0.30422435224689204</v>
      </c>
      <c r="H10" s="102">
        <f>_xlfn.NORM.S.INV(1-$H$3/2)*SQRT((1+2*SUMSQ(F$7:F9))/COUNT($B$4:$B$259))</f>
        <v>0.30422435224689204</v>
      </c>
    </row>
    <row r="11" spans="1:10" x14ac:dyDescent="0.25">
      <c r="A11" s="105">
        <v>36739</v>
      </c>
      <c r="B11" s="106">
        <v>55.488820953629997</v>
      </c>
      <c r="C11" s="102">
        <v>8</v>
      </c>
      <c r="E11" s="102">
        <f t="shared" si="0"/>
        <v>5</v>
      </c>
      <c r="F11" s="102">
        <f>[1]!ACF($B$4:$B$259,E11)</f>
        <v>0.90683286702576793</v>
      </c>
      <c r="G11" s="102">
        <f t="shared" si="1"/>
        <v>-0.3425517336394131</v>
      </c>
      <c r="H11" s="102">
        <f>_xlfn.NORM.S.INV(1-$H$3/2)*SQRT((1+2*SUMSQ(F$7:F10))/COUNT($B$4:$B$259))</f>
        <v>0.3425517336394131</v>
      </c>
    </row>
    <row r="12" spans="1:10" x14ac:dyDescent="0.25">
      <c r="A12" s="105">
        <v>36770</v>
      </c>
      <c r="B12" s="106">
        <v>53.722000067594998</v>
      </c>
      <c r="C12" s="102">
        <v>9</v>
      </c>
      <c r="E12" s="102">
        <f t="shared" si="0"/>
        <v>6</v>
      </c>
      <c r="F12" s="102">
        <f>[1]!ACF($B$4:$B$259,E12)</f>
        <v>0.88885165589841486</v>
      </c>
      <c r="G12" s="102">
        <f t="shared" si="1"/>
        <v>-0.37685731780968273</v>
      </c>
      <c r="H12" s="102">
        <f>_xlfn.NORM.S.INV(1-$H$3/2)*SQRT((1+2*SUMSQ(F$7:F11))/COUNT($B$4:$B$259))</f>
        <v>0.37685731780968273</v>
      </c>
    </row>
    <row r="13" spans="1:10" x14ac:dyDescent="0.25">
      <c r="A13" s="105">
        <v>36800</v>
      </c>
      <c r="B13" s="106">
        <v>58.211173791162999</v>
      </c>
      <c r="C13" s="102">
        <v>10</v>
      </c>
      <c r="E13" s="102">
        <f t="shared" si="0"/>
        <v>7</v>
      </c>
      <c r="F13" s="102">
        <f>[1]!ACF($B$4:$B$259,E13)</f>
        <v>0.88549475360985108</v>
      </c>
      <c r="G13" s="102">
        <f t="shared" si="1"/>
        <v>-0.40710214969236569</v>
      </c>
      <c r="H13" s="102">
        <f>_xlfn.NORM.S.INV(1-$H$3/2)*SQRT((1+2*SUMSQ(F$7:F12))/COUNT($B$4:$B$259))</f>
        <v>0.40710214969236569</v>
      </c>
    </row>
    <row r="14" spans="1:10" x14ac:dyDescent="0.25">
      <c r="A14" s="105">
        <v>36831</v>
      </c>
      <c r="B14" s="106">
        <v>59.127843450196004</v>
      </c>
      <c r="C14" s="102">
        <v>11</v>
      </c>
      <c r="E14" s="102">
        <f t="shared" si="0"/>
        <v>8</v>
      </c>
      <c r="F14" s="102">
        <f>[1]!ACF($B$4:$B$259,E14)</f>
        <v>0.86505428516925709</v>
      </c>
      <c r="G14" s="102">
        <f t="shared" si="1"/>
        <v>-0.43504496948205668</v>
      </c>
      <c r="H14" s="102">
        <f>_xlfn.NORM.S.INV(1-$H$3/2)*SQRT((1+2*SUMSQ(F$7:F13))/COUNT($B$4:$B$259))</f>
        <v>0.43504496948205668</v>
      </c>
    </row>
    <row r="15" spans="1:10" x14ac:dyDescent="0.25">
      <c r="A15" s="105">
        <v>36861</v>
      </c>
      <c r="B15" s="106">
        <v>61.587718191286001</v>
      </c>
      <c r="C15" s="102">
        <v>12</v>
      </c>
      <c r="E15" s="102">
        <f t="shared" si="0"/>
        <v>9</v>
      </c>
      <c r="F15" s="102">
        <f>[1]!ACF($B$4:$B$259,E15)</f>
        <v>0.85238464623254284</v>
      </c>
      <c r="G15" s="102">
        <f t="shared" si="1"/>
        <v>-0.4601328303636531</v>
      </c>
      <c r="H15" s="102">
        <f>_xlfn.NORM.S.INV(1-$H$3/2)*SQRT((1+2*SUMSQ(F$7:F14))/COUNT($B$4:$B$259))</f>
        <v>0.4601328303636531</v>
      </c>
    </row>
    <row r="16" spans="1:10" x14ac:dyDescent="0.25">
      <c r="A16" s="105">
        <v>36892</v>
      </c>
      <c r="B16" s="106">
        <v>57.1266517022</v>
      </c>
      <c r="C16" s="102">
        <v>13</v>
      </c>
      <c r="E16" s="102">
        <f t="shared" si="0"/>
        <v>10</v>
      </c>
      <c r="F16" s="102">
        <f>[1]!ACF($B$4:$B$259,E16)</f>
        <v>0.84326655723963306</v>
      </c>
      <c r="G16" s="102">
        <f t="shared" si="1"/>
        <v>-0.4832466138098564</v>
      </c>
      <c r="H16" s="102">
        <f>_xlfn.NORM.S.INV(1-$H$3/2)*SQRT((1+2*SUMSQ(F$7:F15))/COUNT($B$4:$B$259))</f>
        <v>0.4832466138098564</v>
      </c>
    </row>
    <row r="17" spans="1:8" x14ac:dyDescent="0.25">
      <c r="A17" s="105">
        <v>36923</v>
      </c>
      <c r="B17" s="106">
        <v>55.342182430876001</v>
      </c>
      <c r="C17" s="102">
        <v>14</v>
      </c>
      <c r="E17" s="102">
        <f t="shared" si="0"/>
        <v>11</v>
      </c>
      <c r="F17" s="102">
        <f>[1]!ACF($B$4:$B$259,E17)</f>
        <v>0.85475249665980335</v>
      </c>
      <c r="G17" s="102">
        <f t="shared" si="1"/>
        <v>-0.5048448759480334</v>
      </c>
      <c r="H17" s="102">
        <f>_xlfn.NORM.S.INV(1-$H$3/2)*SQRT((1+2*SUMSQ(F$7:F16))/COUNT($B$4:$B$259))</f>
        <v>0.5048448759480334</v>
      </c>
    </row>
    <row r="18" spans="1:8" x14ac:dyDescent="0.25">
      <c r="A18" s="105">
        <v>36951</v>
      </c>
      <c r="B18" s="106">
        <v>62.679866403574998</v>
      </c>
      <c r="C18" s="102">
        <v>15</v>
      </c>
      <c r="E18" s="102">
        <f t="shared" si="0"/>
        <v>12</v>
      </c>
      <c r="F18" s="102">
        <f>[1]!ACF($B$4:$B$259,E18)</f>
        <v>0.88425292020105051</v>
      </c>
      <c r="G18" s="102">
        <f t="shared" si="1"/>
        <v>-0.52611284947549641</v>
      </c>
      <c r="H18" s="102">
        <f>_xlfn.NORM.S.INV(1-$H$3/2)*SQRT((1+2*SUMSQ(F$7:F17))/COUNT($B$4:$B$259))</f>
        <v>0.52611284947549641</v>
      </c>
    </row>
    <row r="19" spans="1:8" x14ac:dyDescent="0.25">
      <c r="A19" s="105">
        <v>36982</v>
      </c>
      <c r="B19" s="106">
        <v>59.767235936246998</v>
      </c>
      <c r="C19" s="102">
        <v>16</v>
      </c>
      <c r="E19" s="102">
        <f t="shared" si="0"/>
        <v>13</v>
      </c>
      <c r="F19" s="102">
        <f>[1]!ACF($B$4:$B$259,E19)</f>
        <v>0.84236271590574174</v>
      </c>
      <c r="G19" s="102">
        <f t="shared" si="1"/>
        <v>-0.54796052647020144</v>
      </c>
      <c r="H19" s="102">
        <f>_xlfn.NORM.S.INV(1-$H$3/2)*SQRT((1+2*SUMSQ(F$7:F18))/COUNT($B$4:$B$259))</f>
        <v>0.54796052647020144</v>
      </c>
    </row>
    <row r="20" spans="1:8" x14ac:dyDescent="0.25">
      <c r="A20" s="105">
        <v>37012</v>
      </c>
      <c r="B20" s="106">
        <v>59.822380610834998</v>
      </c>
      <c r="C20" s="102">
        <v>17</v>
      </c>
      <c r="E20" s="102">
        <f t="shared" si="0"/>
        <v>14</v>
      </c>
      <c r="F20" s="102">
        <f>[1]!ACF($B$4:$B$259,E20)</f>
        <v>0.81402165410133931</v>
      </c>
      <c r="G20" s="102">
        <f t="shared" si="1"/>
        <v>-0.56705914504186883</v>
      </c>
      <c r="H20" s="102">
        <f>_xlfn.NORM.S.INV(1-$H$3/2)*SQRT((1+2*SUMSQ(F$7:F19))/COUNT($B$4:$B$259))</f>
        <v>0.56705914504186883</v>
      </c>
    </row>
    <row r="21" spans="1:8" x14ac:dyDescent="0.25">
      <c r="A21" s="105">
        <v>37043</v>
      </c>
      <c r="B21" s="106">
        <v>58.456241173362002</v>
      </c>
      <c r="C21" s="102">
        <v>18</v>
      </c>
      <c r="E21" s="102">
        <f t="shared" si="0"/>
        <v>15</v>
      </c>
      <c r="F21" s="102">
        <f>[1]!ACF($B$4:$B$259,E21)</f>
        <v>0.80937542743957058</v>
      </c>
      <c r="G21" s="102">
        <f t="shared" si="1"/>
        <v>-0.58433086826616176</v>
      </c>
      <c r="H21" s="102">
        <f>_xlfn.NORM.S.INV(1-$H$3/2)*SQRT((1+2*SUMSQ(F$7:F20))/COUNT($B$4:$B$259))</f>
        <v>0.58433086826616176</v>
      </c>
    </row>
    <row r="22" spans="1:8" x14ac:dyDescent="0.25">
      <c r="A22" s="105">
        <v>37073</v>
      </c>
      <c r="B22" s="106">
        <v>56.344666561185001</v>
      </c>
      <c r="C22" s="102">
        <v>19</v>
      </c>
      <c r="E22" s="102">
        <f t="shared" si="0"/>
        <v>16</v>
      </c>
      <c r="F22" s="102">
        <f>[1]!ACF($B$4:$B$259,E22)</f>
        <v>0.80521467141876002</v>
      </c>
      <c r="G22" s="102">
        <f t="shared" si="1"/>
        <v>-0.60091820338010671</v>
      </c>
      <c r="H22" s="102">
        <f>_xlfn.NORM.S.INV(1-$H$3/2)*SQRT((1+2*SUMSQ(F$7:F21))/COUNT($B$4:$B$259))</f>
        <v>0.60091820338010671</v>
      </c>
    </row>
    <row r="23" spans="1:8" x14ac:dyDescent="0.25">
      <c r="A23" s="105">
        <v>37104</v>
      </c>
      <c r="B23" s="106">
        <v>57.112896264950002</v>
      </c>
      <c r="C23" s="102">
        <v>20</v>
      </c>
      <c r="E23" s="102">
        <f t="shared" si="0"/>
        <v>17</v>
      </c>
      <c r="F23" s="102">
        <f>[1]!ACF($B$4:$B$259,E23)</f>
        <v>0.80299610534208998</v>
      </c>
      <c r="G23" s="102">
        <f t="shared" si="1"/>
        <v>-0.61689642296732938</v>
      </c>
      <c r="H23" s="102">
        <f>_xlfn.NORM.S.INV(1-$H$3/2)*SQRT((1+2*SUMSQ(F$7:F22))/COUNT($B$4:$B$259))</f>
        <v>0.61689642296732938</v>
      </c>
    </row>
    <row r="24" spans="1:8" x14ac:dyDescent="0.25">
      <c r="A24" s="105">
        <v>37135</v>
      </c>
      <c r="B24" s="106">
        <v>55.32470585283</v>
      </c>
      <c r="C24" s="102">
        <v>21</v>
      </c>
      <c r="E24" s="102">
        <f t="shared" si="0"/>
        <v>18</v>
      </c>
      <c r="F24" s="102">
        <f>[1]!ACF($B$4:$B$259,E24)</f>
        <v>0.78624238454481032</v>
      </c>
      <c r="G24" s="102">
        <f t="shared" si="1"/>
        <v>-0.6323864545246497</v>
      </c>
      <c r="H24" s="102">
        <f>_xlfn.NORM.S.INV(1-$H$3/2)*SQRT((1+2*SUMSQ(F$7:F23))/COUNT($B$4:$B$259))</f>
        <v>0.6323864545246497</v>
      </c>
    </row>
    <row r="25" spans="1:8" x14ac:dyDescent="0.25">
      <c r="A25" s="105">
        <v>37165</v>
      </c>
      <c r="B25" s="106">
        <v>59.853374764336998</v>
      </c>
      <c r="C25" s="102">
        <v>22</v>
      </c>
      <c r="E25" s="102">
        <f t="shared" si="0"/>
        <v>19</v>
      </c>
      <c r="F25" s="102">
        <f>[1]!ACF($B$4:$B$259,E25)</f>
        <v>0.78270092244567624</v>
      </c>
      <c r="G25" s="102">
        <f t="shared" si="1"/>
        <v>-0.64688869666336868</v>
      </c>
      <c r="H25" s="102">
        <f>_xlfn.NORM.S.INV(1-$H$3/2)*SQRT((1+2*SUMSQ(F$7:F24))/COUNT($B$4:$B$259))</f>
        <v>0.64688869666336868</v>
      </c>
    </row>
    <row r="26" spans="1:8" x14ac:dyDescent="0.25">
      <c r="A26" s="105">
        <v>37196</v>
      </c>
      <c r="B26" s="106">
        <v>60.686917670061</v>
      </c>
      <c r="C26" s="102">
        <v>23</v>
      </c>
      <c r="E26" s="102">
        <f t="shared" si="0"/>
        <v>20</v>
      </c>
      <c r="F26" s="102">
        <f>[1]!ACF($B$4:$B$259,E26)</f>
        <v>0.76002751619264974</v>
      </c>
      <c r="G26" s="102">
        <f t="shared" si="1"/>
        <v>-0.66094673760577949</v>
      </c>
      <c r="H26" s="102">
        <f>_xlfn.NORM.S.INV(1-$H$3/2)*SQRT((1+2*SUMSQ(F$7:F25))/COUNT($B$4:$B$259))</f>
        <v>0.66094673760577949</v>
      </c>
    </row>
    <row r="27" spans="1:8" x14ac:dyDescent="0.25">
      <c r="A27" s="105">
        <v>37226</v>
      </c>
      <c r="B27" s="106">
        <v>62.539336552230999</v>
      </c>
      <c r="C27" s="102">
        <v>24</v>
      </c>
      <c r="E27" s="102">
        <f t="shared" si="0"/>
        <v>21</v>
      </c>
      <c r="F27" s="102">
        <f>[1]!ACF($B$4:$B$259,E27)</f>
        <v>0.74208251158782645</v>
      </c>
      <c r="G27" s="102">
        <f t="shared" si="1"/>
        <v>-0.67393354874044487</v>
      </c>
      <c r="H27" s="102">
        <f>_xlfn.NORM.S.INV(1-$H$3/2)*SQRT((1+2*SUMSQ(F$7:F26))/COUNT($B$4:$B$259))</f>
        <v>0.67393354874044487</v>
      </c>
    </row>
    <row r="28" spans="1:8" x14ac:dyDescent="0.25">
      <c r="A28" s="105">
        <v>37257</v>
      </c>
      <c r="B28" s="106">
        <v>58.756518891961001</v>
      </c>
      <c r="C28" s="102">
        <v>25</v>
      </c>
      <c r="E28" s="102">
        <f t="shared" si="0"/>
        <v>22</v>
      </c>
      <c r="F28" s="102">
        <f>[1]!ACF($B$4:$B$259,E28)</f>
        <v>0.72921903987943038</v>
      </c>
      <c r="G28" s="102">
        <f t="shared" si="1"/>
        <v>-0.68608548879256737</v>
      </c>
      <c r="H28" s="102">
        <f>_xlfn.NORM.S.INV(1-$H$3/2)*SQRT((1+2*SUMSQ(F$7:F27))/COUNT($B$4:$B$259))</f>
        <v>0.68608548879256737</v>
      </c>
    </row>
    <row r="29" spans="1:8" x14ac:dyDescent="0.25">
      <c r="A29" s="105">
        <v>37288</v>
      </c>
      <c r="B29" s="106">
        <v>55.774438882143997</v>
      </c>
      <c r="C29" s="102">
        <v>26</v>
      </c>
      <c r="E29" s="102">
        <f t="shared" si="0"/>
        <v>23</v>
      </c>
      <c r="F29" s="102">
        <f>[1]!ACF($B$4:$B$259,E29)</f>
        <v>0.73637746855454322</v>
      </c>
      <c r="G29" s="102">
        <f t="shared" si="1"/>
        <v>-0.69761892940794612</v>
      </c>
      <c r="H29" s="102">
        <f>_xlfn.NORM.S.INV(1-$H$3/2)*SQRT((1+2*SUMSQ(F$7:F28))/COUNT($B$4:$B$259))</f>
        <v>0.69761892940794612</v>
      </c>
    </row>
    <row r="30" spans="1:8" x14ac:dyDescent="0.25">
      <c r="A30" s="105">
        <v>37316</v>
      </c>
      <c r="B30" s="106">
        <v>63.241258993225998</v>
      </c>
      <c r="C30" s="102">
        <v>27</v>
      </c>
      <c r="E30" s="102">
        <f t="shared" si="0"/>
        <v>24</v>
      </c>
      <c r="F30" s="102">
        <f>[1]!ACF($B$4:$B$259,E30)</f>
        <v>0.75751790943777386</v>
      </c>
      <c r="G30" s="102">
        <f t="shared" si="1"/>
        <v>-0.70918679063947043</v>
      </c>
      <c r="H30" s="102">
        <f>_xlfn.NORM.S.INV(1-$H$3/2)*SQRT((1+2*SUMSQ(F$7:F29))/COUNT($B$4:$B$259))</f>
        <v>0.70918679063947043</v>
      </c>
    </row>
    <row r="31" spans="1:8" x14ac:dyDescent="0.25">
      <c r="A31" s="105">
        <v>37347</v>
      </c>
      <c r="B31" s="106">
        <v>61.662043640356003</v>
      </c>
      <c r="C31" s="102">
        <v>28</v>
      </c>
      <c r="E31" s="102">
        <f t="shared" si="0"/>
        <v>25</v>
      </c>
      <c r="F31" s="102">
        <f>[1]!ACF($B$4:$B$259,E31)</f>
        <v>0.71181437650889834</v>
      </c>
      <c r="G31" s="102">
        <f t="shared" si="1"/>
        <v>-0.72122634832013233</v>
      </c>
      <c r="H31" s="102">
        <f>_xlfn.NORM.S.INV(1-$H$3/2)*SQRT((1+2*SUMSQ(F$7:F30))/COUNT($B$4:$B$259))</f>
        <v>0.72122634832013233</v>
      </c>
    </row>
    <row r="32" spans="1:8" x14ac:dyDescent="0.25">
      <c r="A32" s="105">
        <v>37377</v>
      </c>
      <c r="B32" s="106">
        <v>61.100607755638997</v>
      </c>
      <c r="C32" s="102">
        <v>29</v>
      </c>
      <c r="E32" s="102">
        <f t="shared" si="0"/>
        <v>26</v>
      </c>
      <c r="F32" s="102">
        <f>[1]!ACF($B$4:$B$259,E32)</f>
        <v>0.68122010240427788</v>
      </c>
      <c r="G32" s="102">
        <f t="shared" si="1"/>
        <v>-0.73169229280930181</v>
      </c>
      <c r="H32" s="102">
        <f>_xlfn.NORM.S.INV(1-$H$3/2)*SQRT((1+2*SUMSQ(F$7:F31))/COUNT($B$4:$B$259))</f>
        <v>0.73169229280930181</v>
      </c>
    </row>
    <row r="33" spans="1:8" x14ac:dyDescent="0.25">
      <c r="A33" s="105">
        <v>37408</v>
      </c>
      <c r="B33" s="106">
        <v>59.880450995737</v>
      </c>
      <c r="C33" s="102">
        <v>30</v>
      </c>
      <c r="E33" s="102">
        <f t="shared" si="0"/>
        <v>27</v>
      </c>
      <c r="F33" s="102">
        <f>[1]!ACF($B$4:$B$259,E33)</f>
        <v>0.67444097535203407</v>
      </c>
      <c r="G33" s="102">
        <f t="shared" si="1"/>
        <v>-0.74114824772942567</v>
      </c>
      <c r="H33" s="102">
        <f>_xlfn.NORM.S.INV(1-$H$3/2)*SQRT((1+2*SUMSQ(F$7:F32))/COUNT($B$4:$B$259))</f>
        <v>0.74114824772942567</v>
      </c>
    </row>
    <row r="34" spans="1:8" x14ac:dyDescent="0.25">
      <c r="A34" s="105">
        <v>37438</v>
      </c>
      <c r="B34" s="106">
        <v>58.432651561931998</v>
      </c>
      <c r="C34" s="102">
        <v>31</v>
      </c>
      <c r="E34" s="102">
        <f t="shared" si="0"/>
        <v>28</v>
      </c>
      <c r="F34" s="102">
        <f>[1]!ACF($B$4:$B$259,E34)</f>
        <v>0.67022069161692166</v>
      </c>
      <c r="G34" s="102">
        <f t="shared" si="1"/>
        <v>-0.7503012915933539</v>
      </c>
      <c r="H34" s="102">
        <f>_xlfn.NORM.S.INV(1-$H$3/2)*SQRT((1+2*SUMSQ(F$7:F33))/COUNT($B$4:$B$259))</f>
        <v>0.7503012915933539</v>
      </c>
    </row>
    <row r="35" spans="1:8" x14ac:dyDescent="0.25">
      <c r="A35" s="105">
        <v>37469</v>
      </c>
      <c r="B35" s="106">
        <v>59.237029586588001</v>
      </c>
      <c r="C35" s="102">
        <v>32</v>
      </c>
      <c r="E35" s="102">
        <f t="shared" si="0"/>
        <v>29</v>
      </c>
      <c r="F35" s="102">
        <f>[1]!ACF($B$4:$B$259,E35)</f>
        <v>0.66799198211124</v>
      </c>
      <c r="G35" s="102">
        <f t="shared" si="1"/>
        <v>-0.75923186243171148</v>
      </c>
      <c r="H35" s="102">
        <f>_xlfn.NORM.S.INV(1-$H$3/2)*SQRT((1+2*SUMSQ(F$7:F34))/COUNT($B$4:$B$259))</f>
        <v>0.75923186243171148</v>
      </c>
    </row>
    <row r="36" spans="1:8" x14ac:dyDescent="0.25">
      <c r="A36" s="105">
        <v>37500</v>
      </c>
      <c r="B36" s="106">
        <v>57.905020325980999</v>
      </c>
      <c r="C36" s="102">
        <v>33</v>
      </c>
      <c r="D36" s="108"/>
      <c r="E36" s="108">
        <f t="shared" si="0"/>
        <v>30</v>
      </c>
      <c r="F36" s="108">
        <f>[1]!ACF($B$4:$B$259,E36)</f>
        <v>0.6492231454584827</v>
      </c>
      <c r="G36" s="108">
        <f t="shared" si="1"/>
        <v>-0.76800032883175351</v>
      </c>
      <c r="H36" s="108">
        <f>_xlfn.NORM.S.INV(1-$H$3/2)*SQRT((1+2*SUMSQ(F$7:F35))/COUNT($B$4:$B$259))</f>
        <v>0.76800032883175351</v>
      </c>
    </row>
    <row r="37" spans="1:8" x14ac:dyDescent="0.25">
      <c r="A37" s="105">
        <v>37530</v>
      </c>
      <c r="B37" s="106">
        <v>62.388449902977001</v>
      </c>
      <c r="C37" s="102">
        <v>34</v>
      </c>
    </row>
    <row r="38" spans="1:8" x14ac:dyDescent="0.25">
      <c r="A38" s="105">
        <v>37561</v>
      </c>
      <c r="B38" s="106">
        <v>63.056014759431001</v>
      </c>
      <c r="C38" s="102">
        <v>35</v>
      </c>
    </row>
    <row r="39" spans="1:8" x14ac:dyDescent="0.25">
      <c r="A39" s="105">
        <v>37591</v>
      </c>
      <c r="B39" s="106">
        <v>65.527866948172004</v>
      </c>
      <c r="C39" s="102">
        <v>36</v>
      </c>
    </row>
    <row r="40" spans="1:8" x14ac:dyDescent="0.25">
      <c r="A40" s="105">
        <v>37622</v>
      </c>
      <c r="B40" s="106">
        <v>61.196663014294003</v>
      </c>
      <c r="C40" s="102">
        <v>37</v>
      </c>
    </row>
    <row r="41" spans="1:8" x14ac:dyDescent="0.25">
      <c r="A41" s="105">
        <v>37653</v>
      </c>
      <c r="B41" s="106">
        <v>58.653525777840997</v>
      </c>
      <c r="C41" s="102">
        <v>38</v>
      </c>
    </row>
    <row r="42" spans="1:8" x14ac:dyDescent="0.25">
      <c r="A42" s="105">
        <v>37681</v>
      </c>
      <c r="B42" s="106">
        <v>66.093776328564005</v>
      </c>
      <c r="C42" s="102">
        <v>39</v>
      </c>
    </row>
    <row r="43" spans="1:8" x14ac:dyDescent="0.25">
      <c r="A43" s="105">
        <v>37712</v>
      </c>
      <c r="B43" s="106">
        <v>64.066394435256996</v>
      </c>
      <c r="C43" s="102">
        <v>40</v>
      </c>
    </row>
    <row r="44" spans="1:8" x14ac:dyDescent="0.25">
      <c r="A44" s="105">
        <v>37742</v>
      </c>
      <c r="B44" s="106">
        <v>63.873809305263002</v>
      </c>
      <c r="C44" s="102">
        <v>41</v>
      </c>
    </row>
    <row r="45" spans="1:8" x14ac:dyDescent="0.25">
      <c r="A45" s="105">
        <v>37773</v>
      </c>
      <c r="B45" s="106">
        <v>62.474698369267003</v>
      </c>
      <c r="C45" s="102">
        <v>42</v>
      </c>
    </row>
    <row r="46" spans="1:8" x14ac:dyDescent="0.25">
      <c r="A46" s="105">
        <v>37803</v>
      </c>
      <c r="B46" s="106">
        <v>61.009703297614998</v>
      </c>
      <c r="C46" s="102">
        <v>43</v>
      </c>
    </row>
    <row r="47" spans="1:8" x14ac:dyDescent="0.25">
      <c r="A47" s="105">
        <v>37834</v>
      </c>
      <c r="B47" s="106">
        <v>61.385727100574002</v>
      </c>
      <c r="C47" s="102">
        <v>44</v>
      </c>
    </row>
    <row r="48" spans="1:8" x14ac:dyDescent="0.25">
      <c r="A48" s="105">
        <v>37865</v>
      </c>
      <c r="B48" s="106">
        <v>60.193277494896002</v>
      </c>
      <c r="C48" s="102">
        <v>45</v>
      </c>
    </row>
    <row r="49" spans="1:3" x14ac:dyDescent="0.25">
      <c r="A49" s="105">
        <v>37895</v>
      </c>
      <c r="B49" s="106">
        <v>64.746455005548</v>
      </c>
      <c r="C49" s="102">
        <v>46</v>
      </c>
    </row>
    <row r="50" spans="1:3" x14ac:dyDescent="0.25">
      <c r="A50" s="105">
        <v>37926</v>
      </c>
      <c r="B50" s="106">
        <v>65.247910026503007</v>
      </c>
      <c r="C50" s="102">
        <v>47</v>
      </c>
    </row>
    <row r="51" spans="1:3" x14ac:dyDescent="0.25">
      <c r="A51" s="105">
        <v>37956</v>
      </c>
      <c r="B51" s="106">
        <v>67.760788568226005</v>
      </c>
      <c r="C51" s="102">
        <v>48</v>
      </c>
    </row>
    <row r="52" spans="1:3" x14ac:dyDescent="0.25">
      <c r="A52" s="105">
        <v>37987</v>
      </c>
      <c r="B52" s="106">
        <v>63.702242497512003</v>
      </c>
      <c r="C52" s="102">
        <v>49</v>
      </c>
    </row>
    <row r="53" spans="1:3" x14ac:dyDescent="0.25">
      <c r="A53" s="105">
        <v>38018</v>
      </c>
      <c r="B53" s="106">
        <v>61.321554955266997</v>
      </c>
      <c r="C53" s="102">
        <v>50</v>
      </c>
    </row>
    <row r="54" spans="1:3" x14ac:dyDescent="0.25">
      <c r="A54" s="105">
        <v>38047</v>
      </c>
      <c r="B54" s="106">
        <v>70.112271592493002</v>
      </c>
      <c r="C54" s="102">
        <v>51</v>
      </c>
    </row>
    <row r="55" spans="1:3" x14ac:dyDescent="0.25">
      <c r="A55" s="105">
        <v>38078</v>
      </c>
      <c r="B55" s="106">
        <v>67.972673605203994</v>
      </c>
      <c r="C55" s="102">
        <v>52</v>
      </c>
    </row>
    <row r="56" spans="1:3" x14ac:dyDescent="0.25">
      <c r="A56" s="105">
        <v>38108</v>
      </c>
      <c r="B56" s="106">
        <v>67.890095484686995</v>
      </c>
      <c r="C56" s="102">
        <v>53</v>
      </c>
    </row>
    <row r="57" spans="1:3" x14ac:dyDescent="0.25">
      <c r="A57" s="105">
        <v>38139</v>
      </c>
      <c r="B57" s="106">
        <v>66.474065718079999</v>
      </c>
      <c r="C57" s="102">
        <v>54</v>
      </c>
    </row>
    <row r="58" spans="1:3" x14ac:dyDescent="0.25">
      <c r="A58" s="105">
        <v>38169</v>
      </c>
      <c r="B58" s="106">
        <v>65.672726924521001</v>
      </c>
      <c r="C58" s="102">
        <v>55</v>
      </c>
    </row>
    <row r="59" spans="1:3" x14ac:dyDescent="0.25">
      <c r="A59" s="105">
        <v>38200</v>
      </c>
      <c r="B59" s="106">
        <v>66.659762484642002</v>
      </c>
      <c r="C59" s="102">
        <v>56</v>
      </c>
    </row>
    <row r="60" spans="1:3" x14ac:dyDescent="0.25">
      <c r="A60" s="105">
        <v>38231</v>
      </c>
      <c r="B60" s="106">
        <v>65.279087514729</v>
      </c>
      <c r="C60" s="102">
        <v>57</v>
      </c>
    </row>
    <row r="61" spans="1:3" x14ac:dyDescent="0.25">
      <c r="A61" s="105">
        <v>38261</v>
      </c>
      <c r="B61" s="106">
        <v>70.636479493988006</v>
      </c>
      <c r="C61" s="102">
        <v>58</v>
      </c>
    </row>
    <row r="62" spans="1:3" x14ac:dyDescent="0.25">
      <c r="A62" s="105">
        <v>38292</v>
      </c>
      <c r="B62" s="106">
        <v>71.346680870512998</v>
      </c>
      <c r="C62" s="102">
        <v>59</v>
      </c>
    </row>
    <row r="63" spans="1:3" x14ac:dyDescent="0.25">
      <c r="A63" s="105">
        <v>38322</v>
      </c>
      <c r="B63" s="106">
        <v>74.189871292136004</v>
      </c>
      <c r="C63" s="102">
        <v>60</v>
      </c>
    </row>
    <row r="64" spans="1:3" x14ac:dyDescent="0.25">
      <c r="A64" s="105">
        <v>38353</v>
      </c>
      <c r="B64" s="106">
        <v>68.445000345501001</v>
      </c>
      <c r="C64" s="102">
        <v>61</v>
      </c>
    </row>
    <row r="65" spans="1:3" x14ac:dyDescent="0.25">
      <c r="A65" s="105">
        <v>38384</v>
      </c>
      <c r="B65" s="106">
        <v>65.234412569783004</v>
      </c>
      <c r="C65" s="102">
        <v>62</v>
      </c>
    </row>
    <row r="66" spans="1:3" x14ac:dyDescent="0.25">
      <c r="A66" s="105">
        <v>38412</v>
      </c>
      <c r="B66" s="106">
        <v>73.872724250020994</v>
      </c>
      <c r="C66" s="102">
        <v>63</v>
      </c>
    </row>
    <row r="67" spans="1:3" x14ac:dyDescent="0.25">
      <c r="A67" s="105">
        <v>38443</v>
      </c>
      <c r="B67" s="106">
        <v>72.151020229874007</v>
      </c>
      <c r="C67" s="102">
        <v>64</v>
      </c>
    </row>
    <row r="68" spans="1:3" x14ac:dyDescent="0.25">
      <c r="A68" s="105">
        <v>38473</v>
      </c>
      <c r="B68" s="106">
        <v>71.383797953032001</v>
      </c>
      <c r="C68" s="102">
        <v>65</v>
      </c>
    </row>
    <row r="69" spans="1:3" x14ac:dyDescent="0.25">
      <c r="A69" s="105">
        <v>38504</v>
      </c>
      <c r="B69" s="106">
        <v>70.560173746116007</v>
      </c>
      <c r="C69" s="102">
        <v>66</v>
      </c>
    </row>
    <row r="70" spans="1:3" x14ac:dyDescent="0.25">
      <c r="A70" s="105">
        <v>38534</v>
      </c>
      <c r="B70" s="106">
        <v>68.386984451366999</v>
      </c>
      <c r="C70" s="102">
        <v>67</v>
      </c>
    </row>
    <row r="71" spans="1:3" x14ac:dyDescent="0.25">
      <c r="A71" s="105">
        <v>38565</v>
      </c>
      <c r="B71" s="106">
        <v>70.826519098177997</v>
      </c>
      <c r="C71" s="102">
        <v>68</v>
      </c>
    </row>
    <row r="72" spans="1:3" x14ac:dyDescent="0.25">
      <c r="A72" s="105">
        <v>38596</v>
      </c>
      <c r="B72" s="106">
        <v>68.761571421642998</v>
      </c>
      <c r="C72" s="102">
        <v>69</v>
      </c>
    </row>
    <row r="73" spans="1:3" x14ac:dyDescent="0.25">
      <c r="A73" s="105">
        <v>38626</v>
      </c>
      <c r="B73" s="106">
        <v>73.414034995674001</v>
      </c>
      <c r="C73" s="102">
        <v>70</v>
      </c>
    </row>
    <row r="74" spans="1:3" x14ac:dyDescent="0.25">
      <c r="A74" s="105">
        <v>38657</v>
      </c>
      <c r="B74" s="106">
        <v>75.449640448791001</v>
      </c>
      <c r="C74" s="102">
        <v>71</v>
      </c>
    </row>
    <row r="75" spans="1:3" x14ac:dyDescent="0.25">
      <c r="A75" s="105">
        <v>38687</v>
      </c>
      <c r="B75" s="106">
        <v>79.360776695794002</v>
      </c>
      <c r="C75" s="102">
        <v>72</v>
      </c>
    </row>
    <row r="76" spans="1:3" x14ac:dyDescent="0.25">
      <c r="A76" s="105">
        <v>38718</v>
      </c>
      <c r="B76" s="106">
        <v>72.415419562729994</v>
      </c>
      <c r="C76" s="102">
        <v>73</v>
      </c>
    </row>
    <row r="77" spans="1:3" x14ac:dyDescent="0.25">
      <c r="A77" s="105">
        <v>38749</v>
      </c>
      <c r="B77" s="106">
        <v>70.023901755771007</v>
      </c>
      <c r="C77" s="102">
        <v>74</v>
      </c>
    </row>
    <row r="78" spans="1:3" x14ac:dyDescent="0.25">
      <c r="A78" s="105">
        <v>38777</v>
      </c>
      <c r="B78" s="106">
        <v>77.857092439332007</v>
      </c>
      <c r="C78" s="102">
        <v>75</v>
      </c>
    </row>
    <row r="79" spans="1:3" x14ac:dyDescent="0.25">
      <c r="A79" s="105">
        <v>38808</v>
      </c>
      <c r="B79" s="106">
        <v>76.087098411490999</v>
      </c>
      <c r="C79" s="102">
        <v>76</v>
      </c>
    </row>
    <row r="80" spans="1:3" x14ac:dyDescent="0.25">
      <c r="A80" s="105">
        <v>38838</v>
      </c>
      <c r="B80" s="106">
        <v>76.772317808127994</v>
      </c>
      <c r="C80" s="102">
        <v>77</v>
      </c>
    </row>
    <row r="81" spans="1:3" x14ac:dyDescent="0.25">
      <c r="A81" s="105">
        <v>38869</v>
      </c>
      <c r="B81" s="106">
        <v>75.412793551608004</v>
      </c>
      <c r="C81" s="102">
        <v>78</v>
      </c>
    </row>
    <row r="82" spans="1:3" x14ac:dyDescent="0.25">
      <c r="A82" s="105">
        <v>38899</v>
      </c>
      <c r="B82" s="106">
        <v>72.959334647633</v>
      </c>
      <c r="C82" s="102">
        <v>79</v>
      </c>
    </row>
    <row r="83" spans="1:3" x14ac:dyDescent="0.25">
      <c r="A83" s="105">
        <v>38930</v>
      </c>
      <c r="B83" s="106">
        <v>74.242245929575006</v>
      </c>
      <c r="C83" s="102">
        <v>80</v>
      </c>
    </row>
    <row r="84" spans="1:3" x14ac:dyDescent="0.25">
      <c r="A84" s="105">
        <v>38961</v>
      </c>
      <c r="B84" s="106">
        <v>73.394420823220997</v>
      </c>
      <c r="C84" s="102">
        <v>81</v>
      </c>
    </row>
    <row r="85" spans="1:3" x14ac:dyDescent="0.25">
      <c r="A85" s="105">
        <v>38991</v>
      </c>
      <c r="B85" s="106">
        <v>79.059146140679005</v>
      </c>
      <c r="C85" s="102">
        <v>82</v>
      </c>
    </row>
    <row r="86" spans="1:3" x14ac:dyDescent="0.25">
      <c r="A86" s="105">
        <v>39022</v>
      </c>
      <c r="B86" s="106">
        <v>79.673607006181001</v>
      </c>
      <c r="C86" s="102">
        <v>83</v>
      </c>
    </row>
    <row r="87" spans="1:3" x14ac:dyDescent="0.25">
      <c r="A87" s="105">
        <v>39052</v>
      </c>
      <c r="B87" s="106">
        <v>84.140964156040994</v>
      </c>
      <c r="C87" s="102">
        <v>84</v>
      </c>
    </row>
    <row r="88" spans="1:3" x14ac:dyDescent="0.25">
      <c r="A88" s="105">
        <v>39083</v>
      </c>
      <c r="B88" s="106">
        <v>76.360676150613003</v>
      </c>
      <c r="C88" s="102">
        <v>85</v>
      </c>
    </row>
    <row r="89" spans="1:3" x14ac:dyDescent="0.25">
      <c r="A89" s="105">
        <v>39114</v>
      </c>
      <c r="B89" s="106">
        <v>73.378759796783996</v>
      </c>
      <c r="C89" s="102">
        <v>86</v>
      </c>
    </row>
    <row r="90" spans="1:3" x14ac:dyDescent="0.25">
      <c r="A90" s="105">
        <v>39142</v>
      </c>
      <c r="B90" s="106">
        <v>83.172560527056007</v>
      </c>
      <c r="C90" s="102">
        <v>87</v>
      </c>
    </row>
    <row r="91" spans="1:3" x14ac:dyDescent="0.25">
      <c r="A91" s="105">
        <v>39173</v>
      </c>
      <c r="B91" s="106">
        <v>80.593586712930005</v>
      </c>
      <c r="C91" s="102">
        <v>88</v>
      </c>
    </row>
    <row r="92" spans="1:3" x14ac:dyDescent="0.25">
      <c r="A92" s="105">
        <v>39203</v>
      </c>
      <c r="B92" s="106">
        <v>80.800082670774003</v>
      </c>
      <c r="C92" s="102">
        <v>89</v>
      </c>
    </row>
    <row r="93" spans="1:3" x14ac:dyDescent="0.25">
      <c r="A93" s="105">
        <v>39234</v>
      </c>
      <c r="B93" s="106">
        <v>79.334593693680006</v>
      </c>
      <c r="C93" s="102">
        <v>90</v>
      </c>
    </row>
    <row r="94" spans="1:3" x14ac:dyDescent="0.25">
      <c r="A94" s="105">
        <v>39264</v>
      </c>
      <c r="B94" s="106">
        <v>75.321982151434995</v>
      </c>
      <c r="C94" s="102">
        <v>91</v>
      </c>
    </row>
    <row r="95" spans="1:3" x14ac:dyDescent="0.25">
      <c r="A95" s="105">
        <v>39295</v>
      </c>
      <c r="B95" s="106">
        <v>77.636575142045004</v>
      </c>
      <c r="C95" s="102">
        <v>92</v>
      </c>
    </row>
    <row r="96" spans="1:3" x14ac:dyDescent="0.25">
      <c r="A96" s="105">
        <v>39326</v>
      </c>
      <c r="B96" s="106">
        <v>77.273499852211003</v>
      </c>
      <c r="C96" s="102">
        <v>93</v>
      </c>
    </row>
    <row r="97" spans="1:3" x14ac:dyDescent="0.25">
      <c r="A97" s="105">
        <v>39356</v>
      </c>
      <c r="B97" s="106">
        <v>81.775627178484996</v>
      </c>
      <c r="C97" s="102">
        <v>94</v>
      </c>
    </row>
    <row r="98" spans="1:3" x14ac:dyDescent="0.25">
      <c r="A98" s="105">
        <v>39387</v>
      </c>
      <c r="B98" s="106">
        <v>83.097478626096006</v>
      </c>
      <c r="C98" s="102">
        <v>95</v>
      </c>
    </row>
    <row r="99" spans="1:3" x14ac:dyDescent="0.25">
      <c r="A99" s="105">
        <v>39417</v>
      </c>
      <c r="B99" s="106">
        <v>88.031360013750998</v>
      </c>
      <c r="C99" s="102">
        <v>96</v>
      </c>
    </row>
    <row r="100" spans="1:3" x14ac:dyDescent="0.25">
      <c r="A100" s="105">
        <v>39448</v>
      </c>
      <c r="B100" s="106">
        <v>80.418272314015994</v>
      </c>
      <c r="C100" s="102">
        <v>97</v>
      </c>
    </row>
    <row r="101" spans="1:3" x14ac:dyDescent="0.25">
      <c r="A101" s="105">
        <v>39479</v>
      </c>
      <c r="B101" s="106">
        <v>78.324221612043004</v>
      </c>
      <c r="C101" s="102">
        <v>98</v>
      </c>
    </row>
    <row r="102" spans="1:3" x14ac:dyDescent="0.25">
      <c r="A102" s="105">
        <v>39508</v>
      </c>
      <c r="B102" s="106">
        <v>86.660883886636</v>
      </c>
      <c r="C102" s="102">
        <v>99</v>
      </c>
    </row>
    <row r="103" spans="1:3" x14ac:dyDescent="0.25">
      <c r="A103" s="105">
        <v>39539</v>
      </c>
      <c r="B103" s="106">
        <v>84.396906279345004</v>
      </c>
      <c r="C103" s="102">
        <v>100</v>
      </c>
    </row>
    <row r="104" spans="1:3" x14ac:dyDescent="0.25">
      <c r="A104" s="105">
        <v>39569</v>
      </c>
      <c r="B104" s="106">
        <v>84.326619438197</v>
      </c>
      <c r="C104" s="102">
        <v>101</v>
      </c>
    </row>
    <row r="105" spans="1:3" x14ac:dyDescent="0.25">
      <c r="A105" s="105">
        <v>39600</v>
      </c>
      <c r="B105" s="106">
        <v>83.210883464046006</v>
      </c>
      <c r="C105" s="102">
        <v>102</v>
      </c>
    </row>
    <row r="106" spans="1:3" x14ac:dyDescent="0.25">
      <c r="A106" s="105">
        <v>39630</v>
      </c>
      <c r="B106" s="106">
        <v>80.082003170654005</v>
      </c>
      <c r="C106" s="102">
        <v>103</v>
      </c>
    </row>
    <row r="107" spans="1:3" x14ac:dyDescent="0.25">
      <c r="A107" s="105">
        <v>39661</v>
      </c>
      <c r="B107" s="106">
        <v>79.309627975319003</v>
      </c>
      <c r="C107" s="102">
        <v>104</v>
      </c>
    </row>
    <row r="108" spans="1:3" x14ac:dyDescent="0.25">
      <c r="A108" s="105">
        <v>39692</v>
      </c>
      <c r="B108" s="106">
        <v>78.662570578328001</v>
      </c>
      <c r="C108" s="102">
        <v>105</v>
      </c>
    </row>
    <row r="109" spans="1:3" x14ac:dyDescent="0.25">
      <c r="A109" s="105">
        <v>39722</v>
      </c>
      <c r="B109" s="106">
        <v>84.146928101507001</v>
      </c>
      <c r="C109" s="102">
        <v>106</v>
      </c>
    </row>
    <row r="110" spans="1:3" x14ac:dyDescent="0.25">
      <c r="A110" s="105">
        <v>39753</v>
      </c>
      <c r="B110" s="106">
        <v>82.866359050816996</v>
      </c>
      <c r="C110" s="102">
        <v>107</v>
      </c>
    </row>
    <row r="111" spans="1:3" x14ac:dyDescent="0.25">
      <c r="A111" s="105">
        <v>39783</v>
      </c>
      <c r="B111" s="106">
        <v>88.141235510014994</v>
      </c>
      <c r="C111" s="102">
        <v>108</v>
      </c>
    </row>
    <row r="112" spans="1:3" x14ac:dyDescent="0.25">
      <c r="A112" s="105">
        <v>39814</v>
      </c>
      <c r="B112" s="106">
        <v>78.648706494305003</v>
      </c>
      <c r="C112" s="102">
        <v>109</v>
      </c>
    </row>
    <row r="113" spans="1:3" x14ac:dyDescent="0.25">
      <c r="A113" s="105">
        <v>39845</v>
      </c>
      <c r="B113" s="106">
        <v>74.762891100507005</v>
      </c>
      <c r="C113" s="102">
        <v>110</v>
      </c>
    </row>
    <row r="114" spans="1:3" x14ac:dyDescent="0.25">
      <c r="A114" s="105">
        <v>39873</v>
      </c>
      <c r="B114" s="106">
        <v>85.003006411873997</v>
      </c>
      <c r="C114" s="102">
        <v>111</v>
      </c>
    </row>
    <row r="115" spans="1:3" x14ac:dyDescent="0.25">
      <c r="A115" s="105">
        <v>39904</v>
      </c>
      <c r="B115" s="106">
        <v>81.976420377574996</v>
      </c>
      <c r="C115" s="102">
        <v>112</v>
      </c>
    </row>
    <row r="116" spans="1:3" x14ac:dyDescent="0.25">
      <c r="A116" s="105">
        <v>39934</v>
      </c>
      <c r="B116" s="106">
        <v>81.485423965711007</v>
      </c>
      <c r="C116" s="102">
        <v>113</v>
      </c>
    </row>
    <row r="117" spans="1:3" x14ac:dyDescent="0.25">
      <c r="A117" s="105">
        <v>39965</v>
      </c>
      <c r="B117" s="106">
        <v>80.105343627747004</v>
      </c>
      <c r="C117" s="102">
        <v>114</v>
      </c>
    </row>
    <row r="118" spans="1:3" x14ac:dyDescent="0.25">
      <c r="A118" s="105">
        <v>39995</v>
      </c>
      <c r="B118" s="106">
        <v>77.016344360668</v>
      </c>
      <c r="C118" s="102">
        <v>115</v>
      </c>
    </row>
    <row r="119" spans="1:3" x14ac:dyDescent="0.25">
      <c r="A119" s="105">
        <v>40026</v>
      </c>
      <c r="B119" s="106">
        <v>79.764994946957003</v>
      </c>
      <c r="C119" s="102">
        <v>116</v>
      </c>
    </row>
    <row r="120" spans="1:3" x14ac:dyDescent="0.25">
      <c r="A120" s="105">
        <v>40057</v>
      </c>
      <c r="B120" s="106">
        <v>78.658844770138998</v>
      </c>
      <c r="C120" s="102">
        <v>117</v>
      </c>
    </row>
    <row r="121" spans="1:3" x14ac:dyDescent="0.25">
      <c r="A121" s="105">
        <v>40087</v>
      </c>
      <c r="B121" s="106">
        <v>83.352186435107996</v>
      </c>
      <c r="C121" s="102">
        <v>118</v>
      </c>
    </row>
    <row r="122" spans="1:3" x14ac:dyDescent="0.25">
      <c r="A122" s="105">
        <v>40118</v>
      </c>
      <c r="B122" s="106">
        <v>85.256968625236993</v>
      </c>
      <c r="C122" s="102">
        <v>119</v>
      </c>
    </row>
    <row r="123" spans="1:3" x14ac:dyDescent="0.25">
      <c r="A123" s="105">
        <v>40148</v>
      </c>
      <c r="B123" s="106">
        <v>89.020861032495006</v>
      </c>
      <c r="C123" s="102">
        <v>120</v>
      </c>
    </row>
    <row r="124" spans="1:3" x14ac:dyDescent="0.25">
      <c r="A124" s="105">
        <v>40179</v>
      </c>
      <c r="B124" s="106">
        <v>80.252115602174001</v>
      </c>
      <c r="C124" s="102">
        <v>121</v>
      </c>
    </row>
    <row r="125" spans="1:3" x14ac:dyDescent="0.25">
      <c r="A125" s="105">
        <v>40210</v>
      </c>
      <c r="B125" s="106">
        <v>77.556819937558998</v>
      </c>
      <c r="C125" s="102">
        <v>122</v>
      </c>
    </row>
    <row r="126" spans="1:3" x14ac:dyDescent="0.25">
      <c r="A126" s="105">
        <v>40238</v>
      </c>
      <c r="B126" s="106">
        <v>84.931707353506994</v>
      </c>
      <c r="C126" s="102">
        <v>123</v>
      </c>
    </row>
    <row r="127" spans="1:3" x14ac:dyDescent="0.25">
      <c r="A127" s="105">
        <v>40269</v>
      </c>
      <c r="B127" s="106">
        <v>86.917255587683002</v>
      </c>
      <c r="C127" s="102">
        <v>124</v>
      </c>
    </row>
    <row r="128" spans="1:3" x14ac:dyDescent="0.25">
      <c r="A128" s="105">
        <v>40299</v>
      </c>
      <c r="B128" s="106">
        <v>86.562692269359999</v>
      </c>
      <c r="C128" s="102">
        <v>125</v>
      </c>
    </row>
    <row r="129" spans="1:3" x14ac:dyDescent="0.25">
      <c r="A129" s="105">
        <v>40330</v>
      </c>
      <c r="B129" s="106">
        <v>85.664694589123002</v>
      </c>
      <c r="C129" s="102">
        <v>126</v>
      </c>
    </row>
    <row r="130" spans="1:3" x14ac:dyDescent="0.25">
      <c r="A130" s="105">
        <v>40360</v>
      </c>
      <c r="B130" s="106">
        <v>82.944320257453995</v>
      </c>
      <c r="C130" s="102">
        <v>127</v>
      </c>
    </row>
    <row r="131" spans="1:3" x14ac:dyDescent="0.25">
      <c r="A131" s="105">
        <v>40391</v>
      </c>
      <c r="B131" s="106">
        <v>86.382438765776996</v>
      </c>
      <c r="C131" s="102">
        <v>128</v>
      </c>
    </row>
    <row r="132" spans="1:3" x14ac:dyDescent="0.25">
      <c r="A132" s="105">
        <v>40422</v>
      </c>
      <c r="B132" s="106">
        <v>83.793658327619994</v>
      </c>
      <c r="C132" s="102">
        <v>129</v>
      </c>
    </row>
    <row r="133" spans="1:3" x14ac:dyDescent="0.25">
      <c r="A133" s="105">
        <v>40452</v>
      </c>
      <c r="B133" s="106">
        <v>88.712756711026003</v>
      </c>
      <c r="C133" s="102">
        <v>130</v>
      </c>
    </row>
    <row r="134" spans="1:3" x14ac:dyDescent="0.25">
      <c r="A134" s="105">
        <v>40483</v>
      </c>
      <c r="B134" s="106">
        <v>92.605955799125994</v>
      </c>
      <c r="C134" s="102">
        <v>131</v>
      </c>
    </row>
    <row r="135" spans="1:3" x14ac:dyDescent="0.25">
      <c r="A135" s="105">
        <v>40513</v>
      </c>
      <c r="B135" s="106">
        <v>95.711344095268998</v>
      </c>
      <c r="C135" s="102">
        <v>132</v>
      </c>
    </row>
    <row r="136" spans="1:3" x14ac:dyDescent="0.25">
      <c r="A136" s="105">
        <v>40544</v>
      </c>
      <c r="B136" s="106">
        <v>86.848863871858995</v>
      </c>
      <c r="C136" s="102">
        <v>133</v>
      </c>
    </row>
    <row r="137" spans="1:3" x14ac:dyDescent="0.25">
      <c r="A137" s="105">
        <v>40575</v>
      </c>
      <c r="B137" s="106">
        <v>82.714344566869002</v>
      </c>
      <c r="C137" s="102">
        <v>134</v>
      </c>
    </row>
    <row r="138" spans="1:3" x14ac:dyDescent="0.25">
      <c r="A138" s="105">
        <v>40603</v>
      </c>
      <c r="B138" s="106">
        <v>95.644527080654001</v>
      </c>
      <c r="C138" s="102">
        <v>135</v>
      </c>
    </row>
    <row r="139" spans="1:3" x14ac:dyDescent="0.25">
      <c r="A139" s="105">
        <v>40634</v>
      </c>
      <c r="B139" s="106">
        <v>92.139917239491993</v>
      </c>
      <c r="C139" s="102">
        <v>136</v>
      </c>
    </row>
    <row r="140" spans="1:3" x14ac:dyDescent="0.25">
      <c r="A140" s="105">
        <v>40664</v>
      </c>
      <c r="B140" s="106">
        <v>93.282803243302993</v>
      </c>
      <c r="C140" s="102">
        <v>137</v>
      </c>
    </row>
    <row r="141" spans="1:3" x14ac:dyDescent="0.25">
      <c r="A141" s="105">
        <v>40695</v>
      </c>
      <c r="B141" s="106">
        <v>90.299224690833</v>
      </c>
      <c r="C141" s="102">
        <v>138</v>
      </c>
    </row>
    <row r="142" spans="1:3" x14ac:dyDescent="0.25">
      <c r="A142" s="105">
        <v>40725</v>
      </c>
      <c r="B142" s="106">
        <v>86.217614902673006</v>
      </c>
      <c r="C142" s="102">
        <v>139</v>
      </c>
    </row>
    <row r="143" spans="1:3" x14ac:dyDescent="0.25">
      <c r="A143" s="105">
        <v>40756</v>
      </c>
      <c r="B143" s="106">
        <v>90.129173827106996</v>
      </c>
      <c r="C143" s="102">
        <v>140</v>
      </c>
    </row>
    <row r="144" spans="1:3" x14ac:dyDescent="0.25">
      <c r="A144" s="105">
        <v>40787</v>
      </c>
      <c r="B144" s="106">
        <v>87.458701616587007</v>
      </c>
      <c r="C144" s="102">
        <v>141</v>
      </c>
    </row>
    <row r="145" spans="1:3" x14ac:dyDescent="0.25">
      <c r="A145" s="105">
        <v>40817</v>
      </c>
      <c r="B145" s="106">
        <v>92.725270096646994</v>
      </c>
      <c r="C145" s="102">
        <v>142</v>
      </c>
    </row>
    <row r="146" spans="1:3" x14ac:dyDescent="0.25">
      <c r="A146" s="105">
        <v>40848</v>
      </c>
      <c r="B146" s="106">
        <v>96.056992528132</v>
      </c>
      <c r="C146" s="102">
        <v>143</v>
      </c>
    </row>
    <row r="147" spans="1:3" x14ac:dyDescent="0.25">
      <c r="A147" s="105">
        <v>40878</v>
      </c>
      <c r="B147" s="106">
        <v>101.58519316988</v>
      </c>
      <c r="C147" s="102">
        <v>144</v>
      </c>
    </row>
    <row r="148" spans="1:3" x14ac:dyDescent="0.25">
      <c r="A148" s="105">
        <v>40909</v>
      </c>
      <c r="B148" s="106">
        <v>91.100460705250001</v>
      </c>
      <c r="C148" s="102">
        <v>145</v>
      </c>
    </row>
    <row r="149" spans="1:3" x14ac:dyDescent="0.25">
      <c r="A149" s="105">
        <v>40940</v>
      </c>
      <c r="B149" s="106">
        <v>88.015296657074003</v>
      </c>
      <c r="C149" s="102">
        <v>146</v>
      </c>
    </row>
    <row r="150" spans="1:3" x14ac:dyDescent="0.25">
      <c r="A150" s="105">
        <v>40969</v>
      </c>
      <c r="B150" s="106">
        <v>99.656658440081003</v>
      </c>
      <c r="C150" s="102">
        <v>147</v>
      </c>
    </row>
    <row r="151" spans="1:3" x14ac:dyDescent="0.25">
      <c r="A151" s="105">
        <v>41000</v>
      </c>
      <c r="B151" s="106">
        <v>97.030624888605004</v>
      </c>
      <c r="C151" s="102">
        <v>148</v>
      </c>
    </row>
    <row r="152" spans="1:3" x14ac:dyDescent="0.25">
      <c r="A152" s="105">
        <v>41030</v>
      </c>
      <c r="B152" s="106">
        <v>98.050024300299</v>
      </c>
      <c r="C152" s="102">
        <v>149</v>
      </c>
    </row>
    <row r="153" spans="1:3" x14ac:dyDescent="0.25">
      <c r="A153" s="105">
        <v>41061</v>
      </c>
      <c r="B153" s="106">
        <v>95.814680749836</v>
      </c>
      <c r="C153" s="102">
        <v>150</v>
      </c>
    </row>
    <row r="154" spans="1:3" x14ac:dyDescent="0.25">
      <c r="A154" s="105">
        <v>41091</v>
      </c>
      <c r="B154" s="106">
        <v>91.735853985771996</v>
      </c>
      <c r="C154" s="102">
        <v>151</v>
      </c>
    </row>
    <row r="155" spans="1:3" x14ac:dyDescent="0.25">
      <c r="A155" s="105">
        <v>41122</v>
      </c>
      <c r="B155" s="106">
        <v>95.981976906276003</v>
      </c>
      <c r="C155" s="102">
        <v>152</v>
      </c>
    </row>
    <row r="156" spans="1:3" x14ac:dyDescent="0.25">
      <c r="A156" s="105">
        <v>41153</v>
      </c>
      <c r="B156" s="106">
        <v>90.899779519709995</v>
      </c>
      <c r="C156" s="102">
        <v>153</v>
      </c>
    </row>
    <row r="157" spans="1:3" x14ac:dyDescent="0.25">
      <c r="A157" s="105">
        <v>41183</v>
      </c>
      <c r="B157" s="106">
        <v>98.773930598205993</v>
      </c>
      <c r="C157" s="102">
        <v>154</v>
      </c>
    </row>
    <row r="158" spans="1:3" x14ac:dyDescent="0.25">
      <c r="A158" s="105">
        <v>41214</v>
      </c>
      <c r="B158" s="106">
        <v>101.22420134012</v>
      </c>
      <c r="C158" s="102">
        <v>155</v>
      </c>
    </row>
    <row r="159" spans="1:3" x14ac:dyDescent="0.25">
      <c r="A159" s="105">
        <v>41244</v>
      </c>
      <c r="B159" s="106">
        <v>105.06357368719</v>
      </c>
      <c r="C159" s="102">
        <v>156</v>
      </c>
    </row>
    <row r="160" spans="1:3" x14ac:dyDescent="0.25">
      <c r="A160" s="105">
        <v>41275</v>
      </c>
      <c r="B160" s="106">
        <v>95.605294696651001</v>
      </c>
      <c r="C160" s="102">
        <v>157</v>
      </c>
    </row>
    <row r="161" spans="1:3" x14ac:dyDescent="0.25">
      <c r="A161" s="105">
        <v>41306</v>
      </c>
      <c r="B161" s="106">
        <v>90.528007898854995</v>
      </c>
      <c r="C161" s="102">
        <v>158</v>
      </c>
    </row>
    <row r="162" spans="1:3" x14ac:dyDescent="0.25">
      <c r="A162" s="105">
        <v>41334</v>
      </c>
      <c r="B162" s="106">
        <v>102.73886517548</v>
      </c>
      <c r="C162" s="102">
        <v>159</v>
      </c>
    </row>
    <row r="163" spans="1:3" x14ac:dyDescent="0.25">
      <c r="A163" s="105">
        <v>41365</v>
      </c>
      <c r="B163" s="106">
        <v>101.66268625553001</v>
      </c>
      <c r="C163" s="102">
        <v>160</v>
      </c>
    </row>
    <row r="164" spans="1:3" x14ac:dyDescent="0.25">
      <c r="A164" s="105">
        <v>41395</v>
      </c>
      <c r="B164" s="106">
        <v>101.68843281946</v>
      </c>
      <c r="C164" s="102">
        <v>161</v>
      </c>
    </row>
    <row r="165" spans="1:3" x14ac:dyDescent="0.25">
      <c r="A165" s="105">
        <v>41426</v>
      </c>
      <c r="B165" s="106">
        <v>99.788294352934003</v>
      </c>
      <c r="C165" s="102">
        <v>162</v>
      </c>
    </row>
    <row r="166" spans="1:3" x14ac:dyDescent="0.25">
      <c r="A166" s="105">
        <v>41456</v>
      </c>
      <c r="B166" s="106">
        <v>96.398995981501997</v>
      </c>
      <c r="C166" s="102">
        <v>163</v>
      </c>
    </row>
    <row r="167" spans="1:3" x14ac:dyDescent="0.25">
      <c r="A167" s="105">
        <v>41487</v>
      </c>
      <c r="B167" s="106">
        <v>99.347043465205005</v>
      </c>
      <c r="C167" s="102">
        <v>164</v>
      </c>
    </row>
    <row r="168" spans="1:3" x14ac:dyDescent="0.25">
      <c r="A168" s="105">
        <v>41518</v>
      </c>
      <c r="B168" s="106">
        <v>95.117631326609001</v>
      </c>
      <c r="C168" s="102">
        <v>165</v>
      </c>
    </row>
    <row r="169" spans="1:3" x14ac:dyDescent="0.25">
      <c r="A169" s="105">
        <v>41548</v>
      </c>
      <c r="B169" s="106">
        <v>102.66463642714</v>
      </c>
      <c r="C169" s="102">
        <v>166</v>
      </c>
    </row>
    <row r="170" spans="1:3" x14ac:dyDescent="0.25">
      <c r="A170" s="105">
        <v>41579</v>
      </c>
      <c r="B170" s="106">
        <v>105.78263786943999</v>
      </c>
      <c r="C170" s="102">
        <v>167</v>
      </c>
    </row>
    <row r="171" spans="1:3" x14ac:dyDescent="0.25">
      <c r="A171" s="105">
        <v>41609</v>
      </c>
      <c r="B171" s="106">
        <v>108.67747373117</v>
      </c>
      <c r="C171" s="102">
        <v>168</v>
      </c>
    </row>
    <row r="172" spans="1:3" x14ac:dyDescent="0.25">
      <c r="A172" s="105">
        <v>41640</v>
      </c>
      <c r="B172" s="106">
        <v>97.698925440131006</v>
      </c>
      <c r="C172" s="102">
        <v>169</v>
      </c>
    </row>
    <row r="173" spans="1:3" x14ac:dyDescent="0.25">
      <c r="A173" s="105">
        <v>41671</v>
      </c>
      <c r="B173" s="106">
        <v>93.550666974763999</v>
      </c>
      <c r="C173" s="102">
        <v>170</v>
      </c>
    </row>
    <row r="174" spans="1:3" x14ac:dyDescent="0.25">
      <c r="A174" s="105">
        <v>41699</v>
      </c>
      <c r="B174" s="106">
        <v>105.79817460075</v>
      </c>
      <c r="C174" s="102">
        <v>171</v>
      </c>
    </row>
    <row r="175" spans="1:3" x14ac:dyDescent="0.25">
      <c r="A175" s="105">
        <v>41730</v>
      </c>
      <c r="B175" s="106">
        <v>103.05050205472</v>
      </c>
      <c r="C175" s="102">
        <v>172</v>
      </c>
    </row>
    <row r="176" spans="1:3" x14ac:dyDescent="0.25">
      <c r="A176" s="105">
        <v>41760</v>
      </c>
      <c r="B176" s="106">
        <v>103.72294789161</v>
      </c>
      <c r="C176" s="102">
        <v>173</v>
      </c>
    </row>
    <row r="177" spans="1:3" x14ac:dyDescent="0.25">
      <c r="A177" s="105">
        <v>41791</v>
      </c>
      <c r="B177" s="106">
        <v>100.78927029294</v>
      </c>
      <c r="C177" s="102">
        <v>174</v>
      </c>
    </row>
    <row r="178" spans="1:3" x14ac:dyDescent="0.25">
      <c r="A178" s="105">
        <v>41821</v>
      </c>
      <c r="B178" s="106">
        <v>96.846824409804995</v>
      </c>
      <c r="C178" s="102">
        <v>175</v>
      </c>
    </row>
    <row r="179" spans="1:3" x14ac:dyDescent="0.25">
      <c r="A179" s="105">
        <v>41852</v>
      </c>
      <c r="B179" s="106">
        <v>99.510487255474004</v>
      </c>
      <c r="C179" s="102">
        <v>176</v>
      </c>
    </row>
    <row r="180" spans="1:3" x14ac:dyDescent="0.25">
      <c r="A180" s="105">
        <v>41883</v>
      </c>
      <c r="B180" s="106">
        <v>97.444925591868994</v>
      </c>
      <c r="C180" s="102">
        <v>177</v>
      </c>
    </row>
    <row r="181" spans="1:3" x14ac:dyDescent="0.25">
      <c r="A181" s="105">
        <v>41913</v>
      </c>
      <c r="B181" s="106">
        <v>104.59869705982</v>
      </c>
      <c r="C181" s="102">
        <v>178</v>
      </c>
    </row>
    <row r="182" spans="1:3" x14ac:dyDescent="0.25">
      <c r="A182" s="105">
        <v>41944</v>
      </c>
      <c r="B182" s="106">
        <v>106.90288028348</v>
      </c>
      <c r="C182" s="102">
        <v>179</v>
      </c>
    </row>
    <row r="183" spans="1:3" x14ac:dyDescent="0.25">
      <c r="A183" s="105">
        <v>41974</v>
      </c>
      <c r="B183" s="106">
        <v>111.28657554828</v>
      </c>
      <c r="C183" s="102">
        <v>180</v>
      </c>
    </row>
    <row r="184" spans="1:3" x14ac:dyDescent="0.25">
      <c r="A184" s="105">
        <v>42005</v>
      </c>
      <c r="B184" s="106">
        <v>100.26379408752</v>
      </c>
      <c r="C184" s="102">
        <v>181</v>
      </c>
    </row>
    <row r="185" spans="1:3" x14ac:dyDescent="0.25">
      <c r="A185" s="105">
        <v>42036</v>
      </c>
      <c r="B185" s="106">
        <v>95.454561021863995</v>
      </c>
      <c r="C185" s="102">
        <v>182</v>
      </c>
    </row>
    <row r="186" spans="1:3" x14ac:dyDescent="0.25">
      <c r="A186" s="105">
        <v>42064</v>
      </c>
      <c r="B186" s="106">
        <v>108.07582813334</v>
      </c>
      <c r="C186" s="102">
        <v>183</v>
      </c>
    </row>
    <row r="187" spans="1:3" x14ac:dyDescent="0.25">
      <c r="A187" s="105">
        <v>42095</v>
      </c>
      <c r="B187" s="106">
        <v>106.00603200310999</v>
      </c>
      <c r="C187" s="102">
        <v>184</v>
      </c>
    </row>
    <row r="188" spans="1:3" x14ac:dyDescent="0.25">
      <c r="A188" s="105">
        <v>42125</v>
      </c>
      <c r="B188" s="106">
        <v>105.3161119855</v>
      </c>
      <c r="C188" s="102">
        <v>185</v>
      </c>
    </row>
    <row r="189" spans="1:3" x14ac:dyDescent="0.25">
      <c r="A189" s="105">
        <v>42156</v>
      </c>
      <c r="B189" s="106">
        <v>103.64408895995</v>
      </c>
      <c r="C189" s="102">
        <v>186</v>
      </c>
    </row>
    <row r="190" spans="1:3" x14ac:dyDescent="0.25">
      <c r="A190" s="105">
        <v>42186</v>
      </c>
      <c r="B190" s="106">
        <v>99.163743536859997</v>
      </c>
      <c r="C190" s="102">
        <v>187</v>
      </c>
    </row>
    <row r="191" spans="1:3" x14ac:dyDescent="0.25">
      <c r="A191" s="105">
        <v>42217</v>
      </c>
      <c r="B191" s="106">
        <v>101.29057588518</v>
      </c>
      <c r="C191" s="102">
        <v>188</v>
      </c>
    </row>
    <row r="192" spans="1:3" x14ac:dyDescent="0.25">
      <c r="A192" s="105">
        <v>42248</v>
      </c>
      <c r="B192" s="106">
        <v>100.07548107690999</v>
      </c>
      <c r="C192" s="102">
        <v>189</v>
      </c>
    </row>
    <row r="193" spans="1:3" x14ac:dyDescent="0.25">
      <c r="A193" s="105">
        <v>42278</v>
      </c>
      <c r="B193" s="106">
        <v>106.22257736265</v>
      </c>
      <c r="C193" s="102">
        <v>190</v>
      </c>
    </row>
    <row r="194" spans="1:3" x14ac:dyDescent="0.25">
      <c r="A194" s="105">
        <v>42309</v>
      </c>
      <c r="B194" s="106">
        <v>109.67167045207</v>
      </c>
      <c r="C194" s="102">
        <v>191</v>
      </c>
    </row>
    <row r="195" spans="1:3" x14ac:dyDescent="0.25">
      <c r="A195" s="105">
        <v>42339</v>
      </c>
      <c r="B195" s="106">
        <v>114.15003615726</v>
      </c>
      <c r="C195" s="102">
        <v>192</v>
      </c>
    </row>
    <row r="196" spans="1:3" x14ac:dyDescent="0.25">
      <c r="A196" s="105">
        <v>42370</v>
      </c>
      <c r="B196" s="106">
        <v>101.67688109993</v>
      </c>
      <c r="C196" s="102">
        <v>193</v>
      </c>
    </row>
    <row r="197" spans="1:3" x14ac:dyDescent="0.25">
      <c r="A197" s="105">
        <v>42401</v>
      </c>
      <c r="B197" s="106">
        <v>99.795161380373003</v>
      </c>
      <c r="C197" s="102">
        <v>194</v>
      </c>
    </row>
    <row r="198" spans="1:3" x14ac:dyDescent="0.25">
      <c r="A198" s="105">
        <v>42430</v>
      </c>
      <c r="B198" s="106">
        <v>111.33848161509999</v>
      </c>
      <c r="C198" s="102">
        <v>195</v>
      </c>
    </row>
    <row r="199" spans="1:3" x14ac:dyDescent="0.25">
      <c r="A199" s="105">
        <v>42461</v>
      </c>
      <c r="B199" s="106">
        <v>106.69843546183</v>
      </c>
      <c r="C199" s="102">
        <v>196</v>
      </c>
    </row>
    <row r="200" spans="1:3" x14ac:dyDescent="0.25">
      <c r="A200" s="105">
        <v>42491</v>
      </c>
      <c r="B200" s="106">
        <v>107.36625601576</v>
      </c>
      <c r="C200" s="102">
        <v>197</v>
      </c>
    </row>
    <row r="201" spans="1:3" x14ac:dyDescent="0.25">
      <c r="A201" s="105">
        <v>42522</v>
      </c>
      <c r="B201" s="106">
        <v>104.89057584886</v>
      </c>
      <c r="C201" s="102">
        <v>198</v>
      </c>
    </row>
    <row r="202" spans="1:3" x14ac:dyDescent="0.25">
      <c r="A202" s="105">
        <v>42552</v>
      </c>
      <c r="B202" s="106">
        <v>99.856407309462</v>
      </c>
      <c r="C202" s="102">
        <v>199</v>
      </c>
    </row>
    <row r="203" spans="1:3" x14ac:dyDescent="0.25">
      <c r="A203" s="105">
        <v>42583</v>
      </c>
      <c r="B203" s="106">
        <v>104.48314864912</v>
      </c>
      <c r="C203" s="102">
        <v>200</v>
      </c>
    </row>
    <row r="204" spans="1:3" x14ac:dyDescent="0.25">
      <c r="A204" s="105">
        <v>42614</v>
      </c>
      <c r="B204" s="106">
        <v>101.538789102</v>
      </c>
      <c r="C204" s="102">
        <v>201</v>
      </c>
    </row>
    <row r="205" spans="1:3" x14ac:dyDescent="0.25">
      <c r="A205" s="105">
        <v>42644</v>
      </c>
      <c r="B205" s="106">
        <v>106.33942361782</v>
      </c>
      <c r="C205" s="102">
        <v>202</v>
      </c>
    </row>
    <row r="206" spans="1:3" x14ac:dyDescent="0.25">
      <c r="A206" s="105">
        <v>42675</v>
      </c>
      <c r="B206" s="106">
        <v>111.59995930791</v>
      </c>
      <c r="C206" s="102">
        <v>203</v>
      </c>
    </row>
    <row r="207" spans="1:3" x14ac:dyDescent="0.25">
      <c r="A207" s="105">
        <v>42705</v>
      </c>
      <c r="B207" s="106">
        <v>115.12821007457001</v>
      </c>
      <c r="C207" s="102">
        <v>204</v>
      </c>
    </row>
    <row r="208" spans="1:3" x14ac:dyDescent="0.25">
      <c r="A208" s="105">
        <v>42736</v>
      </c>
      <c r="B208" s="106">
        <v>102.67536693346</v>
      </c>
      <c r="C208" s="102">
        <v>205</v>
      </c>
    </row>
    <row r="209" spans="1:3" x14ac:dyDescent="0.25">
      <c r="A209" s="105">
        <v>42767</v>
      </c>
      <c r="B209" s="106">
        <v>97.852581950797997</v>
      </c>
      <c r="C209" s="102">
        <v>206</v>
      </c>
    </row>
    <row r="210" spans="1:3" x14ac:dyDescent="0.25">
      <c r="A210" s="105">
        <v>42795</v>
      </c>
      <c r="B210" s="106">
        <v>111.07689397129</v>
      </c>
      <c r="C210" s="102">
        <v>207</v>
      </c>
    </row>
    <row r="211" spans="1:3" x14ac:dyDescent="0.25">
      <c r="A211" s="105">
        <v>42826</v>
      </c>
      <c r="B211" s="106">
        <v>105.93921921989001</v>
      </c>
      <c r="C211" s="102">
        <v>208</v>
      </c>
    </row>
    <row r="212" spans="1:3" x14ac:dyDescent="0.25">
      <c r="A212" s="105">
        <v>42856</v>
      </c>
      <c r="B212" s="106">
        <v>108.64607771151</v>
      </c>
      <c r="C212" s="102">
        <v>209</v>
      </c>
    </row>
    <row r="213" spans="1:3" x14ac:dyDescent="0.25">
      <c r="A213" s="105">
        <v>42887</v>
      </c>
      <c r="B213" s="106">
        <v>105.67469536735</v>
      </c>
      <c r="C213" s="102">
        <v>210</v>
      </c>
    </row>
    <row r="214" spans="1:3" x14ac:dyDescent="0.25">
      <c r="A214" s="105">
        <v>42917</v>
      </c>
      <c r="B214" s="106">
        <v>101.97317103551001</v>
      </c>
      <c r="C214" s="102">
        <v>211</v>
      </c>
    </row>
    <row r="215" spans="1:3" x14ac:dyDescent="0.25">
      <c r="A215" s="105">
        <v>42948</v>
      </c>
      <c r="B215" s="106">
        <v>106.70925485322</v>
      </c>
      <c r="C215" s="102">
        <v>212</v>
      </c>
    </row>
    <row r="216" spans="1:3" x14ac:dyDescent="0.25">
      <c r="A216" s="105">
        <v>42979</v>
      </c>
      <c r="B216" s="106">
        <v>103.01383688195</v>
      </c>
      <c r="C216" s="102">
        <v>213</v>
      </c>
    </row>
    <row r="217" spans="1:3" x14ac:dyDescent="0.25">
      <c r="A217" s="105">
        <v>43009</v>
      </c>
      <c r="B217" s="106">
        <v>109.52567882048</v>
      </c>
      <c r="C217" s="102">
        <v>214</v>
      </c>
    </row>
    <row r="218" spans="1:3" x14ac:dyDescent="0.25">
      <c r="A218" s="105">
        <v>43040</v>
      </c>
      <c r="B218" s="106">
        <v>114.91368330242</v>
      </c>
      <c r="C218" s="102">
        <v>215</v>
      </c>
    </row>
    <row r="219" spans="1:3" x14ac:dyDescent="0.25">
      <c r="A219" s="105">
        <v>43070</v>
      </c>
      <c r="B219" s="106">
        <v>117.76341796227</v>
      </c>
      <c r="C219" s="102">
        <v>216</v>
      </c>
    </row>
    <row r="220" spans="1:3" x14ac:dyDescent="0.25">
      <c r="A220" s="105">
        <v>43101</v>
      </c>
      <c r="B220" s="106">
        <v>106.85038142197</v>
      </c>
      <c r="C220" s="102">
        <v>217</v>
      </c>
    </row>
    <row r="221" spans="1:3" x14ac:dyDescent="0.25">
      <c r="A221" s="105">
        <v>43132</v>
      </c>
      <c r="B221" s="106">
        <v>102.47078442525</v>
      </c>
      <c r="C221" s="102">
        <v>218</v>
      </c>
    </row>
    <row r="222" spans="1:3" x14ac:dyDescent="0.25">
      <c r="A222" s="105">
        <v>43160</v>
      </c>
      <c r="B222" s="106">
        <v>116.2006391569</v>
      </c>
      <c r="C222" s="102">
        <v>219</v>
      </c>
    </row>
    <row r="223" spans="1:3" x14ac:dyDescent="0.25">
      <c r="A223" s="105">
        <v>43191</v>
      </c>
      <c r="B223" s="106">
        <v>112.67630173739001</v>
      </c>
      <c r="C223" s="102">
        <v>220</v>
      </c>
    </row>
    <row r="224" spans="1:3" x14ac:dyDescent="0.25">
      <c r="A224" s="105">
        <v>43221</v>
      </c>
      <c r="B224" s="106">
        <v>113.28030904572</v>
      </c>
      <c r="C224" s="102">
        <v>221</v>
      </c>
    </row>
    <row r="225" spans="1:3" x14ac:dyDescent="0.25">
      <c r="A225" s="105">
        <v>43252</v>
      </c>
      <c r="B225" s="106">
        <v>110.06576442252</v>
      </c>
      <c r="C225" s="102">
        <v>222</v>
      </c>
    </row>
    <row r="226" spans="1:3" x14ac:dyDescent="0.25">
      <c r="A226" s="105">
        <v>43282</v>
      </c>
      <c r="B226" s="106">
        <v>105.13932825577</v>
      </c>
      <c r="C226" s="102">
        <v>223</v>
      </c>
    </row>
    <row r="227" spans="1:3" x14ac:dyDescent="0.25">
      <c r="A227" s="105">
        <v>43313</v>
      </c>
      <c r="B227" s="106">
        <v>109.26879264151999</v>
      </c>
      <c r="C227" s="102">
        <v>224</v>
      </c>
    </row>
    <row r="228" spans="1:3" x14ac:dyDescent="0.25">
      <c r="A228" s="105">
        <v>43344</v>
      </c>
      <c r="B228" s="106">
        <v>104.76078051362001</v>
      </c>
      <c r="C228" s="102">
        <v>225</v>
      </c>
    </row>
    <row r="229" spans="1:3" x14ac:dyDescent="0.25">
      <c r="A229" s="105">
        <v>43374</v>
      </c>
      <c r="B229" s="106">
        <v>113.44375001278</v>
      </c>
      <c r="C229" s="102">
        <v>226</v>
      </c>
    </row>
    <row r="230" spans="1:3" x14ac:dyDescent="0.25">
      <c r="A230" s="105">
        <v>43405</v>
      </c>
      <c r="B230" s="106">
        <v>118.14300542258999</v>
      </c>
      <c r="C230" s="102">
        <v>227</v>
      </c>
    </row>
    <row r="231" spans="1:3" x14ac:dyDescent="0.25">
      <c r="A231" s="105">
        <v>43435</v>
      </c>
      <c r="B231" s="106">
        <v>121.21550073344</v>
      </c>
      <c r="C231" s="102">
        <v>228</v>
      </c>
    </row>
    <row r="232" spans="1:3" x14ac:dyDescent="0.25">
      <c r="A232" s="105">
        <v>43466</v>
      </c>
      <c r="B232" s="106">
        <v>108.57803528984</v>
      </c>
      <c r="C232" s="102">
        <v>229</v>
      </c>
    </row>
    <row r="233" spans="1:3" x14ac:dyDescent="0.25">
      <c r="A233" s="105">
        <v>43497</v>
      </c>
      <c r="B233" s="106">
        <v>102.98717029247</v>
      </c>
      <c r="C233" s="102">
        <v>230</v>
      </c>
    </row>
    <row r="234" spans="1:3" x14ac:dyDescent="0.25">
      <c r="A234" s="105">
        <v>43525</v>
      </c>
      <c r="B234" s="106">
        <v>117.58515528858</v>
      </c>
      <c r="C234" s="102">
        <v>231</v>
      </c>
    </row>
    <row r="235" spans="1:3" x14ac:dyDescent="0.25">
      <c r="A235" s="105">
        <v>43556</v>
      </c>
      <c r="B235" s="106">
        <v>114.26887640998</v>
      </c>
      <c r="C235" s="102">
        <v>232</v>
      </c>
    </row>
    <row r="236" spans="1:3" x14ac:dyDescent="0.25">
      <c r="A236" s="105">
        <v>43586</v>
      </c>
      <c r="B236" s="106">
        <v>115.47763214266</v>
      </c>
      <c r="C236" s="102">
        <v>233</v>
      </c>
    </row>
    <row r="237" spans="1:3" x14ac:dyDescent="0.25">
      <c r="A237" s="105">
        <v>43617</v>
      </c>
      <c r="B237" s="106">
        <v>111.23156002803</v>
      </c>
      <c r="C237" s="102">
        <v>234</v>
      </c>
    </row>
    <row r="238" spans="1:3" x14ac:dyDescent="0.25">
      <c r="A238" s="105">
        <v>43647</v>
      </c>
      <c r="B238" s="106">
        <v>108.28164308026</v>
      </c>
      <c r="C238" s="102">
        <v>235</v>
      </c>
    </row>
    <row r="239" spans="1:3" x14ac:dyDescent="0.25">
      <c r="A239" s="105">
        <v>43678</v>
      </c>
      <c r="B239" s="106">
        <v>113.43092005195</v>
      </c>
      <c r="C239" s="102">
        <v>236</v>
      </c>
    </row>
    <row r="240" spans="1:3" x14ac:dyDescent="0.25">
      <c r="A240" s="105">
        <v>43709</v>
      </c>
      <c r="B240" s="106">
        <v>108.3197110177</v>
      </c>
      <c r="C240" s="102">
        <v>237</v>
      </c>
    </row>
    <row r="241" spans="1:3" x14ac:dyDescent="0.25">
      <c r="A241" s="105">
        <v>43739</v>
      </c>
      <c r="B241" s="106">
        <v>109.47984894247</v>
      </c>
      <c r="C241" s="102">
        <v>238</v>
      </c>
    </row>
    <row r="242" spans="1:3" x14ac:dyDescent="0.25">
      <c r="A242" s="105">
        <v>43770</v>
      </c>
      <c r="B242" s="106">
        <v>113.48602135979</v>
      </c>
      <c r="C242" s="102">
        <v>239</v>
      </c>
    </row>
    <row r="243" spans="1:3" x14ac:dyDescent="0.25">
      <c r="A243" s="105">
        <v>43800</v>
      </c>
      <c r="B243" s="106">
        <v>122.95054913135</v>
      </c>
      <c r="C243" s="102">
        <v>240</v>
      </c>
    </row>
    <row r="244" spans="1:3" x14ac:dyDescent="0.25">
      <c r="A244" s="105">
        <v>43831</v>
      </c>
      <c r="B244" s="106">
        <v>109.98390635353</v>
      </c>
      <c r="C244" s="102">
        <v>241</v>
      </c>
    </row>
    <row r="245" spans="1:3" x14ac:dyDescent="0.25">
      <c r="A245" s="105">
        <v>43862</v>
      </c>
      <c r="B245" s="106">
        <v>106.31546222484999</v>
      </c>
      <c r="C245" s="102">
        <v>242</v>
      </c>
    </row>
    <row r="246" spans="1:3" x14ac:dyDescent="0.25">
      <c r="A246" s="105">
        <v>43891</v>
      </c>
      <c r="B246" s="106">
        <v>113.42663646635</v>
      </c>
      <c r="C246" s="102">
        <v>243</v>
      </c>
    </row>
    <row r="247" spans="1:3" x14ac:dyDescent="0.25">
      <c r="A247" s="105">
        <v>43922</v>
      </c>
      <c r="B247" s="106">
        <v>98.478826294944994</v>
      </c>
      <c r="C247" s="102">
        <v>244</v>
      </c>
    </row>
    <row r="248" spans="1:3" x14ac:dyDescent="0.25">
      <c r="A248" s="105">
        <v>43952</v>
      </c>
      <c r="B248" s="106">
        <v>97.793032126317996</v>
      </c>
      <c r="C248" s="102">
        <v>245</v>
      </c>
    </row>
    <row r="249" spans="1:3" x14ac:dyDescent="0.25">
      <c r="A249" s="105">
        <v>43983</v>
      </c>
      <c r="B249" s="106">
        <v>96.121518388802002</v>
      </c>
      <c r="C249" s="102">
        <v>246</v>
      </c>
    </row>
    <row r="250" spans="1:3" x14ac:dyDescent="0.25">
      <c r="A250" s="105">
        <v>44013</v>
      </c>
      <c r="B250" s="106">
        <v>96.100070355376999</v>
      </c>
      <c r="C250" s="102">
        <v>247</v>
      </c>
    </row>
    <row r="251" spans="1:3" x14ac:dyDescent="0.25">
      <c r="A251" s="105">
        <v>44044</v>
      </c>
      <c r="B251" s="106">
        <v>101.06602545755</v>
      </c>
      <c r="C251" s="102">
        <v>248</v>
      </c>
    </row>
    <row r="252" spans="1:3" x14ac:dyDescent="0.25">
      <c r="A252" s="105">
        <v>44075</v>
      </c>
      <c r="B252" s="106">
        <v>103.16722310401001</v>
      </c>
      <c r="C252" s="102">
        <v>249</v>
      </c>
    </row>
    <row r="253" spans="1:3" x14ac:dyDescent="0.25">
      <c r="A253" s="105">
        <v>44105</v>
      </c>
      <c r="B253" s="106">
        <v>108.47746533567</v>
      </c>
      <c r="C253" s="102">
        <v>250</v>
      </c>
    </row>
    <row r="254" spans="1:3" x14ac:dyDescent="0.25">
      <c r="A254" s="105">
        <v>44136</v>
      </c>
      <c r="B254" s="106">
        <v>114.59604799995</v>
      </c>
      <c r="C254" s="102">
        <v>251</v>
      </c>
    </row>
    <row r="255" spans="1:3" x14ac:dyDescent="0.25">
      <c r="A255" s="105">
        <v>44166</v>
      </c>
      <c r="B255" s="106">
        <v>122.86204530856</v>
      </c>
      <c r="C255" s="102">
        <v>252</v>
      </c>
    </row>
    <row r="256" spans="1:3" x14ac:dyDescent="0.25">
      <c r="A256" s="105">
        <v>44197</v>
      </c>
      <c r="B256" s="106">
        <v>106.76019371236001</v>
      </c>
      <c r="C256" s="102">
        <v>253</v>
      </c>
    </row>
    <row r="257" spans="1:3" x14ac:dyDescent="0.25">
      <c r="A257" s="105">
        <v>44228</v>
      </c>
      <c r="B257" s="106">
        <v>104.10370314844</v>
      </c>
      <c r="C257" s="102">
        <v>254</v>
      </c>
    </row>
    <row r="258" spans="1:3" x14ac:dyDescent="0.25">
      <c r="A258" s="105">
        <v>44256</v>
      </c>
      <c r="B258" s="106">
        <v>119.97190703642001</v>
      </c>
      <c r="C258" s="102">
        <v>255</v>
      </c>
    </row>
    <row r="259" spans="1:3" x14ac:dyDescent="0.25">
      <c r="A259" s="105">
        <v>44287</v>
      </c>
      <c r="B259" s="106">
        <v>112.31735377155</v>
      </c>
      <c r="C259" s="102">
        <v>256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3246-AD74-412D-9F84-7BBF783EA907}">
  <sheetPr codeName="Hoja20"/>
  <dimension ref="A1:Z289"/>
  <sheetViews>
    <sheetView showGridLines="0" topLeftCell="A233" zoomScaleNormal="100" workbookViewId="0">
      <selection sqref="A1:N257"/>
    </sheetView>
  </sheetViews>
  <sheetFormatPr baseColWidth="10" defaultRowHeight="15" x14ac:dyDescent="0.25"/>
  <cols>
    <col min="1" max="18" width="11.42578125" style="102"/>
    <col min="19" max="19" width="28.5703125" style="102" customWidth="1"/>
    <col min="20" max="20" width="20.140625" style="102" customWidth="1"/>
    <col min="21" max="21" width="15.140625" style="102" bestFit="1" customWidth="1"/>
    <col min="22" max="22" width="20.5703125" style="102" bestFit="1" customWidth="1"/>
    <col min="23" max="23" width="10.28515625" style="102" bestFit="1" customWidth="1"/>
    <col min="24" max="24" width="13.42578125" style="102" bestFit="1" customWidth="1"/>
    <col min="25" max="16384" width="11.42578125" style="102"/>
  </cols>
  <sheetData>
    <row r="1" spans="1:25" ht="15.75" x14ac:dyDescent="0.25">
      <c r="A1" s="103" t="s">
        <v>547</v>
      </c>
      <c r="B1" s="103" t="s">
        <v>548</v>
      </c>
      <c r="C1" s="109" t="s">
        <v>97</v>
      </c>
      <c r="D1" s="102" t="s">
        <v>554</v>
      </c>
      <c r="E1" s="102" t="s">
        <v>555</v>
      </c>
      <c r="F1" s="102" t="s">
        <v>556</v>
      </c>
      <c r="G1" s="102" t="s">
        <v>557</v>
      </c>
      <c r="H1" s="102" t="s">
        <v>558</v>
      </c>
      <c r="I1" s="102" t="s">
        <v>559</v>
      </c>
      <c r="J1" s="102" t="s">
        <v>560</v>
      </c>
      <c r="K1" s="102" t="s">
        <v>561</v>
      </c>
      <c r="L1" s="102" t="s">
        <v>562</v>
      </c>
      <c r="M1" s="102" t="s">
        <v>563</v>
      </c>
      <c r="N1" s="102" t="s">
        <v>564</v>
      </c>
      <c r="P1" s="102" t="s">
        <v>553</v>
      </c>
    </row>
    <row r="2" spans="1:25" ht="15.75" thickBot="1" x14ac:dyDescent="0.3">
      <c r="A2" s="105" t="s">
        <v>553</v>
      </c>
      <c r="B2" s="106">
        <v>55.502277640076997</v>
      </c>
      <c r="C2" s="109">
        <v>1</v>
      </c>
      <c r="D2" s="102">
        <f>IF(A2 =$D$1,1,0)</f>
        <v>0</v>
      </c>
      <c r="E2" s="102">
        <f>IF(A2 =$E$1,1,0)</f>
        <v>0</v>
      </c>
      <c r="F2" s="102">
        <f>IF(A2 =$F$1,1,0)</f>
        <v>0</v>
      </c>
      <c r="G2" s="102">
        <f>IF(A2 =$G$1,1,0)</f>
        <v>0</v>
      </c>
      <c r="H2" s="102">
        <f>IF(A2 =$H$1,1,0)</f>
        <v>0</v>
      </c>
      <c r="I2" s="102">
        <f>IF(A2 =$I$1,1,0)</f>
        <v>0</v>
      </c>
      <c r="J2" s="102">
        <f>IF(A2 =$J$1,1,0)</f>
        <v>0</v>
      </c>
      <c r="K2" s="102">
        <f>IF(A2 =$K$1,1,0)</f>
        <v>0</v>
      </c>
      <c r="L2" s="102">
        <f>IF(A2 =$L$1,1,0)</f>
        <v>0</v>
      </c>
      <c r="M2" s="102">
        <f>IF(A2 =$M$1,1,0)</f>
        <v>0</v>
      </c>
      <c r="N2" s="102">
        <f>IF(A2 =$N$1,1,0)</f>
        <v>0</v>
      </c>
      <c r="P2" s="102">
        <f t="shared" ref="P2:P65" si="0">IF(A2 =$P$1,1,0)</f>
        <v>1</v>
      </c>
      <c r="S2" s="77" t="s">
        <v>41</v>
      </c>
      <c r="T2" s="77"/>
      <c r="U2" s="77"/>
      <c r="V2" s="77"/>
      <c r="W2" s="77"/>
      <c r="X2" s="77"/>
      <c r="Y2" s="77"/>
    </row>
    <row r="3" spans="1:25" x14ac:dyDescent="0.25">
      <c r="A3" s="105" t="s">
        <v>554</v>
      </c>
      <c r="B3" s="106">
        <v>53.348561860145999</v>
      </c>
      <c r="C3" s="109">
        <v>2</v>
      </c>
      <c r="D3" s="102">
        <f t="shared" ref="D3:D66" si="1">IF(A3 =$D$1,1,0)</f>
        <v>1</v>
      </c>
      <c r="E3" s="102">
        <f t="shared" ref="E3:E66" si="2">IF(A3 =$E$1,1,0)</f>
        <v>0</v>
      </c>
      <c r="F3" s="102">
        <f t="shared" ref="F3:F66" si="3">IF(A3 =$F$1,1,0)</f>
        <v>0</v>
      </c>
      <c r="G3" s="102">
        <f t="shared" ref="G3:G66" si="4">IF(A3 =$G$1,1,0)</f>
        <v>0</v>
      </c>
      <c r="H3" s="102">
        <f t="shared" ref="H3:H66" si="5">IF(A3 =$H$1,1,0)</f>
        <v>0</v>
      </c>
      <c r="I3" s="102">
        <f t="shared" ref="I3:I66" si="6">IF(A3 =$I$1,1,0)</f>
        <v>0</v>
      </c>
      <c r="J3" s="102">
        <f t="shared" ref="J3:J66" si="7">IF(A3 =$J$1,1,0)</f>
        <v>0</v>
      </c>
      <c r="K3" s="102">
        <f t="shared" ref="K3:K66" si="8">IF(A3 =$K$1,1,0)</f>
        <v>0</v>
      </c>
      <c r="L3" s="102">
        <f t="shared" ref="L3:L66" si="9">IF(A3 =$L$1,1,0)</f>
        <v>0</v>
      </c>
      <c r="M3" s="102">
        <f t="shared" ref="M3:M66" si="10">IF(A3 =$M$1,1,0)</f>
        <v>0</v>
      </c>
      <c r="N3" s="102">
        <f t="shared" ref="N3:N66" si="11">IF(A3 =$N$1,1,0)</f>
        <v>0</v>
      </c>
      <c r="P3" s="102">
        <f t="shared" si="0"/>
        <v>0</v>
      </c>
      <c r="S3" s="112" t="s">
        <v>42</v>
      </c>
      <c r="T3" s="112"/>
      <c r="U3" s="77"/>
      <c r="V3" s="77"/>
      <c r="W3" s="77"/>
      <c r="X3" s="77"/>
      <c r="Y3" s="77"/>
    </row>
    <row r="4" spans="1:25" x14ac:dyDescent="0.25">
      <c r="A4" s="105" t="s">
        <v>555</v>
      </c>
      <c r="B4" s="106">
        <v>60.138013573000997</v>
      </c>
      <c r="C4" s="109">
        <v>3</v>
      </c>
      <c r="D4" s="102">
        <f t="shared" si="1"/>
        <v>0</v>
      </c>
      <c r="E4" s="102">
        <f t="shared" si="2"/>
        <v>1</v>
      </c>
      <c r="F4" s="102">
        <f t="shared" si="3"/>
        <v>0</v>
      </c>
      <c r="G4" s="102">
        <f t="shared" si="4"/>
        <v>0</v>
      </c>
      <c r="H4" s="102">
        <f t="shared" si="5"/>
        <v>0</v>
      </c>
      <c r="I4" s="102">
        <f t="shared" si="6"/>
        <v>0</v>
      </c>
      <c r="J4" s="102">
        <f t="shared" si="7"/>
        <v>0</v>
      </c>
      <c r="K4" s="102">
        <f t="shared" si="8"/>
        <v>0</v>
      </c>
      <c r="L4" s="102">
        <f t="shared" si="9"/>
        <v>0</v>
      </c>
      <c r="M4" s="102">
        <f t="shared" si="10"/>
        <v>0</v>
      </c>
      <c r="N4" s="102">
        <f t="shared" si="11"/>
        <v>0</v>
      </c>
      <c r="P4" s="102">
        <f t="shared" si="0"/>
        <v>0</v>
      </c>
      <c r="S4" s="113" t="s">
        <v>43</v>
      </c>
      <c r="T4" s="116">
        <v>0.98018378695957886</v>
      </c>
      <c r="U4" s="77"/>
      <c r="V4" s="77"/>
      <c r="W4" s="77"/>
      <c r="X4" s="77"/>
      <c r="Y4" s="77"/>
    </row>
    <row r="5" spans="1:25" x14ac:dyDescent="0.25">
      <c r="A5" s="105" t="s">
        <v>556</v>
      </c>
      <c r="B5" s="106">
        <v>57.741460775318998</v>
      </c>
      <c r="C5" s="109">
        <v>4</v>
      </c>
      <c r="D5" s="102">
        <f t="shared" si="1"/>
        <v>0</v>
      </c>
      <c r="E5" s="102">
        <f t="shared" si="2"/>
        <v>0</v>
      </c>
      <c r="F5" s="102">
        <f t="shared" si="3"/>
        <v>1</v>
      </c>
      <c r="G5" s="102">
        <f t="shared" si="4"/>
        <v>0</v>
      </c>
      <c r="H5" s="102">
        <f t="shared" si="5"/>
        <v>0</v>
      </c>
      <c r="I5" s="102">
        <f t="shared" si="6"/>
        <v>0</v>
      </c>
      <c r="J5" s="102">
        <f t="shared" si="7"/>
        <v>0</v>
      </c>
      <c r="K5" s="102">
        <f t="shared" si="8"/>
        <v>0</v>
      </c>
      <c r="L5" s="102">
        <f t="shared" si="9"/>
        <v>0</v>
      </c>
      <c r="M5" s="102">
        <f t="shared" si="10"/>
        <v>0</v>
      </c>
      <c r="N5" s="102">
        <f t="shared" si="11"/>
        <v>0</v>
      </c>
      <c r="P5" s="102">
        <f t="shared" si="0"/>
        <v>0</v>
      </c>
      <c r="S5" s="113" t="s">
        <v>44</v>
      </c>
      <c r="T5" s="116">
        <v>0.96076025621842109</v>
      </c>
      <c r="U5" s="77"/>
      <c r="V5" s="77"/>
      <c r="W5" s="77"/>
      <c r="X5" s="77"/>
      <c r="Y5" s="77"/>
    </row>
    <row r="6" spans="1:25" x14ac:dyDescent="0.25">
      <c r="A6" s="105" t="s">
        <v>557</v>
      </c>
      <c r="B6" s="106">
        <v>57.628261797786003</v>
      </c>
      <c r="C6" s="109">
        <v>5</v>
      </c>
      <c r="D6" s="102">
        <f t="shared" si="1"/>
        <v>0</v>
      </c>
      <c r="E6" s="102">
        <f t="shared" si="2"/>
        <v>0</v>
      </c>
      <c r="F6" s="102">
        <f t="shared" si="3"/>
        <v>0</v>
      </c>
      <c r="G6" s="102">
        <f t="shared" si="4"/>
        <v>1</v>
      </c>
      <c r="H6" s="102">
        <f t="shared" si="5"/>
        <v>0</v>
      </c>
      <c r="I6" s="102">
        <f t="shared" si="6"/>
        <v>0</v>
      </c>
      <c r="J6" s="102">
        <f t="shared" si="7"/>
        <v>0</v>
      </c>
      <c r="K6" s="102">
        <f t="shared" si="8"/>
        <v>0</v>
      </c>
      <c r="L6" s="102">
        <f t="shared" si="9"/>
        <v>0</v>
      </c>
      <c r="M6" s="102">
        <f t="shared" si="10"/>
        <v>0</v>
      </c>
      <c r="N6" s="102">
        <f t="shared" si="11"/>
        <v>0</v>
      </c>
      <c r="P6" s="102">
        <f t="shared" si="0"/>
        <v>0</v>
      </c>
      <c r="S6" s="113" t="s">
        <v>45</v>
      </c>
      <c r="T6" s="116">
        <v>0.95882249109340489</v>
      </c>
      <c r="U6" s="77"/>
      <c r="V6" s="77"/>
      <c r="W6" s="77"/>
      <c r="X6" s="77"/>
      <c r="Y6" s="77"/>
    </row>
    <row r="7" spans="1:25" x14ac:dyDescent="0.25">
      <c r="A7" s="105" t="s">
        <v>558</v>
      </c>
      <c r="B7" s="106">
        <v>55.275047640224997</v>
      </c>
      <c r="C7" s="109">
        <v>6</v>
      </c>
      <c r="D7" s="102">
        <f t="shared" si="1"/>
        <v>0</v>
      </c>
      <c r="E7" s="102">
        <f t="shared" si="2"/>
        <v>0</v>
      </c>
      <c r="F7" s="102">
        <f t="shared" si="3"/>
        <v>0</v>
      </c>
      <c r="G7" s="102">
        <f t="shared" si="4"/>
        <v>0</v>
      </c>
      <c r="H7" s="102">
        <f t="shared" si="5"/>
        <v>1</v>
      </c>
      <c r="I7" s="102">
        <f t="shared" si="6"/>
        <v>0</v>
      </c>
      <c r="J7" s="102">
        <f t="shared" si="7"/>
        <v>0</v>
      </c>
      <c r="K7" s="102">
        <f t="shared" si="8"/>
        <v>0</v>
      </c>
      <c r="L7" s="102">
        <f t="shared" si="9"/>
        <v>0</v>
      </c>
      <c r="M7" s="102">
        <f t="shared" si="10"/>
        <v>0</v>
      </c>
      <c r="N7" s="102">
        <f t="shared" si="11"/>
        <v>0</v>
      </c>
      <c r="P7" s="102">
        <f t="shared" si="0"/>
        <v>0</v>
      </c>
      <c r="S7" s="113" t="s">
        <v>46</v>
      </c>
      <c r="T7" s="116">
        <v>3.8236243330537549</v>
      </c>
      <c r="U7" s="77"/>
      <c r="V7" s="77"/>
      <c r="W7" s="77"/>
      <c r="X7" s="77"/>
      <c r="Y7" s="77"/>
    </row>
    <row r="8" spans="1:25" ht="15.75" thickBot="1" x14ac:dyDescent="0.3">
      <c r="A8" s="105" t="s">
        <v>559</v>
      </c>
      <c r="B8" s="106">
        <v>54.741557555470003</v>
      </c>
      <c r="C8" s="109">
        <v>7</v>
      </c>
      <c r="D8" s="102">
        <f t="shared" si="1"/>
        <v>0</v>
      </c>
      <c r="E8" s="102">
        <f t="shared" si="2"/>
        <v>0</v>
      </c>
      <c r="F8" s="102">
        <f t="shared" si="3"/>
        <v>0</v>
      </c>
      <c r="G8" s="102">
        <f t="shared" si="4"/>
        <v>0</v>
      </c>
      <c r="H8" s="102">
        <f t="shared" si="5"/>
        <v>0</v>
      </c>
      <c r="I8" s="102">
        <f t="shared" si="6"/>
        <v>1</v>
      </c>
      <c r="J8" s="102">
        <f t="shared" si="7"/>
        <v>0</v>
      </c>
      <c r="K8" s="102">
        <f t="shared" si="8"/>
        <v>0</v>
      </c>
      <c r="L8" s="102">
        <f t="shared" si="9"/>
        <v>0</v>
      </c>
      <c r="M8" s="102">
        <f t="shared" si="10"/>
        <v>0</v>
      </c>
      <c r="N8" s="102">
        <f t="shared" si="11"/>
        <v>0</v>
      </c>
      <c r="P8" s="102">
        <f t="shared" si="0"/>
        <v>0</v>
      </c>
      <c r="S8" s="114" t="s">
        <v>47</v>
      </c>
      <c r="T8" s="114">
        <v>256</v>
      </c>
      <c r="U8" s="77"/>
      <c r="V8" s="77"/>
      <c r="W8" s="77"/>
      <c r="X8" s="77"/>
      <c r="Y8" s="77"/>
    </row>
    <row r="9" spans="1:25" ht="15.75" thickBot="1" x14ac:dyDescent="0.3">
      <c r="A9" s="105" t="s">
        <v>560</v>
      </c>
      <c r="B9" s="106">
        <v>55.488820953629997</v>
      </c>
      <c r="C9" s="109">
        <v>8</v>
      </c>
      <c r="D9" s="102">
        <f t="shared" si="1"/>
        <v>0</v>
      </c>
      <c r="E9" s="102">
        <f t="shared" si="2"/>
        <v>0</v>
      </c>
      <c r="F9" s="102">
        <f t="shared" si="3"/>
        <v>0</v>
      </c>
      <c r="G9" s="102">
        <f t="shared" si="4"/>
        <v>0</v>
      </c>
      <c r="H9" s="102">
        <f t="shared" si="5"/>
        <v>0</v>
      </c>
      <c r="I9" s="102">
        <f t="shared" si="6"/>
        <v>0</v>
      </c>
      <c r="J9" s="102">
        <f t="shared" si="7"/>
        <v>1</v>
      </c>
      <c r="K9" s="102">
        <f t="shared" si="8"/>
        <v>0</v>
      </c>
      <c r="L9" s="102">
        <f t="shared" si="9"/>
        <v>0</v>
      </c>
      <c r="M9" s="102">
        <f t="shared" si="10"/>
        <v>0</v>
      </c>
      <c r="N9" s="102">
        <f t="shared" si="11"/>
        <v>0</v>
      </c>
      <c r="P9" s="102">
        <f t="shared" si="0"/>
        <v>0</v>
      </c>
      <c r="S9" s="77" t="s">
        <v>48</v>
      </c>
      <c r="T9" s="77"/>
      <c r="U9" s="77"/>
      <c r="V9" s="77"/>
      <c r="W9" s="77"/>
      <c r="X9" s="77"/>
      <c r="Y9" s="77"/>
    </row>
    <row r="10" spans="1:25" x14ac:dyDescent="0.25">
      <c r="A10" s="105" t="s">
        <v>561</v>
      </c>
      <c r="B10" s="106">
        <v>53.722000067594998</v>
      </c>
      <c r="C10" s="109">
        <v>9</v>
      </c>
      <c r="D10" s="102">
        <f t="shared" si="1"/>
        <v>0</v>
      </c>
      <c r="E10" s="102">
        <f t="shared" si="2"/>
        <v>0</v>
      </c>
      <c r="F10" s="102">
        <f t="shared" si="3"/>
        <v>0</v>
      </c>
      <c r="G10" s="102">
        <f t="shared" si="4"/>
        <v>0</v>
      </c>
      <c r="H10" s="102">
        <f t="shared" si="5"/>
        <v>0</v>
      </c>
      <c r="I10" s="102">
        <f t="shared" si="6"/>
        <v>0</v>
      </c>
      <c r="J10" s="102">
        <f t="shared" si="7"/>
        <v>0</v>
      </c>
      <c r="K10" s="102">
        <f t="shared" si="8"/>
        <v>1</v>
      </c>
      <c r="L10" s="102">
        <f t="shared" si="9"/>
        <v>0</v>
      </c>
      <c r="M10" s="102">
        <f t="shared" si="10"/>
        <v>0</v>
      </c>
      <c r="N10" s="102">
        <f t="shared" si="11"/>
        <v>0</v>
      </c>
      <c r="P10" s="102">
        <f t="shared" si="0"/>
        <v>0</v>
      </c>
      <c r="S10" s="115"/>
      <c r="T10" s="115" t="s">
        <v>52</v>
      </c>
      <c r="U10" s="115" t="s">
        <v>53</v>
      </c>
      <c r="V10" s="115" t="s">
        <v>54</v>
      </c>
      <c r="W10" s="115" t="s">
        <v>20</v>
      </c>
      <c r="X10" s="115" t="s">
        <v>55</v>
      </c>
      <c r="Y10" s="77"/>
    </row>
    <row r="11" spans="1:25" x14ac:dyDescent="0.25">
      <c r="A11" s="105" t="s">
        <v>562</v>
      </c>
      <c r="B11" s="106">
        <v>58.211173791162999</v>
      </c>
      <c r="C11" s="109">
        <v>10</v>
      </c>
      <c r="D11" s="102">
        <f t="shared" si="1"/>
        <v>0</v>
      </c>
      <c r="E11" s="102">
        <f t="shared" si="2"/>
        <v>0</v>
      </c>
      <c r="F11" s="102">
        <f t="shared" si="3"/>
        <v>0</v>
      </c>
      <c r="G11" s="102">
        <f t="shared" si="4"/>
        <v>0</v>
      </c>
      <c r="H11" s="102">
        <f t="shared" si="5"/>
        <v>0</v>
      </c>
      <c r="I11" s="102">
        <f t="shared" si="6"/>
        <v>0</v>
      </c>
      <c r="J11" s="102">
        <f t="shared" si="7"/>
        <v>0</v>
      </c>
      <c r="K11" s="102">
        <f t="shared" si="8"/>
        <v>0</v>
      </c>
      <c r="L11" s="102">
        <f t="shared" si="9"/>
        <v>1</v>
      </c>
      <c r="M11" s="102">
        <f t="shared" si="10"/>
        <v>0</v>
      </c>
      <c r="N11" s="102">
        <f t="shared" si="11"/>
        <v>0</v>
      </c>
      <c r="P11" s="102">
        <f t="shared" si="0"/>
        <v>0</v>
      </c>
      <c r="S11" s="113" t="s">
        <v>49</v>
      </c>
      <c r="T11" s="113">
        <v>12</v>
      </c>
      <c r="U11" s="116">
        <v>86985.241471969901</v>
      </c>
      <c r="V11" s="116">
        <v>7248.7701226641584</v>
      </c>
      <c r="W11" s="116">
        <v>495.80841548604548</v>
      </c>
      <c r="X11" s="113">
        <v>2.8057804737113876E-163</v>
      </c>
      <c r="Y11" s="77"/>
    </row>
    <row r="12" spans="1:25" x14ac:dyDescent="0.25">
      <c r="A12" s="105" t="s">
        <v>563</v>
      </c>
      <c r="B12" s="106">
        <v>59.127843450196004</v>
      </c>
      <c r="C12" s="109">
        <v>11</v>
      </c>
      <c r="D12" s="102">
        <f t="shared" si="1"/>
        <v>0</v>
      </c>
      <c r="E12" s="102">
        <f t="shared" si="2"/>
        <v>0</v>
      </c>
      <c r="F12" s="102">
        <f t="shared" si="3"/>
        <v>0</v>
      </c>
      <c r="G12" s="102">
        <f t="shared" si="4"/>
        <v>0</v>
      </c>
      <c r="H12" s="102">
        <f t="shared" si="5"/>
        <v>0</v>
      </c>
      <c r="I12" s="102">
        <f t="shared" si="6"/>
        <v>0</v>
      </c>
      <c r="J12" s="102">
        <f t="shared" si="7"/>
        <v>0</v>
      </c>
      <c r="K12" s="102">
        <f t="shared" si="8"/>
        <v>0</v>
      </c>
      <c r="L12" s="102">
        <f t="shared" si="9"/>
        <v>0</v>
      </c>
      <c r="M12" s="102">
        <f t="shared" si="10"/>
        <v>1</v>
      </c>
      <c r="N12" s="102">
        <f t="shared" si="11"/>
        <v>0</v>
      </c>
      <c r="P12" s="102">
        <f t="shared" si="0"/>
        <v>0</v>
      </c>
      <c r="S12" s="113" t="s">
        <v>50</v>
      </c>
      <c r="T12" s="113">
        <v>243</v>
      </c>
      <c r="U12" s="116">
        <v>3552.685038797948</v>
      </c>
      <c r="V12" s="116">
        <v>14.620103040320773</v>
      </c>
      <c r="W12" s="116"/>
      <c r="X12" s="113"/>
      <c r="Y12" s="77"/>
    </row>
    <row r="13" spans="1:25" ht="15.75" thickBot="1" x14ac:dyDescent="0.3">
      <c r="A13" s="105" t="s">
        <v>564</v>
      </c>
      <c r="B13" s="106">
        <v>61.587718191286001</v>
      </c>
      <c r="C13" s="109">
        <v>12</v>
      </c>
      <c r="D13" s="102">
        <f t="shared" si="1"/>
        <v>0</v>
      </c>
      <c r="E13" s="102">
        <f t="shared" si="2"/>
        <v>0</v>
      </c>
      <c r="F13" s="102">
        <f t="shared" si="3"/>
        <v>0</v>
      </c>
      <c r="G13" s="102">
        <f t="shared" si="4"/>
        <v>0</v>
      </c>
      <c r="H13" s="102">
        <f t="shared" si="5"/>
        <v>0</v>
      </c>
      <c r="I13" s="102">
        <f t="shared" si="6"/>
        <v>0</v>
      </c>
      <c r="J13" s="102">
        <f t="shared" si="7"/>
        <v>0</v>
      </c>
      <c r="K13" s="102">
        <f t="shared" si="8"/>
        <v>0</v>
      </c>
      <c r="L13" s="102">
        <f t="shared" si="9"/>
        <v>0</v>
      </c>
      <c r="M13" s="102">
        <f t="shared" si="10"/>
        <v>0</v>
      </c>
      <c r="N13" s="102">
        <f t="shared" si="11"/>
        <v>1</v>
      </c>
      <c r="P13" s="102">
        <f t="shared" si="0"/>
        <v>0</v>
      </c>
      <c r="S13" s="114" t="s">
        <v>25</v>
      </c>
      <c r="T13" s="114">
        <v>255</v>
      </c>
      <c r="U13" s="117">
        <v>90537.926510767851</v>
      </c>
      <c r="V13" s="117"/>
      <c r="W13" s="117"/>
      <c r="X13" s="114"/>
      <c r="Y13" s="77"/>
    </row>
    <row r="14" spans="1:25" x14ac:dyDescent="0.25">
      <c r="A14" s="105" t="s">
        <v>553</v>
      </c>
      <c r="B14" s="106">
        <v>57.1266517022</v>
      </c>
      <c r="C14" s="109">
        <v>13</v>
      </c>
      <c r="D14" s="102">
        <f t="shared" si="1"/>
        <v>0</v>
      </c>
      <c r="E14" s="102">
        <f t="shared" si="2"/>
        <v>0</v>
      </c>
      <c r="F14" s="102">
        <f t="shared" si="3"/>
        <v>0</v>
      </c>
      <c r="G14" s="102">
        <f t="shared" si="4"/>
        <v>0</v>
      </c>
      <c r="H14" s="102">
        <f t="shared" si="5"/>
        <v>0</v>
      </c>
      <c r="I14" s="102">
        <f t="shared" si="6"/>
        <v>0</v>
      </c>
      <c r="J14" s="102">
        <f t="shared" si="7"/>
        <v>0</v>
      </c>
      <c r="K14" s="102">
        <f t="shared" si="8"/>
        <v>0</v>
      </c>
      <c r="L14" s="102">
        <f t="shared" si="9"/>
        <v>0</v>
      </c>
      <c r="M14" s="102">
        <f t="shared" si="10"/>
        <v>0</v>
      </c>
      <c r="N14" s="102">
        <f t="shared" si="11"/>
        <v>0</v>
      </c>
      <c r="P14" s="102">
        <f t="shared" si="0"/>
        <v>1</v>
      </c>
      <c r="S14" s="115"/>
      <c r="T14" s="115" t="s">
        <v>56</v>
      </c>
      <c r="U14" s="115" t="s">
        <v>46</v>
      </c>
      <c r="V14" s="115" t="s">
        <v>57</v>
      </c>
      <c r="W14" s="115" t="s">
        <v>58</v>
      </c>
      <c r="X14" s="115" t="s">
        <v>59</v>
      </c>
      <c r="Y14" s="115" t="s">
        <v>60</v>
      </c>
    </row>
    <row r="15" spans="1:25" x14ac:dyDescent="0.25">
      <c r="A15" s="105" t="s">
        <v>554</v>
      </c>
      <c r="B15" s="106">
        <v>55.342182430876001</v>
      </c>
      <c r="C15" s="109">
        <v>14</v>
      </c>
      <c r="D15" s="102">
        <f t="shared" si="1"/>
        <v>1</v>
      </c>
      <c r="E15" s="102">
        <f t="shared" si="2"/>
        <v>0</v>
      </c>
      <c r="F15" s="102">
        <f t="shared" si="3"/>
        <v>0</v>
      </c>
      <c r="G15" s="102">
        <f t="shared" si="4"/>
        <v>0</v>
      </c>
      <c r="H15" s="102">
        <f t="shared" si="5"/>
        <v>0</v>
      </c>
      <c r="I15" s="102">
        <f t="shared" si="6"/>
        <v>0</v>
      </c>
      <c r="J15" s="102">
        <f t="shared" si="7"/>
        <v>0</v>
      </c>
      <c r="K15" s="102">
        <f t="shared" si="8"/>
        <v>0</v>
      </c>
      <c r="L15" s="102">
        <f t="shared" si="9"/>
        <v>0</v>
      </c>
      <c r="M15" s="102">
        <f t="shared" si="10"/>
        <v>0</v>
      </c>
      <c r="N15" s="102">
        <f t="shared" si="11"/>
        <v>0</v>
      </c>
      <c r="P15" s="102">
        <f t="shared" si="0"/>
        <v>0</v>
      </c>
      <c r="S15" s="113" t="s">
        <v>51</v>
      </c>
      <c r="T15" s="90">
        <v>53.625720850577991</v>
      </c>
      <c r="U15" s="90">
        <v>0.91287197413756349</v>
      </c>
      <c r="V15" s="90">
        <v>58.743966700523295</v>
      </c>
      <c r="W15" s="90">
        <v>1.3357429096133481E-145</v>
      </c>
      <c r="X15" s="90">
        <v>51.827569009619147</v>
      </c>
      <c r="Y15" s="90">
        <v>55.423872691536836</v>
      </c>
    </row>
    <row r="16" spans="1:25" x14ac:dyDescent="0.25">
      <c r="A16" s="105" t="s">
        <v>555</v>
      </c>
      <c r="B16" s="106">
        <v>62.679866403574998</v>
      </c>
      <c r="C16" s="109">
        <v>15</v>
      </c>
      <c r="D16" s="102">
        <f t="shared" si="1"/>
        <v>0</v>
      </c>
      <c r="E16" s="102">
        <f t="shared" si="2"/>
        <v>1</v>
      </c>
      <c r="F16" s="102">
        <f t="shared" si="3"/>
        <v>0</v>
      </c>
      <c r="G16" s="102">
        <f t="shared" si="4"/>
        <v>0</v>
      </c>
      <c r="H16" s="102">
        <f t="shared" si="5"/>
        <v>0</v>
      </c>
      <c r="I16" s="102">
        <f t="shared" si="6"/>
        <v>0</v>
      </c>
      <c r="J16" s="102">
        <f t="shared" si="7"/>
        <v>0</v>
      </c>
      <c r="K16" s="102">
        <f t="shared" si="8"/>
        <v>0</v>
      </c>
      <c r="L16" s="102">
        <f t="shared" si="9"/>
        <v>0</v>
      </c>
      <c r="M16" s="102">
        <f t="shared" si="10"/>
        <v>0</v>
      </c>
      <c r="N16" s="102">
        <f t="shared" si="11"/>
        <v>0</v>
      </c>
      <c r="P16" s="102">
        <f t="shared" si="0"/>
        <v>0</v>
      </c>
      <c r="S16" s="113" t="s">
        <v>97</v>
      </c>
      <c r="T16" s="90">
        <v>0.24377265179497792</v>
      </c>
      <c r="U16" s="90">
        <v>3.2349184400071581E-3</v>
      </c>
      <c r="V16" s="90">
        <v>75.35666086049406</v>
      </c>
      <c r="W16" s="118">
        <v>1.6492784556146999E-170</v>
      </c>
      <c r="X16" s="90">
        <v>0.23740059228055799</v>
      </c>
      <c r="Y16" s="90">
        <v>0.25014471130939786</v>
      </c>
    </row>
    <row r="17" spans="1:26" x14ac:dyDescent="0.25">
      <c r="A17" s="105" t="s">
        <v>556</v>
      </c>
      <c r="B17" s="106">
        <v>59.767235936246998</v>
      </c>
      <c r="C17" s="109">
        <v>16</v>
      </c>
      <c r="D17" s="102">
        <f t="shared" si="1"/>
        <v>0</v>
      </c>
      <c r="E17" s="102">
        <f t="shared" si="2"/>
        <v>0</v>
      </c>
      <c r="F17" s="102">
        <f t="shared" si="3"/>
        <v>1</v>
      </c>
      <c r="G17" s="102">
        <f t="shared" si="4"/>
        <v>0</v>
      </c>
      <c r="H17" s="102">
        <f t="shared" si="5"/>
        <v>0</v>
      </c>
      <c r="I17" s="102">
        <f t="shared" si="6"/>
        <v>0</v>
      </c>
      <c r="J17" s="102">
        <f t="shared" si="7"/>
        <v>0</v>
      </c>
      <c r="K17" s="102">
        <f t="shared" si="8"/>
        <v>0</v>
      </c>
      <c r="L17" s="102">
        <f t="shared" si="9"/>
        <v>0</v>
      </c>
      <c r="M17" s="102">
        <f t="shared" si="10"/>
        <v>0</v>
      </c>
      <c r="N17" s="102">
        <f t="shared" si="11"/>
        <v>0</v>
      </c>
      <c r="P17" s="102">
        <f t="shared" si="0"/>
        <v>0</v>
      </c>
      <c r="S17" s="113" t="s">
        <v>554</v>
      </c>
      <c r="T17" s="90">
        <v>-3.5782106794111486</v>
      </c>
      <c r="U17" s="90">
        <v>1.152870652367433</v>
      </c>
      <c r="V17" s="90">
        <v>-3.1037399313298955</v>
      </c>
      <c r="W17" s="118">
        <v>2.1372013754276473E-3</v>
      </c>
      <c r="X17" s="90">
        <v>-5.8491057716834538</v>
      </c>
      <c r="Y17" s="90">
        <v>-1.3073155871388433</v>
      </c>
    </row>
    <row r="18" spans="1:26" x14ac:dyDescent="0.25">
      <c r="A18" s="105" t="s">
        <v>557</v>
      </c>
      <c r="B18" s="106">
        <v>59.822380610834998</v>
      </c>
      <c r="C18" s="109">
        <v>17</v>
      </c>
      <c r="D18" s="102">
        <f t="shared" si="1"/>
        <v>0</v>
      </c>
      <c r="E18" s="102">
        <f t="shared" si="2"/>
        <v>0</v>
      </c>
      <c r="F18" s="102">
        <f t="shared" si="3"/>
        <v>0</v>
      </c>
      <c r="G18" s="102">
        <f t="shared" si="4"/>
        <v>1</v>
      </c>
      <c r="H18" s="102">
        <f t="shared" si="5"/>
        <v>0</v>
      </c>
      <c r="I18" s="102">
        <f t="shared" si="6"/>
        <v>0</v>
      </c>
      <c r="J18" s="102">
        <f t="shared" si="7"/>
        <v>0</v>
      </c>
      <c r="K18" s="102">
        <f t="shared" si="8"/>
        <v>0</v>
      </c>
      <c r="L18" s="102">
        <f t="shared" si="9"/>
        <v>0</v>
      </c>
      <c r="M18" s="102">
        <f t="shared" si="10"/>
        <v>0</v>
      </c>
      <c r="N18" s="102">
        <f t="shared" si="11"/>
        <v>0</v>
      </c>
      <c r="P18" s="102">
        <f t="shared" si="0"/>
        <v>0</v>
      </c>
      <c r="S18" s="113" t="s">
        <v>555</v>
      </c>
      <c r="T18" s="90">
        <v>6.5311038280621343</v>
      </c>
      <c r="U18" s="90">
        <v>1.1528842679046543</v>
      </c>
      <c r="V18" s="90">
        <v>5.6650125341135018</v>
      </c>
      <c r="W18" s="118">
        <v>4.1421454172934253E-8</v>
      </c>
      <c r="X18" s="90">
        <v>4.2601819162532308</v>
      </c>
      <c r="Y18" s="90">
        <v>8.8020257398710378</v>
      </c>
    </row>
    <row r="19" spans="1:26" x14ac:dyDescent="0.25">
      <c r="A19" s="105" t="s">
        <v>558</v>
      </c>
      <c r="B19" s="106">
        <v>58.456241173362002</v>
      </c>
      <c r="C19" s="109">
        <v>18</v>
      </c>
      <c r="D19" s="102">
        <f t="shared" si="1"/>
        <v>0</v>
      </c>
      <c r="E19" s="102">
        <f t="shared" si="2"/>
        <v>0</v>
      </c>
      <c r="F19" s="102">
        <f t="shared" si="3"/>
        <v>0</v>
      </c>
      <c r="G19" s="102">
        <f t="shared" si="4"/>
        <v>0</v>
      </c>
      <c r="H19" s="102">
        <f t="shared" si="5"/>
        <v>1</v>
      </c>
      <c r="I19" s="102">
        <f t="shared" si="6"/>
        <v>0</v>
      </c>
      <c r="J19" s="102">
        <f t="shared" si="7"/>
        <v>0</v>
      </c>
      <c r="K19" s="102">
        <f t="shared" si="8"/>
        <v>0</v>
      </c>
      <c r="L19" s="102">
        <f t="shared" si="9"/>
        <v>0</v>
      </c>
      <c r="M19" s="102">
        <f t="shared" si="10"/>
        <v>0</v>
      </c>
      <c r="N19" s="102">
        <f t="shared" si="11"/>
        <v>0</v>
      </c>
      <c r="P19" s="102">
        <f t="shared" si="0"/>
        <v>0</v>
      </c>
      <c r="S19" s="113" t="s">
        <v>556</v>
      </c>
      <c r="T19" s="90">
        <v>3.0293285673622918</v>
      </c>
      <c r="U19" s="90">
        <v>1.1529069601093656</v>
      </c>
      <c r="V19" s="90">
        <v>2.6275568386497792</v>
      </c>
      <c r="W19" s="118">
        <v>9.147318804583025E-3</v>
      </c>
      <c r="X19" s="90">
        <v>0.75836195702957232</v>
      </c>
      <c r="Y19" s="90">
        <v>5.3002951776950109</v>
      </c>
    </row>
    <row r="20" spans="1:26" x14ac:dyDescent="0.25">
      <c r="A20" s="105" t="s">
        <v>559</v>
      </c>
      <c r="B20" s="106">
        <v>56.344666561185001</v>
      </c>
      <c r="C20" s="109">
        <v>19</v>
      </c>
      <c r="D20" s="102">
        <f t="shared" si="1"/>
        <v>0</v>
      </c>
      <c r="E20" s="102">
        <f t="shared" si="2"/>
        <v>0</v>
      </c>
      <c r="F20" s="102">
        <f t="shared" si="3"/>
        <v>0</v>
      </c>
      <c r="G20" s="102">
        <f t="shared" si="4"/>
        <v>0</v>
      </c>
      <c r="H20" s="102">
        <f t="shared" si="5"/>
        <v>0</v>
      </c>
      <c r="I20" s="102">
        <f t="shared" si="6"/>
        <v>1</v>
      </c>
      <c r="J20" s="102">
        <f t="shared" si="7"/>
        <v>0</v>
      </c>
      <c r="K20" s="102">
        <f t="shared" si="8"/>
        <v>0</v>
      </c>
      <c r="L20" s="102">
        <f t="shared" si="9"/>
        <v>0</v>
      </c>
      <c r="M20" s="102">
        <f t="shared" si="10"/>
        <v>0</v>
      </c>
      <c r="N20" s="102">
        <f t="shared" si="11"/>
        <v>0</v>
      </c>
      <c r="P20" s="102">
        <f t="shared" si="0"/>
        <v>0</v>
      </c>
      <c r="S20" s="113" t="s">
        <v>557</v>
      </c>
      <c r="T20" s="90">
        <v>3.3441127389331986</v>
      </c>
      <c r="U20" s="90">
        <v>1.1665279164503819</v>
      </c>
      <c r="V20" s="90">
        <v>2.8667232834932674</v>
      </c>
      <c r="W20" s="118">
        <v>4.5112888575277827E-3</v>
      </c>
      <c r="X20" s="90">
        <v>1.0463159175587191</v>
      </c>
      <c r="Y20" s="90">
        <v>5.6419095603076777</v>
      </c>
    </row>
    <row r="21" spans="1:26" x14ac:dyDescent="0.25">
      <c r="A21" s="105" t="s">
        <v>560</v>
      </c>
      <c r="B21" s="106">
        <v>57.112896264950002</v>
      </c>
      <c r="C21" s="109">
        <v>20</v>
      </c>
      <c r="D21" s="102">
        <f t="shared" si="1"/>
        <v>0</v>
      </c>
      <c r="E21" s="102">
        <f t="shared" si="2"/>
        <v>0</v>
      </c>
      <c r="F21" s="102">
        <f t="shared" si="3"/>
        <v>0</v>
      </c>
      <c r="G21" s="102">
        <f t="shared" si="4"/>
        <v>0</v>
      </c>
      <c r="H21" s="102">
        <f t="shared" si="5"/>
        <v>0</v>
      </c>
      <c r="I21" s="102">
        <f t="shared" si="6"/>
        <v>0</v>
      </c>
      <c r="J21" s="102">
        <f t="shared" si="7"/>
        <v>1</v>
      </c>
      <c r="K21" s="102">
        <f t="shared" si="8"/>
        <v>0</v>
      </c>
      <c r="L21" s="102">
        <f t="shared" si="9"/>
        <v>0</v>
      </c>
      <c r="M21" s="102">
        <f t="shared" si="10"/>
        <v>0</v>
      </c>
      <c r="N21" s="102">
        <f t="shared" si="11"/>
        <v>0</v>
      </c>
      <c r="P21" s="102">
        <f t="shared" si="0"/>
        <v>0</v>
      </c>
      <c r="S21" s="113" t="s">
        <v>558</v>
      </c>
      <c r="T21" s="90">
        <v>1.1431469123522255</v>
      </c>
      <c r="U21" s="90">
        <v>1.1665144601616086</v>
      </c>
      <c r="V21" s="90">
        <v>0.97996805988487634</v>
      </c>
      <c r="W21" s="90">
        <v>0.32807651723576148</v>
      </c>
      <c r="X21" s="90">
        <v>-1.1546234031691709</v>
      </c>
      <c r="Y21" s="90">
        <v>3.440917227873622</v>
      </c>
    </row>
    <row r="22" spans="1:26" x14ac:dyDescent="0.25">
      <c r="A22" s="105" t="s">
        <v>561</v>
      </c>
      <c r="B22" s="106">
        <v>55.32470585283</v>
      </c>
      <c r="C22" s="109">
        <v>21</v>
      </c>
      <c r="D22" s="102">
        <f t="shared" si="1"/>
        <v>0</v>
      </c>
      <c r="E22" s="102">
        <f t="shared" si="2"/>
        <v>0</v>
      </c>
      <c r="F22" s="102">
        <f t="shared" si="3"/>
        <v>0</v>
      </c>
      <c r="G22" s="102">
        <f t="shared" si="4"/>
        <v>0</v>
      </c>
      <c r="H22" s="102">
        <f t="shared" si="5"/>
        <v>0</v>
      </c>
      <c r="I22" s="102">
        <f t="shared" si="6"/>
        <v>0</v>
      </c>
      <c r="J22" s="102">
        <f t="shared" si="7"/>
        <v>0</v>
      </c>
      <c r="K22" s="102">
        <f t="shared" si="8"/>
        <v>1</v>
      </c>
      <c r="L22" s="102">
        <f t="shared" si="9"/>
        <v>0</v>
      </c>
      <c r="M22" s="102">
        <f t="shared" si="10"/>
        <v>0</v>
      </c>
      <c r="N22" s="102">
        <f t="shared" si="11"/>
        <v>0</v>
      </c>
      <c r="P22" s="102">
        <f t="shared" si="0"/>
        <v>0</v>
      </c>
      <c r="S22" s="113" t="s">
        <v>559</v>
      </c>
      <c r="T22" s="90">
        <v>-1.9836129717342337</v>
      </c>
      <c r="U22" s="90">
        <v>1.1665099746975227</v>
      </c>
      <c r="V22" s="90">
        <v>-1.7004680755075297</v>
      </c>
      <c r="W22" s="90">
        <v>9.0322292793831943E-2</v>
      </c>
      <c r="X22" s="90">
        <v>-4.2813744519033223</v>
      </c>
      <c r="Y22" s="90">
        <v>0.31414850843485476</v>
      </c>
    </row>
    <row r="23" spans="1:26" x14ac:dyDescent="0.25">
      <c r="A23" s="105" t="s">
        <v>562</v>
      </c>
      <c r="B23" s="106">
        <v>59.853374764336998</v>
      </c>
      <c r="C23" s="109">
        <v>22</v>
      </c>
      <c r="D23" s="102">
        <f t="shared" si="1"/>
        <v>0</v>
      </c>
      <c r="E23" s="102">
        <f t="shared" si="2"/>
        <v>0</v>
      </c>
      <c r="F23" s="102">
        <f t="shared" si="3"/>
        <v>0</v>
      </c>
      <c r="G23" s="102">
        <f t="shared" si="4"/>
        <v>0</v>
      </c>
      <c r="H23" s="102">
        <f t="shared" si="5"/>
        <v>0</v>
      </c>
      <c r="I23" s="102">
        <f t="shared" si="6"/>
        <v>0</v>
      </c>
      <c r="J23" s="102">
        <f t="shared" si="7"/>
        <v>0</v>
      </c>
      <c r="K23" s="102">
        <f t="shared" si="8"/>
        <v>0</v>
      </c>
      <c r="L23" s="102">
        <f t="shared" si="9"/>
        <v>1</v>
      </c>
      <c r="M23" s="102">
        <f t="shared" si="10"/>
        <v>0</v>
      </c>
      <c r="N23" s="102">
        <f t="shared" si="11"/>
        <v>0</v>
      </c>
      <c r="P23" s="102">
        <f t="shared" si="0"/>
        <v>0</v>
      </c>
      <c r="S23" s="113" t="s">
        <v>560</v>
      </c>
      <c r="T23" s="90">
        <v>0.37442911208564966</v>
      </c>
      <c r="U23" s="90">
        <v>1.1665144601616089</v>
      </c>
      <c r="V23" s="90">
        <v>0.32098111499944565</v>
      </c>
      <c r="W23" s="90">
        <v>0.74850058505769324</v>
      </c>
      <c r="X23" s="90">
        <v>-1.9233412034357471</v>
      </c>
      <c r="Y23" s="90">
        <v>2.6721994276070467</v>
      </c>
    </row>
    <row r="24" spans="1:26" x14ac:dyDescent="0.25">
      <c r="A24" s="105" t="s">
        <v>563</v>
      </c>
      <c r="B24" s="106">
        <v>60.686917670061</v>
      </c>
      <c r="C24" s="109">
        <v>23</v>
      </c>
      <c r="D24" s="102">
        <f t="shared" si="1"/>
        <v>0</v>
      </c>
      <c r="E24" s="102">
        <f t="shared" si="2"/>
        <v>0</v>
      </c>
      <c r="F24" s="102">
        <f t="shared" si="3"/>
        <v>0</v>
      </c>
      <c r="G24" s="102">
        <f t="shared" si="4"/>
        <v>0</v>
      </c>
      <c r="H24" s="102">
        <f t="shared" si="5"/>
        <v>0</v>
      </c>
      <c r="I24" s="102">
        <f t="shared" si="6"/>
        <v>0</v>
      </c>
      <c r="J24" s="102">
        <f t="shared" si="7"/>
        <v>0</v>
      </c>
      <c r="K24" s="102">
        <f t="shared" si="8"/>
        <v>0</v>
      </c>
      <c r="L24" s="102">
        <f t="shared" si="9"/>
        <v>0</v>
      </c>
      <c r="M24" s="102">
        <f t="shared" si="10"/>
        <v>1</v>
      </c>
      <c r="N24" s="102">
        <f t="shared" si="11"/>
        <v>0</v>
      </c>
      <c r="P24" s="102">
        <f t="shared" si="0"/>
        <v>0</v>
      </c>
      <c r="S24" s="113" t="s">
        <v>561</v>
      </c>
      <c r="T24" s="90">
        <v>-1.9883207045035651</v>
      </c>
      <c r="U24" s="90">
        <v>1.1665279164503823</v>
      </c>
      <c r="V24" s="90">
        <v>-1.7044776009765878</v>
      </c>
      <c r="W24" s="90">
        <v>8.957005795790797E-2</v>
      </c>
      <c r="X24" s="90">
        <v>-4.286117525878046</v>
      </c>
      <c r="Y24" s="90">
        <v>0.30947611687091525</v>
      </c>
    </row>
    <row r="25" spans="1:26" x14ac:dyDescent="0.25">
      <c r="A25" s="105" t="s">
        <v>564</v>
      </c>
      <c r="B25" s="106">
        <v>62.539336552230999</v>
      </c>
      <c r="C25" s="109">
        <v>24</v>
      </c>
      <c r="D25" s="102">
        <f t="shared" si="1"/>
        <v>0</v>
      </c>
      <c r="E25" s="102">
        <f t="shared" si="2"/>
        <v>0</v>
      </c>
      <c r="F25" s="102">
        <f t="shared" si="3"/>
        <v>0</v>
      </c>
      <c r="G25" s="102">
        <f t="shared" si="4"/>
        <v>0</v>
      </c>
      <c r="H25" s="102">
        <f t="shared" si="5"/>
        <v>0</v>
      </c>
      <c r="I25" s="102">
        <f t="shared" si="6"/>
        <v>0</v>
      </c>
      <c r="J25" s="102">
        <f t="shared" si="7"/>
        <v>0</v>
      </c>
      <c r="K25" s="102">
        <f t="shared" si="8"/>
        <v>0</v>
      </c>
      <c r="L25" s="102">
        <f t="shared" si="9"/>
        <v>0</v>
      </c>
      <c r="M25" s="102">
        <f t="shared" si="10"/>
        <v>0</v>
      </c>
      <c r="N25" s="102">
        <f t="shared" si="11"/>
        <v>1</v>
      </c>
      <c r="P25" s="102">
        <f t="shared" si="0"/>
        <v>0</v>
      </c>
      <c r="S25" s="113" t="s">
        <v>562</v>
      </c>
      <c r="T25" s="90">
        <v>3.1861149300832188</v>
      </c>
      <c r="U25" s="90">
        <v>1.1665503432534055</v>
      </c>
      <c r="V25" s="90">
        <v>2.7312279735801428</v>
      </c>
      <c r="W25" s="118">
        <v>6.7725016213129726E-3</v>
      </c>
      <c r="X25" s="90">
        <v>0.88827393296637247</v>
      </c>
      <c r="Y25" s="90">
        <v>5.4839559272000651</v>
      </c>
    </row>
    <row r="26" spans="1:26" x14ac:dyDescent="0.25">
      <c r="A26" s="105" t="s">
        <v>553</v>
      </c>
      <c r="B26" s="106">
        <v>58.756518891961001</v>
      </c>
      <c r="C26" s="109">
        <v>25</v>
      </c>
      <c r="D26" s="102">
        <f t="shared" si="1"/>
        <v>0</v>
      </c>
      <c r="E26" s="102">
        <f t="shared" si="2"/>
        <v>0</v>
      </c>
      <c r="F26" s="102">
        <f t="shared" si="3"/>
        <v>0</v>
      </c>
      <c r="G26" s="102">
        <f t="shared" si="4"/>
        <v>0</v>
      </c>
      <c r="H26" s="102">
        <f t="shared" si="5"/>
        <v>0</v>
      </c>
      <c r="I26" s="102">
        <f t="shared" si="6"/>
        <v>0</v>
      </c>
      <c r="J26" s="102">
        <f t="shared" si="7"/>
        <v>0</v>
      </c>
      <c r="K26" s="102">
        <f t="shared" si="8"/>
        <v>0</v>
      </c>
      <c r="L26" s="102">
        <f t="shared" si="9"/>
        <v>0</v>
      </c>
      <c r="M26" s="102">
        <f t="shared" si="10"/>
        <v>0</v>
      </c>
      <c r="N26" s="102">
        <f t="shared" si="11"/>
        <v>0</v>
      </c>
      <c r="P26" s="102">
        <f t="shared" si="0"/>
        <v>1</v>
      </c>
      <c r="S26" s="113" t="s">
        <v>563</v>
      </c>
      <c r="T26" s="90">
        <v>5.4301796785110463</v>
      </c>
      <c r="U26" s="90">
        <v>1.1665817400533198</v>
      </c>
      <c r="V26" s="90">
        <v>4.6547785655061382</v>
      </c>
      <c r="W26" s="118">
        <v>5.3367065272965256E-6</v>
      </c>
      <c r="X26" s="90">
        <v>3.1322768367816303</v>
      </c>
      <c r="Y26" s="90">
        <v>7.7280825202404628</v>
      </c>
    </row>
    <row r="27" spans="1:26" ht="15.75" thickBot="1" x14ac:dyDescent="0.3">
      <c r="A27" s="105" t="s">
        <v>554</v>
      </c>
      <c r="B27" s="106">
        <v>55.774438882143997</v>
      </c>
      <c r="C27" s="109">
        <v>26</v>
      </c>
      <c r="D27" s="102">
        <f t="shared" si="1"/>
        <v>1</v>
      </c>
      <c r="E27" s="102">
        <f t="shared" si="2"/>
        <v>0</v>
      </c>
      <c r="F27" s="102">
        <f t="shared" si="3"/>
        <v>0</v>
      </c>
      <c r="G27" s="102">
        <f t="shared" si="4"/>
        <v>0</v>
      </c>
      <c r="H27" s="102">
        <f t="shared" si="5"/>
        <v>0</v>
      </c>
      <c r="I27" s="102">
        <f t="shared" si="6"/>
        <v>0</v>
      </c>
      <c r="J27" s="102">
        <f t="shared" si="7"/>
        <v>0</v>
      </c>
      <c r="K27" s="102">
        <f t="shared" si="8"/>
        <v>0</v>
      </c>
      <c r="L27" s="102">
        <f t="shared" si="9"/>
        <v>0</v>
      </c>
      <c r="M27" s="102">
        <f t="shared" si="10"/>
        <v>0</v>
      </c>
      <c r="N27" s="102">
        <f t="shared" si="11"/>
        <v>0</v>
      </c>
      <c r="P27" s="102">
        <f t="shared" si="0"/>
        <v>0</v>
      </c>
      <c r="S27" s="114" t="s">
        <v>564</v>
      </c>
      <c r="T27" s="92">
        <v>9.2769890438842619</v>
      </c>
      <c r="U27" s="92">
        <v>1.1666221061259097</v>
      </c>
      <c r="V27" s="92">
        <v>7.9520086197329674</v>
      </c>
      <c r="W27" s="119">
        <v>6.9226436796328348E-14</v>
      </c>
      <c r="X27" s="92">
        <v>6.9790066900986147</v>
      </c>
      <c r="Y27" s="92">
        <v>11.574971397669909</v>
      </c>
    </row>
    <row r="28" spans="1:26" x14ac:dyDescent="0.25">
      <c r="A28" s="105" t="s">
        <v>555</v>
      </c>
      <c r="B28" s="106">
        <v>63.241258993225998</v>
      </c>
      <c r="C28" s="109">
        <v>27</v>
      </c>
      <c r="D28" s="102">
        <f t="shared" si="1"/>
        <v>0</v>
      </c>
      <c r="E28" s="102">
        <f t="shared" si="2"/>
        <v>1</v>
      </c>
      <c r="F28" s="102">
        <f t="shared" si="3"/>
        <v>0</v>
      </c>
      <c r="G28" s="102">
        <f t="shared" si="4"/>
        <v>0</v>
      </c>
      <c r="H28" s="102">
        <f t="shared" si="5"/>
        <v>0</v>
      </c>
      <c r="I28" s="102">
        <f t="shared" si="6"/>
        <v>0</v>
      </c>
      <c r="J28" s="102">
        <f t="shared" si="7"/>
        <v>0</v>
      </c>
      <c r="K28" s="102">
        <f t="shared" si="8"/>
        <v>0</v>
      </c>
      <c r="L28" s="102">
        <f t="shared" si="9"/>
        <v>0</v>
      </c>
      <c r="M28" s="102">
        <f t="shared" si="10"/>
        <v>0</v>
      </c>
      <c r="N28" s="102">
        <f t="shared" si="11"/>
        <v>0</v>
      </c>
      <c r="P28" s="102">
        <f t="shared" si="0"/>
        <v>0</v>
      </c>
      <c r="S28"/>
      <c r="T28"/>
      <c r="U28"/>
      <c r="V28"/>
      <c r="W28"/>
      <c r="X28"/>
      <c r="Y28"/>
    </row>
    <row r="29" spans="1:26" x14ac:dyDescent="0.25">
      <c r="A29" s="105" t="s">
        <v>556</v>
      </c>
      <c r="B29" s="106">
        <v>61.662043640356003</v>
      </c>
      <c r="C29" s="109">
        <v>28</v>
      </c>
      <c r="D29" s="102">
        <f t="shared" si="1"/>
        <v>0</v>
      </c>
      <c r="E29" s="102">
        <f t="shared" si="2"/>
        <v>0</v>
      </c>
      <c r="F29" s="102">
        <f t="shared" si="3"/>
        <v>1</v>
      </c>
      <c r="G29" s="102">
        <f t="shared" si="4"/>
        <v>0</v>
      </c>
      <c r="H29" s="102">
        <f t="shared" si="5"/>
        <v>0</v>
      </c>
      <c r="I29" s="102">
        <f t="shared" si="6"/>
        <v>0</v>
      </c>
      <c r="J29" s="102">
        <f t="shared" si="7"/>
        <v>0</v>
      </c>
      <c r="K29" s="102">
        <f t="shared" si="8"/>
        <v>0</v>
      </c>
      <c r="L29" s="102">
        <f t="shared" si="9"/>
        <v>0</v>
      </c>
      <c r="M29" s="102">
        <f t="shared" si="10"/>
        <v>0</v>
      </c>
      <c r="N29" s="102">
        <f t="shared" si="11"/>
        <v>0</v>
      </c>
      <c r="P29" s="102">
        <f t="shared" si="0"/>
        <v>0</v>
      </c>
      <c r="S29"/>
      <c r="T29"/>
      <c r="U29"/>
      <c r="V29"/>
      <c r="W29"/>
      <c r="X29"/>
      <c r="Y29"/>
    </row>
    <row r="30" spans="1:26" x14ac:dyDescent="0.25">
      <c r="A30" s="105" t="s">
        <v>557</v>
      </c>
      <c r="B30" s="106">
        <v>61.100607755638997</v>
      </c>
      <c r="C30" s="109">
        <v>29</v>
      </c>
      <c r="D30" s="102">
        <f t="shared" si="1"/>
        <v>0</v>
      </c>
      <c r="E30" s="102">
        <f t="shared" si="2"/>
        <v>0</v>
      </c>
      <c r="F30" s="102">
        <f t="shared" si="3"/>
        <v>0</v>
      </c>
      <c r="G30" s="102">
        <f t="shared" si="4"/>
        <v>1</v>
      </c>
      <c r="H30" s="102">
        <f t="shared" si="5"/>
        <v>0</v>
      </c>
      <c r="I30" s="102">
        <f t="shared" si="6"/>
        <v>0</v>
      </c>
      <c r="J30" s="102">
        <f t="shared" si="7"/>
        <v>0</v>
      </c>
      <c r="K30" s="102">
        <f t="shared" si="8"/>
        <v>0</v>
      </c>
      <c r="L30" s="102">
        <f t="shared" si="9"/>
        <v>0</v>
      </c>
      <c r="M30" s="102">
        <f t="shared" si="10"/>
        <v>0</v>
      </c>
      <c r="N30" s="102">
        <f t="shared" si="11"/>
        <v>0</v>
      </c>
      <c r="P30" s="102">
        <f t="shared" si="0"/>
        <v>0</v>
      </c>
      <c r="S30"/>
      <c r="T30"/>
      <c r="U30"/>
      <c r="V30"/>
      <c r="W30"/>
      <c r="X30"/>
      <c r="Y30"/>
    </row>
    <row r="31" spans="1:26" x14ac:dyDescent="0.25">
      <c r="A31" s="105" t="s">
        <v>558</v>
      </c>
      <c r="B31" s="106">
        <v>59.880450995737</v>
      </c>
      <c r="C31" s="109">
        <v>30</v>
      </c>
      <c r="D31" s="102">
        <f t="shared" si="1"/>
        <v>0</v>
      </c>
      <c r="E31" s="102">
        <f t="shared" si="2"/>
        <v>0</v>
      </c>
      <c r="F31" s="102">
        <f t="shared" si="3"/>
        <v>0</v>
      </c>
      <c r="G31" s="102">
        <f t="shared" si="4"/>
        <v>0</v>
      </c>
      <c r="H31" s="102">
        <f t="shared" si="5"/>
        <v>1</v>
      </c>
      <c r="I31" s="102">
        <f t="shared" si="6"/>
        <v>0</v>
      </c>
      <c r="J31" s="102">
        <f t="shared" si="7"/>
        <v>0</v>
      </c>
      <c r="K31" s="102">
        <f t="shared" si="8"/>
        <v>0</v>
      </c>
      <c r="L31" s="102">
        <f t="shared" si="9"/>
        <v>0</v>
      </c>
      <c r="M31" s="102">
        <f t="shared" si="10"/>
        <v>0</v>
      </c>
      <c r="N31" s="102">
        <f t="shared" si="11"/>
        <v>0</v>
      </c>
      <c r="P31" s="102">
        <f t="shared" si="0"/>
        <v>0</v>
      </c>
      <c r="S31" t="s">
        <v>65</v>
      </c>
      <c r="T31"/>
      <c r="U31"/>
      <c r="V31"/>
      <c r="W31"/>
      <c r="X31"/>
      <c r="Y31"/>
    </row>
    <row r="32" spans="1:26" ht="15.75" thickBot="1" x14ac:dyDescent="0.3">
      <c r="A32" s="105" t="s">
        <v>559</v>
      </c>
      <c r="B32" s="106">
        <v>58.432651561931998</v>
      </c>
      <c r="C32" s="109">
        <v>31</v>
      </c>
      <c r="D32" s="102">
        <f t="shared" si="1"/>
        <v>0</v>
      </c>
      <c r="E32" s="102">
        <f t="shared" si="2"/>
        <v>0</v>
      </c>
      <c r="F32" s="102">
        <f t="shared" si="3"/>
        <v>0</v>
      </c>
      <c r="G32" s="102">
        <f t="shared" si="4"/>
        <v>0</v>
      </c>
      <c r="H32" s="102">
        <f t="shared" si="5"/>
        <v>0</v>
      </c>
      <c r="I32" s="102">
        <f t="shared" si="6"/>
        <v>1</v>
      </c>
      <c r="J32" s="102">
        <f t="shared" si="7"/>
        <v>0</v>
      </c>
      <c r="K32" s="102">
        <f t="shared" si="8"/>
        <v>0</v>
      </c>
      <c r="L32" s="102">
        <f t="shared" si="9"/>
        <v>0</v>
      </c>
      <c r="M32" s="102">
        <f t="shared" si="10"/>
        <v>0</v>
      </c>
      <c r="N32" s="102">
        <f t="shared" si="11"/>
        <v>0</v>
      </c>
      <c r="P32" s="102">
        <f t="shared" si="0"/>
        <v>0</v>
      </c>
      <c r="S32"/>
      <c r="T32"/>
      <c r="U32"/>
      <c r="V32"/>
      <c r="W32" t="s">
        <v>549</v>
      </c>
      <c r="X32"/>
      <c r="Y32" t="s">
        <v>550</v>
      </c>
      <c r="Z32" s="110">
        <v>0.05</v>
      </c>
    </row>
    <row r="33" spans="1:26" x14ac:dyDescent="0.25">
      <c r="A33" s="105" t="s">
        <v>560</v>
      </c>
      <c r="B33" s="106">
        <v>59.237029586588001</v>
      </c>
      <c r="C33" s="109">
        <v>32</v>
      </c>
      <c r="D33" s="102">
        <f t="shared" si="1"/>
        <v>0</v>
      </c>
      <c r="E33" s="102">
        <f t="shared" si="2"/>
        <v>0</v>
      </c>
      <c r="F33" s="102">
        <f t="shared" si="3"/>
        <v>0</v>
      </c>
      <c r="G33" s="102">
        <f t="shared" si="4"/>
        <v>0</v>
      </c>
      <c r="H33" s="102">
        <f t="shared" si="5"/>
        <v>0</v>
      </c>
      <c r="I33" s="102">
        <f t="shared" si="6"/>
        <v>0</v>
      </c>
      <c r="J33" s="102">
        <f t="shared" si="7"/>
        <v>1</v>
      </c>
      <c r="K33" s="102">
        <f t="shared" si="8"/>
        <v>0</v>
      </c>
      <c r="L33" s="102">
        <f t="shared" si="9"/>
        <v>0</v>
      </c>
      <c r="M33" s="102">
        <f t="shared" si="10"/>
        <v>0</v>
      </c>
      <c r="N33" s="102">
        <f t="shared" si="11"/>
        <v>0</v>
      </c>
      <c r="P33" s="102">
        <f t="shared" si="0"/>
        <v>0</v>
      </c>
      <c r="S33" s="13" t="s">
        <v>66</v>
      </c>
      <c r="T33" s="13" t="s">
        <v>565</v>
      </c>
      <c r="U33" s="13" t="s">
        <v>50</v>
      </c>
      <c r="V33"/>
      <c r="W33"/>
      <c r="X33"/>
      <c r="Y33"/>
    </row>
    <row r="34" spans="1:26" x14ac:dyDescent="0.25">
      <c r="A34" s="105" t="s">
        <v>561</v>
      </c>
      <c r="B34" s="106">
        <v>57.905020325980999</v>
      </c>
      <c r="C34" s="109">
        <v>33</v>
      </c>
      <c r="D34" s="102">
        <f t="shared" si="1"/>
        <v>0</v>
      </c>
      <c r="E34" s="102">
        <f t="shared" si="2"/>
        <v>0</v>
      </c>
      <c r="F34" s="102">
        <f t="shared" si="3"/>
        <v>0</v>
      </c>
      <c r="G34" s="102">
        <f t="shared" si="4"/>
        <v>0</v>
      </c>
      <c r="H34" s="102">
        <f t="shared" si="5"/>
        <v>0</v>
      </c>
      <c r="I34" s="102">
        <f t="shared" si="6"/>
        <v>0</v>
      </c>
      <c r="J34" s="102">
        <f t="shared" si="7"/>
        <v>0</v>
      </c>
      <c r="K34" s="102">
        <f t="shared" si="8"/>
        <v>1</v>
      </c>
      <c r="L34" s="102">
        <f t="shared" si="9"/>
        <v>0</v>
      </c>
      <c r="M34" s="102">
        <f t="shared" si="10"/>
        <v>0</v>
      </c>
      <c r="N34" s="102">
        <f t="shared" si="11"/>
        <v>0</v>
      </c>
      <c r="P34" s="102">
        <f t="shared" si="0"/>
        <v>0</v>
      </c>
      <c r="S34" s="11">
        <v>1</v>
      </c>
      <c r="T34" s="11">
        <v>53.869493502372968</v>
      </c>
      <c r="U34" s="11">
        <v>1.6327841377040286</v>
      </c>
      <c r="V34"/>
      <c r="W34" s="120" t="s">
        <v>551</v>
      </c>
      <c r="X34" s="120" t="s">
        <v>552</v>
      </c>
      <c r="Y34" s="120" t="s">
        <v>29</v>
      </c>
      <c r="Z34" s="107" t="s">
        <v>30</v>
      </c>
    </row>
    <row r="35" spans="1:26" x14ac:dyDescent="0.25">
      <c r="A35" s="105" t="s">
        <v>562</v>
      </c>
      <c r="B35" s="106">
        <v>62.388449902977001</v>
      </c>
      <c r="C35" s="109">
        <v>34</v>
      </c>
      <c r="D35" s="102">
        <f t="shared" si="1"/>
        <v>0</v>
      </c>
      <c r="E35" s="102">
        <f t="shared" si="2"/>
        <v>0</v>
      </c>
      <c r="F35" s="102">
        <f t="shared" si="3"/>
        <v>0</v>
      </c>
      <c r="G35" s="102">
        <f t="shared" si="4"/>
        <v>0</v>
      </c>
      <c r="H35" s="102">
        <f t="shared" si="5"/>
        <v>0</v>
      </c>
      <c r="I35" s="102">
        <f t="shared" si="6"/>
        <v>0</v>
      </c>
      <c r="J35" s="102">
        <f t="shared" si="7"/>
        <v>0</v>
      </c>
      <c r="K35" s="102">
        <f t="shared" si="8"/>
        <v>0</v>
      </c>
      <c r="L35" s="102">
        <f t="shared" si="9"/>
        <v>1</v>
      </c>
      <c r="M35" s="102">
        <f t="shared" si="10"/>
        <v>0</v>
      </c>
      <c r="N35" s="102">
        <f t="shared" si="11"/>
        <v>0</v>
      </c>
      <c r="P35" s="102">
        <f t="shared" si="0"/>
        <v>0</v>
      </c>
      <c r="S35" s="11">
        <v>2</v>
      </c>
      <c r="T35" s="11">
        <v>50.535055474756795</v>
      </c>
      <c r="U35" s="11">
        <v>2.8135063853892035</v>
      </c>
      <c r="V35"/>
      <c r="W35">
        <v>0</v>
      </c>
      <c r="X35">
        <f>[1]!ACF($U$34:$U$289,W35)</f>
        <v>1</v>
      </c>
      <c r="Y35"/>
    </row>
    <row r="36" spans="1:26" x14ac:dyDescent="0.25">
      <c r="A36" s="105" t="s">
        <v>563</v>
      </c>
      <c r="B36" s="106">
        <v>63.056014759431001</v>
      </c>
      <c r="C36" s="109">
        <v>35</v>
      </c>
      <c r="D36" s="102">
        <f t="shared" si="1"/>
        <v>0</v>
      </c>
      <c r="E36" s="102">
        <f t="shared" si="2"/>
        <v>0</v>
      </c>
      <c r="F36" s="102">
        <f t="shared" si="3"/>
        <v>0</v>
      </c>
      <c r="G36" s="102">
        <f t="shared" si="4"/>
        <v>0</v>
      </c>
      <c r="H36" s="102">
        <f t="shared" si="5"/>
        <v>0</v>
      </c>
      <c r="I36" s="102">
        <f t="shared" si="6"/>
        <v>0</v>
      </c>
      <c r="J36" s="102">
        <f t="shared" si="7"/>
        <v>0</v>
      </c>
      <c r="K36" s="102">
        <f t="shared" si="8"/>
        <v>0</v>
      </c>
      <c r="L36" s="102">
        <f t="shared" si="9"/>
        <v>0</v>
      </c>
      <c r="M36" s="102">
        <f t="shared" si="10"/>
        <v>1</v>
      </c>
      <c r="N36" s="102">
        <f t="shared" si="11"/>
        <v>0</v>
      </c>
      <c r="P36" s="102">
        <f t="shared" si="0"/>
        <v>0</v>
      </c>
      <c r="S36" s="11">
        <v>3</v>
      </c>
      <c r="T36" s="11">
        <v>60.888142634025058</v>
      </c>
      <c r="U36" s="11">
        <v>-0.75012906102406163</v>
      </c>
      <c r="V36"/>
      <c r="W36">
        <f>W35+1</f>
        <v>1</v>
      </c>
      <c r="X36">
        <f>[1]!ACF($U$34:$U$289,W36)</f>
        <v>0.84989714984432263</v>
      </c>
      <c r="Y36">
        <f>-Z36</f>
        <v>-0.12249774903375335</v>
      </c>
      <c r="Z36" s="102">
        <f>_xlfn.NORM.S.INV(1-$Z$32/2)/SQRT(COUNT($U$34:$U$289))</f>
        <v>0.12249774903375335</v>
      </c>
    </row>
    <row r="37" spans="1:26" x14ac:dyDescent="0.25">
      <c r="A37" s="105" t="s">
        <v>564</v>
      </c>
      <c r="B37" s="106">
        <v>65.527866948172004</v>
      </c>
      <c r="C37" s="109">
        <v>36</v>
      </c>
      <c r="D37" s="102">
        <f t="shared" si="1"/>
        <v>0</v>
      </c>
      <c r="E37" s="102">
        <f t="shared" si="2"/>
        <v>0</v>
      </c>
      <c r="F37" s="102">
        <f t="shared" si="3"/>
        <v>0</v>
      </c>
      <c r="G37" s="102">
        <f t="shared" si="4"/>
        <v>0</v>
      </c>
      <c r="H37" s="102">
        <f t="shared" si="5"/>
        <v>0</v>
      </c>
      <c r="I37" s="102">
        <f t="shared" si="6"/>
        <v>0</v>
      </c>
      <c r="J37" s="102">
        <f t="shared" si="7"/>
        <v>0</v>
      </c>
      <c r="K37" s="102">
        <f t="shared" si="8"/>
        <v>0</v>
      </c>
      <c r="L37" s="102">
        <f t="shared" si="9"/>
        <v>0</v>
      </c>
      <c r="M37" s="102">
        <f t="shared" si="10"/>
        <v>0</v>
      </c>
      <c r="N37" s="102">
        <f t="shared" si="11"/>
        <v>1</v>
      </c>
      <c r="P37" s="102">
        <f t="shared" si="0"/>
        <v>0</v>
      </c>
      <c r="S37" s="11">
        <v>4</v>
      </c>
      <c r="T37" s="11">
        <v>57.630140025120198</v>
      </c>
      <c r="U37" s="11">
        <v>0.11132075019880006</v>
      </c>
      <c r="V37"/>
      <c r="W37">
        <f t="shared" ref="W37:W65" si="12">W36+1</f>
        <v>2</v>
      </c>
      <c r="X37">
        <f>[1]!ACF($U$34:$U$289,W37)</f>
        <v>0.74804400279524419</v>
      </c>
      <c r="Y37">
        <f>-Z37</f>
        <v>-0.19152985627348101</v>
      </c>
      <c r="Z37" s="102">
        <f>_xlfn.NORM.S.INV(1-$Z$32/2)*SQRT((1+2*SUMSQ(X$36:X36))/COUNT($U$34:$U$289))</f>
        <v>0.19152985627348101</v>
      </c>
    </row>
    <row r="38" spans="1:26" x14ac:dyDescent="0.25">
      <c r="A38" s="105" t="s">
        <v>553</v>
      </c>
      <c r="B38" s="106">
        <v>61.196663014294003</v>
      </c>
      <c r="C38" s="109">
        <v>37</v>
      </c>
      <c r="D38" s="102">
        <f t="shared" si="1"/>
        <v>0</v>
      </c>
      <c r="E38" s="102">
        <f t="shared" si="2"/>
        <v>0</v>
      </c>
      <c r="F38" s="102">
        <f t="shared" si="3"/>
        <v>0</v>
      </c>
      <c r="G38" s="102">
        <f t="shared" si="4"/>
        <v>0</v>
      </c>
      <c r="H38" s="102">
        <f t="shared" si="5"/>
        <v>0</v>
      </c>
      <c r="I38" s="102">
        <f t="shared" si="6"/>
        <v>0</v>
      </c>
      <c r="J38" s="102">
        <f t="shared" si="7"/>
        <v>0</v>
      </c>
      <c r="K38" s="102">
        <f t="shared" si="8"/>
        <v>0</v>
      </c>
      <c r="L38" s="102">
        <f t="shared" si="9"/>
        <v>0</v>
      </c>
      <c r="M38" s="102">
        <f t="shared" si="10"/>
        <v>0</v>
      </c>
      <c r="N38" s="102">
        <f t="shared" si="11"/>
        <v>0</v>
      </c>
      <c r="P38" s="102">
        <f t="shared" si="0"/>
        <v>1</v>
      </c>
      <c r="S38" s="11">
        <v>5</v>
      </c>
      <c r="T38" s="11">
        <v>58.188696848486082</v>
      </c>
      <c r="U38" s="11">
        <v>-0.56043505070007882</v>
      </c>
      <c r="V38"/>
      <c r="W38">
        <f t="shared" si="12"/>
        <v>3</v>
      </c>
      <c r="X38">
        <f>[1]!ACF($U$34:$U$289,W38)</f>
        <v>0.70267200012430908</v>
      </c>
      <c r="Y38">
        <f t="shared" ref="Y38:Y65" si="13">-Z38</f>
        <v>-0.23125128796517677</v>
      </c>
      <c r="Z38" s="102">
        <f>_xlfn.NORM.S.INV(1-$Z$32/2)*SQRT((1+2*SUMSQ(X$36:X37))/COUNT($U$34:$U$289))</f>
        <v>0.23125128796517677</v>
      </c>
    </row>
    <row r="39" spans="1:26" x14ac:dyDescent="0.25">
      <c r="A39" s="105" t="s">
        <v>554</v>
      </c>
      <c r="B39" s="106">
        <v>58.653525777840997</v>
      </c>
      <c r="C39" s="109">
        <v>38</v>
      </c>
      <c r="D39" s="102">
        <f t="shared" si="1"/>
        <v>1</v>
      </c>
      <c r="E39" s="102">
        <f t="shared" si="2"/>
        <v>0</v>
      </c>
      <c r="F39" s="102">
        <f t="shared" si="3"/>
        <v>0</v>
      </c>
      <c r="G39" s="102">
        <f t="shared" si="4"/>
        <v>0</v>
      </c>
      <c r="H39" s="102">
        <f t="shared" si="5"/>
        <v>0</v>
      </c>
      <c r="I39" s="102">
        <f t="shared" si="6"/>
        <v>0</v>
      </c>
      <c r="J39" s="102">
        <f t="shared" si="7"/>
        <v>0</v>
      </c>
      <c r="K39" s="102">
        <f t="shared" si="8"/>
        <v>0</v>
      </c>
      <c r="L39" s="102">
        <f t="shared" si="9"/>
        <v>0</v>
      </c>
      <c r="M39" s="102">
        <f t="shared" si="10"/>
        <v>0</v>
      </c>
      <c r="N39" s="102">
        <f t="shared" si="11"/>
        <v>0</v>
      </c>
      <c r="P39" s="102">
        <f t="shared" si="0"/>
        <v>0</v>
      </c>
      <c r="S39" s="11">
        <v>6</v>
      </c>
      <c r="T39" s="11">
        <v>56.23150367370009</v>
      </c>
      <c r="U39" s="11">
        <v>-0.95645603347509223</v>
      </c>
      <c r="V39"/>
      <c r="W39">
        <f t="shared" si="12"/>
        <v>4</v>
      </c>
      <c r="X39">
        <f>[1]!ACF($U$34:$U$289,W39)</f>
        <v>0.62529834068908907</v>
      </c>
      <c r="Y39">
        <f t="shared" si="13"/>
        <v>-0.26133354863409819</v>
      </c>
      <c r="Z39" s="102">
        <f>_xlfn.NORM.S.INV(1-$Z$32/2)*SQRT((1+2*SUMSQ(X$36:X38))/COUNT($U$34:$U$289))</f>
        <v>0.26133354863409819</v>
      </c>
    </row>
    <row r="40" spans="1:26" x14ac:dyDescent="0.25">
      <c r="A40" s="105" t="s">
        <v>555</v>
      </c>
      <c r="B40" s="106">
        <v>66.093776328564005</v>
      </c>
      <c r="C40" s="109">
        <v>39</v>
      </c>
      <c r="D40" s="102">
        <f t="shared" si="1"/>
        <v>0</v>
      </c>
      <c r="E40" s="102">
        <f t="shared" si="2"/>
        <v>1</v>
      </c>
      <c r="F40" s="102">
        <f t="shared" si="3"/>
        <v>0</v>
      </c>
      <c r="G40" s="102">
        <f t="shared" si="4"/>
        <v>0</v>
      </c>
      <c r="H40" s="102">
        <f t="shared" si="5"/>
        <v>0</v>
      </c>
      <c r="I40" s="102">
        <f t="shared" si="6"/>
        <v>0</v>
      </c>
      <c r="J40" s="102">
        <f t="shared" si="7"/>
        <v>0</v>
      </c>
      <c r="K40" s="102">
        <f t="shared" si="8"/>
        <v>0</v>
      </c>
      <c r="L40" s="102">
        <f t="shared" si="9"/>
        <v>0</v>
      </c>
      <c r="M40" s="102">
        <f t="shared" si="10"/>
        <v>0</v>
      </c>
      <c r="N40" s="102">
        <f t="shared" si="11"/>
        <v>0</v>
      </c>
      <c r="P40" s="102">
        <f t="shared" si="0"/>
        <v>0</v>
      </c>
      <c r="S40" s="11">
        <v>7</v>
      </c>
      <c r="T40" s="11">
        <v>53.348516441408606</v>
      </c>
      <c r="U40" s="11">
        <v>1.393041114061397</v>
      </c>
      <c r="V40"/>
      <c r="W40">
        <f t="shared" si="12"/>
        <v>5</v>
      </c>
      <c r="X40">
        <f>[1]!ACF($U$34:$U$289,W40)</f>
        <v>0.59969336383172211</v>
      </c>
      <c r="Y40">
        <f t="shared" si="13"/>
        <v>-0.28289506942762521</v>
      </c>
      <c r="Z40" s="102">
        <f>_xlfn.NORM.S.INV(1-$Z$32/2)*SQRT((1+2*SUMSQ(X$36:X39))/COUNT($U$34:$U$289))</f>
        <v>0.28289506942762521</v>
      </c>
    </row>
    <row r="41" spans="1:26" x14ac:dyDescent="0.25">
      <c r="A41" s="105" t="s">
        <v>556</v>
      </c>
      <c r="B41" s="106">
        <v>64.066394435256996</v>
      </c>
      <c r="C41" s="109">
        <v>40</v>
      </c>
      <c r="D41" s="102">
        <f t="shared" si="1"/>
        <v>0</v>
      </c>
      <c r="E41" s="102">
        <f t="shared" si="2"/>
        <v>0</v>
      </c>
      <c r="F41" s="102">
        <f t="shared" si="3"/>
        <v>1</v>
      </c>
      <c r="G41" s="102">
        <f t="shared" si="4"/>
        <v>0</v>
      </c>
      <c r="H41" s="102">
        <f t="shared" si="5"/>
        <v>0</v>
      </c>
      <c r="I41" s="102">
        <f t="shared" si="6"/>
        <v>0</v>
      </c>
      <c r="J41" s="102">
        <f t="shared" si="7"/>
        <v>0</v>
      </c>
      <c r="K41" s="102">
        <f t="shared" si="8"/>
        <v>0</v>
      </c>
      <c r="L41" s="102">
        <f t="shared" si="9"/>
        <v>0</v>
      </c>
      <c r="M41" s="102">
        <f t="shared" si="10"/>
        <v>0</v>
      </c>
      <c r="N41" s="102">
        <f t="shared" si="11"/>
        <v>0</v>
      </c>
      <c r="P41" s="102">
        <f t="shared" si="0"/>
        <v>0</v>
      </c>
      <c r="S41" s="11">
        <v>8</v>
      </c>
      <c r="T41" s="11">
        <v>55.950331177023465</v>
      </c>
      <c r="U41" s="11">
        <v>-0.46151022339346781</v>
      </c>
      <c r="V41"/>
      <c r="W41">
        <f t="shared" si="12"/>
        <v>6</v>
      </c>
      <c r="X41">
        <f>[1]!ACF($U$34:$U$289,W41)</f>
        <v>0.57273168015683662</v>
      </c>
      <c r="Y41">
        <f t="shared" si="13"/>
        <v>-0.30136801914894107</v>
      </c>
      <c r="Z41" s="102">
        <f>_xlfn.NORM.S.INV(1-$Z$32/2)*SQRT((1+2*SUMSQ(X$36:X40))/COUNT($U$34:$U$289))</f>
        <v>0.30136801914894107</v>
      </c>
    </row>
    <row r="42" spans="1:26" x14ac:dyDescent="0.25">
      <c r="A42" s="105" t="s">
        <v>557</v>
      </c>
      <c r="B42" s="106">
        <v>63.873809305263002</v>
      </c>
      <c r="C42" s="109">
        <v>41</v>
      </c>
      <c r="D42" s="102">
        <f t="shared" si="1"/>
        <v>0</v>
      </c>
      <c r="E42" s="102">
        <f t="shared" si="2"/>
        <v>0</v>
      </c>
      <c r="F42" s="102">
        <f t="shared" si="3"/>
        <v>0</v>
      </c>
      <c r="G42" s="102">
        <f t="shared" si="4"/>
        <v>1</v>
      </c>
      <c r="H42" s="102">
        <f t="shared" si="5"/>
        <v>0</v>
      </c>
      <c r="I42" s="102">
        <f t="shared" si="6"/>
        <v>0</v>
      </c>
      <c r="J42" s="102">
        <f t="shared" si="7"/>
        <v>0</v>
      </c>
      <c r="K42" s="102">
        <f t="shared" si="8"/>
        <v>0</v>
      </c>
      <c r="L42" s="102">
        <f t="shared" si="9"/>
        <v>0</v>
      </c>
      <c r="M42" s="102">
        <f t="shared" si="10"/>
        <v>0</v>
      </c>
      <c r="N42" s="102">
        <f t="shared" si="11"/>
        <v>0</v>
      </c>
      <c r="P42" s="102">
        <f t="shared" si="0"/>
        <v>0</v>
      </c>
      <c r="S42" s="11">
        <v>9</v>
      </c>
      <c r="T42" s="11">
        <v>53.831354012229227</v>
      </c>
      <c r="U42" s="11">
        <v>-0.10935394463422909</v>
      </c>
      <c r="V42"/>
      <c r="W42">
        <f t="shared" si="12"/>
        <v>7</v>
      </c>
      <c r="X42">
        <f>[1]!ACF($U$34:$U$289,W42)</f>
        <v>0.52650578602781717</v>
      </c>
      <c r="Y42">
        <f t="shared" si="13"/>
        <v>-0.3172807412424562</v>
      </c>
      <c r="Z42" s="102">
        <f>_xlfn.NORM.S.INV(1-$Z$32/2)*SQRT((1+2*SUMSQ(X$36:X41))/COUNT($U$34:$U$289))</f>
        <v>0.3172807412424562</v>
      </c>
    </row>
    <row r="43" spans="1:26" x14ac:dyDescent="0.25">
      <c r="A43" s="105" t="s">
        <v>558</v>
      </c>
      <c r="B43" s="106">
        <v>62.474698369267003</v>
      </c>
      <c r="C43" s="109">
        <v>42</v>
      </c>
      <c r="D43" s="102">
        <f t="shared" si="1"/>
        <v>0</v>
      </c>
      <c r="E43" s="102">
        <f t="shared" si="2"/>
        <v>0</v>
      </c>
      <c r="F43" s="102">
        <f t="shared" si="3"/>
        <v>0</v>
      </c>
      <c r="G43" s="102">
        <f t="shared" si="4"/>
        <v>0</v>
      </c>
      <c r="H43" s="102">
        <f t="shared" si="5"/>
        <v>1</v>
      </c>
      <c r="I43" s="102">
        <f t="shared" si="6"/>
        <v>0</v>
      </c>
      <c r="J43" s="102">
        <f t="shared" si="7"/>
        <v>0</v>
      </c>
      <c r="K43" s="102">
        <f t="shared" si="8"/>
        <v>0</v>
      </c>
      <c r="L43" s="102">
        <f t="shared" si="9"/>
        <v>0</v>
      </c>
      <c r="M43" s="102">
        <f t="shared" si="10"/>
        <v>0</v>
      </c>
      <c r="N43" s="102">
        <f t="shared" si="11"/>
        <v>0</v>
      </c>
      <c r="P43" s="102">
        <f t="shared" si="0"/>
        <v>0</v>
      </c>
      <c r="S43" s="11">
        <v>10</v>
      </c>
      <c r="T43" s="11">
        <v>59.249562298610989</v>
      </c>
      <c r="U43" s="11">
        <v>-1.0383885074479906</v>
      </c>
      <c r="V43"/>
      <c r="W43">
        <f t="shared" si="12"/>
        <v>8</v>
      </c>
      <c r="X43">
        <f>[1]!ACF($U$34:$U$289,W43)</f>
        <v>0.47801094094890484</v>
      </c>
      <c r="Y43">
        <f t="shared" si="13"/>
        <v>-0.33013100187445826</v>
      </c>
      <c r="Z43" s="102">
        <f>_xlfn.NORM.S.INV(1-$Z$32/2)*SQRT((1+2*SUMSQ(X$36:X42))/COUNT($U$34:$U$289))</f>
        <v>0.33013100187445826</v>
      </c>
    </row>
    <row r="44" spans="1:26" x14ac:dyDescent="0.25">
      <c r="A44" s="105" t="s">
        <v>559</v>
      </c>
      <c r="B44" s="106">
        <v>61.009703297614998</v>
      </c>
      <c r="C44" s="109">
        <v>43</v>
      </c>
      <c r="D44" s="102">
        <f t="shared" si="1"/>
        <v>0</v>
      </c>
      <c r="E44" s="102">
        <f t="shared" si="2"/>
        <v>0</v>
      </c>
      <c r="F44" s="102">
        <f t="shared" si="3"/>
        <v>0</v>
      </c>
      <c r="G44" s="102">
        <f t="shared" si="4"/>
        <v>0</v>
      </c>
      <c r="H44" s="102">
        <f t="shared" si="5"/>
        <v>0</v>
      </c>
      <c r="I44" s="102">
        <f t="shared" si="6"/>
        <v>1</v>
      </c>
      <c r="J44" s="102">
        <f t="shared" si="7"/>
        <v>0</v>
      </c>
      <c r="K44" s="102">
        <f t="shared" si="8"/>
        <v>0</v>
      </c>
      <c r="L44" s="102">
        <f t="shared" si="9"/>
        <v>0</v>
      </c>
      <c r="M44" s="102">
        <f t="shared" si="10"/>
        <v>0</v>
      </c>
      <c r="N44" s="102">
        <f t="shared" si="11"/>
        <v>0</v>
      </c>
      <c r="P44" s="102">
        <f t="shared" si="0"/>
        <v>0</v>
      </c>
      <c r="S44" s="11">
        <v>11</v>
      </c>
      <c r="T44" s="11">
        <v>61.737399698833791</v>
      </c>
      <c r="U44" s="11">
        <v>-2.6095562486377872</v>
      </c>
      <c r="V44"/>
      <c r="W44">
        <f t="shared" si="12"/>
        <v>9</v>
      </c>
      <c r="X44">
        <f>[1]!ACF($U$34:$U$289,W44)</f>
        <v>0.44561911472838861</v>
      </c>
      <c r="Y44">
        <f t="shared" si="13"/>
        <v>-0.34035851149688567</v>
      </c>
      <c r="Z44" s="102">
        <f>_xlfn.NORM.S.INV(1-$Z$32/2)*SQRT((1+2*SUMSQ(X$36:X43))/COUNT($U$34:$U$289))</f>
        <v>0.34035851149688567</v>
      </c>
    </row>
    <row r="45" spans="1:26" x14ac:dyDescent="0.25">
      <c r="A45" s="105" t="s">
        <v>560</v>
      </c>
      <c r="B45" s="106">
        <v>61.385727100574002</v>
      </c>
      <c r="C45" s="109">
        <v>44</v>
      </c>
      <c r="D45" s="102">
        <f t="shared" si="1"/>
        <v>0</v>
      </c>
      <c r="E45" s="102">
        <f t="shared" si="2"/>
        <v>0</v>
      </c>
      <c r="F45" s="102">
        <f t="shared" si="3"/>
        <v>0</v>
      </c>
      <c r="G45" s="102">
        <f t="shared" si="4"/>
        <v>0</v>
      </c>
      <c r="H45" s="102">
        <f t="shared" si="5"/>
        <v>0</v>
      </c>
      <c r="I45" s="102">
        <f t="shared" si="6"/>
        <v>0</v>
      </c>
      <c r="J45" s="102">
        <f t="shared" si="7"/>
        <v>1</v>
      </c>
      <c r="K45" s="102">
        <f t="shared" si="8"/>
        <v>0</v>
      </c>
      <c r="L45" s="102">
        <f t="shared" si="9"/>
        <v>0</v>
      </c>
      <c r="M45" s="102">
        <f t="shared" si="10"/>
        <v>0</v>
      </c>
      <c r="N45" s="102">
        <f t="shared" si="11"/>
        <v>0</v>
      </c>
      <c r="P45" s="102">
        <f t="shared" si="0"/>
        <v>0</v>
      </c>
      <c r="S45" s="11">
        <v>12</v>
      </c>
      <c r="T45" s="11">
        <v>65.827981716001986</v>
      </c>
      <c r="U45" s="11">
        <v>-4.240263524715985</v>
      </c>
      <c r="V45"/>
      <c r="W45">
        <f t="shared" si="12"/>
        <v>10</v>
      </c>
      <c r="X45">
        <f>[1]!ACF($U$34:$U$289,W45)</f>
        <v>0.36881283399720066</v>
      </c>
      <c r="Y45">
        <f t="shared" si="13"/>
        <v>-0.34900354065994216</v>
      </c>
      <c r="Z45" s="102">
        <f>_xlfn.NORM.S.INV(1-$Z$32/2)*SQRT((1+2*SUMSQ(X$36:X44))/COUNT($U$34:$U$289))</f>
        <v>0.34900354065994216</v>
      </c>
    </row>
    <row r="46" spans="1:26" x14ac:dyDescent="0.25">
      <c r="A46" s="105" t="s">
        <v>561</v>
      </c>
      <c r="B46" s="106">
        <v>60.193277494896002</v>
      </c>
      <c r="C46" s="109">
        <v>45</v>
      </c>
      <c r="D46" s="102">
        <f t="shared" si="1"/>
        <v>0</v>
      </c>
      <c r="E46" s="102">
        <f t="shared" si="2"/>
        <v>0</v>
      </c>
      <c r="F46" s="102">
        <f t="shared" si="3"/>
        <v>0</v>
      </c>
      <c r="G46" s="102">
        <f t="shared" si="4"/>
        <v>0</v>
      </c>
      <c r="H46" s="102">
        <f t="shared" si="5"/>
        <v>0</v>
      </c>
      <c r="I46" s="102">
        <f t="shared" si="6"/>
        <v>0</v>
      </c>
      <c r="J46" s="102">
        <f t="shared" si="7"/>
        <v>0</v>
      </c>
      <c r="K46" s="102">
        <f t="shared" si="8"/>
        <v>1</v>
      </c>
      <c r="L46" s="102">
        <f t="shared" si="9"/>
        <v>0</v>
      </c>
      <c r="M46" s="102">
        <f t="shared" si="10"/>
        <v>0</v>
      </c>
      <c r="N46" s="102">
        <f t="shared" si="11"/>
        <v>0</v>
      </c>
      <c r="P46" s="102">
        <f t="shared" si="0"/>
        <v>0</v>
      </c>
      <c r="S46" s="11">
        <v>13</v>
      </c>
      <c r="T46" s="11">
        <v>56.794765323912706</v>
      </c>
      <c r="U46" s="11">
        <v>0.33188637828729384</v>
      </c>
      <c r="V46"/>
      <c r="W46">
        <f t="shared" si="12"/>
        <v>11</v>
      </c>
      <c r="X46">
        <f>[1]!ACF($U$34:$U$289,W46)</f>
        <v>0.34871587558103695</v>
      </c>
      <c r="Y46">
        <f t="shared" si="13"/>
        <v>-0.35480376103821287</v>
      </c>
      <c r="Z46" s="102">
        <f>_xlfn.NORM.S.INV(1-$Z$32/2)*SQRT((1+2*SUMSQ(X$36:X45))/COUNT($U$34:$U$289))</f>
        <v>0.35480376103821287</v>
      </c>
    </row>
    <row r="47" spans="1:26" x14ac:dyDescent="0.25">
      <c r="A47" s="105" t="s">
        <v>562</v>
      </c>
      <c r="B47" s="106">
        <v>64.746455005548</v>
      </c>
      <c r="C47" s="109">
        <v>46</v>
      </c>
      <c r="D47" s="102">
        <f t="shared" si="1"/>
        <v>0</v>
      </c>
      <c r="E47" s="102">
        <f t="shared" si="2"/>
        <v>0</v>
      </c>
      <c r="F47" s="102">
        <f t="shared" si="3"/>
        <v>0</v>
      </c>
      <c r="G47" s="102">
        <f t="shared" si="4"/>
        <v>0</v>
      </c>
      <c r="H47" s="102">
        <f t="shared" si="5"/>
        <v>0</v>
      </c>
      <c r="I47" s="102">
        <f t="shared" si="6"/>
        <v>0</v>
      </c>
      <c r="J47" s="102">
        <f t="shared" si="7"/>
        <v>0</v>
      </c>
      <c r="K47" s="102">
        <f t="shared" si="8"/>
        <v>0</v>
      </c>
      <c r="L47" s="102">
        <f t="shared" si="9"/>
        <v>1</v>
      </c>
      <c r="M47" s="102">
        <f t="shared" si="10"/>
        <v>0</v>
      </c>
      <c r="N47" s="102">
        <f t="shared" si="11"/>
        <v>0</v>
      </c>
      <c r="P47" s="102">
        <f t="shared" si="0"/>
        <v>0</v>
      </c>
      <c r="S47" s="11">
        <v>14</v>
      </c>
      <c r="T47" s="11">
        <v>53.460327296296533</v>
      </c>
      <c r="U47" s="11">
        <v>1.8818551345794674</v>
      </c>
      <c r="V47"/>
      <c r="W47">
        <f t="shared" si="12"/>
        <v>12</v>
      </c>
      <c r="X47">
        <f>[1]!ACF($U$34:$U$289,W47)</f>
        <v>0.37137832147942318</v>
      </c>
      <c r="Y47">
        <f t="shared" si="13"/>
        <v>-0.35990995764838934</v>
      </c>
      <c r="Z47" s="102">
        <f>_xlfn.NORM.S.INV(1-$Z$32/2)*SQRT((1+2*SUMSQ(X$36:X46))/COUNT($U$34:$U$289))</f>
        <v>0.35990995764838934</v>
      </c>
    </row>
    <row r="48" spans="1:26" x14ac:dyDescent="0.25">
      <c r="A48" s="105" t="s">
        <v>563</v>
      </c>
      <c r="B48" s="106">
        <v>65.247910026503007</v>
      </c>
      <c r="C48" s="109">
        <v>47</v>
      </c>
      <c r="D48" s="102">
        <f t="shared" si="1"/>
        <v>0</v>
      </c>
      <c r="E48" s="102">
        <f t="shared" si="2"/>
        <v>0</v>
      </c>
      <c r="F48" s="102">
        <f t="shared" si="3"/>
        <v>0</v>
      </c>
      <c r="G48" s="102">
        <f t="shared" si="4"/>
        <v>0</v>
      </c>
      <c r="H48" s="102">
        <f t="shared" si="5"/>
        <v>0</v>
      </c>
      <c r="I48" s="102">
        <f t="shared" si="6"/>
        <v>0</v>
      </c>
      <c r="J48" s="102">
        <f t="shared" si="7"/>
        <v>0</v>
      </c>
      <c r="K48" s="102">
        <f t="shared" si="8"/>
        <v>0</v>
      </c>
      <c r="L48" s="102">
        <f t="shared" si="9"/>
        <v>0</v>
      </c>
      <c r="M48" s="102">
        <f t="shared" si="10"/>
        <v>1</v>
      </c>
      <c r="N48" s="102">
        <f t="shared" si="11"/>
        <v>0</v>
      </c>
      <c r="P48" s="102">
        <f t="shared" si="0"/>
        <v>0</v>
      </c>
      <c r="S48" s="11">
        <v>15</v>
      </c>
      <c r="T48" s="11">
        <v>63.813414455564796</v>
      </c>
      <c r="U48" s="11">
        <v>-1.1335480519897985</v>
      </c>
      <c r="V48"/>
      <c r="W48">
        <f t="shared" si="12"/>
        <v>13</v>
      </c>
      <c r="X48">
        <f>[1]!ACF($U$34:$U$289,W48)</f>
        <v>0.26530034002923836</v>
      </c>
      <c r="Y48">
        <f t="shared" si="13"/>
        <v>-0.36561510532919922</v>
      </c>
      <c r="Z48" s="102">
        <f>_xlfn.NORM.S.INV(1-$Z$32/2)*SQRT((1+2*SUMSQ(X$36:X47))/COUNT($U$34:$U$289))</f>
        <v>0.36561510532919922</v>
      </c>
    </row>
    <row r="49" spans="1:26" x14ac:dyDescent="0.25">
      <c r="A49" s="105" t="s">
        <v>564</v>
      </c>
      <c r="B49" s="106">
        <v>67.760788568226005</v>
      </c>
      <c r="C49" s="109">
        <v>48</v>
      </c>
      <c r="D49" s="102">
        <f t="shared" si="1"/>
        <v>0</v>
      </c>
      <c r="E49" s="102">
        <f t="shared" si="2"/>
        <v>0</v>
      </c>
      <c r="F49" s="102">
        <f t="shared" si="3"/>
        <v>0</v>
      </c>
      <c r="G49" s="102">
        <f t="shared" si="4"/>
        <v>0</v>
      </c>
      <c r="H49" s="102">
        <f t="shared" si="5"/>
        <v>0</v>
      </c>
      <c r="I49" s="102">
        <f t="shared" si="6"/>
        <v>0</v>
      </c>
      <c r="J49" s="102">
        <f t="shared" si="7"/>
        <v>0</v>
      </c>
      <c r="K49" s="102">
        <f t="shared" si="8"/>
        <v>0</v>
      </c>
      <c r="L49" s="102">
        <f t="shared" si="9"/>
        <v>0</v>
      </c>
      <c r="M49" s="102">
        <f t="shared" si="10"/>
        <v>0</v>
      </c>
      <c r="N49" s="102">
        <f t="shared" si="11"/>
        <v>1</v>
      </c>
      <c r="P49" s="102">
        <f t="shared" si="0"/>
        <v>0</v>
      </c>
      <c r="S49" s="11">
        <v>16</v>
      </c>
      <c r="T49" s="11">
        <v>60.555411846659929</v>
      </c>
      <c r="U49" s="11">
        <v>-0.78817591041293156</v>
      </c>
      <c r="V49"/>
      <c r="W49">
        <f t="shared" si="12"/>
        <v>14</v>
      </c>
      <c r="X49">
        <f>[1]!ACF($U$34:$U$289,W49)</f>
        <v>0.22231481586754698</v>
      </c>
      <c r="Y49">
        <f t="shared" si="13"/>
        <v>-0.36849251760324997</v>
      </c>
      <c r="Z49" s="102">
        <f>_xlfn.NORM.S.INV(1-$Z$32/2)*SQRT((1+2*SUMSQ(X$36:X48))/COUNT($U$34:$U$289))</f>
        <v>0.36849251760324997</v>
      </c>
    </row>
    <row r="50" spans="1:26" x14ac:dyDescent="0.25">
      <c r="A50" s="105" t="s">
        <v>553</v>
      </c>
      <c r="B50" s="106">
        <v>63.702242497512003</v>
      </c>
      <c r="C50" s="109">
        <v>49</v>
      </c>
      <c r="D50" s="102">
        <f t="shared" si="1"/>
        <v>0</v>
      </c>
      <c r="E50" s="102">
        <f t="shared" si="2"/>
        <v>0</v>
      </c>
      <c r="F50" s="102">
        <f t="shared" si="3"/>
        <v>0</v>
      </c>
      <c r="G50" s="102">
        <f t="shared" si="4"/>
        <v>0</v>
      </c>
      <c r="H50" s="102">
        <f t="shared" si="5"/>
        <v>0</v>
      </c>
      <c r="I50" s="102">
        <f t="shared" si="6"/>
        <v>0</v>
      </c>
      <c r="J50" s="102">
        <f t="shared" si="7"/>
        <v>0</v>
      </c>
      <c r="K50" s="102">
        <f t="shared" si="8"/>
        <v>0</v>
      </c>
      <c r="L50" s="102">
        <f t="shared" si="9"/>
        <v>0</v>
      </c>
      <c r="M50" s="102">
        <f t="shared" si="10"/>
        <v>0</v>
      </c>
      <c r="N50" s="102">
        <f t="shared" si="11"/>
        <v>0</v>
      </c>
      <c r="P50" s="102">
        <f t="shared" si="0"/>
        <v>1</v>
      </c>
      <c r="S50" s="11">
        <v>17</v>
      </c>
      <c r="T50" s="11">
        <v>61.113968670025812</v>
      </c>
      <c r="U50" s="11">
        <v>-1.2915880591908149</v>
      </c>
      <c r="V50"/>
      <c r="W50">
        <f t="shared" si="12"/>
        <v>15</v>
      </c>
      <c r="X50">
        <f>[1]!ACF($U$34:$U$289,W50)</f>
        <v>0.22855688664201007</v>
      </c>
      <c r="Y50">
        <f t="shared" si="13"/>
        <v>-0.37049968304433245</v>
      </c>
      <c r="Z50" s="102">
        <f>_xlfn.NORM.S.INV(1-$Z$32/2)*SQRT((1+2*SUMSQ(X$36:X49))/COUNT($U$34:$U$289))</f>
        <v>0.37049968304433245</v>
      </c>
    </row>
    <row r="51" spans="1:26" x14ac:dyDescent="0.25">
      <c r="A51" s="105" t="s">
        <v>554</v>
      </c>
      <c r="B51" s="106">
        <v>61.321554955266997</v>
      </c>
      <c r="C51" s="109">
        <v>50</v>
      </c>
      <c r="D51" s="102">
        <f t="shared" si="1"/>
        <v>1</v>
      </c>
      <c r="E51" s="102">
        <f t="shared" si="2"/>
        <v>0</v>
      </c>
      <c r="F51" s="102">
        <f t="shared" si="3"/>
        <v>0</v>
      </c>
      <c r="G51" s="102">
        <f t="shared" si="4"/>
        <v>0</v>
      </c>
      <c r="H51" s="102">
        <f t="shared" si="5"/>
        <v>0</v>
      </c>
      <c r="I51" s="102">
        <f t="shared" si="6"/>
        <v>0</v>
      </c>
      <c r="J51" s="102">
        <f t="shared" si="7"/>
        <v>0</v>
      </c>
      <c r="K51" s="102">
        <f t="shared" si="8"/>
        <v>0</v>
      </c>
      <c r="L51" s="102">
        <f t="shared" si="9"/>
        <v>0</v>
      </c>
      <c r="M51" s="102">
        <f t="shared" si="10"/>
        <v>0</v>
      </c>
      <c r="N51" s="102">
        <f t="shared" si="11"/>
        <v>0</v>
      </c>
      <c r="P51" s="102">
        <f t="shared" si="0"/>
        <v>0</v>
      </c>
      <c r="S51" s="11">
        <v>18</v>
      </c>
      <c r="T51" s="11">
        <v>59.156775495239813</v>
      </c>
      <c r="U51" s="11">
        <v>-0.70053432187781084</v>
      </c>
      <c r="V51"/>
      <c r="W51">
        <f t="shared" si="12"/>
        <v>16</v>
      </c>
      <c r="X51">
        <f>[1]!ACF($U$34:$U$289,W51)</f>
        <v>0.2085993688309658</v>
      </c>
      <c r="Y51">
        <f t="shared" si="13"/>
        <v>-0.3726093906628648</v>
      </c>
      <c r="Z51" s="102">
        <f>_xlfn.NORM.S.INV(1-$Z$32/2)*SQRT((1+2*SUMSQ(X$36:X50))/COUNT($U$34:$U$289))</f>
        <v>0.3726093906628648</v>
      </c>
    </row>
    <row r="52" spans="1:26" x14ac:dyDescent="0.25">
      <c r="A52" s="105" t="s">
        <v>555</v>
      </c>
      <c r="B52" s="106">
        <v>70.112271592493002</v>
      </c>
      <c r="C52" s="109">
        <v>51</v>
      </c>
      <c r="D52" s="102">
        <f t="shared" si="1"/>
        <v>0</v>
      </c>
      <c r="E52" s="102">
        <f t="shared" si="2"/>
        <v>1</v>
      </c>
      <c r="F52" s="102">
        <f t="shared" si="3"/>
        <v>0</v>
      </c>
      <c r="G52" s="102">
        <f t="shared" si="4"/>
        <v>0</v>
      </c>
      <c r="H52" s="102">
        <f t="shared" si="5"/>
        <v>0</v>
      </c>
      <c r="I52" s="102">
        <f t="shared" si="6"/>
        <v>0</v>
      </c>
      <c r="J52" s="102">
        <f t="shared" si="7"/>
        <v>0</v>
      </c>
      <c r="K52" s="102">
        <f t="shared" si="8"/>
        <v>0</v>
      </c>
      <c r="L52" s="102">
        <f t="shared" si="9"/>
        <v>0</v>
      </c>
      <c r="M52" s="102">
        <f t="shared" si="10"/>
        <v>0</v>
      </c>
      <c r="N52" s="102">
        <f t="shared" si="11"/>
        <v>0</v>
      </c>
      <c r="P52" s="102">
        <f t="shared" si="0"/>
        <v>0</v>
      </c>
      <c r="S52" s="11">
        <v>19</v>
      </c>
      <c r="T52" s="11">
        <v>56.273788262948344</v>
      </c>
      <c r="U52" s="11">
        <v>7.0878298236657145E-2</v>
      </c>
      <c r="V52"/>
      <c r="W52">
        <f t="shared" si="12"/>
        <v>17</v>
      </c>
      <c r="X52">
        <f>[1]!ACF($U$34:$U$289,W52)</f>
        <v>0.18556280208419998</v>
      </c>
      <c r="Y52">
        <f t="shared" si="13"/>
        <v>-0.37435766966585377</v>
      </c>
      <c r="Z52" s="102">
        <f>_xlfn.NORM.S.INV(1-$Z$32/2)*SQRT((1+2*SUMSQ(X$36:X51))/COUNT($U$34:$U$289))</f>
        <v>0.37435766966585377</v>
      </c>
    </row>
    <row r="53" spans="1:26" x14ac:dyDescent="0.25">
      <c r="A53" s="105" t="s">
        <v>556</v>
      </c>
      <c r="B53" s="106">
        <v>67.972673605203994</v>
      </c>
      <c r="C53" s="109">
        <v>52</v>
      </c>
      <c r="D53" s="102">
        <f t="shared" si="1"/>
        <v>0</v>
      </c>
      <c r="E53" s="102">
        <f t="shared" si="2"/>
        <v>0</v>
      </c>
      <c r="F53" s="102">
        <f t="shared" si="3"/>
        <v>1</v>
      </c>
      <c r="G53" s="102">
        <f t="shared" si="4"/>
        <v>0</v>
      </c>
      <c r="H53" s="102">
        <f t="shared" si="5"/>
        <v>0</v>
      </c>
      <c r="I53" s="102">
        <f t="shared" si="6"/>
        <v>0</v>
      </c>
      <c r="J53" s="102">
        <f t="shared" si="7"/>
        <v>0</v>
      </c>
      <c r="K53" s="102">
        <f t="shared" si="8"/>
        <v>0</v>
      </c>
      <c r="L53" s="102">
        <f t="shared" si="9"/>
        <v>0</v>
      </c>
      <c r="M53" s="102">
        <f t="shared" si="10"/>
        <v>0</v>
      </c>
      <c r="N53" s="102">
        <f t="shared" si="11"/>
        <v>0</v>
      </c>
      <c r="P53" s="102">
        <f t="shared" si="0"/>
        <v>0</v>
      </c>
      <c r="S53" s="11">
        <v>20</v>
      </c>
      <c r="T53" s="11">
        <v>58.875602998563203</v>
      </c>
      <c r="U53" s="11">
        <v>-1.7627067336132001</v>
      </c>
      <c r="V53"/>
      <c r="W53">
        <f t="shared" si="12"/>
        <v>18</v>
      </c>
      <c r="X53">
        <f>[1]!ACF($U$34:$U$289,W53)</f>
        <v>0.168914510932165</v>
      </c>
      <c r="Y53">
        <f t="shared" si="13"/>
        <v>-0.37573536416424913</v>
      </c>
      <c r="Z53" s="102">
        <f>_xlfn.NORM.S.INV(1-$Z$32/2)*SQRT((1+2*SUMSQ(X$36:X52))/COUNT($U$34:$U$289))</f>
        <v>0.37573536416424913</v>
      </c>
    </row>
    <row r="54" spans="1:26" x14ac:dyDescent="0.25">
      <c r="A54" s="105" t="s">
        <v>557</v>
      </c>
      <c r="B54" s="106">
        <v>67.890095484686995</v>
      </c>
      <c r="C54" s="109">
        <v>53</v>
      </c>
      <c r="D54" s="102">
        <f t="shared" si="1"/>
        <v>0</v>
      </c>
      <c r="E54" s="102">
        <f t="shared" si="2"/>
        <v>0</v>
      </c>
      <c r="F54" s="102">
        <f t="shared" si="3"/>
        <v>0</v>
      </c>
      <c r="G54" s="102">
        <f t="shared" si="4"/>
        <v>1</v>
      </c>
      <c r="H54" s="102">
        <f t="shared" si="5"/>
        <v>0</v>
      </c>
      <c r="I54" s="102">
        <f t="shared" si="6"/>
        <v>0</v>
      </c>
      <c r="J54" s="102">
        <f t="shared" si="7"/>
        <v>0</v>
      </c>
      <c r="K54" s="102">
        <f t="shared" si="8"/>
        <v>0</v>
      </c>
      <c r="L54" s="102">
        <f t="shared" si="9"/>
        <v>0</v>
      </c>
      <c r="M54" s="102">
        <f t="shared" si="10"/>
        <v>0</v>
      </c>
      <c r="N54" s="102">
        <f t="shared" si="11"/>
        <v>0</v>
      </c>
      <c r="P54" s="102">
        <f t="shared" si="0"/>
        <v>0</v>
      </c>
      <c r="S54" s="11">
        <v>21</v>
      </c>
      <c r="T54" s="11">
        <v>56.756625833768965</v>
      </c>
      <c r="U54" s="11">
        <v>-1.4319199809389644</v>
      </c>
      <c r="V54"/>
      <c r="W54">
        <f t="shared" si="12"/>
        <v>19</v>
      </c>
      <c r="X54">
        <f>[1]!ACF($U$34:$U$289,W54)</f>
        <v>0.15795328838727482</v>
      </c>
      <c r="Y54">
        <f t="shared" si="13"/>
        <v>-0.37687312510349069</v>
      </c>
      <c r="Z54" s="102">
        <f>_xlfn.NORM.S.INV(1-$Z$32/2)*SQRT((1+2*SUMSQ(X$36:X53))/COUNT($U$34:$U$289))</f>
        <v>0.37687312510349069</v>
      </c>
    </row>
    <row r="55" spans="1:26" x14ac:dyDescent="0.25">
      <c r="A55" s="105" t="s">
        <v>558</v>
      </c>
      <c r="B55" s="106">
        <v>66.474065718079999</v>
      </c>
      <c r="C55" s="109">
        <v>54</v>
      </c>
      <c r="D55" s="102">
        <f t="shared" si="1"/>
        <v>0</v>
      </c>
      <c r="E55" s="102">
        <f t="shared" si="2"/>
        <v>0</v>
      </c>
      <c r="F55" s="102">
        <f t="shared" si="3"/>
        <v>0</v>
      </c>
      <c r="G55" s="102">
        <f t="shared" si="4"/>
        <v>0</v>
      </c>
      <c r="H55" s="102">
        <f t="shared" si="5"/>
        <v>1</v>
      </c>
      <c r="I55" s="102">
        <f t="shared" si="6"/>
        <v>0</v>
      </c>
      <c r="J55" s="102">
        <f t="shared" si="7"/>
        <v>0</v>
      </c>
      <c r="K55" s="102">
        <f t="shared" si="8"/>
        <v>0</v>
      </c>
      <c r="L55" s="102">
        <f t="shared" si="9"/>
        <v>0</v>
      </c>
      <c r="M55" s="102">
        <f t="shared" si="10"/>
        <v>0</v>
      </c>
      <c r="N55" s="102">
        <f t="shared" si="11"/>
        <v>0</v>
      </c>
      <c r="P55" s="102">
        <f t="shared" si="0"/>
        <v>0</v>
      </c>
      <c r="S55" s="11">
        <v>22</v>
      </c>
      <c r="T55" s="11">
        <v>62.174834120150727</v>
      </c>
      <c r="U55" s="11">
        <v>-2.3214593558137295</v>
      </c>
      <c r="V55"/>
      <c r="W55">
        <f t="shared" si="12"/>
        <v>20</v>
      </c>
      <c r="X55">
        <f>[1]!ACF($U$34:$U$289,W55)</f>
        <v>0.1332298442385291</v>
      </c>
      <c r="Y55">
        <f t="shared" si="13"/>
        <v>-0.37786520614110553</v>
      </c>
      <c r="Z55" s="102">
        <f>_xlfn.NORM.S.INV(1-$Z$32/2)*SQRT((1+2*SUMSQ(X$36:X54))/COUNT($U$34:$U$289))</f>
        <v>0.37786520614110553</v>
      </c>
    </row>
    <row r="56" spans="1:26" x14ac:dyDescent="0.25">
      <c r="A56" s="105" t="s">
        <v>559</v>
      </c>
      <c r="B56" s="106">
        <v>65.672726924521001</v>
      </c>
      <c r="C56" s="109">
        <v>55</v>
      </c>
      <c r="D56" s="102">
        <f t="shared" si="1"/>
        <v>0</v>
      </c>
      <c r="E56" s="102">
        <f t="shared" si="2"/>
        <v>0</v>
      </c>
      <c r="F56" s="102">
        <f t="shared" si="3"/>
        <v>0</v>
      </c>
      <c r="G56" s="102">
        <f t="shared" si="4"/>
        <v>0</v>
      </c>
      <c r="H56" s="102">
        <f t="shared" si="5"/>
        <v>0</v>
      </c>
      <c r="I56" s="102">
        <f t="shared" si="6"/>
        <v>1</v>
      </c>
      <c r="J56" s="102">
        <f t="shared" si="7"/>
        <v>0</v>
      </c>
      <c r="K56" s="102">
        <f t="shared" si="8"/>
        <v>0</v>
      </c>
      <c r="L56" s="102">
        <f t="shared" si="9"/>
        <v>0</v>
      </c>
      <c r="M56" s="102">
        <f t="shared" si="10"/>
        <v>0</v>
      </c>
      <c r="N56" s="102">
        <f t="shared" si="11"/>
        <v>0</v>
      </c>
      <c r="P56" s="102">
        <f t="shared" si="0"/>
        <v>0</v>
      </c>
      <c r="S56" s="11">
        <v>23</v>
      </c>
      <c r="T56" s="11">
        <v>64.662671520373536</v>
      </c>
      <c r="U56" s="11">
        <v>-3.975753850312536</v>
      </c>
      <c r="V56"/>
      <c r="W56">
        <f t="shared" si="12"/>
        <v>21</v>
      </c>
      <c r="X56">
        <f>[1]!ACF($U$34:$U$289,W56)</f>
        <v>0.12236628219148714</v>
      </c>
      <c r="Y56">
        <f t="shared" si="13"/>
        <v>-0.37856944152099381</v>
      </c>
      <c r="Z56" s="102">
        <f>_xlfn.NORM.S.INV(1-$Z$32/2)*SQRT((1+2*SUMSQ(X$36:X55))/COUNT($U$34:$U$289))</f>
        <v>0.37856944152099381</v>
      </c>
    </row>
    <row r="57" spans="1:26" x14ac:dyDescent="0.25">
      <c r="A57" s="105" t="s">
        <v>560</v>
      </c>
      <c r="B57" s="106">
        <v>66.659762484642002</v>
      </c>
      <c r="C57" s="109">
        <v>56</v>
      </c>
      <c r="D57" s="102">
        <f t="shared" si="1"/>
        <v>0</v>
      </c>
      <c r="E57" s="102">
        <f t="shared" si="2"/>
        <v>0</v>
      </c>
      <c r="F57" s="102">
        <f t="shared" si="3"/>
        <v>0</v>
      </c>
      <c r="G57" s="102">
        <f t="shared" si="4"/>
        <v>0</v>
      </c>
      <c r="H57" s="102">
        <f t="shared" si="5"/>
        <v>0</v>
      </c>
      <c r="I57" s="102">
        <f t="shared" si="6"/>
        <v>0</v>
      </c>
      <c r="J57" s="102">
        <f t="shared" si="7"/>
        <v>1</v>
      </c>
      <c r="K57" s="102">
        <f t="shared" si="8"/>
        <v>0</v>
      </c>
      <c r="L57" s="102">
        <f t="shared" si="9"/>
        <v>0</v>
      </c>
      <c r="M57" s="102">
        <f t="shared" si="10"/>
        <v>0</v>
      </c>
      <c r="N57" s="102">
        <f t="shared" si="11"/>
        <v>0</v>
      </c>
      <c r="P57" s="102">
        <f t="shared" si="0"/>
        <v>0</v>
      </c>
      <c r="S57" s="11">
        <v>24</v>
      </c>
      <c r="T57" s="11">
        <v>68.753253537541724</v>
      </c>
      <c r="U57" s="11">
        <v>-6.2139169853107248</v>
      </c>
      <c r="V57"/>
      <c r="W57">
        <f t="shared" si="12"/>
        <v>22</v>
      </c>
      <c r="X57">
        <f>[1]!ACF($U$34:$U$289,W57)</f>
        <v>8.8472769338855894E-2</v>
      </c>
      <c r="Y57">
        <f t="shared" si="13"/>
        <v>-0.37916249539959351</v>
      </c>
      <c r="Z57" s="102">
        <f>_xlfn.NORM.S.INV(1-$Z$32/2)*SQRT((1+2*SUMSQ(X$36:X56))/COUNT($U$34:$U$289))</f>
        <v>0.37916249539959351</v>
      </c>
    </row>
    <row r="58" spans="1:26" x14ac:dyDescent="0.25">
      <c r="A58" s="105" t="s">
        <v>561</v>
      </c>
      <c r="B58" s="106">
        <v>65.279087514729</v>
      </c>
      <c r="C58" s="109">
        <v>57</v>
      </c>
      <c r="D58" s="102">
        <f t="shared" si="1"/>
        <v>0</v>
      </c>
      <c r="E58" s="102">
        <f t="shared" si="2"/>
        <v>0</v>
      </c>
      <c r="F58" s="102">
        <f t="shared" si="3"/>
        <v>0</v>
      </c>
      <c r="G58" s="102">
        <f t="shared" si="4"/>
        <v>0</v>
      </c>
      <c r="H58" s="102">
        <f t="shared" si="5"/>
        <v>0</v>
      </c>
      <c r="I58" s="102">
        <f t="shared" si="6"/>
        <v>0</v>
      </c>
      <c r="J58" s="102">
        <f t="shared" si="7"/>
        <v>0</v>
      </c>
      <c r="K58" s="102">
        <f t="shared" si="8"/>
        <v>1</v>
      </c>
      <c r="L58" s="102">
        <f t="shared" si="9"/>
        <v>0</v>
      </c>
      <c r="M58" s="102">
        <f t="shared" si="10"/>
        <v>0</v>
      </c>
      <c r="N58" s="102">
        <f t="shared" si="11"/>
        <v>0</v>
      </c>
      <c r="P58" s="102">
        <f t="shared" si="0"/>
        <v>0</v>
      </c>
      <c r="S58" s="11">
        <v>25</v>
      </c>
      <c r="T58" s="11">
        <v>59.720037145452437</v>
      </c>
      <c r="U58" s="11">
        <v>-0.96351825349143638</v>
      </c>
      <c r="V58"/>
      <c r="W58">
        <f t="shared" si="12"/>
        <v>23</v>
      </c>
      <c r="X58">
        <f>[1]!ACF($U$34:$U$289,W58)</f>
        <v>0.11396424017766199</v>
      </c>
      <c r="Y58">
        <f t="shared" si="13"/>
        <v>-0.379472146612368</v>
      </c>
      <c r="Z58" s="102">
        <f>_xlfn.NORM.S.INV(1-$Z$32/2)*SQRT((1+2*SUMSQ(X$36:X57))/COUNT($U$34:$U$289))</f>
        <v>0.379472146612368</v>
      </c>
    </row>
    <row r="59" spans="1:26" x14ac:dyDescent="0.25">
      <c r="A59" s="105" t="s">
        <v>562</v>
      </c>
      <c r="B59" s="106">
        <v>70.636479493988006</v>
      </c>
      <c r="C59" s="109">
        <v>58</v>
      </c>
      <c r="D59" s="102">
        <f t="shared" si="1"/>
        <v>0</v>
      </c>
      <c r="E59" s="102">
        <f t="shared" si="2"/>
        <v>0</v>
      </c>
      <c r="F59" s="102">
        <f t="shared" si="3"/>
        <v>0</v>
      </c>
      <c r="G59" s="102">
        <f t="shared" si="4"/>
        <v>0</v>
      </c>
      <c r="H59" s="102">
        <f t="shared" si="5"/>
        <v>0</v>
      </c>
      <c r="I59" s="102">
        <f t="shared" si="6"/>
        <v>0</v>
      </c>
      <c r="J59" s="102">
        <f t="shared" si="7"/>
        <v>0</v>
      </c>
      <c r="K59" s="102">
        <f t="shared" si="8"/>
        <v>0</v>
      </c>
      <c r="L59" s="102">
        <f t="shared" si="9"/>
        <v>1</v>
      </c>
      <c r="M59" s="102">
        <f t="shared" si="10"/>
        <v>0</v>
      </c>
      <c r="N59" s="102">
        <f t="shared" si="11"/>
        <v>0</v>
      </c>
      <c r="P59" s="102">
        <f t="shared" si="0"/>
        <v>0</v>
      </c>
      <c r="S59" s="11">
        <v>26</v>
      </c>
      <c r="T59" s="11">
        <v>56.385599117836271</v>
      </c>
      <c r="U59" s="11">
        <v>-0.61116023569227451</v>
      </c>
      <c r="V59"/>
      <c r="W59">
        <f t="shared" si="12"/>
        <v>24</v>
      </c>
      <c r="X59">
        <f>[1]!ACF($U$34:$U$289,W59)</f>
        <v>0.15030339872040094</v>
      </c>
      <c r="Y59">
        <f t="shared" si="13"/>
        <v>-0.37998538592787628</v>
      </c>
      <c r="Z59" s="102">
        <f>_xlfn.NORM.S.INV(1-$Z$32/2)*SQRT((1+2*SUMSQ(X$36:X58))/COUNT($U$34:$U$289))</f>
        <v>0.37998538592787628</v>
      </c>
    </row>
    <row r="60" spans="1:26" x14ac:dyDescent="0.25">
      <c r="A60" s="105" t="s">
        <v>563</v>
      </c>
      <c r="B60" s="106">
        <v>71.346680870512998</v>
      </c>
      <c r="C60" s="109">
        <v>59</v>
      </c>
      <c r="D60" s="102">
        <f t="shared" si="1"/>
        <v>0</v>
      </c>
      <c r="E60" s="102">
        <f t="shared" si="2"/>
        <v>0</v>
      </c>
      <c r="F60" s="102">
        <f t="shared" si="3"/>
        <v>0</v>
      </c>
      <c r="G60" s="102">
        <f t="shared" si="4"/>
        <v>0</v>
      </c>
      <c r="H60" s="102">
        <f t="shared" si="5"/>
        <v>0</v>
      </c>
      <c r="I60" s="102">
        <f t="shared" si="6"/>
        <v>0</v>
      </c>
      <c r="J60" s="102">
        <f t="shared" si="7"/>
        <v>0</v>
      </c>
      <c r="K60" s="102">
        <f t="shared" si="8"/>
        <v>0</v>
      </c>
      <c r="L60" s="102">
        <f t="shared" si="9"/>
        <v>0</v>
      </c>
      <c r="M60" s="102">
        <f t="shared" si="10"/>
        <v>1</v>
      </c>
      <c r="N60" s="102">
        <f t="shared" si="11"/>
        <v>0</v>
      </c>
      <c r="P60" s="102">
        <f t="shared" si="0"/>
        <v>0</v>
      </c>
      <c r="S60" s="11">
        <v>27</v>
      </c>
      <c r="T60" s="11">
        <v>66.738686277104534</v>
      </c>
      <c r="U60" s="11">
        <v>-3.4974272838785367</v>
      </c>
      <c r="V60"/>
      <c r="W60">
        <f t="shared" si="12"/>
        <v>25</v>
      </c>
      <c r="X60">
        <f>[1]!ACF($U$34:$U$289,W60)</f>
        <v>8.3863521901975976E-2</v>
      </c>
      <c r="Y60">
        <f t="shared" si="13"/>
        <v>-0.38087646860956414</v>
      </c>
      <c r="Z60" s="102">
        <f>_xlfn.NORM.S.INV(1-$Z$32/2)*SQRT((1+2*SUMSQ(X$36:X59))/COUNT($U$34:$U$289))</f>
        <v>0.38087646860956414</v>
      </c>
    </row>
    <row r="61" spans="1:26" x14ac:dyDescent="0.25">
      <c r="A61" s="105" t="s">
        <v>564</v>
      </c>
      <c r="B61" s="106">
        <v>74.189871292136004</v>
      </c>
      <c r="C61" s="109">
        <v>60</v>
      </c>
      <c r="D61" s="102">
        <f t="shared" si="1"/>
        <v>0</v>
      </c>
      <c r="E61" s="102">
        <f t="shared" si="2"/>
        <v>0</v>
      </c>
      <c r="F61" s="102">
        <f t="shared" si="3"/>
        <v>0</v>
      </c>
      <c r="G61" s="102">
        <f t="shared" si="4"/>
        <v>0</v>
      </c>
      <c r="H61" s="102">
        <f t="shared" si="5"/>
        <v>0</v>
      </c>
      <c r="I61" s="102">
        <f t="shared" si="6"/>
        <v>0</v>
      </c>
      <c r="J61" s="102">
        <f t="shared" si="7"/>
        <v>0</v>
      </c>
      <c r="K61" s="102">
        <f t="shared" si="8"/>
        <v>0</v>
      </c>
      <c r="L61" s="102">
        <f t="shared" si="9"/>
        <v>0</v>
      </c>
      <c r="M61" s="102">
        <f t="shared" si="10"/>
        <v>0</v>
      </c>
      <c r="N61" s="102">
        <f t="shared" si="11"/>
        <v>1</v>
      </c>
      <c r="P61" s="102">
        <f t="shared" si="0"/>
        <v>0</v>
      </c>
      <c r="S61" s="11">
        <v>28</v>
      </c>
      <c r="T61" s="11">
        <v>63.480683668199667</v>
      </c>
      <c r="U61" s="11">
        <v>-1.8186400278436636</v>
      </c>
      <c r="V61"/>
      <c r="W61">
        <f t="shared" si="12"/>
        <v>26</v>
      </c>
      <c r="X61">
        <f>[1]!ACF($U$34:$U$289,W61)</f>
        <v>5.3658613540859101E-2</v>
      </c>
      <c r="Y61">
        <f t="shared" si="13"/>
        <v>-0.38115345624309188</v>
      </c>
      <c r="Z61" s="102">
        <f>_xlfn.NORM.S.INV(1-$Z$32/2)*SQRT((1+2*SUMSQ(X$36:X60))/COUNT($U$34:$U$289))</f>
        <v>0.38115345624309188</v>
      </c>
    </row>
    <row r="62" spans="1:26" x14ac:dyDescent="0.25">
      <c r="A62" s="105" t="s">
        <v>553</v>
      </c>
      <c r="B62" s="106">
        <v>68.445000345501001</v>
      </c>
      <c r="C62" s="109">
        <v>61</v>
      </c>
      <c r="D62" s="102">
        <f t="shared" si="1"/>
        <v>0</v>
      </c>
      <c r="E62" s="102">
        <f t="shared" si="2"/>
        <v>0</v>
      </c>
      <c r="F62" s="102">
        <f t="shared" si="3"/>
        <v>0</v>
      </c>
      <c r="G62" s="102">
        <f t="shared" si="4"/>
        <v>0</v>
      </c>
      <c r="H62" s="102">
        <f t="shared" si="5"/>
        <v>0</v>
      </c>
      <c r="I62" s="102">
        <f t="shared" si="6"/>
        <v>0</v>
      </c>
      <c r="J62" s="102">
        <f t="shared" si="7"/>
        <v>0</v>
      </c>
      <c r="K62" s="102">
        <f t="shared" si="8"/>
        <v>0</v>
      </c>
      <c r="L62" s="102">
        <f t="shared" si="9"/>
        <v>0</v>
      </c>
      <c r="M62" s="102">
        <f t="shared" si="10"/>
        <v>0</v>
      </c>
      <c r="N62" s="102">
        <f t="shared" si="11"/>
        <v>0</v>
      </c>
      <c r="P62" s="102">
        <f t="shared" si="0"/>
        <v>1</v>
      </c>
      <c r="S62" s="11">
        <v>29</v>
      </c>
      <c r="T62" s="11">
        <v>64.03924049156555</v>
      </c>
      <c r="U62" s="11">
        <v>-2.9386327359265536</v>
      </c>
      <c r="V62"/>
      <c r="W62">
        <f t="shared" si="12"/>
        <v>27</v>
      </c>
      <c r="X62">
        <f>[1]!ACF($U$34:$U$289,W62)</f>
        <v>4.620891418571433E-2</v>
      </c>
      <c r="Y62">
        <f t="shared" si="13"/>
        <v>-0.38126679297461752</v>
      </c>
      <c r="Z62" s="102">
        <f>_xlfn.NORM.S.INV(1-$Z$32/2)*SQRT((1+2*SUMSQ(X$36:X61))/COUNT($U$34:$U$289))</f>
        <v>0.38126679297461752</v>
      </c>
    </row>
    <row r="63" spans="1:26" x14ac:dyDescent="0.25">
      <c r="A63" s="105" t="s">
        <v>554</v>
      </c>
      <c r="B63" s="106">
        <v>65.234412569783004</v>
      </c>
      <c r="C63" s="109">
        <v>62</v>
      </c>
      <c r="D63" s="102">
        <f t="shared" si="1"/>
        <v>1</v>
      </c>
      <c r="E63" s="102">
        <f t="shared" si="2"/>
        <v>0</v>
      </c>
      <c r="F63" s="102">
        <f t="shared" si="3"/>
        <v>0</v>
      </c>
      <c r="G63" s="102">
        <f t="shared" si="4"/>
        <v>0</v>
      </c>
      <c r="H63" s="102">
        <f t="shared" si="5"/>
        <v>0</v>
      </c>
      <c r="I63" s="102">
        <f t="shared" si="6"/>
        <v>0</v>
      </c>
      <c r="J63" s="102">
        <f t="shared" si="7"/>
        <v>0</v>
      </c>
      <c r="K63" s="102">
        <f t="shared" si="8"/>
        <v>0</v>
      </c>
      <c r="L63" s="102">
        <f t="shared" si="9"/>
        <v>0</v>
      </c>
      <c r="M63" s="102">
        <f t="shared" si="10"/>
        <v>0</v>
      </c>
      <c r="N63" s="102">
        <f t="shared" si="11"/>
        <v>0</v>
      </c>
      <c r="P63" s="102">
        <f t="shared" si="0"/>
        <v>0</v>
      </c>
      <c r="S63" s="11">
        <v>30</v>
      </c>
      <c r="T63" s="11">
        <v>62.082047316779551</v>
      </c>
      <c r="U63" s="11">
        <v>-2.2015963210425511</v>
      </c>
      <c r="V63"/>
      <c r="W63">
        <f t="shared" si="12"/>
        <v>28</v>
      </c>
      <c r="X63">
        <f>[1]!ACF($U$34:$U$289,W63)</f>
        <v>4.4610608597469521E-2</v>
      </c>
      <c r="Y63">
        <f t="shared" si="13"/>
        <v>-0.381350822305834</v>
      </c>
      <c r="Z63" s="102">
        <f>_xlfn.NORM.S.INV(1-$Z$32/2)*SQRT((1+2*SUMSQ(X$36:X62))/COUNT($U$34:$U$289))</f>
        <v>0.381350822305834</v>
      </c>
    </row>
    <row r="64" spans="1:26" x14ac:dyDescent="0.25">
      <c r="A64" s="105" t="s">
        <v>555</v>
      </c>
      <c r="B64" s="106">
        <v>73.872724250020994</v>
      </c>
      <c r="C64" s="109">
        <v>63</v>
      </c>
      <c r="D64" s="102">
        <f t="shared" si="1"/>
        <v>0</v>
      </c>
      <c r="E64" s="102">
        <f t="shared" si="2"/>
        <v>1</v>
      </c>
      <c r="F64" s="102">
        <f t="shared" si="3"/>
        <v>0</v>
      </c>
      <c r="G64" s="102">
        <f t="shared" si="4"/>
        <v>0</v>
      </c>
      <c r="H64" s="102">
        <f t="shared" si="5"/>
        <v>0</v>
      </c>
      <c r="I64" s="102">
        <f t="shared" si="6"/>
        <v>0</v>
      </c>
      <c r="J64" s="102">
        <f t="shared" si="7"/>
        <v>0</v>
      </c>
      <c r="K64" s="102">
        <f t="shared" si="8"/>
        <v>0</v>
      </c>
      <c r="L64" s="102">
        <f t="shared" si="9"/>
        <v>0</v>
      </c>
      <c r="M64" s="102">
        <f t="shared" si="10"/>
        <v>0</v>
      </c>
      <c r="N64" s="102">
        <f t="shared" si="11"/>
        <v>0</v>
      </c>
      <c r="P64" s="102">
        <f t="shared" si="0"/>
        <v>0</v>
      </c>
      <c r="S64" s="11">
        <v>31</v>
      </c>
      <c r="T64" s="11">
        <v>59.199060084488075</v>
      </c>
      <c r="U64" s="11">
        <v>-0.76640852255607683</v>
      </c>
      <c r="V64"/>
      <c r="W64">
        <f t="shared" si="12"/>
        <v>29</v>
      </c>
      <c r="X64">
        <f>[1]!ACF($U$34:$U$289,W64)</f>
        <v>4.1799920373936802E-2</v>
      </c>
      <c r="Y64">
        <f t="shared" si="13"/>
        <v>-0.38142912257277173</v>
      </c>
      <c r="Z64" s="102">
        <f>_xlfn.NORM.S.INV(1-$Z$32/2)*SQRT((1+2*SUMSQ(X$36:X63))/COUNT($U$34:$U$289))</f>
        <v>0.38142912257277173</v>
      </c>
    </row>
    <row r="65" spans="1:26" x14ac:dyDescent="0.25">
      <c r="A65" s="105" t="s">
        <v>556</v>
      </c>
      <c r="B65" s="106">
        <v>72.151020229874007</v>
      </c>
      <c r="C65" s="109">
        <v>64</v>
      </c>
      <c r="D65" s="102">
        <f t="shared" si="1"/>
        <v>0</v>
      </c>
      <c r="E65" s="102">
        <f t="shared" si="2"/>
        <v>0</v>
      </c>
      <c r="F65" s="102">
        <f t="shared" si="3"/>
        <v>1</v>
      </c>
      <c r="G65" s="102">
        <f t="shared" si="4"/>
        <v>0</v>
      </c>
      <c r="H65" s="102">
        <f t="shared" si="5"/>
        <v>0</v>
      </c>
      <c r="I65" s="102">
        <f t="shared" si="6"/>
        <v>0</v>
      </c>
      <c r="J65" s="102">
        <f t="shared" si="7"/>
        <v>0</v>
      </c>
      <c r="K65" s="102">
        <f t="shared" si="8"/>
        <v>0</v>
      </c>
      <c r="L65" s="102">
        <f t="shared" si="9"/>
        <v>0</v>
      </c>
      <c r="M65" s="102">
        <f t="shared" si="10"/>
        <v>0</v>
      </c>
      <c r="N65" s="102">
        <f t="shared" si="11"/>
        <v>0</v>
      </c>
      <c r="P65" s="102">
        <f t="shared" si="0"/>
        <v>0</v>
      </c>
      <c r="S65" s="11">
        <v>32</v>
      </c>
      <c r="T65" s="11">
        <v>61.800874820102933</v>
      </c>
      <c r="U65" s="11">
        <v>-2.5638452335149324</v>
      </c>
      <c r="V65"/>
      <c r="W65" s="36">
        <f t="shared" si="12"/>
        <v>30</v>
      </c>
      <c r="X65" s="36">
        <f>[1]!ACF($U$34:$U$289,W65)</f>
        <v>4.5597020411029206E-2</v>
      </c>
      <c r="Y65" s="36">
        <f t="shared" si="13"/>
        <v>-0.3814978538081375</v>
      </c>
      <c r="Z65" s="108">
        <f>_xlfn.NORM.S.INV(1-$Z$32/2)*SQRT((1+2*SUMSQ(X$36:X64))/COUNT($U$34:$U$289))</f>
        <v>0.3814978538081375</v>
      </c>
    </row>
    <row r="66" spans="1:26" x14ac:dyDescent="0.25">
      <c r="A66" s="105" t="s">
        <v>557</v>
      </c>
      <c r="B66" s="106">
        <v>71.383797953032001</v>
      </c>
      <c r="C66" s="109">
        <v>65</v>
      </c>
      <c r="D66" s="102">
        <f t="shared" si="1"/>
        <v>0</v>
      </c>
      <c r="E66" s="102">
        <f t="shared" si="2"/>
        <v>0</v>
      </c>
      <c r="F66" s="102">
        <f t="shared" si="3"/>
        <v>0</v>
      </c>
      <c r="G66" s="102">
        <f t="shared" si="4"/>
        <v>1</v>
      </c>
      <c r="H66" s="102">
        <f t="shared" si="5"/>
        <v>0</v>
      </c>
      <c r="I66" s="102">
        <f t="shared" si="6"/>
        <v>0</v>
      </c>
      <c r="J66" s="102">
        <f t="shared" si="7"/>
        <v>0</v>
      </c>
      <c r="K66" s="102">
        <f t="shared" si="8"/>
        <v>0</v>
      </c>
      <c r="L66" s="102">
        <f t="shared" si="9"/>
        <v>0</v>
      </c>
      <c r="M66" s="102">
        <f t="shared" si="10"/>
        <v>0</v>
      </c>
      <c r="N66" s="102">
        <f t="shared" si="11"/>
        <v>0</v>
      </c>
      <c r="P66" s="102">
        <f t="shared" ref="P66:P129" si="14">IF(A66 =$P$1,1,0)</f>
        <v>0</v>
      </c>
      <c r="S66" s="11">
        <v>33</v>
      </c>
      <c r="T66" s="11">
        <v>59.681897655308703</v>
      </c>
      <c r="U66" s="11">
        <v>-1.7768773293277036</v>
      </c>
      <c r="V66"/>
      <c r="W66"/>
      <c r="X66"/>
      <c r="Y66"/>
    </row>
    <row r="67" spans="1:26" x14ac:dyDescent="0.25">
      <c r="A67" s="105" t="s">
        <v>558</v>
      </c>
      <c r="B67" s="106">
        <v>70.560173746116007</v>
      </c>
      <c r="C67" s="109">
        <v>66</v>
      </c>
      <c r="D67" s="102">
        <f t="shared" ref="D67:D130" si="15">IF(A67 =$D$1,1,0)</f>
        <v>0</v>
      </c>
      <c r="E67" s="102">
        <f t="shared" ref="E67:E130" si="16">IF(A67 =$E$1,1,0)</f>
        <v>0</v>
      </c>
      <c r="F67" s="102">
        <f t="shared" ref="F67:F130" si="17">IF(A67 =$F$1,1,0)</f>
        <v>0</v>
      </c>
      <c r="G67" s="102">
        <f t="shared" ref="G67:G130" si="18">IF(A67 =$G$1,1,0)</f>
        <v>0</v>
      </c>
      <c r="H67" s="102">
        <f t="shared" ref="H67:H130" si="19">IF(A67 =$H$1,1,0)</f>
        <v>1</v>
      </c>
      <c r="I67" s="102">
        <f t="shared" ref="I67:I130" si="20">IF(A67 =$I$1,1,0)</f>
        <v>0</v>
      </c>
      <c r="J67" s="102">
        <f t="shared" ref="J67:J130" si="21">IF(A67 =$J$1,1,0)</f>
        <v>0</v>
      </c>
      <c r="K67" s="102">
        <f t="shared" ref="K67:K130" si="22">IF(A67 =$K$1,1,0)</f>
        <v>0</v>
      </c>
      <c r="L67" s="102">
        <f t="shared" ref="L67:L130" si="23">IF(A67 =$L$1,1,0)</f>
        <v>0</v>
      </c>
      <c r="M67" s="102">
        <f t="shared" ref="M67:M130" si="24">IF(A67 =$M$1,1,0)</f>
        <v>0</v>
      </c>
      <c r="N67" s="102">
        <f t="shared" ref="N67:N130" si="25">IF(A67 =$N$1,1,0)</f>
        <v>0</v>
      </c>
      <c r="P67" s="102">
        <f t="shared" si="14"/>
        <v>0</v>
      </c>
      <c r="S67" s="11">
        <v>34</v>
      </c>
      <c r="T67" s="11">
        <v>65.100105941690458</v>
      </c>
      <c r="U67" s="11">
        <v>-2.711656038713457</v>
      </c>
      <c r="V67"/>
      <c r="W67"/>
      <c r="X67"/>
      <c r="Y67"/>
    </row>
    <row r="68" spans="1:26" x14ac:dyDescent="0.25">
      <c r="A68" s="105" t="s">
        <v>559</v>
      </c>
      <c r="B68" s="106">
        <v>68.386984451366999</v>
      </c>
      <c r="C68" s="109">
        <v>67</v>
      </c>
      <c r="D68" s="102">
        <f t="shared" si="15"/>
        <v>0</v>
      </c>
      <c r="E68" s="102">
        <f t="shared" si="16"/>
        <v>0</v>
      </c>
      <c r="F68" s="102">
        <f t="shared" si="17"/>
        <v>0</v>
      </c>
      <c r="G68" s="102">
        <f t="shared" si="18"/>
        <v>0</v>
      </c>
      <c r="H68" s="102">
        <f t="shared" si="19"/>
        <v>0</v>
      </c>
      <c r="I68" s="102">
        <f t="shared" si="20"/>
        <v>1</v>
      </c>
      <c r="J68" s="102">
        <f t="shared" si="21"/>
        <v>0</v>
      </c>
      <c r="K68" s="102">
        <f t="shared" si="22"/>
        <v>0</v>
      </c>
      <c r="L68" s="102">
        <f t="shared" si="23"/>
        <v>0</v>
      </c>
      <c r="M68" s="102">
        <f t="shared" si="24"/>
        <v>0</v>
      </c>
      <c r="N68" s="102">
        <f t="shared" si="25"/>
        <v>0</v>
      </c>
      <c r="P68" s="102">
        <f t="shared" si="14"/>
        <v>0</v>
      </c>
      <c r="S68" s="11">
        <v>35</v>
      </c>
      <c r="T68" s="11">
        <v>67.587943341913274</v>
      </c>
      <c r="U68" s="11">
        <v>-4.5319285824822728</v>
      </c>
      <c r="V68"/>
      <c r="W68"/>
      <c r="X68"/>
      <c r="Y68"/>
    </row>
    <row r="69" spans="1:26" x14ac:dyDescent="0.25">
      <c r="A69" s="105" t="s">
        <v>560</v>
      </c>
      <c r="B69" s="106">
        <v>70.826519098177997</v>
      </c>
      <c r="C69" s="109">
        <v>68</v>
      </c>
      <c r="D69" s="102">
        <f t="shared" si="15"/>
        <v>0</v>
      </c>
      <c r="E69" s="102">
        <f t="shared" si="16"/>
        <v>0</v>
      </c>
      <c r="F69" s="102">
        <f t="shared" si="17"/>
        <v>0</v>
      </c>
      <c r="G69" s="102">
        <f t="shared" si="18"/>
        <v>0</v>
      </c>
      <c r="H69" s="102">
        <f t="shared" si="19"/>
        <v>0</v>
      </c>
      <c r="I69" s="102">
        <f t="shared" si="20"/>
        <v>0</v>
      </c>
      <c r="J69" s="102">
        <f t="shared" si="21"/>
        <v>1</v>
      </c>
      <c r="K69" s="102">
        <f t="shared" si="22"/>
        <v>0</v>
      </c>
      <c r="L69" s="102">
        <f t="shared" si="23"/>
        <v>0</v>
      </c>
      <c r="M69" s="102">
        <f t="shared" si="24"/>
        <v>0</v>
      </c>
      <c r="N69" s="102">
        <f t="shared" si="25"/>
        <v>0</v>
      </c>
      <c r="P69" s="102">
        <f t="shared" si="14"/>
        <v>0</v>
      </c>
      <c r="S69" s="11">
        <v>36</v>
      </c>
      <c r="T69" s="11">
        <v>71.678525359081462</v>
      </c>
      <c r="U69" s="11">
        <v>-6.1506584109094575</v>
      </c>
      <c r="V69"/>
      <c r="W69"/>
      <c r="X69"/>
      <c r="Y69"/>
    </row>
    <row r="70" spans="1:26" x14ac:dyDescent="0.25">
      <c r="A70" s="105" t="s">
        <v>561</v>
      </c>
      <c r="B70" s="106">
        <v>68.761571421642998</v>
      </c>
      <c r="C70" s="109">
        <v>69</v>
      </c>
      <c r="D70" s="102">
        <f t="shared" si="15"/>
        <v>0</v>
      </c>
      <c r="E70" s="102">
        <f t="shared" si="16"/>
        <v>0</v>
      </c>
      <c r="F70" s="102">
        <f t="shared" si="17"/>
        <v>0</v>
      </c>
      <c r="G70" s="102">
        <f t="shared" si="18"/>
        <v>0</v>
      </c>
      <c r="H70" s="102">
        <f t="shared" si="19"/>
        <v>0</v>
      </c>
      <c r="I70" s="102">
        <f t="shared" si="20"/>
        <v>0</v>
      </c>
      <c r="J70" s="102">
        <f t="shared" si="21"/>
        <v>0</v>
      </c>
      <c r="K70" s="102">
        <f t="shared" si="22"/>
        <v>1</v>
      </c>
      <c r="L70" s="102">
        <f t="shared" si="23"/>
        <v>0</v>
      </c>
      <c r="M70" s="102">
        <f t="shared" si="24"/>
        <v>0</v>
      </c>
      <c r="N70" s="102">
        <f t="shared" si="25"/>
        <v>0</v>
      </c>
      <c r="P70" s="102">
        <f t="shared" si="14"/>
        <v>0</v>
      </c>
      <c r="S70" s="11">
        <v>37</v>
      </c>
      <c r="T70" s="11">
        <v>62.645308966992175</v>
      </c>
      <c r="U70" s="11">
        <v>-1.4486459526981719</v>
      </c>
      <c r="V70"/>
      <c r="W70"/>
      <c r="X70"/>
      <c r="Y70"/>
    </row>
    <row r="71" spans="1:26" x14ac:dyDescent="0.25">
      <c r="A71" s="105" t="s">
        <v>562</v>
      </c>
      <c r="B71" s="106">
        <v>73.414034995674001</v>
      </c>
      <c r="C71" s="109">
        <v>70</v>
      </c>
      <c r="D71" s="102">
        <f t="shared" si="15"/>
        <v>0</v>
      </c>
      <c r="E71" s="102">
        <f t="shared" si="16"/>
        <v>0</v>
      </c>
      <c r="F71" s="102">
        <f t="shared" si="17"/>
        <v>0</v>
      </c>
      <c r="G71" s="102">
        <f t="shared" si="18"/>
        <v>0</v>
      </c>
      <c r="H71" s="102">
        <f t="shared" si="19"/>
        <v>0</v>
      </c>
      <c r="I71" s="102">
        <f t="shared" si="20"/>
        <v>0</v>
      </c>
      <c r="J71" s="102">
        <f t="shared" si="21"/>
        <v>0</v>
      </c>
      <c r="K71" s="102">
        <f t="shared" si="22"/>
        <v>0</v>
      </c>
      <c r="L71" s="102">
        <f t="shared" si="23"/>
        <v>1</v>
      </c>
      <c r="M71" s="102">
        <f t="shared" si="24"/>
        <v>0</v>
      </c>
      <c r="N71" s="102">
        <f t="shared" si="25"/>
        <v>0</v>
      </c>
      <c r="P71" s="102">
        <f t="shared" si="14"/>
        <v>0</v>
      </c>
      <c r="S71" s="11">
        <v>38</v>
      </c>
      <c r="T71" s="11">
        <v>59.310870939376002</v>
      </c>
      <c r="U71" s="11">
        <v>-0.65734516153500522</v>
      </c>
      <c r="V71"/>
      <c r="W71"/>
      <c r="X71"/>
      <c r="Y71"/>
    </row>
    <row r="72" spans="1:26" x14ac:dyDescent="0.25">
      <c r="A72" s="105" t="s">
        <v>563</v>
      </c>
      <c r="B72" s="106">
        <v>75.449640448791001</v>
      </c>
      <c r="C72" s="109">
        <v>71</v>
      </c>
      <c r="D72" s="102">
        <f t="shared" si="15"/>
        <v>0</v>
      </c>
      <c r="E72" s="102">
        <f t="shared" si="16"/>
        <v>0</v>
      </c>
      <c r="F72" s="102">
        <f t="shared" si="17"/>
        <v>0</v>
      </c>
      <c r="G72" s="102">
        <f t="shared" si="18"/>
        <v>0</v>
      </c>
      <c r="H72" s="102">
        <f t="shared" si="19"/>
        <v>0</v>
      </c>
      <c r="I72" s="102">
        <f t="shared" si="20"/>
        <v>0</v>
      </c>
      <c r="J72" s="102">
        <f t="shared" si="21"/>
        <v>0</v>
      </c>
      <c r="K72" s="102">
        <f t="shared" si="22"/>
        <v>0</v>
      </c>
      <c r="L72" s="102">
        <f t="shared" si="23"/>
        <v>0</v>
      </c>
      <c r="M72" s="102">
        <f t="shared" si="24"/>
        <v>1</v>
      </c>
      <c r="N72" s="102">
        <f t="shared" si="25"/>
        <v>0</v>
      </c>
      <c r="P72" s="102">
        <f t="shared" si="14"/>
        <v>0</v>
      </c>
      <c r="S72" s="11">
        <v>39</v>
      </c>
      <c r="T72" s="11">
        <v>69.663958098644258</v>
      </c>
      <c r="U72" s="11">
        <v>-3.5701817700802536</v>
      </c>
      <c r="V72"/>
      <c r="W72"/>
      <c r="X72"/>
      <c r="Y72"/>
    </row>
    <row r="73" spans="1:26" x14ac:dyDescent="0.25">
      <c r="A73" s="105" t="s">
        <v>564</v>
      </c>
      <c r="B73" s="106">
        <v>79.360776695794002</v>
      </c>
      <c r="C73" s="109">
        <v>72</v>
      </c>
      <c r="D73" s="102">
        <f t="shared" si="15"/>
        <v>0</v>
      </c>
      <c r="E73" s="102">
        <f t="shared" si="16"/>
        <v>0</v>
      </c>
      <c r="F73" s="102">
        <f t="shared" si="17"/>
        <v>0</v>
      </c>
      <c r="G73" s="102">
        <f t="shared" si="18"/>
        <v>0</v>
      </c>
      <c r="H73" s="102">
        <f t="shared" si="19"/>
        <v>0</v>
      </c>
      <c r="I73" s="102">
        <f t="shared" si="20"/>
        <v>0</v>
      </c>
      <c r="J73" s="102">
        <f t="shared" si="21"/>
        <v>0</v>
      </c>
      <c r="K73" s="102">
        <f t="shared" si="22"/>
        <v>0</v>
      </c>
      <c r="L73" s="102">
        <f t="shared" si="23"/>
        <v>0</v>
      </c>
      <c r="M73" s="102">
        <f t="shared" si="24"/>
        <v>0</v>
      </c>
      <c r="N73" s="102">
        <f t="shared" si="25"/>
        <v>1</v>
      </c>
      <c r="P73" s="102">
        <f t="shared" si="14"/>
        <v>0</v>
      </c>
      <c r="S73" s="11">
        <v>40</v>
      </c>
      <c r="T73" s="11">
        <v>66.405955489739398</v>
      </c>
      <c r="U73" s="11">
        <v>-2.3395610544824024</v>
      </c>
      <c r="V73"/>
      <c r="W73"/>
      <c r="X73"/>
      <c r="Y73"/>
    </row>
    <row r="74" spans="1:26" x14ac:dyDescent="0.25">
      <c r="A74" s="105" t="s">
        <v>553</v>
      </c>
      <c r="B74" s="106">
        <v>72.415419562729994</v>
      </c>
      <c r="C74" s="109">
        <v>73</v>
      </c>
      <c r="D74" s="102">
        <f t="shared" si="15"/>
        <v>0</v>
      </c>
      <c r="E74" s="102">
        <f t="shared" si="16"/>
        <v>0</v>
      </c>
      <c r="F74" s="102">
        <f t="shared" si="17"/>
        <v>0</v>
      </c>
      <c r="G74" s="102">
        <f t="shared" si="18"/>
        <v>0</v>
      </c>
      <c r="H74" s="102">
        <f t="shared" si="19"/>
        <v>0</v>
      </c>
      <c r="I74" s="102">
        <f t="shared" si="20"/>
        <v>0</v>
      </c>
      <c r="J74" s="102">
        <f t="shared" si="21"/>
        <v>0</v>
      </c>
      <c r="K74" s="102">
        <f t="shared" si="22"/>
        <v>0</v>
      </c>
      <c r="L74" s="102">
        <f t="shared" si="23"/>
        <v>0</v>
      </c>
      <c r="M74" s="102">
        <f t="shared" si="24"/>
        <v>0</v>
      </c>
      <c r="N74" s="102">
        <f t="shared" si="25"/>
        <v>0</v>
      </c>
      <c r="P74" s="102">
        <f t="shared" si="14"/>
        <v>1</v>
      </c>
      <c r="S74" s="11">
        <v>41</v>
      </c>
      <c r="T74" s="11">
        <v>66.964512313105288</v>
      </c>
      <c r="U74" s="11">
        <v>-3.0907030078422864</v>
      </c>
      <c r="V74"/>
      <c r="W74"/>
      <c r="X74"/>
      <c r="Y74"/>
    </row>
    <row r="75" spans="1:26" x14ac:dyDescent="0.25">
      <c r="A75" s="105" t="s">
        <v>554</v>
      </c>
      <c r="B75" s="106">
        <v>70.023901755771007</v>
      </c>
      <c r="C75" s="109">
        <v>74</v>
      </c>
      <c r="D75" s="102">
        <f t="shared" si="15"/>
        <v>1</v>
      </c>
      <c r="E75" s="102">
        <f t="shared" si="16"/>
        <v>0</v>
      </c>
      <c r="F75" s="102">
        <f t="shared" si="17"/>
        <v>0</v>
      </c>
      <c r="G75" s="102">
        <f t="shared" si="18"/>
        <v>0</v>
      </c>
      <c r="H75" s="102">
        <f t="shared" si="19"/>
        <v>0</v>
      </c>
      <c r="I75" s="102">
        <f t="shared" si="20"/>
        <v>0</v>
      </c>
      <c r="J75" s="102">
        <f t="shared" si="21"/>
        <v>0</v>
      </c>
      <c r="K75" s="102">
        <f t="shared" si="22"/>
        <v>0</v>
      </c>
      <c r="L75" s="102">
        <f t="shared" si="23"/>
        <v>0</v>
      </c>
      <c r="M75" s="102">
        <f t="shared" si="24"/>
        <v>0</v>
      </c>
      <c r="N75" s="102">
        <f t="shared" si="25"/>
        <v>0</v>
      </c>
      <c r="P75" s="102">
        <f t="shared" si="14"/>
        <v>0</v>
      </c>
      <c r="S75" s="11">
        <v>42</v>
      </c>
      <c r="T75" s="11">
        <v>65.007319138319289</v>
      </c>
      <c r="U75" s="11">
        <v>-2.5326207690522864</v>
      </c>
      <c r="V75"/>
      <c r="W75"/>
      <c r="X75"/>
      <c r="Y75"/>
    </row>
    <row r="76" spans="1:26" x14ac:dyDescent="0.25">
      <c r="A76" s="105" t="s">
        <v>555</v>
      </c>
      <c r="B76" s="106">
        <v>77.857092439332007</v>
      </c>
      <c r="C76" s="109">
        <v>75</v>
      </c>
      <c r="D76" s="102">
        <f t="shared" si="15"/>
        <v>0</v>
      </c>
      <c r="E76" s="102">
        <f t="shared" si="16"/>
        <v>1</v>
      </c>
      <c r="F76" s="102">
        <f t="shared" si="17"/>
        <v>0</v>
      </c>
      <c r="G76" s="102">
        <f t="shared" si="18"/>
        <v>0</v>
      </c>
      <c r="H76" s="102">
        <f t="shared" si="19"/>
        <v>0</v>
      </c>
      <c r="I76" s="102">
        <f t="shared" si="20"/>
        <v>0</v>
      </c>
      <c r="J76" s="102">
        <f t="shared" si="21"/>
        <v>0</v>
      </c>
      <c r="K76" s="102">
        <f t="shared" si="22"/>
        <v>0</v>
      </c>
      <c r="L76" s="102">
        <f t="shared" si="23"/>
        <v>0</v>
      </c>
      <c r="M76" s="102">
        <f t="shared" si="24"/>
        <v>0</v>
      </c>
      <c r="N76" s="102">
        <f t="shared" si="25"/>
        <v>0</v>
      </c>
      <c r="P76" s="102">
        <f t="shared" si="14"/>
        <v>0</v>
      </c>
      <c r="S76" s="11">
        <v>43</v>
      </c>
      <c r="T76" s="11">
        <v>62.124331906027805</v>
      </c>
      <c r="U76" s="11">
        <v>-1.1146286084128079</v>
      </c>
      <c r="V76"/>
      <c r="W76"/>
      <c r="X76"/>
      <c r="Y76"/>
    </row>
    <row r="77" spans="1:26" x14ac:dyDescent="0.25">
      <c r="A77" s="105" t="s">
        <v>556</v>
      </c>
      <c r="B77" s="106">
        <v>76.087098411490999</v>
      </c>
      <c r="C77" s="109">
        <v>76</v>
      </c>
      <c r="D77" s="102">
        <f t="shared" si="15"/>
        <v>0</v>
      </c>
      <c r="E77" s="102">
        <f t="shared" si="16"/>
        <v>0</v>
      </c>
      <c r="F77" s="102">
        <f t="shared" si="17"/>
        <v>1</v>
      </c>
      <c r="G77" s="102">
        <f t="shared" si="18"/>
        <v>0</v>
      </c>
      <c r="H77" s="102">
        <f t="shared" si="19"/>
        <v>0</v>
      </c>
      <c r="I77" s="102">
        <f t="shared" si="20"/>
        <v>0</v>
      </c>
      <c r="J77" s="102">
        <f t="shared" si="21"/>
        <v>0</v>
      </c>
      <c r="K77" s="102">
        <f t="shared" si="22"/>
        <v>0</v>
      </c>
      <c r="L77" s="102">
        <f t="shared" si="23"/>
        <v>0</v>
      </c>
      <c r="M77" s="102">
        <f t="shared" si="24"/>
        <v>0</v>
      </c>
      <c r="N77" s="102">
        <f t="shared" si="25"/>
        <v>0</v>
      </c>
      <c r="P77" s="102">
        <f t="shared" si="14"/>
        <v>0</v>
      </c>
      <c r="S77" s="11">
        <v>44</v>
      </c>
      <c r="T77" s="11">
        <v>64.726146641642671</v>
      </c>
      <c r="U77" s="11">
        <v>-3.3404195410686697</v>
      </c>
      <c r="V77"/>
      <c r="W77"/>
      <c r="X77"/>
      <c r="Y77"/>
    </row>
    <row r="78" spans="1:26" x14ac:dyDescent="0.25">
      <c r="A78" s="105" t="s">
        <v>557</v>
      </c>
      <c r="B78" s="106">
        <v>76.772317808127994</v>
      </c>
      <c r="C78" s="109">
        <v>77</v>
      </c>
      <c r="D78" s="102">
        <f t="shared" si="15"/>
        <v>0</v>
      </c>
      <c r="E78" s="102">
        <f t="shared" si="16"/>
        <v>0</v>
      </c>
      <c r="F78" s="102">
        <f t="shared" si="17"/>
        <v>0</v>
      </c>
      <c r="G78" s="102">
        <f t="shared" si="18"/>
        <v>1</v>
      </c>
      <c r="H78" s="102">
        <f t="shared" si="19"/>
        <v>0</v>
      </c>
      <c r="I78" s="102">
        <f t="shared" si="20"/>
        <v>0</v>
      </c>
      <c r="J78" s="102">
        <f t="shared" si="21"/>
        <v>0</v>
      </c>
      <c r="K78" s="102">
        <f t="shared" si="22"/>
        <v>0</v>
      </c>
      <c r="L78" s="102">
        <f t="shared" si="23"/>
        <v>0</v>
      </c>
      <c r="M78" s="102">
        <f t="shared" si="24"/>
        <v>0</v>
      </c>
      <c r="N78" s="102">
        <f t="shared" si="25"/>
        <v>0</v>
      </c>
      <c r="P78" s="102">
        <f t="shared" si="14"/>
        <v>0</v>
      </c>
      <c r="S78" s="11">
        <v>45</v>
      </c>
      <c r="T78" s="11">
        <v>62.607169476848441</v>
      </c>
      <c r="U78" s="11">
        <v>-2.4138919819524389</v>
      </c>
      <c r="V78"/>
      <c r="W78"/>
      <c r="X78"/>
      <c r="Y78"/>
    </row>
    <row r="79" spans="1:26" x14ac:dyDescent="0.25">
      <c r="A79" s="105" t="s">
        <v>558</v>
      </c>
      <c r="B79" s="106">
        <v>75.412793551608004</v>
      </c>
      <c r="C79" s="109">
        <v>78</v>
      </c>
      <c r="D79" s="102">
        <f t="shared" si="15"/>
        <v>0</v>
      </c>
      <c r="E79" s="102">
        <f t="shared" si="16"/>
        <v>0</v>
      </c>
      <c r="F79" s="102">
        <f t="shared" si="17"/>
        <v>0</v>
      </c>
      <c r="G79" s="102">
        <f t="shared" si="18"/>
        <v>0</v>
      </c>
      <c r="H79" s="102">
        <f t="shared" si="19"/>
        <v>1</v>
      </c>
      <c r="I79" s="102">
        <f t="shared" si="20"/>
        <v>0</v>
      </c>
      <c r="J79" s="102">
        <f t="shared" si="21"/>
        <v>0</v>
      </c>
      <c r="K79" s="102">
        <f t="shared" si="22"/>
        <v>0</v>
      </c>
      <c r="L79" s="102">
        <f t="shared" si="23"/>
        <v>0</v>
      </c>
      <c r="M79" s="102">
        <f t="shared" si="24"/>
        <v>0</v>
      </c>
      <c r="N79" s="102">
        <f t="shared" si="25"/>
        <v>0</v>
      </c>
      <c r="P79" s="102">
        <f t="shared" si="14"/>
        <v>0</v>
      </c>
      <c r="S79" s="11">
        <v>46</v>
      </c>
      <c r="T79" s="11">
        <v>68.025377763230196</v>
      </c>
      <c r="U79" s="11">
        <v>-3.2789227576821958</v>
      </c>
      <c r="V79"/>
      <c r="W79"/>
      <c r="X79"/>
      <c r="Y79"/>
    </row>
    <row r="80" spans="1:26" x14ac:dyDescent="0.25">
      <c r="A80" s="105" t="s">
        <v>559</v>
      </c>
      <c r="B80" s="106">
        <v>72.959334647633</v>
      </c>
      <c r="C80" s="109">
        <v>79</v>
      </c>
      <c r="D80" s="102">
        <f t="shared" si="15"/>
        <v>0</v>
      </c>
      <c r="E80" s="102">
        <f t="shared" si="16"/>
        <v>0</v>
      </c>
      <c r="F80" s="102">
        <f t="shared" si="17"/>
        <v>0</v>
      </c>
      <c r="G80" s="102">
        <f t="shared" si="18"/>
        <v>0</v>
      </c>
      <c r="H80" s="102">
        <f t="shared" si="19"/>
        <v>0</v>
      </c>
      <c r="I80" s="102">
        <f t="shared" si="20"/>
        <v>1</v>
      </c>
      <c r="J80" s="102">
        <f t="shared" si="21"/>
        <v>0</v>
      </c>
      <c r="K80" s="102">
        <f t="shared" si="22"/>
        <v>0</v>
      </c>
      <c r="L80" s="102">
        <f t="shared" si="23"/>
        <v>0</v>
      </c>
      <c r="M80" s="102">
        <f t="shared" si="24"/>
        <v>0</v>
      </c>
      <c r="N80" s="102">
        <f t="shared" si="25"/>
        <v>0</v>
      </c>
      <c r="P80" s="102">
        <f t="shared" si="14"/>
        <v>0</v>
      </c>
      <c r="S80" s="11">
        <v>47</v>
      </c>
      <c r="T80" s="11">
        <v>70.513215163453012</v>
      </c>
      <c r="U80" s="11">
        <v>-5.2653051369500048</v>
      </c>
      <c r="V80"/>
      <c r="W80"/>
      <c r="X80"/>
      <c r="Y80"/>
    </row>
    <row r="81" spans="1:25" x14ac:dyDescent="0.25">
      <c r="A81" s="105" t="s">
        <v>560</v>
      </c>
      <c r="B81" s="106">
        <v>74.242245929575006</v>
      </c>
      <c r="C81" s="109">
        <v>80</v>
      </c>
      <c r="D81" s="102">
        <f t="shared" si="15"/>
        <v>0</v>
      </c>
      <c r="E81" s="102">
        <f t="shared" si="16"/>
        <v>0</v>
      </c>
      <c r="F81" s="102">
        <f t="shared" si="17"/>
        <v>0</v>
      </c>
      <c r="G81" s="102">
        <f t="shared" si="18"/>
        <v>0</v>
      </c>
      <c r="H81" s="102">
        <f t="shared" si="19"/>
        <v>0</v>
      </c>
      <c r="I81" s="102">
        <f t="shared" si="20"/>
        <v>0</v>
      </c>
      <c r="J81" s="102">
        <f t="shared" si="21"/>
        <v>1</v>
      </c>
      <c r="K81" s="102">
        <f t="shared" si="22"/>
        <v>0</v>
      </c>
      <c r="L81" s="102">
        <f t="shared" si="23"/>
        <v>0</v>
      </c>
      <c r="M81" s="102">
        <f t="shared" si="24"/>
        <v>0</v>
      </c>
      <c r="N81" s="102">
        <f t="shared" si="25"/>
        <v>0</v>
      </c>
      <c r="P81" s="102">
        <f t="shared" si="14"/>
        <v>0</v>
      </c>
      <c r="S81" s="11">
        <v>48</v>
      </c>
      <c r="T81" s="11">
        <v>74.603797180621186</v>
      </c>
      <c r="U81" s="11">
        <v>-6.843008612395181</v>
      </c>
      <c r="V81"/>
      <c r="W81"/>
      <c r="X81"/>
      <c r="Y81"/>
    </row>
    <row r="82" spans="1:25" x14ac:dyDescent="0.25">
      <c r="A82" s="105" t="s">
        <v>561</v>
      </c>
      <c r="B82" s="106">
        <v>73.394420823220997</v>
      </c>
      <c r="C82" s="109">
        <v>81</v>
      </c>
      <c r="D82" s="102">
        <f t="shared" si="15"/>
        <v>0</v>
      </c>
      <c r="E82" s="102">
        <f t="shared" si="16"/>
        <v>0</v>
      </c>
      <c r="F82" s="102">
        <f t="shared" si="17"/>
        <v>0</v>
      </c>
      <c r="G82" s="102">
        <f t="shared" si="18"/>
        <v>0</v>
      </c>
      <c r="H82" s="102">
        <f t="shared" si="19"/>
        <v>0</v>
      </c>
      <c r="I82" s="102">
        <f t="shared" si="20"/>
        <v>0</v>
      </c>
      <c r="J82" s="102">
        <f t="shared" si="21"/>
        <v>0</v>
      </c>
      <c r="K82" s="102">
        <f t="shared" si="22"/>
        <v>1</v>
      </c>
      <c r="L82" s="102">
        <f t="shared" si="23"/>
        <v>0</v>
      </c>
      <c r="M82" s="102">
        <f t="shared" si="24"/>
        <v>0</v>
      </c>
      <c r="N82" s="102">
        <f t="shared" si="25"/>
        <v>0</v>
      </c>
      <c r="P82" s="102">
        <f t="shared" si="14"/>
        <v>0</v>
      </c>
      <c r="S82" s="11">
        <v>49</v>
      </c>
      <c r="T82" s="11">
        <v>65.570580788531913</v>
      </c>
      <c r="U82" s="11">
        <v>-1.86833829101991</v>
      </c>
      <c r="V82"/>
      <c r="W82"/>
      <c r="X82"/>
      <c r="Y82"/>
    </row>
    <row r="83" spans="1:25" x14ac:dyDescent="0.25">
      <c r="A83" s="105" t="s">
        <v>562</v>
      </c>
      <c r="B83" s="106">
        <v>79.059146140679005</v>
      </c>
      <c r="C83" s="109">
        <v>82</v>
      </c>
      <c r="D83" s="102">
        <f t="shared" si="15"/>
        <v>0</v>
      </c>
      <c r="E83" s="102">
        <f t="shared" si="16"/>
        <v>0</v>
      </c>
      <c r="F83" s="102">
        <f t="shared" si="17"/>
        <v>0</v>
      </c>
      <c r="G83" s="102">
        <f t="shared" si="18"/>
        <v>0</v>
      </c>
      <c r="H83" s="102">
        <f t="shared" si="19"/>
        <v>0</v>
      </c>
      <c r="I83" s="102">
        <f t="shared" si="20"/>
        <v>0</v>
      </c>
      <c r="J83" s="102">
        <f t="shared" si="21"/>
        <v>0</v>
      </c>
      <c r="K83" s="102">
        <f t="shared" si="22"/>
        <v>0</v>
      </c>
      <c r="L83" s="102">
        <f t="shared" si="23"/>
        <v>1</v>
      </c>
      <c r="M83" s="102">
        <f t="shared" si="24"/>
        <v>0</v>
      </c>
      <c r="N83" s="102">
        <f t="shared" si="25"/>
        <v>0</v>
      </c>
      <c r="P83" s="102">
        <f t="shared" si="14"/>
        <v>0</v>
      </c>
      <c r="S83" s="11">
        <v>50</v>
      </c>
      <c r="T83" s="11">
        <v>62.236142760915733</v>
      </c>
      <c r="U83" s="11">
        <v>-0.91458780564873621</v>
      </c>
      <c r="V83"/>
      <c r="W83"/>
      <c r="X83"/>
      <c r="Y83"/>
    </row>
    <row r="84" spans="1:25" x14ac:dyDescent="0.25">
      <c r="A84" s="105" t="s">
        <v>563</v>
      </c>
      <c r="B84" s="106">
        <v>79.673607006181001</v>
      </c>
      <c r="C84" s="109">
        <v>83</v>
      </c>
      <c r="D84" s="102">
        <f t="shared" si="15"/>
        <v>0</v>
      </c>
      <c r="E84" s="102">
        <f t="shared" si="16"/>
        <v>0</v>
      </c>
      <c r="F84" s="102">
        <f t="shared" si="17"/>
        <v>0</v>
      </c>
      <c r="G84" s="102">
        <f t="shared" si="18"/>
        <v>0</v>
      </c>
      <c r="H84" s="102">
        <f t="shared" si="19"/>
        <v>0</v>
      </c>
      <c r="I84" s="102">
        <f t="shared" si="20"/>
        <v>0</v>
      </c>
      <c r="J84" s="102">
        <f t="shared" si="21"/>
        <v>0</v>
      </c>
      <c r="K84" s="102">
        <f t="shared" si="22"/>
        <v>0</v>
      </c>
      <c r="L84" s="102">
        <f t="shared" si="23"/>
        <v>0</v>
      </c>
      <c r="M84" s="102">
        <f t="shared" si="24"/>
        <v>1</v>
      </c>
      <c r="N84" s="102">
        <f t="shared" si="25"/>
        <v>0</v>
      </c>
      <c r="P84" s="102">
        <f t="shared" si="14"/>
        <v>0</v>
      </c>
      <c r="S84" s="11">
        <v>51</v>
      </c>
      <c r="T84" s="11">
        <v>72.589229920183996</v>
      </c>
      <c r="U84" s="11">
        <v>-2.4769583276909941</v>
      </c>
      <c r="V84"/>
      <c r="W84"/>
      <c r="X84"/>
      <c r="Y84"/>
    </row>
    <row r="85" spans="1:25" x14ac:dyDescent="0.25">
      <c r="A85" s="105" t="s">
        <v>564</v>
      </c>
      <c r="B85" s="106">
        <v>84.140964156040994</v>
      </c>
      <c r="C85" s="109">
        <v>84</v>
      </c>
      <c r="D85" s="102">
        <f t="shared" si="15"/>
        <v>0</v>
      </c>
      <c r="E85" s="102">
        <f t="shared" si="16"/>
        <v>0</v>
      </c>
      <c r="F85" s="102">
        <f t="shared" si="17"/>
        <v>0</v>
      </c>
      <c r="G85" s="102">
        <f t="shared" si="18"/>
        <v>0</v>
      </c>
      <c r="H85" s="102">
        <f t="shared" si="19"/>
        <v>0</v>
      </c>
      <c r="I85" s="102">
        <f t="shared" si="20"/>
        <v>0</v>
      </c>
      <c r="J85" s="102">
        <f t="shared" si="21"/>
        <v>0</v>
      </c>
      <c r="K85" s="102">
        <f t="shared" si="22"/>
        <v>0</v>
      </c>
      <c r="L85" s="102">
        <f t="shared" si="23"/>
        <v>0</v>
      </c>
      <c r="M85" s="102">
        <f t="shared" si="24"/>
        <v>0</v>
      </c>
      <c r="N85" s="102">
        <f t="shared" si="25"/>
        <v>1</v>
      </c>
      <c r="P85" s="102">
        <f t="shared" si="14"/>
        <v>0</v>
      </c>
      <c r="S85" s="11">
        <v>52</v>
      </c>
      <c r="T85" s="11">
        <v>69.331227311279122</v>
      </c>
      <c r="U85" s="11">
        <v>-1.3585537060751278</v>
      </c>
      <c r="V85"/>
      <c r="W85"/>
      <c r="X85"/>
      <c r="Y85"/>
    </row>
    <row r="86" spans="1:25" x14ac:dyDescent="0.25">
      <c r="A86" s="105" t="s">
        <v>553</v>
      </c>
      <c r="B86" s="106">
        <v>76.360676150613003</v>
      </c>
      <c r="C86" s="109">
        <v>85</v>
      </c>
      <c r="D86" s="102">
        <f t="shared" si="15"/>
        <v>0</v>
      </c>
      <c r="E86" s="102">
        <f t="shared" si="16"/>
        <v>0</v>
      </c>
      <c r="F86" s="102">
        <f t="shared" si="17"/>
        <v>0</v>
      </c>
      <c r="G86" s="102">
        <f t="shared" si="18"/>
        <v>0</v>
      </c>
      <c r="H86" s="102">
        <f t="shared" si="19"/>
        <v>0</v>
      </c>
      <c r="I86" s="102">
        <f t="shared" si="20"/>
        <v>0</v>
      </c>
      <c r="J86" s="102">
        <f t="shared" si="21"/>
        <v>0</v>
      </c>
      <c r="K86" s="102">
        <f t="shared" si="22"/>
        <v>0</v>
      </c>
      <c r="L86" s="102">
        <f t="shared" si="23"/>
        <v>0</v>
      </c>
      <c r="M86" s="102">
        <f t="shared" si="24"/>
        <v>0</v>
      </c>
      <c r="N86" s="102">
        <f t="shared" si="25"/>
        <v>0</v>
      </c>
      <c r="P86" s="102">
        <f t="shared" si="14"/>
        <v>1</v>
      </c>
      <c r="S86" s="11">
        <v>53</v>
      </c>
      <c r="T86" s="11">
        <v>69.889784134645026</v>
      </c>
      <c r="U86" s="11">
        <v>-1.9996886499580313</v>
      </c>
      <c r="V86"/>
      <c r="W86"/>
      <c r="X86"/>
      <c r="Y86"/>
    </row>
    <row r="87" spans="1:25" x14ac:dyDescent="0.25">
      <c r="A87" s="105" t="s">
        <v>554</v>
      </c>
      <c r="B87" s="106">
        <v>73.378759796783996</v>
      </c>
      <c r="C87" s="109">
        <v>86</v>
      </c>
      <c r="D87" s="102">
        <f t="shared" si="15"/>
        <v>1</v>
      </c>
      <c r="E87" s="102">
        <f t="shared" si="16"/>
        <v>0</v>
      </c>
      <c r="F87" s="102">
        <f t="shared" si="17"/>
        <v>0</v>
      </c>
      <c r="G87" s="102">
        <f t="shared" si="18"/>
        <v>0</v>
      </c>
      <c r="H87" s="102">
        <f t="shared" si="19"/>
        <v>0</v>
      </c>
      <c r="I87" s="102">
        <f t="shared" si="20"/>
        <v>0</v>
      </c>
      <c r="J87" s="102">
        <f t="shared" si="21"/>
        <v>0</v>
      </c>
      <c r="K87" s="102">
        <f t="shared" si="22"/>
        <v>0</v>
      </c>
      <c r="L87" s="102">
        <f t="shared" si="23"/>
        <v>0</v>
      </c>
      <c r="M87" s="102">
        <f t="shared" si="24"/>
        <v>0</v>
      </c>
      <c r="N87" s="102">
        <f t="shared" si="25"/>
        <v>0</v>
      </c>
      <c r="P87" s="102">
        <f t="shared" si="14"/>
        <v>0</v>
      </c>
      <c r="S87" s="11">
        <v>54</v>
      </c>
      <c r="T87" s="11">
        <v>67.932590959859027</v>
      </c>
      <c r="U87" s="11">
        <v>-1.4585252417790286</v>
      </c>
      <c r="V87"/>
      <c r="W87"/>
      <c r="X87"/>
      <c r="Y87"/>
    </row>
    <row r="88" spans="1:25" x14ac:dyDescent="0.25">
      <c r="A88" s="105" t="s">
        <v>555</v>
      </c>
      <c r="B88" s="106">
        <v>83.172560527056007</v>
      </c>
      <c r="C88" s="109">
        <v>87</v>
      </c>
      <c r="D88" s="102">
        <f t="shared" si="15"/>
        <v>0</v>
      </c>
      <c r="E88" s="102">
        <f t="shared" si="16"/>
        <v>1</v>
      </c>
      <c r="F88" s="102">
        <f t="shared" si="17"/>
        <v>0</v>
      </c>
      <c r="G88" s="102">
        <f t="shared" si="18"/>
        <v>0</v>
      </c>
      <c r="H88" s="102">
        <f t="shared" si="19"/>
        <v>0</v>
      </c>
      <c r="I88" s="102">
        <f t="shared" si="20"/>
        <v>0</v>
      </c>
      <c r="J88" s="102">
        <f t="shared" si="21"/>
        <v>0</v>
      </c>
      <c r="K88" s="102">
        <f t="shared" si="22"/>
        <v>0</v>
      </c>
      <c r="L88" s="102">
        <f t="shared" si="23"/>
        <v>0</v>
      </c>
      <c r="M88" s="102">
        <f t="shared" si="24"/>
        <v>0</v>
      </c>
      <c r="N88" s="102">
        <f t="shared" si="25"/>
        <v>0</v>
      </c>
      <c r="P88" s="102">
        <f t="shared" si="14"/>
        <v>0</v>
      </c>
      <c r="S88" s="11">
        <v>55</v>
      </c>
      <c r="T88" s="11">
        <v>65.049603727567543</v>
      </c>
      <c r="U88" s="11">
        <v>0.62312319695345764</v>
      </c>
      <c r="V88"/>
      <c r="W88"/>
      <c r="X88"/>
      <c r="Y88"/>
    </row>
    <row r="89" spans="1:25" x14ac:dyDescent="0.25">
      <c r="A89" s="105" t="s">
        <v>556</v>
      </c>
      <c r="B89" s="106">
        <v>80.593586712930005</v>
      </c>
      <c r="C89" s="109">
        <v>88</v>
      </c>
      <c r="D89" s="102">
        <f t="shared" si="15"/>
        <v>0</v>
      </c>
      <c r="E89" s="102">
        <f t="shared" si="16"/>
        <v>0</v>
      </c>
      <c r="F89" s="102">
        <f t="shared" si="17"/>
        <v>1</v>
      </c>
      <c r="G89" s="102">
        <f t="shared" si="18"/>
        <v>0</v>
      </c>
      <c r="H89" s="102">
        <f t="shared" si="19"/>
        <v>0</v>
      </c>
      <c r="I89" s="102">
        <f t="shared" si="20"/>
        <v>0</v>
      </c>
      <c r="J89" s="102">
        <f t="shared" si="21"/>
        <v>0</v>
      </c>
      <c r="K89" s="102">
        <f t="shared" si="22"/>
        <v>0</v>
      </c>
      <c r="L89" s="102">
        <f t="shared" si="23"/>
        <v>0</v>
      </c>
      <c r="M89" s="102">
        <f t="shared" si="24"/>
        <v>0</v>
      </c>
      <c r="N89" s="102">
        <f t="shared" si="25"/>
        <v>0</v>
      </c>
      <c r="P89" s="102">
        <f t="shared" si="14"/>
        <v>0</v>
      </c>
      <c r="S89" s="11">
        <v>56</v>
      </c>
      <c r="T89" s="11">
        <v>67.651418463182409</v>
      </c>
      <c r="U89" s="11">
        <v>-0.99165597854040755</v>
      </c>
      <c r="V89"/>
      <c r="W89"/>
      <c r="X89"/>
      <c r="Y89"/>
    </row>
    <row r="90" spans="1:25" x14ac:dyDescent="0.25">
      <c r="A90" s="105" t="s">
        <v>557</v>
      </c>
      <c r="B90" s="106">
        <v>80.800082670774003</v>
      </c>
      <c r="C90" s="109">
        <v>89</v>
      </c>
      <c r="D90" s="102">
        <f t="shared" si="15"/>
        <v>0</v>
      </c>
      <c r="E90" s="102">
        <f t="shared" si="16"/>
        <v>0</v>
      </c>
      <c r="F90" s="102">
        <f t="shared" si="17"/>
        <v>0</v>
      </c>
      <c r="G90" s="102">
        <f t="shared" si="18"/>
        <v>1</v>
      </c>
      <c r="H90" s="102">
        <f t="shared" si="19"/>
        <v>0</v>
      </c>
      <c r="I90" s="102">
        <f t="shared" si="20"/>
        <v>0</v>
      </c>
      <c r="J90" s="102">
        <f t="shared" si="21"/>
        <v>0</v>
      </c>
      <c r="K90" s="102">
        <f t="shared" si="22"/>
        <v>0</v>
      </c>
      <c r="L90" s="102">
        <f t="shared" si="23"/>
        <v>0</v>
      </c>
      <c r="M90" s="102">
        <f t="shared" si="24"/>
        <v>0</v>
      </c>
      <c r="N90" s="102">
        <f t="shared" si="25"/>
        <v>0</v>
      </c>
      <c r="P90" s="102">
        <f t="shared" si="14"/>
        <v>0</v>
      </c>
      <c r="S90" s="11">
        <v>57</v>
      </c>
      <c r="T90" s="11">
        <v>65.532441298388164</v>
      </c>
      <c r="U90" s="11">
        <v>-0.25335378365916483</v>
      </c>
      <c r="V90"/>
      <c r="W90"/>
      <c r="X90"/>
      <c r="Y90"/>
    </row>
    <row r="91" spans="1:25" x14ac:dyDescent="0.25">
      <c r="A91" s="105" t="s">
        <v>558</v>
      </c>
      <c r="B91" s="106">
        <v>79.334593693680006</v>
      </c>
      <c r="C91" s="109">
        <v>90</v>
      </c>
      <c r="D91" s="102">
        <f t="shared" si="15"/>
        <v>0</v>
      </c>
      <c r="E91" s="102">
        <f t="shared" si="16"/>
        <v>0</v>
      </c>
      <c r="F91" s="102">
        <f t="shared" si="17"/>
        <v>0</v>
      </c>
      <c r="G91" s="102">
        <f t="shared" si="18"/>
        <v>0</v>
      </c>
      <c r="H91" s="102">
        <f t="shared" si="19"/>
        <v>1</v>
      </c>
      <c r="I91" s="102">
        <f t="shared" si="20"/>
        <v>0</v>
      </c>
      <c r="J91" s="102">
        <f t="shared" si="21"/>
        <v>0</v>
      </c>
      <c r="K91" s="102">
        <f t="shared" si="22"/>
        <v>0</v>
      </c>
      <c r="L91" s="102">
        <f t="shared" si="23"/>
        <v>0</v>
      </c>
      <c r="M91" s="102">
        <f t="shared" si="24"/>
        <v>0</v>
      </c>
      <c r="N91" s="102">
        <f t="shared" si="25"/>
        <v>0</v>
      </c>
      <c r="P91" s="102">
        <f t="shared" si="14"/>
        <v>0</v>
      </c>
      <c r="S91" s="11">
        <v>58</v>
      </c>
      <c r="T91" s="11">
        <v>70.950649584769934</v>
      </c>
      <c r="U91" s="11">
        <v>-0.31417009078192848</v>
      </c>
      <c r="V91"/>
      <c r="W91"/>
      <c r="X91"/>
      <c r="Y91"/>
    </row>
    <row r="92" spans="1:25" x14ac:dyDescent="0.25">
      <c r="A92" s="105" t="s">
        <v>559</v>
      </c>
      <c r="B92" s="106">
        <v>75.321982151434995</v>
      </c>
      <c r="C92" s="109">
        <v>91</v>
      </c>
      <c r="D92" s="102">
        <f t="shared" si="15"/>
        <v>0</v>
      </c>
      <c r="E92" s="102">
        <f t="shared" si="16"/>
        <v>0</v>
      </c>
      <c r="F92" s="102">
        <f t="shared" si="17"/>
        <v>0</v>
      </c>
      <c r="G92" s="102">
        <f t="shared" si="18"/>
        <v>0</v>
      </c>
      <c r="H92" s="102">
        <f t="shared" si="19"/>
        <v>0</v>
      </c>
      <c r="I92" s="102">
        <f t="shared" si="20"/>
        <v>1</v>
      </c>
      <c r="J92" s="102">
        <f t="shared" si="21"/>
        <v>0</v>
      </c>
      <c r="K92" s="102">
        <f t="shared" si="22"/>
        <v>0</v>
      </c>
      <c r="L92" s="102">
        <f t="shared" si="23"/>
        <v>0</v>
      </c>
      <c r="M92" s="102">
        <f t="shared" si="24"/>
        <v>0</v>
      </c>
      <c r="N92" s="102">
        <f t="shared" si="25"/>
        <v>0</v>
      </c>
      <c r="P92" s="102">
        <f t="shared" si="14"/>
        <v>0</v>
      </c>
      <c r="S92" s="11">
        <v>59</v>
      </c>
      <c r="T92" s="11">
        <v>73.438486984992736</v>
      </c>
      <c r="U92" s="11">
        <v>-2.0918061144797377</v>
      </c>
      <c r="V92"/>
      <c r="W92"/>
      <c r="X92"/>
      <c r="Y92"/>
    </row>
    <row r="93" spans="1:25" x14ac:dyDescent="0.25">
      <c r="A93" s="105" t="s">
        <v>560</v>
      </c>
      <c r="B93" s="106">
        <v>77.636575142045004</v>
      </c>
      <c r="C93" s="109">
        <v>92</v>
      </c>
      <c r="D93" s="102">
        <f t="shared" si="15"/>
        <v>0</v>
      </c>
      <c r="E93" s="102">
        <f t="shared" si="16"/>
        <v>0</v>
      </c>
      <c r="F93" s="102">
        <f t="shared" si="17"/>
        <v>0</v>
      </c>
      <c r="G93" s="102">
        <f t="shared" si="18"/>
        <v>0</v>
      </c>
      <c r="H93" s="102">
        <f t="shared" si="19"/>
        <v>0</v>
      </c>
      <c r="I93" s="102">
        <f t="shared" si="20"/>
        <v>0</v>
      </c>
      <c r="J93" s="102">
        <f t="shared" si="21"/>
        <v>1</v>
      </c>
      <c r="K93" s="102">
        <f t="shared" si="22"/>
        <v>0</v>
      </c>
      <c r="L93" s="102">
        <f t="shared" si="23"/>
        <v>0</v>
      </c>
      <c r="M93" s="102">
        <f t="shared" si="24"/>
        <v>0</v>
      </c>
      <c r="N93" s="102">
        <f t="shared" si="25"/>
        <v>0</v>
      </c>
      <c r="P93" s="102">
        <f t="shared" si="14"/>
        <v>0</v>
      </c>
      <c r="S93" s="11">
        <v>60</v>
      </c>
      <c r="T93" s="11">
        <v>77.529069002160924</v>
      </c>
      <c r="U93" s="11">
        <v>-3.3391977100249193</v>
      </c>
      <c r="V93"/>
      <c r="W93"/>
      <c r="X93"/>
      <c r="Y93"/>
    </row>
    <row r="94" spans="1:25" x14ac:dyDescent="0.25">
      <c r="A94" s="105" t="s">
        <v>561</v>
      </c>
      <c r="B94" s="106">
        <v>77.273499852211003</v>
      </c>
      <c r="C94" s="109">
        <v>93</v>
      </c>
      <c r="D94" s="102">
        <f t="shared" si="15"/>
        <v>0</v>
      </c>
      <c r="E94" s="102">
        <f t="shared" si="16"/>
        <v>0</v>
      </c>
      <c r="F94" s="102">
        <f t="shared" si="17"/>
        <v>0</v>
      </c>
      <c r="G94" s="102">
        <f t="shared" si="18"/>
        <v>0</v>
      </c>
      <c r="H94" s="102">
        <f t="shared" si="19"/>
        <v>0</v>
      </c>
      <c r="I94" s="102">
        <f t="shared" si="20"/>
        <v>0</v>
      </c>
      <c r="J94" s="102">
        <f t="shared" si="21"/>
        <v>0</v>
      </c>
      <c r="K94" s="102">
        <f t="shared" si="22"/>
        <v>1</v>
      </c>
      <c r="L94" s="102">
        <f t="shared" si="23"/>
        <v>0</v>
      </c>
      <c r="M94" s="102">
        <f t="shared" si="24"/>
        <v>0</v>
      </c>
      <c r="N94" s="102">
        <f t="shared" si="25"/>
        <v>0</v>
      </c>
      <c r="P94" s="102">
        <f t="shared" si="14"/>
        <v>0</v>
      </c>
      <c r="S94" s="11">
        <v>61</v>
      </c>
      <c r="T94" s="11">
        <v>68.495852610071637</v>
      </c>
      <c r="U94" s="11">
        <v>-5.0852264570636407E-2</v>
      </c>
      <c r="V94"/>
      <c r="W94"/>
      <c r="X94"/>
      <c r="Y94"/>
    </row>
    <row r="95" spans="1:25" x14ac:dyDescent="0.25">
      <c r="A95" s="105" t="s">
        <v>562</v>
      </c>
      <c r="B95" s="106">
        <v>81.775627178484996</v>
      </c>
      <c r="C95" s="109">
        <v>94</v>
      </c>
      <c r="D95" s="102">
        <f t="shared" si="15"/>
        <v>0</v>
      </c>
      <c r="E95" s="102">
        <f t="shared" si="16"/>
        <v>0</v>
      </c>
      <c r="F95" s="102">
        <f t="shared" si="17"/>
        <v>0</v>
      </c>
      <c r="G95" s="102">
        <f t="shared" si="18"/>
        <v>0</v>
      </c>
      <c r="H95" s="102">
        <f t="shared" si="19"/>
        <v>0</v>
      </c>
      <c r="I95" s="102">
        <f t="shared" si="20"/>
        <v>0</v>
      </c>
      <c r="J95" s="102">
        <f t="shared" si="21"/>
        <v>0</v>
      </c>
      <c r="K95" s="102">
        <f t="shared" si="22"/>
        <v>0</v>
      </c>
      <c r="L95" s="102">
        <f t="shared" si="23"/>
        <v>1</v>
      </c>
      <c r="M95" s="102">
        <f t="shared" si="24"/>
        <v>0</v>
      </c>
      <c r="N95" s="102">
        <f t="shared" si="25"/>
        <v>0</v>
      </c>
      <c r="P95" s="102">
        <f t="shared" si="14"/>
        <v>0</v>
      </c>
      <c r="S95" s="11">
        <v>62</v>
      </c>
      <c r="T95" s="11">
        <v>65.161414582455478</v>
      </c>
      <c r="U95" s="11">
        <v>7.2997987327525493E-2</v>
      </c>
      <c r="V95"/>
      <c r="W95"/>
      <c r="X95"/>
      <c r="Y95"/>
    </row>
    <row r="96" spans="1:25" x14ac:dyDescent="0.25">
      <c r="A96" s="105" t="s">
        <v>563</v>
      </c>
      <c r="B96" s="106">
        <v>83.097478626096006</v>
      </c>
      <c r="C96" s="109">
        <v>95</v>
      </c>
      <c r="D96" s="102">
        <f t="shared" si="15"/>
        <v>0</v>
      </c>
      <c r="E96" s="102">
        <f t="shared" si="16"/>
        <v>0</v>
      </c>
      <c r="F96" s="102">
        <f t="shared" si="17"/>
        <v>0</v>
      </c>
      <c r="G96" s="102">
        <f t="shared" si="18"/>
        <v>0</v>
      </c>
      <c r="H96" s="102">
        <f t="shared" si="19"/>
        <v>0</v>
      </c>
      <c r="I96" s="102">
        <f t="shared" si="20"/>
        <v>0</v>
      </c>
      <c r="J96" s="102">
        <f t="shared" si="21"/>
        <v>0</v>
      </c>
      <c r="K96" s="102">
        <f t="shared" si="22"/>
        <v>0</v>
      </c>
      <c r="L96" s="102">
        <f t="shared" si="23"/>
        <v>0</v>
      </c>
      <c r="M96" s="102">
        <f t="shared" si="24"/>
        <v>1</v>
      </c>
      <c r="N96" s="102">
        <f t="shared" si="25"/>
        <v>0</v>
      </c>
      <c r="P96" s="102">
        <f t="shared" si="14"/>
        <v>0</v>
      </c>
      <c r="S96" s="11">
        <v>63</v>
      </c>
      <c r="T96" s="11">
        <v>75.514501741723734</v>
      </c>
      <c r="U96" s="11">
        <v>-1.6417774917027401</v>
      </c>
      <c r="V96"/>
      <c r="W96"/>
      <c r="X96"/>
      <c r="Y96"/>
    </row>
    <row r="97" spans="1:25" x14ac:dyDescent="0.25">
      <c r="A97" s="105" t="s">
        <v>564</v>
      </c>
      <c r="B97" s="106">
        <v>88.031360013750998</v>
      </c>
      <c r="C97" s="109">
        <v>96</v>
      </c>
      <c r="D97" s="102">
        <f t="shared" si="15"/>
        <v>0</v>
      </c>
      <c r="E97" s="102">
        <f t="shared" si="16"/>
        <v>0</v>
      </c>
      <c r="F97" s="102">
        <f t="shared" si="17"/>
        <v>0</v>
      </c>
      <c r="G97" s="102">
        <f t="shared" si="18"/>
        <v>0</v>
      </c>
      <c r="H97" s="102">
        <f t="shared" si="19"/>
        <v>0</v>
      </c>
      <c r="I97" s="102">
        <f t="shared" si="20"/>
        <v>0</v>
      </c>
      <c r="J97" s="102">
        <f t="shared" si="21"/>
        <v>0</v>
      </c>
      <c r="K97" s="102">
        <f t="shared" si="22"/>
        <v>0</v>
      </c>
      <c r="L97" s="102">
        <f t="shared" si="23"/>
        <v>0</v>
      </c>
      <c r="M97" s="102">
        <f t="shared" si="24"/>
        <v>0</v>
      </c>
      <c r="N97" s="102">
        <f t="shared" si="25"/>
        <v>1</v>
      </c>
      <c r="P97" s="102">
        <f t="shared" si="14"/>
        <v>0</v>
      </c>
      <c r="S97" s="11">
        <v>64</v>
      </c>
      <c r="T97" s="11">
        <v>72.256499132818874</v>
      </c>
      <c r="U97" s="11">
        <v>-0.10547890294486706</v>
      </c>
      <c r="V97"/>
      <c r="W97"/>
      <c r="X97"/>
      <c r="Y97"/>
    </row>
    <row r="98" spans="1:25" x14ac:dyDescent="0.25">
      <c r="A98" s="105" t="s">
        <v>553</v>
      </c>
      <c r="B98" s="106">
        <v>80.418272314015994</v>
      </c>
      <c r="C98" s="109">
        <v>97</v>
      </c>
      <c r="D98" s="102">
        <f t="shared" si="15"/>
        <v>0</v>
      </c>
      <c r="E98" s="102">
        <f t="shared" si="16"/>
        <v>0</v>
      </c>
      <c r="F98" s="102">
        <f t="shared" si="17"/>
        <v>0</v>
      </c>
      <c r="G98" s="102">
        <f t="shared" si="18"/>
        <v>0</v>
      </c>
      <c r="H98" s="102">
        <f t="shared" si="19"/>
        <v>0</v>
      </c>
      <c r="I98" s="102">
        <f t="shared" si="20"/>
        <v>0</v>
      </c>
      <c r="J98" s="102">
        <f t="shared" si="21"/>
        <v>0</v>
      </c>
      <c r="K98" s="102">
        <f t="shared" si="22"/>
        <v>0</v>
      </c>
      <c r="L98" s="102">
        <f t="shared" si="23"/>
        <v>0</v>
      </c>
      <c r="M98" s="102">
        <f t="shared" si="24"/>
        <v>0</v>
      </c>
      <c r="N98" s="102">
        <f t="shared" si="25"/>
        <v>0</v>
      </c>
      <c r="P98" s="102">
        <f t="shared" si="14"/>
        <v>1</v>
      </c>
      <c r="S98" s="11">
        <v>65</v>
      </c>
      <c r="T98" s="11">
        <v>72.815055956184764</v>
      </c>
      <c r="U98" s="11">
        <v>-1.4312580031527631</v>
      </c>
      <c r="V98"/>
      <c r="W98"/>
      <c r="X98"/>
      <c r="Y98"/>
    </row>
    <row r="99" spans="1:25" x14ac:dyDescent="0.25">
      <c r="A99" s="105" t="s">
        <v>554</v>
      </c>
      <c r="B99" s="106">
        <v>78.324221612043004</v>
      </c>
      <c r="C99" s="109">
        <v>98</v>
      </c>
      <c r="D99" s="102">
        <f t="shared" si="15"/>
        <v>1</v>
      </c>
      <c r="E99" s="102">
        <f t="shared" si="16"/>
        <v>0</v>
      </c>
      <c r="F99" s="102">
        <f t="shared" si="17"/>
        <v>0</v>
      </c>
      <c r="G99" s="102">
        <f t="shared" si="18"/>
        <v>0</v>
      </c>
      <c r="H99" s="102">
        <f t="shared" si="19"/>
        <v>0</v>
      </c>
      <c r="I99" s="102">
        <f t="shared" si="20"/>
        <v>0</v>
      </c>
      <c r="J99" s="102">
        <f t="shared" si="21"/>
        <v>0</v>
      </c>
      <c r="K99" s="102">
        <f t="shared" si="22"/>
        <v>0</v>
      </c>
      <c r="L99" s="102">
        <f t="shared" si="23"/>
        <v>0</v>
      </c>
      <c r="M99" s="102">
        <f t="shared" si="24"/>
        <v>0</v>
      </c>
      <c r="N99" s="102">
        <f t="shared" si="25"/>
        <v>0</v>
      </c>
      <c r="P99" s="102">
        <f t="shared" si="14"/>
        <v>0</v>
      </c>
      <c r="S99" s="11">
        <v>66</v>
      </c>
      <c r="T99" s="11">
        <v>70.857862781398751</v>
      </c>
      <c r="U99" s="11">
        <v>-0.29768903528274393</v>
      </c>
      <c r="V99"/>
      <c r="W99"/>
      <c r="X99"/>
      <c r="Y99"/>
    </row>
    <row r="100" spans="1:25" x14ac:dyDescent="0.25">
      <c r="A100" s="105" t="s">
        <v>555</v>
      </c>
      <c r="B100" s="106">
        <v>86.660883886636</v>
      </c>
      <c r="C100" s="109">
        <v>99</v>
      </c>
      <c r="D100" s="102">
        <f t="shared" si="15"/>
        <v>0</v>
      </c>
      <c r="E100" s="102">
        <f t="shared" si="16"/>
        <v>1</v>
      </c>
      <c r="F100" s="102">
        <f t="shared" si="17"/>
        <v>0</v>
      </c>
      <c r="G100" s="102">
        <f t="shared" si="18"/>
        <v>0</v>
      </c>
      <c r="H100" s="102">
        <f t="shared" si="19"/>
        <v>0</v>
      </c>
      <c r="I100" s="102">
        <f t="shared" si="20"/>
        <v>0</v>
      </c>
      <c r="J100" s="102">
        <f t="shared" si="21"/>
        <v>0</v>
      </c>
      <c r="K100" s="102">
        <f t="shared" si="22"/>
        <v>0</v>
      </c>
      <c r="L100" s="102">
        <f t="shared" si="23"/>
        <v>0</v>
      </c>
      <c r="M100" s="102">
        <f t="shared" si="24"/>
        <v>0</v>
      </c>
      <c r="N100" s="102">
        <f t="shared" si="25"/>
        <v>0</v>
      </c>
      <c r="P100" s="102">
        <f t="shared" si="14"/>
        <v>0</v>
      </c>
      <c r="S100" s="11">
        <v>67</v>
      </c>
      <c r="T100" s="11">
        <v>67.974875549107281</v>
      </c>
      <c r="U100" s="11">
        <v>0.41210890225971752</v>
      </c>
      <c r="V100"/>
      <c r="W100"/>
      <c r="X100"/>
      <c r="Y100"/>
    </row>
    <row r="101" spans="1:25" x14ac:dyDescent="0.25">
      <c r="A101" s="105" t="s">
        <v>556</v>
      </c>
      <c r="B101" s="106">
        <v>84.396906279345004</v>
      </c>
      <c r="C101" s="109">
        <v>100</v>
      </c>
      <c r="D101" s="102">
        <f t="shared" si="15"/>
        <v>0</v>
      </c>
      <c r="E101" s="102">
        <f t="shared" si="16"/>
        <v>0</v>
      </c>
      <c r="F101" s="102">
        <f t="shared" si="17"/>
        <v>1</v>
      </c>
      <c r="G101" s="102">
        <f t="shared" si="18"/>
        <v>0</v>
      </c>
      <c r="H101" s="102">
        <f t="shared" si="19"/>
        <v>0</v>
      </c>
      <c r="I101" s="102">
        <f t="shared" si="20"/>
        <v>0</v>
      </c>
      <c r="J101" s="102">
        <f t="shared" si="21"/>
        <v>0</v>
      </c>
      <c r="K101" s="102">
        <f t="shared" si="22"/>
        <v>0</v>
      </c>
      <c r="L101" s="102">
        <f t="shared" si="23"/>
        <v>0</v>
      </c>
      <c r="M101" s="102">
        <f t="shared" si="24"/>
        <v>0</v>
      </c>
      <c r="N101" s="102">
        <f t="shared" si="25"/>
        <v>0</v>
      </c>
      <c r="P101" s="102">
        <f t="shared" si="14"/>
        <v>0</v>
      </c>
      <c r="S101" s="11">
        <v>68</v>
      </c>
      <c r="T101" s="11">
        <v>70.576690284722147</v>
      </c>
      <c r="U101" s="11">
        <v>0.24982881345584929</v>
      </c>
      <c r="V101"/>
      <c r="W101"/>
      <c r="X101"/>
      <c r="Y101"/>
    </row>
    <row r="102" spans="1:25" x14ac:dyDescent="0.25">
      <c r="A102" s="105" t="s">
        <v>557</v>
      </c>
      <c r="B102" s="106">
        <v>84.326619438197</v>
      </c>
      <c r="C102" s="109">
        <v>101</v>
      </c>
      <c r="D102" s="102">
        <f t="shared" si="15"/>
        <v>0</v>
      </c>
      <c r="E102" s="102">
        <f t="shared" si="16"/>
        <v>0</v>
      </c>
      <c r="F102" s="102">
        <f t="shared" si="17"/>
        <v>0</v>
      </c>
      <c r="G102" s="102">
        <f t="shared" si="18"/>
        <v>1</v>
      </c>
      <c r="H102" s="102">
        <f t="shared" si="19"/>
        <v>0</v>
      </c>
      <c r="I102" s="102">
        <f t="shared" si="20"/>
        <v>0</v>
      </c>
      <c r="J102" s="102">
        <f t="shared" si="21"/>
        <v>0</v>
      </c>
      <c r="K102" s="102">
        <f t="shared" si="22"/>
        <v>0</v>
      </c>
      <c r="L102" s="102">
        <f t="shared" si="23"/>
        <v>0</v>
      </c>
      <c r="M102" s="102">
        <f t="shared" si="24"/>
        <v>0</v>
      </c>
      <c r="N102" s="102">
        <f t="shared" si="25"/>
        <v>0</v>
      </c>
      <c r="P102" s="102">
        <f t="shared" si="14"/>
        <v>0</v>
      </c>
      <c r="S102" s="11">
        <v>69</v>
      </c>
      <c r="T102" s="11">
        <v>68.457713119927902</v>
      </c>
      <c r="U102" s="11">
        <v>0.30385830171509554</v>
      </c>
      <c r="V102"/>
      <c r="W102"/>
      <c r="X102"/>
      <c r="Y102"/>
    </row>
    <row r="103" spans="1:25" x14ac:dyDescent="0.25">
      <c r="A103" s="105" t="s">
        <v>558</v>
      </c>
      <c r="B103" s="106">
        <v>83.210883464046006</v>
      </c>
      <c r="C103" s="109">
        <v>102</v>
      </c>
      <c r="D103" s="102">
        <f t="shared" si="15"/>
        <v>0</v>
      </c>
      <c r="E103" s="102">
        <f t="shared" si="16"/>
        <v>0</v>
      </c>
      <c r="F103" s="102">
        <f t="shared" si="17"/>
        <v>0</v>
      </c>
      <c r="G103" s="102">
        <f t="shared" si="18"/>
        <v>0</v>
      </c>
      <c r="H103" s="102">
        <f t="shared" si="19"/>
        <v>1</v>
      </c>
      <c r="I103" s="102">
        <f t="shared" si="20"/>
        <v>0</v>
      </c>
      <c r="J103" s="102">
        <f t="shared" si="21"/>
        <v>0</v>
      </c>
      <c r="K103" s="102">
        <f t="shared" si="22"/>
        <v>0</v>
      </c>
      <c r="L103" s="102">
        <f t="shared" si="23"/>
        <v>0</v>
      </c>
      <c r="M103" s="102">
        <f t="shared" si="24"/>
        <v>0</v>
      </c>
      <c r="N103" s="102">
        <f t="shared" si="25"/>
        <v>0</v>
      </c>
      <c r="P103" s="102">
        <f t="shared" si="14"/>
        <v>0</v>
      </c>
      <c r="S103" s="11">
        <v>70</v>
      </c>
      <c r="T103" s="11">
        <v>73.875921406309672</v>
      </c>
      <c r="U103" s="11">
        <v>-0.46188641063567104</v>
      </c>
      <c r="V103"/>
      <c r="W103"/>
      <c r="X103"/>
      <c r="Y103"/>
    </row>
    <row r="104" spans="1:25" x14ac:dyDescent="0.25">
      <c r="A104" s="105" t="s">
        <v>559</v>
      </c>
      <c r="B104" s="106">
        <v>80.082003170654005</v>
      </c>
      <c r="C104" s="109">
        <v>103</v>
      </c>
      <c r="D104" s="102">
        <f t="shared" si="15"/>
        <v>0</v>
      </c>
      <c r="E104" s="102">
        <f t="shared" si="16"/>
        <v>0</v>
      </c>
      <c r="F104" s="102">
        <f t="shared" si="17"/>
        <v>0</v>
      </c>
      <c r="G104" s="102">
        <f t="shared" si="18"/>
        <v>0</v>
      </c>
      <c r="H104" s="102">
        <f t="shared" si="19"/>
        <v>0</v>
      </c>
      <c r="I104" s="102">
        <f t="shared" si="20"/>
        <v>1</v>
      </c>
      <c r="J104" s="102">
        <f t="shared" si="21"/>
        <v>0</v>
      </c>
      <c r="K104" s="102">
        <f t="shared" si="22"/>
        <v>0</v>
      </c>
      <c r="L104" s="102">
        <f t="shared" si="23"/>
        <v>0</v>
      </c>
      <c r="M104" s="102">
        <f t="shared" si="24"/>
        <v>0</v>
      </c>
      <c r="N104" s="102">
        <f t="shared" si="25"/>
        <v>0</v>
      </c>
      <c r="P104" s="102">
        <f t="shared" si="14"/>
        <v>0</v>
      </c>
      <c r="S104" s="11">
        <v>71</v>
      </c>
      <c r="T104" s="11">
        <v>76.363758806532473</v>
      </c>
      <c r="U104" s="11">
        <v>-0.91411835774147221</v>
      </c>
      <c r="V104"/>
      <c r="W104"/>
      <c r="X104"/>
      <c r="Y104"/>
    </row>
    <row r="105" spans="1:25" x14ac:dyDescent="0.25">
      <c r="A105" s="105" t="s">
        <v>560</v>
      </c>
      <c r="B105" s="106">
        <v>79.309627975319003</v>
      </c>
      <c r="C105" s="109">
        <v>104</v>
      </c>
      <c r="D105" s="102">
        <f t="shared" si="15"/>
        <v>0</v>
      </c>
      <c r="E105" s="102">
        <f t="shared" si="16"/>
        <v>0</v>
      </c>
      <c r="F105" s="102">
        <f t="shared" si="17"/>
        <v>0</v>
      </c>
      <c r="G105" s="102">
        <f t="shared" si="18"/>
        <v>0</v>
      </c>
      <c r="H105" s="102">
        <f t="shared" si="19"/>
        <v>0</v>
      </c>
      <c r="I105" s="102">
        <f t="shared" si="20"/>
        <v>0</v>
      </c>
      <c r="J105" s="102">
        <f t="shared" si="21"/>
        <v>1</v>
      </c>
      <c r="K105" s="102">
        <f t="shared" si="22"/>
        <v>0</v>
      </c>
      <c r="L105" s="102">
        <f t="shared" si="23"/>
        <v>0</v>
      </c>
      <c r="M105" s="102">
        <f t="shared" si="24"/>
        <v>0</v>
      </c>
      <c r="N105" s="102">
        <f t="shared" si="25"/>
        <v>0</v>
      </c>
      <c r="P105" s="102">
        <f t="shared" si="14"/>
        <v>0</v>
      </c>
      <c r="S105" s="11">
        <v>72</v>
      </c>
      <c r="T105" s="11">
        <v>80.454340823700662</v>
      </c>
      <c r="U105" s="11">
        <v>-1.0935641279066601</v>
      </c>
      <c r="V105"/>
      <c r="W105"/>
      <c r="X105"/>
      <c r="Y105"/>
    </row>
    <row r="106" spans="1:25" x14ac:dyDescent="0.25">
      <c r="A106" s="105" t="s">
        <v>561</v>
      </c>
      <c r="B106" s="106">
        <v>78.662570578328001</v>
      </c>
      <c r="C106" s="109">
        <v>105</v>
      </c>
      <c r="D106" s="102">
        <f t="shared" si="15"/>
        <v>0</v>
      </c>
      <c r="E106" s="102">
        <f t="shared" si="16"/>
        <v>0</v>
      </c>
      <c r="F106" s="102">
        <f t="shared" si="17"/>
        <v>0</v>
      </c>
      <c r="G106" s="102">
        <f t="shared" si="18"/>
        <v>0</v>
      </c>
      <c r="H106" s="102">
        <f t="shared" si="19"/>
        <v>0</v>
      </c>
      <c r="I106" s="102">
        <f t="shared" si="20"/>
        <v>0</v>
      </c>
      <c r="J106" s="102">
        <f t="shared" si="21"/>
        <v>0</v>
      </c>
      <c r="K106" s="102">
        <f t="shared" si="22"/>
        <v>1</v>
      </c>
      <c r="L106" s="102">
        <f t="shared" si="23"/>
        <v>0</v>
      </c>
      <c r="M106" s="102">
        <f t="shared" si="24"/>
        <v>0</v>
      </c>
      <c r="N106" s="102">
        <f t="shared" si="25"/>
        <v>0</v>
      </c>
      <c r="P106" s="102">
        <f t="shared" si="14"/>
        <v>0</v>
      </c>
      <c r="S106" s="11">
        <v>73</v>
      </c>
      <c r="T106" s="11">
        <v>71.421124431611375</v>
      </c>
      <c r="U106" s="11">
        <v>0.99429513111861922</v>
      </c>
      <c r="V106"/>
      <c r="W106"/>
      <c r="X106"/>
      <c r="Y106"/>
    </row>
    <row r="107" spans="1:25" x14ac:dyDescent="0.25">
      <c r="A107" s="105" t="s">
        <v>562</v>
      </c>
      <c r="B107" s="106">
        <v>84.146928101507001</v>
      </c>
      <c r="C107" s="109">
        <v>106</v>
      </c>
      <c r="D107" s="102">
        <f t="shared" si="15"/>
        <v>0</v>
      </c>
      <c r="E107" s="102">
        <f t="shared" si="16"/>
        <v>0</v>
      </c>
      <c r="F107" s="102">
        <f t="shared" si="17"/>
        <v>0</v>
      </c>
      <c r="G107" s="102">
        <f t="shared" si="18"/>
        <v>0</v>
      </c>
      <c r="H107" s="102">
        <f t="shared" si="19"/>
        <v>0</v>
      </c>
      <c r="I107" s="102">
        <f t="shared" si="20"/>
        <v>0</v>
      </c>
      <c r="J107" s="102">
        <f t="shared" si="21"/>
        <v>0</v>
      </c>
      <c r="K107" s="102">
        <f t="shared" si="22"/>
        <v>0</v>
      </c>
      <c r="L107" s="102">
        <f t="shared" si="23"/>
        <v>1</v>
      </c>
      <c r="M107" s="102">
        <f t="shared" si="24"/>
        <v>0</v>
      </c>
      <c r="N107" s="102">
        <f t="shared" si="25"/>
        <v>0</v>
      </c>
      <c r="P107" s="102">
        <f t="shared" si="14"/>
        <v>0</v>
      </c>
      <c r="S107" s="11">
        <v>74</v>
      </c>
      <c r="T107" s="11">
        <v>68.086686403995216</v>
      </c>
      <c r="U107" s="11">
        <v>1.9372153517757909</v>
      </c>
      <c r="V107"/>
      <c r="W107"/>
      <c r="X107"/>
      <c r="Y107"/>
    </row>
    <row r="108" spans="1:25" x14ac:dyDescent="0.25">
      <c r="A108" s="105" t="s">
        <v>563</v>
      </c>
      <c r="B108" s="106">
        <v>82.866359050816996</v>
      </c>
      <c r="C108" s="109">
        <v>107</v>
      </c>
      <c r="D108" s="102">
        <f t="shared" si="15"/>
        <v>0</v>
      </c>
      <c r="E108" s="102">
        <f t="shared" si="16"/>
        <v>0</v>
      </c>
      <c r="F108" s="102">
        <f t="shared" si="17"/>
        <v>0</v>
      </c>
      <c r="G108" s="102">
        <f t="shared" si="18"/>
        <v>0</v>
      </c>
      <c r="H108" s="102">
        <f t="shared" si="19"/>
        <v>0</v>
      </c>
      <c r="I108" s="102">
        <f t="shared" si="20"/>
        <v>0</v>
      </c>
      <c r="J108" s="102">
        <f t="shared" si="21"/>
        <v>0</v>
      </c>
      <c r="K108" s="102">
        <f t="shared" si="22"/>
        <v>0</v>
      </c>
      <c r="L108" s="102">
        <f t="shared" si="23"/>
        <v>0</v>
      </c>
      <c r="M108" s="102">
        <f t="shared" si="24"/>
        <v>1</v>
      </c>
      <c r="N108" s="102">
        <f t="shared" si="25"/>
        <v>0</v>
      </c>
      <c r="P108" s="102">
        <f t="shared" si="14"/>
        <v>0</v>
      </c>
      <c r="S108" s="11">
        <v>75</v>
      </c>
      <c r="T108" s="11">
        <v>78.439773563263458</v>
      </c>
      <c r="U108" s="11">
        <v>-0.58268112393145088</v>
      </c>
      <c r="V108"/>
      <c r="W108"/>
      <c r="X108"/>
      <c r="Y108"/>
    </row>
    <row r="109" spans="1:25" x14ac:dyDescent="0.25">
      <c r="A109" s="105" t="s">
        <v>564</v>
      </c>
      <c r="B109" s="106">
        <v>88.141235510014994</v>
      </c>
      <c r="C109" s="109">
        <v>108</v>
      </c>
      <c r="D109" s="102">
        <f t="shared" si="15"/>
        <v>0</v>
      </c>
      <c r="E109" s="102">
        <f t="shared" si="16"/>
        <v>0</v>
      </c>
      <c r="F109" s="102">
        <f t="shared" si="17"/>
        <v>0</v>
      </c>
      <c r="G109" s="102">
        <f t="shared" si="18"/>
        <v>0</v>
      </c>
      <c r="H109" s="102">
        <f t="shared" si="19"/>
        <v>0</v>
      </c>
      <c r="I109" s="102">
        <f t="shared" si="20"/>
        <v>0</v>
      </c>
      <c r="J109" s="102">
        <f t="shared" si="21"/>
        <v>0</v>
      </c>
      <c r="K109" s="102">
        <f t="shared" si="22"/>
        <v>0</v>
      </c>
      <c r="L109" s="102">
        <f t="shared" si="23"/>
        <v>0</v>
      </c>
      <c r="M109" s="102">
        <f t="shared" si="24"/>
        <v>0</v>
      </c>
      <c r="N109" s="102">
        <f t="shared" si="25"/>
        <v>1</v>
      </c>
      <c r="P109" s="102">
        <f t="shared" si="14"/>
        <v>0</v>
      </c>
      <c r="S109" s="11">
        <v>76</v>
      </c>
      <c r="T109" s="11">
        <v>75.181770954358598</v>
      </c>
      <c r="U109" s="11">
        <v>0.90532745713240104</v>
      </c>
      <c r="V109"/>
      <c r="W109"/>
      <c r="X109"/>
      <c r="Y109"/>
    </row>
    <row r="110" spans="1:25" x14ac:dyDescent="0.25">
      <c r="A110" s="105" t="s">
        <v>553</v>
      </c>
      <c r="B110" s="106">
        <v>78.648706494305003</v>
      </c>
      <c r="C110" s="109">
        <v>109</v>
      </c>
      <c r="D110" s="102">
        <f t="shared" si="15"/>
        <v>0</v>
      </c>
      <c r="E110" s="102">
        <f t="shared" si="16"/>
        <v>0</v>
      </c>
      <c r="F110" s="102">
        <f t="shared" si="17"/>
        <v>0</v>
      </c>
      <c r="G110" s="102">
        <f t="shared" si="18"/>
        <v>0</v>
      </c>
      <c r="H110" s="102">
        <f t="shared" si="19"/>
        <v>0</v>
      </c>
      <c r="I110" s="102">
        <f t="shared" si="20"/>
        <v>0</v>
      </c>
      <c r="J110" s="102">
        <f t="shared" si="21"/>
        <v>0</v>
      </c>
      <c r="K110" s="102">
        <f t="shared" si="22"/>
        <v>0</v>
      </c>
      <c r="L110" s="102">
        <f t="shared" si="23"/>
        <v>0</v>
      </c>
      <c r="M110" s="102">
        <f t="shared" si="24"/>
        <v>0</v>
      </c>
      <c r="N110" s="102">
        <f t="shared" si="25"/>
        <v>0</v>
      </c>
      <c r="P110" s="102">
        <f t="shared" si="14"/>
        <v>1</v>
      </c>
      <c r="S110" s="11">
        <v>77</v>
      </c>
      <c r="T110" s="11">
        <v>75.740327777724502</v>
      </c>
      <c r="U110" s="11">
        <v>1.0319900304034917</v>
      </c>
      <c r="V110"/>
      <c r="W110"/>
      <c r="X110"/>
      <c r="Y110"/>
    </row>
    <row r="111" spans="1:25" x14ac:dyDescent="0.25">
      <c r="A111" s="105" t="s">
        <v>554</v>
      </c>
      <c r="B111" s="106">
        <v>74.762891100507005</v>
      </c>
      <c r="C111" s="109">
        <v>110</v>
      </c>
      <c r="D111" s="102">
        <f t="shared" si="15"/>
        <v>1</v>
      </c>
      <c r="E111" s="102">
        <f t="shared" si="16"/>
        <v>0</v>
      </c>
      <c r="F111" s="102">
        <f t="shared" si="17"/>
        <v>0</v>
      </c>
      <c r="G111" s="102">
        <f t="shared" si="18"/>
        <v>0</v>
      </c>
      <c r="H111" s="102">
        <f t="shared" si="19"/>
        <v>0</v>
      </c>
      <c r="I111" s="102">
        <f t="shared" si="20"/>
        <v>0</v>
      </c>
      <c r="J111" s="102">
        <f t="shared" si="21"/>
        <v>0</v>
      </c>
      <c r="K111" s="102">
        <f t="shared" si="22"/>
        <v>0</v>
      </c>
      <c r="L111" s="102">
        <f t="shared" si="23"/>
        <v>0</v>
      </c>
      <c r="M111" s="102">
        <f t="shared" si="24"/>
        <v>0</v>
      </c>
      <c r="N111" s="102">
        <f t="shared" si="25"/>
        <v>0</v>
      </c>
      <c r="P111" s="102">
        <f t="shared" si="14"/>
        <v>0</v>
      </c>
      <c r="S111" s="11">
        <v>78</v>
      </c>
      <c r="T111" s="11">
        <v>73.783134602938489</v>
      </c>
      <c r="U111" s="11">
        <v>1.6296589486695154</v>
      </c>
      <c r="V111"/>
      <c r="W111"/>
      <c r="X111"/>
      <c r="Y111"/>
    </row>
    <row r="112" spans="1:25" x14ac:dyDescent="0.25">
      <c r="A112" s="105" t="s">
        <v>555</v>
      </c>
      <c r="B112" s="106">
        <v>85.003006411873997</v>
      </c>
      <c r="C112" s="109">
        <v>111</v>
      </c>
      <c r="D112" s="102">
        <f t="shared" si="15"/>
        <v>0</v>
      </c>
      <c r="E112" s="102">
        <f t="shared" si="16"/>
        <v>1</v>
      </c>
      <c r="F112" s="102">
        <f t="shared" si="17"/>
        <v>0</v>
      </c>
      <c r="G112" s="102">
        <f t="shared" si="18"/>
        <v>0</v>
      </c>
      <c r="H112" s="102">
        <f t="shared" si="19"/>
        <v>0</v>
      </c>
      <c r="I112" s="102">
        <f t="shared" si="20"/>
        <v>0</v>
      </c>
      <c r="J112" s="102">
        <f t="shared" si="21"/>
        <v>0</v>
      </c>
      <c r="K112" s="102">
        <f t="shared" si="22"/>
        <v>0</v>
      </c>
      <c r="L112" s="102">
        <f t="shared" si="23"/>
        <v>0</v>
      </c>
      <c r="M112" s="102">
        <f t="shared" si="24"/>
        <v>0</v>
      </c>
      <c r="N112" s="102">
        <f t="shared" si="25"/>
        <v>0</v>
      </c>
      <c r="P112" s="102">
        <f t="shared" si="14"/>
        <v>0</v>
      </c>
      <c r="S112" s="11">
        <v>79</v>
      </c>
      <c r="T112" s="11">
        <v>70.900147370647019</v>
      </c>
      <c r="U112" s="11">
        <v>2.0591872769859805</v>
      </c>
      <c r="V112"/>
      <c r="W112"/>
      <c r="X112"/>
      <c r="Y112"/>
    </row>
    <row r="113" spans="1:25" x14ac:dyDescent="0.25">
      <c r="A113" s="105" t="s">
        <v>556</v>
      </c>
      <c r="B113" s="106">
        <v>81.976420377574996</v>
      </c>
      <c r="C113" s="109">
        <v>112</v>
      </c>
      <c r="D113" s="102">
        <f t="shared" si="15"/>
        <v>0</v>
      </c>
      <c r="E113" s="102">
        <f t="shared" si="16"/>
        <v>0</v>
      </c>
      <c r="F113" s="102">
        <f t="shared" si="17"/>
        <v>1</v>
      </c>
      <c r="G113" s="102">
        <f t="shared" si="18"/>
        <v>0</v>
      </c>
      <c r="H113" s="102">
        <f t="shared" si="19"/>
        <v>0</v>
      </c>
      <c r="I113" s="102">
        <f t="shared" si="20"/>
        <v>0</v>
      </c>
      <c r="J113" s="102">
        <f t="shared" si="21"/>
        <v>0</v>
      </c>
      <c r="K113" s="102">
        <f t="shared" si="22"/>
        <v>0</v>
      </c>
      <c r="L113" s="102">
        <f t="shared" si="23"/>
        <v>0</v>
      </c>
      <c r="M113" s="102">
        <f t="shared" si="24"/>
        <v>0</v>
      </c>
      <c r="N113" s="102">
        <f t="shared" si="25"/>
        <v>0</v>
      </c>
      <c r="P113" s="102">
        <f t="shared" si="14"/>
        <v>0</v>
      </c>
      <c r="S113" s="11">
        <v>80</v>
      </c>
      <c r="T113" s="11">
        <v>73.501962106261871</v>
      </c>
      <c r="U113" s="11">
        <v>0.7402838233131348</v>
      </c>
      <c r="V113"/>
      <c r="W113"/>
      <c r="X113"/>
      <c r="Y113"/>
    </row>
    <row r="114" spans="1:25" x14ac:dyDescent="0.25">
      <c r="A114" s="105" t="s">
        <v>557</v>
      </c>
      <c r="B114" s="106">
        <v>81.485423965711007</v>
      </c>
      <c r="C114" s="109">
        <v>113</v>
      </c>
      <c r="D114" s="102">
        <f t="shared" si="15"/>
        <v>0</v>
      </c>
      <c r="E114" s="102">
        <f t="shared" si="16"/>
        <v>0</v>
      </c>
      <c r="F114" s="102">
        <f t="shared" si="17"/>
        <v>0</v>
      </c>
      <c r="G114" s="102">
        <f t="shared" si="18"/>
        <v>1</v>
      </c>
      <c r="H114" s="102">
        <f t="shared" si="19"/>
        <v>0</v>
      </c>
      <c r="I114" s="102">
        <f t="shared" si="20"/>
        <v>0</v>
      </c>
      <c r="J114" s="102">
        <f t="shared" si="21"/>
        <v>0</v>
      </c>
      <c r="K114" s="102">
        <f t="shared" si="22"/>
        <v>0</v>
      </c>
      <c r="L114" s="102">
        <f t="shared" si="23"/>
        <v>0</v>
      </c>
      <c r="M114" s="102">
        <f t="shared" si="24"/>
        <v>0</v>
      </c>
      <c r="N114" s="102">
        <f t="shared" si="25"/>
        <v>0</v>
      </c>
      <c r="P114" s="102">
        <f t="shared" si="14"/>
        <v>0</v>
      </c>
      <c r="S114" s="11">
        <v>81</v>
      </c>
      <c r="T114" s="11">
        <v>71.38298494146764</v>
      </c>
      <c r="U114" s="11">
        <v>2.0114358817533571</v>
      </c>
      <c r="V114"/>
      <c r="W114"/>
      <c r="X114"/>
      <c r="Y114"/>
    </row>
    <row r="115" spans="1:25" x14ac:dyDescent="0.25">
      <c r="A115" s="105" t="s">
        <v>558</v>
      </c>
      <c r="B115" s="106">
        <v>80.105343627747004</v>
      </c>
      <c r="C115" s="109">
        <v>114</v>
      </c>
      <c r="D115" s="102">
        <f t="shared" si="15"/>
        <v>0</v>
      </c>
      <c r="E115" s="102">
        <f t="shared" si="16"/>
        <v>0</v>
      </c>
      <c r="F115" s="102">
        <f t="shared" si="17"/>
        <v>0</v>
      </c>
      <c r="G115" s="102">
        <f t="shared" si="18"/>
        <v>0</v>
      </c>
      <c r="H115" s="102">
        <f t="shared" si="19"/>
        <v>1</v>
      </c>
      <c r="I115" s="102">
        <f t="shared" si="20"/>
        <v>0</v>
      </c>
      <c r="J115" s="102">
        <f t="shared" si="21"/>
        <v>0</v>
      </c>
      <c r="K115" s="102">
        <f t="shared" si="22"/>
        <v>0</v>
      </c>
      <c r="L115" s="102">
        <f t="shared" si="23"/>
        <v>0</v>
      </c>
      <c r="M115" s="102">
        <f t="shared" si="24"/>
        <v>0</v>
      </c>
      <c r="N115" s="102">
        <f t="shared" si="25"/>
        <v>0</v>
      </c>
      <c r="P115" s="102">
        <f t="shared" si="14"/>
        <v>0</v>
      </c>
      <c r="S115" s="11">
        <v>82</v>
      </c>
      <c r="T115" s="11">
        <v>76.80119322784941</v>
      </c>
      <c r="U115" s="11">
        <v>2.2579529128295945</v>
      </c>
      <c r="V115"/>
      <c r="W115"/>
      <c r="X115"/>
      <c r="Y115"/>
    </row>
    <row r="116" spans="1:25" x14ac:dyDescent="0.25">
      <c r="A116" s="105" t="s">
        <v>559</v>
      </c>
      <c r="B116" s="106">
        <v>77.016344360668</v>
      </c>
      <c r="C116" s="109">
        <v>115</v>
      </c>
      <c r="D116" s="102">
        <f t="shared" si="15"/>
        <v>0</v>
      </c>
      <c r="E116" s="102">
        <f t="shared" si="16"/>
        <v>0</v>
      </c>
      <c r="F116" s="102">
        <f t="shared" si="17"/>
        <v>0</v>
      </c>
      <c r="G116" s="102">
        <f t="shared" si="18"/>
        <v>0</v>
      </c>
      <c r="H116" s="102">
        <f t="shared" si="19"/>
        <v>0</v>
      </c>
      <c r="I116" s="102">
        <f t="shared" si="20"/>
        <v>1</v>
      </c>
      <c r="J116" s="102">
        <f t="shared" si="21"/>
        <v>0</v>
      </c>
      <c r="K116" s="102">
        <f t="shared" si="22"/>
        <v>0</v>
      </c>
      <c r="L116" s="102">
        <f t="shared" si="23"/>
        <v>0</v>
      </c>
      <c r="M116" s="102">
        <f t="shared" si="24"/>
        <v>0</v>
      </c>
      <c r="N116" s="102">
        <f t="shared" si="25"/>
        <v>0</v>
      </c>
      <c r="P116" s="102">
        <f t="shared" si="14"/>
        <v>0</v>
      </c>
      <c r="S116" s="11">
        <v>83</v>
      </c>
      <c r="T116" s="11">
        <v>79.289030628072211</v>
      </c>
      <c r="U116" s="11">
        <v>0.38457637810878964</v>
      </c>
      <c r="V116"/>
      <c r="W116"/>
      <c r="X116"/>
      <c r="Y116"/>
    </row>
    <row r="117" spans="1:25" x14ac:dyDescent="0.25">
      <c r="A117" s="105" t="s">
        <v>560</v>
      </c>
      <c r="B117" s="106">
        <v>79.764994946957003</v>
      </c>
      <c r="C117" s="109">
        <v>116</v>
      </c>
      <c r="D117" s="102">
        <f t="shared" si="15"/>
        <v>0</v>
      </c>
      <c r="E117" s="102">
        <f t="shared" si="16"/>
        <v>0</v>
      </c>
      <c r="F117" s="102">
        <f t="shared" si="17"/>
        <v>0</v>
      </c>
      <c r="G117" s="102">
        <f t="shared" si="18"/>
        <v>0</v>
      </c>
      <c r="H117" s="102">
        <f t="shared" si="19"/>
        <v>0</v>
      </c>
      <c r="I117" s="102">
        <f t="shared" si="20"/>
        <v>0</v>
      </c>
      <c r="J117" s="102">
        <f t="shared" si="21"/>
        <v>1</v>
      </c>
      <c r="K117" s="102">
        <f t="shared" si="22"/>
        <v>0</v>
      </c>
      <c r="L117" s="102">
        <f t="shared" si="23"/>
        <v>0</v>
      </c>
      <c r="M117" s="102">
        <f t="shared" si="24"/>
        <v>0</v>
      </c>
      <c r="N117" s="102">
        <f t="shared" si="25"/>
        <v>0</v>
      </c>
      <c r="P117" s="102">
        <f t="shared" si="14"/>
        <v>0</v>
      </c>
      <c r="S117" s="11">
        <v>84</v>
      </c>
      <c r="T117" s="11">
        <v>83.379612645240385</v>
      </c>
      <c r="U117" s="11">
        <v>0.76135151080060837</v>
      </c>
      <c r="V117"/>
      <c r="W117"/>
      <c r="X117"/>
      <c r="Y117"/>
    </row>
    <row r="118" spans="1:25" x14ac:dyDescent="0.25">
      <c r="A118" s="105" t="s">
        <v>561</v>
      </c>
      <c r="B118" s="106">
        <v>78.658844770138998</v>
      </c>
      <c r="C118" s="109">
        <v>117</v>
      </c>
      <c r="D118" s="102">
        <f t="shared" si="15"/>
        <v>0</v>
      </c>
      <c r="E118" s="102">
        <f t="shared" si="16"/>
        <v>0</v>
      </c>
      <c r="F118" s="102">
        <f t="shared" si="17"/>
        <v>0</v>
      </c>
      <c r="G118" s="102">
        <f t="shared" si="18"/>
        <v>0</v>
      </c>
      <c r="H118" s="102">
        <f t="shared" si="19"/>
        <v>0</v>
      </c>
      <c r="I118" s="102">
        <f t="shared" si="20"/>
        <v>0</v>
      </c>
      <c r="J118" s="102">
        <f t="shared" si="21"/>
        <v>0</v>
      </c>
      <c r="K118" s="102">
        <f t="shared" si="22"/>
        <v>1</v>
      </c>
      <c r="L118" s="102">
        <f t="shared" si="23"/>
        <v>0</v>
      </c>
      <c r="M118" s="102">
        <f t="shared" si="24"/>
        <v>0</v>
      </c>
      <c r="N118" s="102">
        <f t="shared" si="25"/>
        <v>0</v>
      </c>
      <c r="P118" s="102">
        <f t="shared" si="14"/>
        <v>0</v>
      </c>
      <c r="S118" s="11">
        <v>85</v>
      </c>
      <c r="T118" s="11">
        <v>74.346396253151113</v>
      </c>
      <c r="U118" s="11">
        <v>2.0142798974618898</v>
      </c>
      <c r="V118"/>
      <c r="W118"/>
      <c r="X118"/>
      <c r="Y118"/>
    </row>
    <row r="119" spans="1:25" x14ac:dyDescent="0.25">
      <c r="A119" s="105" t="s">
        <v>562</v>
      </c>
      <c r="B119" s="106">
        <v>83.352186435107996</v>
      </c>
      <c r="C119" s="109">
        <v>118</v>
      </c>
      <c r="D119" s="102">
        <f t="shared" si="15"/>
        <v>0</v>
      </c>
      <c r="E119" s="102">
        <f t="shared" si="16"/>
        <v>0</v>
      </c>
      <c r="F119" s="102">
        <f t="shared" si="17"/>
        <v>0</v>
      </c>
      <c r="G119" s="102">
        <f t="shared" si="18"/>
        <v>0</v>
      </c>
      <c r="H119" s="102">
        <f t="shared" si="19"/>
        <v>0</v>
      </c>
      <c r="I119" s="102">
        <f t="shared" si="20"/>
        <v>0</v>
      </c>
      <c r="J119" s="102">
        <f t="shared" si="21"/>
        <v>0</v>
      </c>
      <c r="K119" s="102">
        <f t="shared" si="22"/>
        <v>0</v>
      </c>
      <c r="L119" s="102">
        <f t="shared" si="23"/>
        <v>1</v>
      </c>
      <c r="M119" s="102">
        <f t="shared" si="24"/>
        <v>0</v>
      </c>
      <c r="N119" s="102">
        <f t="shared" si="25"/>
        <v>0</v>
      </c>
      <c r="P119" s="102">
        <f t="shared" si="14"/>
        <v>0</v>
      </c>
      <c r="S119" s="11">
        <v>86</v>
      </c>
      <c r="T119" s="11">
        <v>71.011958225534954</v>
      </c>
      <c r="U119" s="11">
        <v>2.3668015712490416</v>
      </c>
      <c r="V119"/>
      <c r="W119"/>
      <c r="X119"/>
      <c r="Y119"/>
    </row>
    <row r="120" spans="1:25" x14ac:dyDescent="0.25">
      <c r="A120" s="105" t="s">
        <v>563</v>
      </c>
      <c r="B120" s="106">
        <v>85.256968625236993</v>
      </c>
      <c r="C120" s="109">
        <v>119</v>
      </c>
      <c r="D120" s="102">
        <f t="shared" si="15"/>
        <v>0</v>
      </c>
      <c r="E120" s="102">
        <f t="shared" si="16"/>
        <v>0</v>
      </c>
      <c r="F120" s="102">
        <f t="shared" si="17"/>
        <v>0</v>
      </c>
      <c r="G120" s="102">
        <f t="shared" si="18"/>
        <v>0</v>
      </c>
      <c r="H120" s="102">
        <f t="shared" si="19"/>
        <v>0</v>
      </c>
      <c r="I120" s="102">
        <f t="shared" si="20"/>
        <v>0</v>
      </c>
      <c r="J120" s="102">
        <f t="shared" si="21"/>
        <v>0</v>
      </c>
      <c r="K120" s="102">
        <f t="shared" si="22"/>
        <v>0</v>
      </c>
      <c r="L120" s="102">
        <f t="shared" si="23"/>
        <v>0</v>
      </c>
      <c r="M120" s="102">
        <f t="shared" si="24"/>
        <v>1</v>
      </c>
      <c r="N120" s="102">
        <f t="shared" si="25"/>
        <v>0</v>
      </c>
      <c r="P120" s="102">
        <f t="shared" si="14"/>
        <v>0</v>
      </c>
      <c r="S120" s="11">
        <v>87</v>
      </c>
      <c r="T120" s="11">
        <v>81.365045384803196</v>
      </c>
      <c r="U120" s="11">
        <v>1.8075151422528108</v>
      </c>
      <c r="V120"/>
      <c r="W120"/>
      <c r="X120"/>
      <c r="Y120"/>
    </row>
    <row r="121" spans="1:25" x14ac:dyDescent="0.25">
      <c r="A121" s="105" t="s">
        <v>564</v>
      </c>
      <c r="B121" s="106">
        <v>89.020861032495006</v>
      </c>
      <c r="C121" s="109">
        <v>120</v>
      </c>
      <c r="D121" s="102">
        <f t="shared" si="15"/>
        <v>0</v>
      </c>
      <c r="E121" s="102">
        <f t="shared" si="16"/>
        <v>0</v>
      </c>
      <c r="F121" s="102">
        <f t="shared" si="17"/>
        <v>0</v>
      </c>
      <c r="G121" s="102">
        <f t="shared" si="18"/>
        <v>0</v>
      </c>
      <c r="H121" s="102">
        <f t="shared" si="19"/>
        <v>0</v>
      </c>
      <c r="I121" s="102">
        <f t="shared" si="20"/>
        <v>0</v>
      </c>
      <c r="J121" s="102">
        <f t="shared" si="21"/>
        <v>0</v>
      </c>
      <c r="K121" s="102">
        <f t="shared" si="22"/>
        <v>0</v>
      </c>
      <c r="L121" s="102">
        <f t="shared" si="23"/>
        <v>0</v>
      </c>
      <c r="M121" s="102">
        <f t="shared" si="24"/>
        <v>0</v>
      </c>
      <c r="N121" s="102">
        <f t="shared" si="25"/>
        <v>1</v>
      </c>
      <c r="P121" s="102">
        <f t="shared" si="14"/>
        <v>0</v>
      </c>
      <c r="S121" s="11">
        <v>88</v>
      </c>
      <c r="T121" s="11">
        <v>78.10704277589835</v>
      </c>
      <c r="U121" s="11">
        <v>2.4865439370316551</v>
      </c>
      <c r="V121"/>
      <c r="W121"/>
      <c r="X121"/>
      <c r="Y121"/>
    </row>
    <row r="122" spans="1:25" x14ac:dyDescent="0.25">
      <c r="A122" s="105" t="s">
        <v>553</v>
      </c>
      <c r="B122" s="106">
        <v>80.252115602174001</v>
      </c>
      <c r="C122" s="109">
        <v>121</v>
      </c>
      <c r="D122" s="102">
        <f t="shared" si="15"/>
        <v>0</v>
      </c>
      <c r="E122" s="102">
        <f t="shared" si="16"/>
        <v>0</v>
      </c>
      <c r="F122" s="102">
        <f t="shared" si="17"/>
        <v>0</v>
      </c>
      <c r="G122" s="102">
        <f t="shared" si="18"/>
        <v>0</v>
      </c>
      <c r="H122" s="102">
        <f t="shared" si="19"/>
        <v>0</v>
      </c>
      <c r="I122" s="102">
        <f t="shared" si="20"/>
        <v>0</v>
      </c>
      <c r="J122" s="102">
        <f t="shared" si="21"/>
        <v>0</v>
      </c>
      <c r="K122" s="102">
        <f t="shared" si="22"/>
        <v>0</v>
      </c>
      <c r="L122" s="102">
        <f t="shared" si="23"/>
        <v>0</v>
      </c>
      <c r="M122" s="102">
        <f t="shared" si="24"/>
        <v>0</v>
      </c>
      <c r="N122" s="102">
        <f t="shared" si="25"/>
        <v>0</v>
      </c>
      <c r="P122" s="102">
        <f t="shared" si="14"/>
        <v>1</v>
      </c>
      <c r="S122" s="11">
        <v>89</v>
      </c>
      <c r="T122" s="11">
        <v>78.665599599264226</v>
      </c>
      <c r="U122" s="11">
        <v>2.1344830715097771</v>
      </c>
      <c r="V122"/>
      <c r="W122"/>
      <c r="X122"/>
      <c r="Y122"/>
    </row>
    <row r="123" spans="1:25" x14ac:dyDescent="0.25">
      <c r="A123" s="105" t="s">
        <v>554</v>
      </c>
      <c r="B123" s="106">
        <v>77.556819937558998</v>
      </c>
      <c r="C123" s="109">
        <v>122</v>
      </c>
      <c r="D123" s="102">
        <f t="shared" si="15"/>
        <v>1</v>
      </c>
      <c r="E123" s="102">
        <f t="shared" si="16"/>
        <v>0</v>
      </c>
      <c r="F123" s="102">
        <f t="shared" si="17"/>
        <v>0</v>
      </c>
      <c r="G123" s="102">
        <f t="shared" si="18"/>
        <v>0</v>
      </c>
      <c r="H123" s="102">
        <f t="shared" si="19"/>
        <v>0</v>
      </c>
      <c r="I123" s="102">
        <f t="shared" si="20"/>
        <v>0</v>
      </c>
      <c r="J123" s="102">
        <f t="shared" si="21"/>
        <v>0</v>
      </c>
      <c r="K123" s="102">
        <f t="shared" si="22"/>
        <v>0</v>
      </c>
      <c r="L123" s="102">
        <f t="shared" si="23"/>
        <v>0</v>
      </c>
      <c r="M123" s="102">
        <f t="shared" si="24"/>
        <v>0</v>
      </c>
      <c r="N123" s="102">
        <f t="shared" si="25"/>
        <v>0</v>
      </c>
      <c r="P123" s="102">
        <f t="shared" si="14"/>
        <v>0</v>
      </c>
      <c r="S123" s="11">
        <v>90</v>
      </c>
      <c r="T123" s="11">
        <v>76.708406424478227</v>
      </c>
      <c r="U123" s="11">
        <v>2.6261872692017789</v>
      </c>
      <c r="V123"/>
      <c r="W123"/>
      <c r="X123"/>
      <c r="Y123"/>
    </row>
    <row r="124" spans="1:25" x14ac:dyDescent="0.25">
      <c r="A124" s="105" t="s">
        <v>555</v>
      </c>
      <c r="B124" s="106">
        <v>84.931707353506994</v>
      </c>
      <c r="C124" s="109">
        <v>123</v>
      </c>
      <c r="D124" s="102">
        <f t="shared" si="15"/>
        <v>0</v>
      </c>
      <c r="E124" s="102">
        <f t="shared" si="16"/>
        <v>1</v>
      </c>
      <c r="F124" s="102">
        <f t="shared" si="17"/>
        <v>0</v>
      </c>
      <c r="G124" s="102">
        <f t="shared" si="18"/>
        <v>0</v>
      </c>
      <c r="H124" s="102">
        <f t="shared" si="19"/>
        <v>0</v>
      </c>
      <c r="I124" s="102">
        <f t="shared" si="20"/>
        <v>0</v>
      </c>
      <c r="J124" s="102">
        <f t="shared" si="21"/>
        <v>0</v>
      </c>
      <c r="K124" s="102">
        <f t="shared" si="22"/>
        <v>0</v>
      </c>
      <c r="L124" s="102">
        <f t="shared" si="23"/>
        <v>0</v>
      </c>
      <c r="M124" s="102">
        <f t="shared" si="24"/>
        <v>0</v>
      </c>
      <c r="N124" s="102">
        <f t="shared" si="25"/>
        <v>0</v>
      </c>
      <c r="P124" s="102">
        <f t="shared" si="14"/>
        <v>0</v>
      </c>
      <c r="S124" s="11">
        <v>91</v>
      </c>
      <c r="T124" s="11">
        <v>73.825419192186757</v>
      </c>
      <c r="U124" s="11">
        <v>1.4965629592482372</v>
      </c>
      <c r="V124"/>
      <c r="W124"/>
      <c r="X124"/>
      <c r="Y124"/>
    </row>
    <row r="125" spans="1:25" x14ac:dyDescent="0.25">
      <c r="A125" s="105" t="s">
        <v>556</v>
      </c>
      <c r="B125" s="106">
        <v>86.917255587683002</v>
      </c>
      <c r="C125" s="109">
        <v>124</v>
      </c>
      <c r="D125" s="102">
        <f t="shared" si="15"/>
        <v>0</v>
      </c>
      <c r="E125" s="102">
        <f t="shared" si="16"/>
        <v>0</v>
      </c>
      <c r="F125" s="102">
        <f t="shared" si="17"/>
        <v>1</v>
      </c>
      <c r="G125" s="102">
        <f t="shared" si="18"/>
        <v>0</v>
      </c>
      <c r="H125" s="102">
        <f t="shared" si="19"/>
        <v>0</v>
      </c>
      <c r="I125" s="102">
        <f t="shared" si="20"/>
        <v>0</v>
      </c>
      <c r="J125" s="102">
        <f t="shared" si="21"/>
        <v>0</v>
      </c>
      <c r="K125" s="102">
        <f t="shared" si="22"/>
        <v>0</v>
      </c>
      <c r="L125" s="102">
        <f t="shared" si="23"/>
        <v>0</v>
      </c>
      <c r="M125" s="102">
        <f t="shared" si="24"/>
        <v>0</v>
      </c>
      <c r="N125" s="102">
        <f t="shared" si="25"/>
        <v>0</v>
      </c>
      <c r="P125" s="102">
        <f t="shared" si="14"/>
        <v>0</v>
      </c>
      <c r="S125" s="11">
        <v>92</v>
      </c>
      <c r="T125" s="11">
        <v>76.427233927801609</v>
      </c>
      <c r="U125" s="11">
        <v>1.2093412142433948</v>
      </c>
      <c r="V125"/>
      <c r="W125"/>
      <c r="X125"/>
      <c r="Y125"/>
    </row>
    <row r="126" spans="1:25" x14ac:dyDescent="0.25">
      <c r="A126" s="105" t="s">
        <v>557</v>
      </c>
      <c r="B126" s="106">
        <v>86.562692269359999</v>
      </c>
      <c r="C126" s="109">
        <v>125</v>
      </c>
      <c r="D126" s="102">
        <f t="shared" si="15"/>
        <v>0</v>
      </c>
      <c r="E126" s="102">
        <f t="shared" si="16"/>
        <v>0</v>
      </c>
      <c r="F126" s="102">
        <f t="shared" si="17"/>
        <v>0</v>
      </c>
      <c r="G126" s="102">
        <f t="shared" si="18"/>
        <v>1</v>
      </c>
      <c r="H126" s="102">
        <f t="shared" si="19"/>
        <v>0</v>
      </c>
      <c r="I126" s="102">
        <f t="shared" si="20"/>
        <v>0</v>
      </c>
      <c r="J126" s="102">
        <f t="shared" si="21"/>
        <v>0</v>
      </c>
      <c r="K126" s="102">
        <f t="shared" si="22"/>
        <v>0</v>
      </c>
      <c r="L126" s="102">
        <f t="shared" si="23"/>
        <v>0</v>
      </c>
      <c r="M126" s="102">
        <f t="shared" si="24"/>
        <v>0</v>
      </c>
      <c r="N126" s="102">
        <f t="shared" si="25"/>
        <v>0</v>
      </c>
      <c r="P126" s="102">
        <f t="shared" si="14"/>
        <v>0</v>
      </c>
      <c r="S126" s="11">
        <v>93</v>
      </c>
      <c r="T126" s="11">
        <v>74.308256763007378</v>
      </c>
      <c r="U126" s="11">
        <v>2.965243089203625</v>
      </c>
      <c r="V126"/>
      <c r="W126"/>
      <c r="X126"/>
      <c r="Y126"/>
    </row>
    <row r="127" spans="1:25" x14ac:dyDescent="0.25">
      <c r="A127" s="105" t="s">
        <v>558</v>
      </c>
      <c r="B127" s="106">
        <v>85.664694589123002</v>
      </c>
      <c r="C127" s="109">
        <v>126</v>
      </c>
      <c r="D127" s="102">
        <f t="shared" si="15"/>
        <v>0</v>
      </c>
      <c r="E127" s="102">
        <f t="shared" si="16"/>
        <v>0</v>
      </c>
      <c r="F127" s="102">
        <f t="shared" si="17"/>
        <v>0</v>
      </c>
      <c r="G127" s="102">
        <f t="shared" si="18"/>
        <v>0</v>
      </c>
      <c r="H127" s="102">
        <f t="shared" si="19"/>
        <v>1</v>
      </c>
      <c r="I127" s="102">
        <f t="shared" si="20"/>
        <v>0</v>
      </c>
      <c r="J127" s="102">
        <f t="shared" si="21"/>
        <v>0</v>
      </c>
      <c r="K127" s="102">
        <f t="shared" si="22"/>
        <v>0</v>
      </c>
      <c r="L127" s="102">
        <f t="shared" si="23"/>
        <v>0</v>
      </c>
      <c r="M127" s="102">
        <f t="shared" si="24"/>
        <v>0</v>
      </c>
      <c r="N127" s="102">
        <f t="shared" si="25"/>
        <v>0</v>
      </c>
      <c r="P127" s="102">
        <f t="shared" si="14"/>
        <v>0</v>
      </c>
      <c r="S127" s="11">
        <v>94</v>
      </c>
      <c r="T127" s="11">
        <v>79.726465049389134</v>
      </c>
      <c r="U127" s="11">
        <v>2.0491621290958619</v>
      </c>
      <c r="V127"/>
      <c r="W127"/>
      <c r="X127"/>
      <c r="Y127"/>
    </row>
    <row r="128" spans="1:25" x14ac:dyDescent="0.25">
      <c r="A128" s="105" t="s">
        <v>559</v>
      </c>
      <c r="B128" s="106">
        <v>82.944320257453995</v>
      </c>
      <c r="C128" s="109">
        <v>127</v>
      </c>
      <c r="D128" s="102">
        <f t="shared" si="15"/>
        <v>0</v>
      </c>
      <c r="E128" s="102">
        <f t="shared" si="16"/>
        <v>0</v>
      </c>
      <c r="F128" s="102">
        <f t="shared" si="17"/>
        <v>0</v>
      </c>
      <c r="G128" s="102">
        <f t="shared" si="18"/>
        <v>0</v>
      </c>
      <c r="H128" s="102">
        <f t="shared" si="19"/>
        <v>0</v>
      </c>
      <c r="I128" s="102">
        <f t="shared" si="20"/>
        <v>1</v>
      </c>
      <c r="J128" s="102">
        <f t="shared" si="21"/>
        <v>0</v>
      </c>
      <c r="K128" s="102">
        <f t="shared" si="22"/>
        <v>0</v>
      </c>
      <c r="L128" s="102">
        <f t="shared" si="23"/>
        <v>0</v>
      </c>
      <c r="M128" s="102">
        <f t="shared" si="24"/>
        <v>0</v>
      </c>
      <c r="N128" s="102">
        <f t="shared" si="25"/>
        <v>0</v>
      </c>
      <c r="P128" s="102">
        <f t="shared" si="14"/>
        <v>0</v>
      </c>
      <c r="S128" s="11">
        <v>95</v>
      </c>
      <c r="T128" s="11">
        <v>82.214302449611949</v>
      </c>
      <c r="U128" s="11">
        <v>0.88317617648405644</v>
      </c>
      <c r="V128"/>
      <c r="W128"/>
      <c r="X128"/>
      <c r="Y128"/>
    </row>
    <row r="129" spans="1:25" x14ac:dyDescent="0.25">
      <c r="A129" s="105" t="s">
        <v>560</v>
      </c>
      <c r="B129" s="106">
        <v>86.382438765776996</v>
      </c>
      <c r="C129" s="109">
        <v>128</v>
      </c>
      <c r="D129" s="102">
        <f t="shared" si="15"/>
        <v>0</v>
      </c>
      <c r="E129" s="102">
        <f t="shared" si="16"/>
        <v>0</v>
      </c>
      <c r="F129" s="102">
        <f t="shared" si="17"/>
        <v>0</v>
      </c>
      <c r="G129" s="102">
        <f t="shared" si="18"/>
        <v>0</v>
      </c>
      <c r="H129" s="102">
        <f t="shared" si="19"/>
        <v>0</v>
      </c>
      <c r="I129" s="102">
        <f t="shared" si="20"/>
        <v>0</v>
      </c>
      <c r="J129" s="102">
        <f t="shared" si="21"/>
        <v>1</v>
      </c>
      <c r="K129" s="102">
        <f t="shared" si="22"/>
        <v>0</v>
      </c>
      <c r="L129" s="102">
        <f t="shared" si="23"/>
        <v>0</v>
      </c>
      <c r="M129" s="102">
        <f t="shared" si="24"/>
        <v>0</v>
      </c>
      <c r="N129" s="102">
        <f t="shared" si="25"/>
        <v>0</v>
      </c>
      <c r="P129" s="102">
        <f t="shared" si="14"/>
        <v>0</v>
      </c>
      <c r="S129" s="11">
        <v>96</v>
      </c>
      <c r="T129" s="11">
        <v>86.304884466780138</v>
      </c>
      <c r="U129" s="11">
        <v>1.7264755469708604</v>
      </c>
      <c r="V129"/>
      <c r="W129"/>
      <c r="X129"/>
      <c r="Y129"/>
    </row>
    <row r="130" spans="1:25" x14ac:dyDescent="0.25">
      <c r="A130" s="105" t="s">
        <v>561</v>
      </c>
      <c r="B130" s="106">
        <v>83.793658327619994</v>
      </c>
      <c r="C130" s="109">
        <v>129</v>
      </c>
      <c r="D130" s="102">
        <f t="shared" si="15"/>
        <v>0</v>
      </c>
      <c r="E130" s="102">
        <f t="shared" si="16"/>
        <v>0</v>
      </c>
      <c r="F130" s="102">
        <f t="shared" si="17"/>
        <v>0</v>
      </c>
      <c r="G130" s="102">
        <f t="shared" si="18"/>
        <v>0</v>
      </c>
      <c r="H130" s="102">
        <f t="shared" si="19"/>
        <v>0</v>
      </c>
      <c r="I130" s="102">
        <f t="shared" si="20"/>
        <v>0</v>
      </c>
      <c r="J130" s="102">
        <f t="shared" si="21"/>
        <v>0</v>
      </c>
      <c r="K130" s="102">
        <f t="shared" si="22"/>
        <v>1</v>
      </c>
      <c r="L130" s="102">
        <f t="shared" si="23"/>
        <v>0</v>
      </c>
      <c r="M130" s="102">
        <f t="shared" si="24"/>
        <v>0</v>
      </c>
      <c r="N130" s="102">
        <f t="shared" si="25"/>
        <v>0</v>
      </c>
      <c r="P130" s="102">
        <f t="shared" ref="P130:P193" si="26">IF(A130 =$P$1,1,0)</f>
        <v>0</v>
      </c>
      <c r="S130" s="11">
        <v>97</v>
      </c>
      <c r="T130" s="11">
        <v>77.271668074690851</v>
      </c>
      <c r="U130" s="11">
        <v>3.1466042393251428</v>
      </c>
      <c r="V130"/>
      <c r="W130"/>
      <c r="X130"/>
      <c r="Y130"/>
    </row>
    <row r="131" spans="1:25" x14ac:dyDescent="0.25">
      <c r="A131" s="105" t="s">
        <v>562</v>
      </c>
      <c r="B131" s="106">
        <v>88.712756711026003</v>
      </c>
      <c r="C131" s="109">
        <v>130</v>
      </c>
      <c r="D131" s="102">
        <f t="shared" ref="D131:D194" si="27">IF(A131 =$D$1,1,0)</f>
        <v>0</v>
      </c>
      <c r="E131" s="102">
        <f t="shared" ref="E131:E194" si="28">IF(A131 =$E$1,1,0)</f>
        <v>0</v>
      </c>
      <c r="F131" s="102">
        <f t="shared" ref="F131:F194" si="29">IF(A131 =$F$1,1,0)</f>
        <v>0</v>
      </c>
      <c r="G131" s="102">
        <f t="shared" ref="G131:G194" si="30">IF(A131 =$G$1,1,0)</f>
        <v>0</v>
      </c>
      <c r="H131" s="102">
        <f t="shared" ref="H131:H194" si="31">IF(A131 =$H$1,1,0)</f>
        <v>0</v>
      </c>
      <c r="I131" s="102">
        <f t="shared" ref="I131:I194" si="32">IF(A131 =$I$1,1,0)</f>
        <v>0</v>
      </c>
      <c r="J131" s="102">
        <f t="shared" ref="J131:J194" si="33">IF(A131 =$J$1,1,0)</f>
        <v>0</v>
      </c>
      <c r="K131" s="102">
        <f t="shared" ref="K131:K194" si="34">IF(A131 =$K$1,1,0)</f>
        <v>0</v>
      </c>
      <c r="L131" s="102">
        <f t="shared" ref="L131:L194" si="35">IF(A131 =$L$1,1,0)</f>
        <v>1</v>
      </c>
      <c r="M131" s="102">
        <f t="shared" ref="M131:M194" si="36">IF(A131 =$M$1,1,0)</f>
        <v>0</v>
      </c>
      <c r="N131" s="102">
        <f t="shared" ref="N131:N194" si="37">IF(A131 =$N$1,1,0)</f>
        <v>0</v>
      </c>
      <c r="P131" s="102">
        <f t="shared" si="26"/>
        <v>0</v>
      </c>
      <c r="S131" s="11">
        <v>98</v>
      </c>
      <c r="T131" s="11">
        <v>73.937230047074678</v>
      </c>
      <c r="U131" s="11">
        <v>4.3869915649683264</v>
      </c>
      <c r="V131"/>
      <c r="W131"/>
      <c r="X131"/>
      <c r="Y131"/>
    </row>
    <row r="132" spans="1:25" x14ac:dyDescent="0.25">
      <c r="A132" s="105" t="s">
        <v>563</v>
      </c>
      <c r="B132" s="106">
        <v>92.605955799125994</v>
      </c>
      <c r="C132" s="109">
        <v>131</v>
      </c>
      <c r="D132" s="102">
        <f t="shared" si="27"/>
        <v>0</v>
      </c>
      <c r="E132" s="102">
        <f t="shared" si="28"/>
        <v>0</v>
      </c>
      <c r="F132" s="102">
        <f t="shared" si="29"/>
        <v>0</v>
      </c>
      <c r="G132" s="102">
        <f t="shared" si="30"/>
        <v>0</v>
      </c>
      <c r="H132" s="102">
        <f t="shared" si="31"/>
        <v>0</v>
      </c>
      <c r="I132" s="102">
        <f t="shared" si="32"/>
        <v>0</v>
      </c>
      <c r="J132" s="102">
        <f t="shared" si="33"/>
        <v>0</v>
      </c>
      <c r="K132" s="102">
        <f t="shared" si="34"/>
        <v>0</v>
      </c>
      <c r="L132" s="102">
        <f t="shared" si="35"/>
        <v>0</v>
      </c>
      <c r="M132" s="102">
        <f t="shared" si="36"/>
        <v>1</v>
      </c>
      <c r="N132" s="102">
        <f t="shared" si="37"/>
        <v>0</v>
      </c>
      <c r="P132" s="102">
        <f t="shared" si="26"/>
        <v>0</v>
      </c>
      <c r="S132" s="11">
        <v>99</v>
      </c>
      <c r="T132" s="11">
        <v>84.290317206342934</v>
      </c>
      <c r="U132" s="11">
        <v>2.3705666802930665</v>
      </c>
      <c r="V132"/>
      <c r="W132"/>
      <c r="X132"/>
      <c r="Y132"/>
    </row>
    <row r="133" spans="1:25" x14ac:dyDescent="0.25">
      <c r="A133" s="105" t="s">
        <v>564</v>
      </c>
      <c r="B133" s="106">
        <v>95.711344095268998</v>
      </c>
      <c r="C133" s="109">
        <v>132</v>
      </c>
      <c r="D133" s="102">
        <f t="shared" si="27"/>
        <v>0</v>
      </c>
      <c r="E133" s="102">
        <f t="shared" si="28"/>
        <v>0</v>
      </c>
      <c r="F133" s="102">
        <f t="shared" si="29"/>
        <v>0</v>
      </c>
      <c r="G133" s="102">
        <f t="shared" si="30"/>
        <v>0</v>
      </c>
      <c r="H133" s="102">
        <f t="shared" si="31"/>
        <v>0</v>
      </c>
      <c r="I133" s="102">
        <f t="shared" si="32"/>
        <v>0</v>
      </c>
      <c r="J133" s="102">
        <f t="shared" si="33"/>
        <v>0</v>
      </c>
      <c r="K133" s="102">
        <f t="shared" si="34"/>
        <v>0</v>
      </c>
      <c r="L133" s="102">
        <f t="shared" si="35"/>
        <v>0</v>
      </c>
      <c r="M133" s="102">
        <f t="shared" si="36"/>
        <v>0</v>
      </c>
      <c r="N133" s="102">
        <f t="shared" si="37"/>
        <v>1</v>
      </c>
      <c r="P133" s="102">
        <f t="shared" si="26"/>
        <v>0</v>
      </c>
      <c r="S133" s="11">
        <v>100</v>
      </c>
      <c r="T133" s="11">
        <v>81.032314597438074</v>
      </c>
      <c r="U133" s="11">
        <v>3.3645916819069299</v>
      </c>
      <c r="V133"/>
      <c r="W133"/>
      <c r="X133"/>
      <c r="Y133"/>
    </row>
    <row r="134" spans="1:25" x14ac:dyDescent="0.25">
      <c r="A134" s="105" t="s">
        <v>553</v>
      </c>
      <c r="B134" s="106">
        <v>86.848863871858995</v>
      </c>
      <c r="C134" s="109">
        <v>133</v>
      </c>
      <c r="D134" s="102">
        <f t="shared" si="27"/>
        <v>0</v>
      </c>
      <c r="E134" s="102">
        <f t="shared" si="28"/>
        <v>0</v>
      </c>
      <c r="F134" s="102">
        <f t="shared" si="29"/>
        <v>0</v>
      </c>
      <c r="G134" s="102">
        <f t="shared" si="30"/>
        <v>0</v>
      </c>
      <c r="H134" s="102">
        <f t="shared" si="31"/>
        <v>0</v>
      </c>
      <c r="I134" s="102">
        <f t="shared" si="32"/>
        <v>0</v>
      </c>
      <c r="J134" s="102">
        <f t="shared" si="33"/>
        <v>0</v>
      </c>
      <c r="K134" s="102">
        <f t="shared" si="34"/>
        <v>0</v>
      </c>
      <c r="L134" s="102">
        <f t="shared" si="35"/>
        <v>0</v>
      </c>
      <c r="M134" s="102">
        <f t="shared" si="36"/>
        <v>0</v>
      </c>
      <c r="N134" s="102">
        <f t="shared" si="37"/>
        <v>0</v>
      </c>
      <c r="P134" s="102">
        <f t="shared" si="26"/>
        <v>1</v>
      </c>
      <c r="S134" s="11">
        <v>101</v>
      </c>
      <c r="T134" s="11">
        <v>81.590871420803964</v>
      </c>
      <c r="U134" s="11">
        <v>2.7357480173930355</v>
      </c>
      <c r="V134"/>
      <c r="W134"/>
      <c r="X134"/>
      <c r="Y134"/>
    </row>
    <row r="135" spans="1:25" x14ac:dyDescent="0.25">
      <c r="A135" s="105" t="s">
        <v>554</v>
      </c>
      <c r="B135" s="106">
        <v>82.714344566869002</v>
      </c>
      <c r="C135" s="109">
        <v>134</v>
      </c>
      <c r="D135" s="102">
        <f t="shared" si="27"/>
        <v>1</v>
      </c>
      <c r="E135" s="102">
        <f t="shared" si="28"/>
        <v>0</v>
      </c>
      <c r="F135" s="102">
        <f t="shared" si="29"/>
        <v>0</v>
      </c>
      <c r="G135" s="102">
        <f t="shared" si="30"/>
        <v>0</v>
      </c>
      <c r="H135" s="102">
        <f t="shared" si="31"/>
        <v>0</v>
      </c>
      <c r="I135" s="102">
        <f t="shared" si="32"/>
        <v>0</v>
      </c>
      <c r="J135" s="102">
        <f t="shared" si="33"/>
        <v>0</v>
      </c>
      <c r="K135" s="102">
        <f t="shared" si="34"/>
        <v>0</v>
      </c>
      <c r="L135" s="102">
        <f t="shared" si="35"/>
        <v>0</v>
      </c>
      <c r="M135" s="102">
        <f t="shared" si="36"/>
        <v>0</v>
      </c>
      <c r="N135" s="102">
        <f t="shared" si="37"/>
        <v>0</v>
      </c>
      <c r="P135" s="102">
        <f t="shared" si="26"/>
        <v>0</v>
      </c>
      <c r="S135" s="11">
        <v>102</v>
      </c>
      <c r="T135" s="11">
        <v>79.633678246017965</v>
      </c>
      <c r="U135" s="11">
        <v>3.5772052180280411</v>
      </c>
      <c r="V135"/>
      <c r="W135"/>
      <c r="X135"/>
      <c r="Y135"/>
    </row>
    <row r="136" spans="1:25" x14ac:dyDescent="0.25">
      <c r="A136" s="105" t="s">
        <v>555</v>
      </c>
      <c r="B136" s="106">
        <v>95.644527080654001</v>
      </c>
      <c r="C136" s="109">
        <v>135</v>
      </c>
      <c r="D136" s="102">
        <f t="shared" si="27"/>
        <v>0</v>
      </c>
      <c r="E136" s="102">
        <f t="shared" si="28"/>
        <v>1</v>
      </c>
      <c r="F136" s="102">
        <f t="shared" si="29"/>
        <v>0</v>
      </c>
      <c r="G136" s="102">
        <f t="shared" si="30"/>
        <v>0</v>
      </c>
      <c r="H136" s="102">
        <f t="shared" si="31"/>
        <v>0</v>
      </c>
      <c r="I136" s="102">
        <f t="shared" si="32"/>
        <v>0</v>
      </c>
      <c r="J136" s="102">
        <f t="shared" si="33"/>
        <v>0</v>
      </c>
      <c r="K136" s="102">
        <f t="shared" si="34"/>
        <v>0</v>
      </c>
      <c r="L136" s="102">
        <f t="shared" si="35"/>
        <v>0</v>
      </c>
      <c r="M136" s="102">
        <f t="shared" si="36"/>
        <v>0</v>
      </c>
      <c r="N136" s="102">
        <f t="shared" si="37"/>
        <v>0</v>
      </c>
      <c r="P136" s="102">
        <f t="shared" si="26"/>
        <v>0</v>
      </c>
      <c r="S136" s="11">
        <v>103</v>
      </c>
      <c r="T136" s="11">
        <v>76.750691013726481</v>
      </c>
      <c r="U136" s="11">
        <v>3.3313121569275239</v>
      </c>
      <c r="V136"/>
      <c r="W136"/>
      <c r="X136"/>
      <c r="Y136"/>
    </row>
    <row r="137" spans="1:25" x14ac:dyDescent="0.25">
      <c r="A137" s="105" t="s">
        <v>556</v>
      </c>
      <c r="B137" s="106">
        <v>92.139917239491993</v>
      </c>
      <c r="C137" s="109">
        <v>136</v>
      </c>
      <c r="D137" s="102">
        <f t="shared" si="27"/>
        <v>0</v>
      </c>
      <c r="E137" s="102">
        <f t="shared" si="28"/>
        <v>0</v>
      </c>
      <c r="F137" s="102">
        <f t="shared" si="29"/>
        <v>1</v>
      </c>
      <c r="G137" s="102">
        <f t="shared" si="30"/>
        <v>0</v>
      </c>
      <c r="H137" s="102">
        <f t="shared" si="31"/>
        <v>0</v>
      </c>
      <c r="I137" s="102">
        <f t="shared" si="32"/>
        <v>0</v>
      </c>
      <c r="J137" s="102">
        <f t="shared" si="33"/>
        <v>0</v>
      </c>
      <c r="K137" s="102">
        <f t="shared" si="34"/>
        <v>0</v>
      </c>
      <c r="L137" s="102">
        <f t="shared" si="35"/>
        <v>0</v>
      </c>
      <c r="M137" s="102">
        <f t="shared" si="36"/>
        <v>0</v>
      </c>
      <c r="N137" s="102">
        <f t="shared" si="37"/>
        <v>0</v>
      </c>
      <c r="P137" s="102">
        <f t="shared" si="26"/>
        <v>0</v>
      </c>
      <c r="S137" s="11">
        <v>104</v>
      </c>
      <c r="T137" s="11">
        <v>79.352505749341347</v>
      </c>
      <c r="U137" s="11">
        <v>-4.2877774022343829E-2</v>
      </c>
      <c r="V137"/>
      <c r="W137"/>
      <c r="X137"/>
      <c r="Y137"/>
    </row>
    <row r="138" spans="1:25" x14ac:dyDescent="0.25">
      <c r="A138" s="105" t="s">
        <v>557</v>
      </c>
      <c r="B138" s="106">
        <v>93.282803243302993</v>
      </c>
      <c r="C138" s="109">
        <v>137</v>
      </c>
      <c r="D138" s="102">
        <f t="shared" si="27"/>
        <v>0</v>
      </c>
      <c r="E138" s="102">
        <f t="shared" si="28"/>
        <v>0</v>
      </c>
      <c r="F138" s="102">
        <f t="shared" si="29"/>
        <v>0</v>
      </c>
      <c r="G138" s="102">
        <f t="shared" si="30"/>
        <v>1</v>
      </c>
      <c r="H138" s="102">
        <f t="shared" si="31"/>
        <v>0</v>
      </c>
      <c r="I138" s="102">
        <f t="shared" si="32"/>
        <v>0</v>
      </c>
      <c r="J138" s="102">
        <f t="shared" si="33"/>
        <v>0</v>
      </c>
      <c r="K138" s="102">
        <f t="shared" si="34"/>
        <v>0</v>
      </c>
      <c r="L138" s="102">
        <f t="shared" si="35"/>
        <v>0</v>
      </c>
      <c r="M138" s="102">
        <f t="shared" si="36"/>
        <v>0</v>
      </c>
      <c r="N138" s="102">
        <f t="shared" si="37"/>
        <v>0</v>
      </c>
      <c r="P138" s="102">
        <f t="shared" si="26"/>
        <v>0</v>
      </c>
      <c r="S138" s="11">
        <v>105</v>
      </c>
      <c r="T138" s="11">
        <v>77.233528584547116</v>
      </c>
      <c r="U138" s="11">
        <v>1.4290419937808849</v>
      </c>
      <c r="V138"/>
      <c r="W138"/>
      <c r="X138"/>
      <c r="Y138"/>
    </row>
    <row r="139" spans="1:25" x14ac:dyDescent="0.25">
      <c r="A139" s="105" t="s">
        <v>558</v>
      </c>
      <c r="B139" s="106">
        <v>90.299224690833</v>
      </c>
      <c r="C139" s="109">
        <v>138</v>
      </c>
      <c r="D139" s="102">
        <f t="shared" si="27"/>
        <v>0</v>
      </c>
      <c r="E139" s="102">
        <f t="shared" si="28"/>
        <v>0</v>
      </c>
      <c r="F139" s="102">
        <f t="shared" si="29"/>
        <v>0</v>
      </c>
      <c r="G139" s="102">
        <f t="shared" si="30"/>
        <v>0</v>
      </c>
      <c r="H139" s="102">
        <f t="shared" si="31"/>
        <v>1</v>
      </c>
      <c r="I139" s="102">
        <f t="shared" si="32"/>
        <v>0</v>
      </c>
      <c r="J139" s="102">
        <f t="shared" si="33"/>
        <v>0</v>
      </c>
      <c r="K139" s="102">
        <f t="shared" si="34"/>
        <v>0</v>
      </c>
      <c r="L139" s="102">
        <f t="shared" si="35"/>
        <v>0</v>
      </c>
      <c r="M139" s="102">
        <f t="shared" si="36"/>
        <v>0</v>
      </c>
      <c r="N139" s="102">
        <f t="shared" si="37"/>
        <v>0</v>
      </c>
      <c r="P139" s="102">
        <f t="shared" si="26"/>
        <v>0</v>
      </c>
      <c r="S139" s="11">
        <v>106</v>
      </c>
      <c r="T139" s="11">
        <v>82.651736870928872</v>
      </c>
      <c r="U139" s="11">
        <v>1.4951912305781292</v>
      </c>
      <c r="V139"/>
      <c r="W139"/>
      <c r="X139"/>
      <c r="Y139"/>
    </row>
    <row r="140" spans="1:25" x14ac:dyDescent="0.25">
      <c r="A140" s="105" t="s">
        <v>559</v>
      </c>
      <c r="B140" s="106">
        <v>86.217614902673006</v>
      </c>
      <c r="C140" s="109">
        <v>139</v>
      </c>
      <c r="D140" s="102">
        <f t="shared" si="27"/>
        <v>0</v>
      </c>
      <c r="E140" s="102">
        <f t="shared" si="28"/>
        <v>0</v>
      </c>
      <c r="F140" s="102">
        <f t="shared" si="29"/>
        <v>0</v>
      </c>
      <c r="G140" s="102">
        <f t="shared" si="30"/>
        <v>0</v>
      </c>
      <c r="H140" s="102">
        <f t="shared" si="31"/>
        <v>0</v>
      </c>
      <c r="I140" s="102">
        <f t="shared" si="32"/>
        <v>1</v>
      </c>
      <c r="J140" s="102">
        <f t="shared" si="33"/>
        <v>0</v>
      </c>
      <c r="K140" s="102">
        <f t="shared" si="34"/>
        <v>0</v>
      </c>
      <c r="L140" s="102">
        <f t="shared" si="35"/>
        <v>0</v>
      </c>
      <c r="M140" s="102">
        <f t="shared" si="36"/>
        <v>0</v>
      </c>
      <c r="N140" s="102">
        <f t="shared" si="37"/>
        <v>0</v>
      </c>
      <c r="P140" s="102">
        <f t="shared" si="26"/>
        <v>0</v>
      </c>
      <c r="S140" s="11">
        <v>107</v>
      </c>
      <c r="T140" s="11">
        <v>85.139574271151673</v>
      </c>
      <c r="U140" s="11">
        <v>-2.2732152203346772</v>
      </c>
      <c r="V140"/>
      <c r="W140"/>
      <c r="X140"/>
      <c r="Y140"/>
    </row>
    <row r="141" spans="1:25" x14ac:dyDescent="0.25">
      <c r="A141" s="105" t="s">
        <v>560</v>
      </c>
      <c r="B141" s="106">
        <v>90.129173827106996</v>
      </c>
      <c r="C141" s="109">
        <v>140</v>
      </c>
      <c r="D141" s="102">
        <f t="shared" si="27"/>
        <v>0</v>
      </c>
      <c r="E141" s="102">
        <f t="shared" si="28"/>
        <v>0</v>
      </c>
      <c r="F141" s="102">
        <f t="shared" si="29"/>
        <v>0</v>
      </c>
      <c r="G141" s="102">
        <f t="shared" si="30"/>
        <v>0</v>
      </c>
      <c r="H141" s="102">
        <f t="shared" si="31"/>
        <v>0</v>
      </c>
      <c r="I141" s="102">
        <f t="shared" si="32"/>
        <v>0</v>
      </c>
      <c r="J141" s="102">
        <f t="shared" si="33"/>
        <v>1</v>
      </c>
      <c r="K141" s="102">
        <f t="shared" si="34"/>
        <v>0</v>
      </c>
      <c r="L141" s="102">
        <f t="shared" si="35"/>
        <v>0</v>
      </c>
      <c r="M141" s="102">
        <f t="shared" si="36"/>
        <v>0</v>
      </c>
      <c r="N141" s="102">
        <f t="shared" si="37"/>
        <v>0</v>
      </c>
      <c r="P141" s="102">
        <f t="shared" si="26"/>
        <v>0</v>
      </c>
      <c r="S141" s="11">
        <v>108</v>
      </c>
      <c r="T141" s="11">
        <v>89.230156288319861</v>
      </c>
      <c r="U141" s="11">
        <v>-1.0889207783048676</v>
      </c>
      <c r="V141"/>
      <c r="W141"/>
      <c r="X141"/>
      <c r="Y141"/>
    </row>
    <row r="142" spans="1:25" x14ac:dyDescent="0.25">
      <c r="A142" s="105" t="s">
        <v>561</v>
      </c>
      <c r="B142" s="106">
        <v>87.458701616587007</v>
      </c>
      <c r="C142" s="109">
        <v>141</v>
      </c>
      <c r="D142" s="102">
        <f t="shared" si="27"/>
        <v>0</v>
      </c>
      <c r="E142" s="102">
        <f t="shared" si="28"/>
        <v>0</v>
      </c>
      <c r="F142" s="102">
        <f t="shared" si="29"/>
        <v>0</v>
      </c>
      <c r="G142" s="102">
        <f t="shared" si="30"/>
        <v>0</v>
      </c>
      <c r="H142" s="102">
        <f t="shared" si="31"/>
        <v>0</v>
      </c>
      <c r="I142" s="102">
        <f t="shared" si="32"/>
        <v>0</v>
      </c>
      <c r="J142" s="102">
        <f t="shared" si="33"/>
        <v>0</v>
      </c>
      <c r="K142" s="102">
        <f t="shared" si="34"/>
        <v>1</v>
      </c>
      <c r="L142" s="102">
        <f t="shared" si="35"/>
        <v>0</v>
      </c>
      <c r="M142" s="102">
        <f t="shared" si="36"/>
        <v>0</v>
      </c>
      <c r="N142" s="102">
        <f t="shared" si="37"/>
        <v>0</v>
      </c>
      <c r="P142" s="102">
        <f t="shared" si="26"/>
        <v>0</v>
      </c>
      <c r="S142" s="11">
        <v>109</v>
      </c>
      <c r="T142" s="11">
        <v>80.196939896230589</v>
      </c>
      <c r="U142" s="11">
        <v>-1.5482334019255859</v>
      </c>
      <c r="V142"/>
      <c r="W142"/>
      <c r="X142"/>
      <c r="Y142"/>
    </row>
    <row r="143" spans="1:25" x14ac:dyDescent="0.25">
      <c r="A143" s="105" t="s">
        <v>562</v>
      </c>
      <c r="B143" s="106">
        <v>92.725270096646994</v>
      </c>
      <c r="C143" s="109">
        <v>142</v>
      </c>
      <c r="D143" s="102">
        <f t="shared" si="27"/>
        <v>0</v>
      </c>
      <c r="E143" s="102">
        <f t="shared" si="28"/>
        <v>0</v>
      </c>
      <c r="F143" s="102">
        <f t="shared" si="29"/>
        <v>0</v>
      </c>
      <c r="G143" s="102">
        <f t="shared" si="30"/>
        <v>0</v>
      </c>
      <c r="H143" s="102">
        <f t="shared" si="31"/>
        <v>0</v>
      </c>
      <c r="I143" s="102">
        <f t="shared" si="32"/>
        <v>0</v>
      </c>
      <c r="J143" s="102">
        <f t="shared" si="33"/>
        <v>0</v>
      </c>
      <c r="K143" s="102">
        <f t="shared" si="34"/>
        <v>0</v>
      </c>
      <c r="L143" s="102">
        <f t="shared" si="35"/>
        <v>1</v>
      </c>
      <c r="M143" s="102">
        <f t="shared" si="36"/>
        <v>0</v>
      </c>
      <c r="N143" s="102">
        <f t="shared" si="37"/>
        <v>0</v>
      </c>
      <c r="P143" s="102">
        <f t="shared" si="26"/>
        <v>0</v>
      </c>
      <c r="S143" s="11">
        <v>110</v>
      </c>
      <c r="T143" s="11">
        <v>76.862501868614416</v>
      </c>
      <c r="U143" s="11">
        <v>-2.0996107681074108</v>
      </c>
      <c r="V143"/>
      <c r="W143"/>
      <c r="X143"/>
      <c r="Y143"/>
    </row>
    <row r="144" spans="1:25" x14ac:dyDescent="0.25">
      <c r="A144" s="105" t="s">
        <v>563</v>
      </c>
      <c r="B144" s="106">
        <v>96.056992528132</v>
      </c>
      <c r="C144" s="109">
        <v>143</v>
      </c>
      <c r="D144" s="102">
        <f t="shared" si="27"/>
        <v>0</v>
      </c>
      <c r="E144" s="102">
        <f t="shared" si="28"/>
        <v>0</v>
      </c>
      <c r="F144" s="102">
        <f t="shared" si="29"/>
        <v>0</v>
      </c>
      <c r="G144" s="102">
        <f t="shared" si="30"/>
        <v>0</v>
      </c>
      <c r="H144" s="102">
        <f t="shared" si="31"/>
        <v>0</v>
      </c>
      <c r="I144" s="102">
        <f t="shared" si="32"/>
        <v>0</v>
      </c>
      <c r="J144" s="102">
        <f t="shared" si="33"/>
        <v>0</v>
      </c>
      <c r="K144" s="102">
        <f t="shared" si="34"/>
        <v>0</v>
      </c>
      <c r="L144" s="102">
        <f t="shared" si="35"/>
        <v>0</v>
      </c>
      <c r="M144" s="102">
        <f t="shared" si="36"/>
        <v>1</v>
      </c>
      <c r="N144" s="102">
        <f t="shared" si="37"/>
        <v>0</v>
      </c>
      <c r="P144" s="102">
        <f t="shared" si="26"/>
        <v>0</v>
      </c>
      <c r="S144" s="11">
        <v>111</v>
      </c>
      <c r="T144" s="11">
        <v>87.215589027882672</v>
      </c>
      <c r="U144" s="11">
        <v>-2.2125826160086746</v>
      </c>
      <c r="V144"/>
      <c r="W144"/>
      <c r="X144"/>
      <c r="Y144"/>
    </row>
    <row r="145" spans="1:25" x14ac:dyDescent="0.25">
      <c r="A145" s="105" t="s">
        <v>564</v>
      </c>
      <c r="B145" s="106">
        <v>101.58519316988</v>
      </c>
      <c r="C145" s="109">
        <v>144</v>
      </c>
      <c r="D145" s="102">
        <f t="shared" si="27"/>
        <v>0</v>
      </c>
      <c r="E145" s="102">
        <f t="shared" si="28"/>
        <v>0</v>
      </c>
      <c r="F145" s="102">
        <f t="shared" si="29"/>
        <v>0</v>
      </c>
      <c r="G145" s="102">
        <f t="shared" si="30"/>
        <v>0</v>
      </c>
      <c r="H145" s="102">
        <f t="shared" si="31"/>
        <v>0</v>
      </c>
      <c r="I145" s="102">
        <f t="shared" si="32"/>
        <v>0</v>
      </c>
      <c r="J145" s="102">
        <f t="shared" si="33"/>
        <v>0</v>
      </c>
      <c r="K145" s="102">
        <f t="shared" si="34"/>
        <v>0</v>
      </c>
      <c r="L145" s="102">
        <f t="shared" si="35"/>
        <v>0</v>
      </c>
      <c r="M145" s="102">
        <f t="shared" si="36"/>
        <v>0</v>
      </c>
      <c r="N145" s="102">
        <f t="shared" si="37"/>
        <v>1</v>
      </c>
      <c r="P145" s="102">
        <f t="shared" si="26"/>
        <v>0</v>
      </c>
      <c r="S145" s="11">
        <v>112</v>
      </c>
      <c r="T145" s="11">
        <v>83.957586418977797</v>
      </c>
      <c r="U145" s="11">
        <v>-1.9811660414028012</v>
      </c>
      <c r="V145"/>
      <c r="W145"/>
      <c r="X145"/>
      <c r="Y145"/>
    </row>
    <row r="146" spans="1:25" x14ac:dyDescent="0.25">
      <c r="A146" s="105" t="s">
        <v>553</v>
      </c>
      <c r="B146" s="106">
        <v>91.100460705250001</v>
      </c>
      <c r="C146" s="109">
        <v>145</v>
      </c>
      <c r="D146" s="102">
        <f t="shared" si="27"/>
        <v>0</v>
      </c>
      <c r="E146" s="102">
        <f t="shared" si="28"/>
        <v>0</v>
      </c>
      <c r="F146" s="102">
        <f t="shared" si="29"/>
        <v>0</v>
      </c>
      <c r="G146" s="102">
        <f t="shared" si="30"/>
        <v>0</v>
      </c>
      <c r="H146" s="102">
        <f t="shared" si="31"/>
        <v>0</v>
      </c>
      <c r="I146" s="102">
        <f t="shared" si="32"/>
        <v>0</v>
      </c>
      <c r="J146" s="102">
        <f t="shared" si="33"/>
        <v>0</v>
      </c>
      <c r="K146" s="102">
        <f t="shared" si="34"/>
        <v>0</v>
      </c>
      <c r="L146" s="102">
        <f t="shared" si="35"/>
        <v>0</v>
      </c>
      <c r="M146" s="102">
        <f t="shared" si="36"/>
        <v>0</v>
      </c>
      <c r="N146" s="102">
        <f t="shared" si="37"/>
        <v>0</v>
      </c>
      <c r="P146" s="102">
        <f t="shared" si="26"/>
        <v>1</v>
      </c>
      <c r="S146" s="11">
        <v>113</v>
      </c>
      <c r="T146" s="11">
        <v>84.516143242343702</v>
      </c>
      <c r="U146" s="11">
        <v>-3.0307192766326949</v>
      </c>
      <c r="V146"/>
      <c r="W146"/>
      <c r="X146"/>
      <c r="Y146"/>
    </row>
    <row r="147" spans="1:25" x14ac:dyDescent="0.25">
      <c r="A147" s="105" t="s">
        <v>554</v>
      </c>
      <c r="B147" s="106">
        <v>88.015296657074003</v>
      </c>
      <c r="C147" s="109">
        <v>146</v>
      </c>
      <c r="D147" s="102">
        <f t="shared" si="27"/>
        <v>1</v>
      </c>
      <c r="E147" s="102">
        <f t="shared" si="28"/>
        <v>0</v>
      </c>
      <c r="F147" s="102">
        <f t="shared" si="29"/>
        <v>0</v>
      </c>
      <c r="G147" s="102">
        <f t="shared" si="30"/>
        <v>0</v>
      </c>
      <c r="H147" s="102">
        <f t="shared" si="31"/>
        <v>0</v>
      </c>
      <c r="I147" s="102">
        <f t="shared" si="32"/>
        <v>0</v>
      </c>
      <c r="J147" s="102">
        <f t="shared" si="33"/>
        <v>0</v>
      </c>
      <c r="K147" s="102">
        <f t="shared" si="34"/>
        <v>0</v>
      </c>
      <c r="L147" s="102">
        <f t="shared" si="35"/>
        <v>0</v>
      </c>
      <c r="M147" s="102">
        <f t="shared" si="36"/>
        <v>0</v>
      </c>
      <c r="N147" s="102">
        <f t="shared" si="37"/>
        <v>0</v>
      </c>
      <c r="P147" s="102">
        <f t="shared" si="26"/>
        <v>0</v>
      </c>
      <c r="S147" s="11">
        <v>114</v>
      </c>
      <c r="T147" s="11">
        <v>82.558950067557703</v>
      </c>
      <c r="U147" s="11">
        <v>-2.4536064398106987</v>
      </c>
      <c r="V147"/>
      <c r="W147"/>
      <c r="X147"/>
      <c r="Y147"/>
    </row>
    <row r="148" spans="1:25" x14ac:dyDescent="0.25">
      <c r="A148" s="105" t="s">
        <v>555</v>
      </c>
      <c r="B148" s="106">
        <v>99.656658440081003</v>
      </c>
      <c r="C148" s="109">
        <v>147</v>
      </c>
      <c r="D148" s="102">
        <f t="shared" si="27"/>
        <v>0</v>
      </c>
      <c r="E148" s="102">
        <f t="shared" si="28"/>
        <v>1</v>
      </c>
      <c r="F148" s="102">
        <f t="shared" si="29"/>
        <v>0</v>
      </c>
      <c r="G148" s="102">
        <f t="shared" si="30"/>
        <v>0</v>
      </c>
      <c r="H148" s="102">
        <f t="shared" si="31"/>
        <v>0</v>
      </c>
      <c r="I148" s="102">
        <f t="shared" si="32"/>
        <v>0</v>
      </c>
      <c r="J148" s="102">
        <f t="shared" si="33"/>
        <v>0</v>
      </c>
      <c r="K148" s="102">
        <f t="shared" si="34"/>
        <v>0</v>
      </c>
      <c r="L148" s="102">
        <f t="shared" si="35"/>
        <v>0</v>
      </c>
      <c r="M148" s="102">
        <f t="shared" si="36"/>
        <v>0</v>
      </c>
      <c r="N148" s="102">
        <f t="shared" si="37"/>
        <v>0</v>
      </c>
      <c r="P148" s="102">
        <f t="shared" si="26"/>
        <v>0</v>
      </c>
      <c r="S148" s="11">
        <v>115</v>
      </c>
      <c r="T148" s="11">
        <v>79.675962835266219</v>
      </c>
      <c r="U148" s="11">
        <v>-2.6596184745982185</v>
      </c>
      <c r="V148"/>
      <c r="W148"/>
      <c r="X148"/>
      <c r="Y148"/>
    </row>
    <row r="149" spans="1:25" x14ac:dyDescent="0.25">
      <c r="A149" s="105" t="s">
        <v>556</v>
      </c>
      <c r="B149" s="106">
        <v>97.030624888605004</v>
      </c>
      <c r="C149" s="109">
        <v>148</v>
      </c>
      <c r="D149" s="102">
        <f t="shared" si="27"/>
        <v>0</v>
      </c>
      <c r="E149" s="102">
        <f t="shared" si="28"/>
        <v>0</v>
      </c>
      <c r="F149" s="102">
        <f t="shared" si="29"/>
        <v>1</v>
      </c>
      <c r="G149" s="102">
        <f t="shared" si="30"/>
        <v>0</v>
      </c>
      <c r="H149" s="102">
        <f t="shared" si="31"/>
        <v>0</v>
      </c>
      <c r="I149" s="102">
        <f t="shared" si="32"/>
        <v>0</v>
      </c>
      <c r="J149" s="102">
        <f t="shared" si="33"/>
        <v>0</v>
      </c>
      <c r="K149" s="102">
        <f t="shared" si="34"/>
        <v>0</v>
      </c>
      <c r="L149" s="102">
        <f t="shared" si="35"/>
        <v>0</v>
      </c>
      <c r="M149" s="102">
        <f t="shared" si="36"/>
        <v>0</v>
      </c>
      <c r="N149" s="102">
        <f t="shared" si="37"/>
        <v>0</v>
      </c>
      <c r="P149" s="102">
        <f t="shared" si="26"/>
        <v>0</v>
      </c>
      <c r="S149" s="11">
        <v>116</v>
      </c>
      <c r="T149" s="11">
        <v>82.277777570881085</v>
      </c>
      <c r="U149" s="11">
        <v>-2.5127826239240818</v>
      </c>
      <c r="V149"/>
      <c r="W149"/>
      <c r="X149"/>
      <c r="Y149"/>
    </row>
    <row r="150" spans="1:25" x14ac:dyDescent="0.25">
      <c r="A150" s="105" t="s">
        <v>557</v>
      </c>
      <c r="B150" s="106">
        <v>98.050024300299</v>
      </c>
      <c r="C150" s="109">
        <v>149</v>
      </c>
      <c r="D150" s="102">
        <f t="shared" si="27"/>
        <v>0</v>
      </c>
      <c r="E150" s="102">
        <f t="shared" si="28"/>
        <v>0</v>
      </c>
      <c r="F150" s="102">
        <f t="shared" si="29"/>
        <v>0</v>
      </c>
      <c r="G150" s="102">
        <f t="shared" si="30"/>
        <v>1</v>
      </c>
      <c r="H150" s="102">
        <f t="shared" si="31"/>
        <v>0</v>
      </c>
      <c r="I150" s="102">
        <f t="shared" si="32"/>
        <v>0</v>
      </c>
      <c r="J150" s="102">
        <f t="shared" si="33"/>
        <v>0</v>
      </c>
      <c r="K150" s="102">
        <f t="shared" si="34"/>
        <v>0</v>
      </c>
      <c r="L150" s="102">
        <f t="shared" si="35"/>
        <v>0</v>
      </c>
      <c r="M150" s="102">
        <f t="shared" si="36"/>
        <v>0</v>
      </c>
      <c r="N150" s="102">
        <f t="shared" si="37"/>
        <v>0</v>
      </c>
      <c r="P150" s="102">
        <f t="shared" si="26"/>
        <v>0</v>
      </c>
      <c r="S150" s="11">
        <v>117</v>
      </c>
      <c r="T150" s="11">
        <v>80.15880040608684</v>
      </c>
      <c r="U150" s="11">
        <v>-1.4999556359478419</v>
      </c>
      <c r="V150"/>
      <c r="W150"/>
      <c r="X150"/>
      <c r="Y150"/>
    </row>
    <row r="151" spans="1:25" x14ac:dyDescent="0.25">
      <c r="A151" s="105" t="s">
        <v>558</v>
      </c>
      <c r="B151" s="106">
        <v>95.814680749836</v>
      </c>
      <c r="C151" s="109">
        <v>150</v>
      </c>
      <c r="D151" s="102">
        <f t="shared" si="27"/>
        <v>0</v>
      </c>
      <c r="E151" s="102">
        <f t="shared" si="28"/>
        <v>0</v>
      </c>
      <c r="F151" s="102">
        <f t="shared" si="29"/>
        <v>0</v>
      </c>
      <c r="G151" s="102">
        <f t="shared" si="30"/>
        <v>0</v>
      </c>
      <c r="H151" s="102">
        <f t="shared" si="31"/>
        <v>1</v>
      </c>
      <c r="I151" s="102">
        <f t="shared" si="32"/>
        <v>0</v>
      </c>
      <c r="J151" s="102">
        <f t="shared" si="33"/>
        <v>0</v>
      </c>
      <c r="K151" s="102">
        <f t="shared" si="34"/>
        <v>0</v>
      </c>
      <c r="L151" s="102">
        <f t="shared" si="35"/>
        <v>0</v>
      </c>
      <c r="M151" s="102">
        <f t="shared" si="36"/>
        <v>0</v>
      </c>
      <c r="N151" s="102">
        <f t="shared" si="37"/>
        <v>0</v>
      </c>
      <c r="P151" s="102">
        <f t="shared" si="26"/>
        <v>0</v>
      </c>
      <c r="S151" s="11">
        <v>118</v>
      </c>
      <c r="T151" s="11">
        <v>85.57700869246861</v>
      </c>
      <c r="U151" s="11">
        <v>-2.2248222573606142</v>
      </c>
      <c r="V151"/>
      <c r="W151"/>
      <c r="X151"/>
      <c r="Y151"/>
    </row>
    <row r="152" spans="1:25" x14ac:dyDescent="0.25">
      <c r="A152" s="105" t="s">
        <v>559</v>
      </c>
      <c r="B152" s="106">
        <v>91.735853985771996</v>
      </c>
      <c r="C152" s="109">
        <v>151</v>
      </c>
      <c r="D152" s="102">
        <f t="shared" si="27"/>
        <v>0</v>
      </c>
      <c r="E152" s="102">
        <f t="shared" si="28"/>
        <v>0</v>
      </c>
      <c r="F152" s="102">
        <f t="shared" si="29"/>
        <v>0</v>
      </c>
      <c r="G152" s="102">
        <f t="shared" si="30"/>
        <v>0</v>
      </c>
      <c r="H152" s="102">
        <f t="shared" si="31"/>
        <v>0</v>
      </c>
      <c r="I152" s="102">
        <f t="shared" si="32"/>
        <v>1</v>
      </c>
      <c r="J152" s="102">
        <f t="shared" si="33"/>
        <v>0</v>
      </c>
      <c r="K152" s="102">
        <f t="shared" si="34"/>
        <v>0</v>
      </c>
      <c r="L152" s="102">
        <f t="shared" si="35"/>
        <v>0</v>
      </c>
      <c r="M152" s="102">
        <f t="shared" si="36"/>
        <v>0</v>
      </c>
      <c r="N152" s="102">
        <f t="shared" si="37"/>
        <v>0</v>
      </c>
      <c r="P152" s="102">
        <f t="shared" si="26"/>
        <v>0</v>
      </c>
      <c r="S152" s="11">
        <v>119</v>
      </c>
      <c r="T152" s="11">
        <v>88.064846092691425</v>
      </c>
      <c r="U152" s="11">
        <v>-2.807877467454432</v>
      </c>
      <c r="V152"/>
      <c r="W152"/>
      <c r="X152"/>
      <c r="Y152"/>
    </row>
    <row r="153" spans="1:25" x14ac:dyDescent="0.25">
      <c r="A153" s="105" t="s">
        <v>560</v>
      </c>
      <c r="B153" s="106">
        <v>95.981976906276003</v>
      </c>
      <c r="C153" s="109">
        <v>152</v>
      </c>
      <c r="D153" s="102">
        <f t="shared" si="27"/>
        <v>0</v>
      </c>
      <c r="E153" s="102">
        <f t="shared" si="28"/>
        <v>0</v>
      </c>
      <c r="F153" s="102">
        <f t="shared" si="29"/>
        <v>0</v>
      </c>
      <c r="G153" s="102">
        <f t="shared" si="30"/>
        <v>0</v>
      </c>
      <c r="H153" s="102">
        <f t="shared" si="31"/>
        <v>0</v>
      </c>
      <c r="I153" s="102">
        <f t="shared" si="32"/>
        <v>0</v>
      </c>
      <c r="J153" s="102">
        <f t="shared" si="33"/>
        <v>1</v>
      </c>
      <c r="K153" s="102">
        <f t="shared" si="34"/>
        <v>0</v>
      </c>
      <c r="L153" s="102">
        <f t="shared" si="35"/>
        <v>0</v>
      </c>
      <c r="M153" s="102">
        <f t="shared" si="36"/>
        <v>0</v>
      </c>
      <c r="N153" s="102">
        <f t="shared" si="37"/>
        <v>0</v>
      </c>
      <c r="P153" s="102">
        <f t="shared" si="26"/>
        <v>0</v>
      </c>
      <c r="S153" s="11">
        <v>120</v>
      </c>
      <c r="T153" s="11">
        <v>92.155428109859599</v>
      </c>
      <c r="U153" s="11">
        <v>-3.1345670773645935</v>
      </c>
      <c r="V153"/>
      <c r="W153"/>
      <c r="X153"/>
      <c r="Y153"/>
    </row>
    <row r="154" spans="1:25" x14ac:dyDescent="0.25">
      <c r="A154" s="105" t="s">
        <v>561</v>
      </c>
      <c r="B154" s="106">
        <v>90.899779519709995</v>
      </c>
      <c r="C154" s="109">
        <v>153</v>
      </c>
      <c r="D154" s="102">
        <f t="shared" si="27"/>
        <v>0</v>
      </c>
      <c r="E154" s="102">
        <f t="shared" si="28"/>
        <v>0</v>
      </c>
      <c r="F154" s="102">
        <f t="shared" si="29"/>
        <v>0</v>
      </c>
      <c r="G154" s="102">
        <f t="shared" si="30"/>
        <v>0</v>
      </c>
      <c r="H154" s="102">
        <f t="shared" si="31"/>
        <v>0</v>
      </c>
      <c r="I154" s="102">
        <f t="shared" si="32"/>
        <v>0</v>
      </c>
      <c r="J154" s="102">
        <f t="shared" si="33"/>
        <v>0</v>
      </c>
      <c r="K154" s="102">
        <f t="shared" si="34"/>
        <v>1</v>
      </c>
      <c r="L154" s="102">
        <f t="shared" si="35"/>
        <v>0</v>
      </c>
      <c r="M154" s="102">
        <f t="shared" si="36"/>
        <v>0</v>
      </c>
      <c r="N154" s="102">
        <f t="shared" si="37"/>
        <v>0</v>
      </c>
      <c r="P154" s="102">
        <f t="shared" si="26"/>
        <v>0</v>
      </c>
      <c r="S154" s="11">
        <v>121</v>
      </c>
      <c r="T154" s="11">
        <v>83.122211717770313</v>
      </c>
      <c r="U154" s="11">
        <v>-2.8700961155963114</v>
      </c>
      <c r="V154"/>
      <c r="W154"/>
      <c r="X154"/>
      <c r="Y154"/>
    </row>
    <row r="155" spans="1:25" x14ac:dyDescent="0.25">
      <c r="A155" s="105" t="s">
        <v>562</v>
      </c>
      <c r="B155" s="106">
        <v>98.773930598205993</v>
      </c>
      <c r="C155" s="109">
        <v>154</v>
      </c>
      <c r="D155" s="102">
        <f t="shared" si="27"/>
        <v>0</v>
      </c>
      <c r="E155" s="102">
        <f t="shared" si="28"/>
        <v>0</v>
      </c>
      <c r="F155" s="102">
        <f t="shared" si="29"/>
        <v>0</v>
      </c>
      <c r="G155" s="102">
        <f t="shared" si="30"/>
        <v>0</v>
      </c>
      <c r="H155" s="102">
        <f t="shared" si="31"/>
        <v>0</v>
      </c>
      <c r="I155" s="102">
        <f t="shared" si="32"/>
        <v>0</v>
      </c>
      <c r="J155" s="102">
        <f t="shared" si="33"/>
        <v>0</v>
      </c>
      <c r="K155" s="102">
        <f t="shared" si="34"/>
        <v>0</v>
      </c>
      <c r="L155" s="102">
        <f t="shared" si="35"/>
        <v>1</v>
      </c>
      <c r="M155" s="102">
        <f t="shared" si="36"/>
        <v>0</v>
      </c>
      <c r="N155" s="102">
        <f t="shared" si="37"/>
        <v>0</v>
      </c>
      <c r="P155" s="102">
        <f t="shared" si="26"/>
        <v>0</v>
      </c>
      <c r="S155" s="11">
        <v>122</v>
      </c>
      <c r="T155" s="11">
        <v>79.787773690154154</v>
      </c>
      <c r="U155" s="11">
        <v>-2.2309537525951555</v>
      </c>
      <c r="V155"/>
      <c r="W155"/>
      <c r="X155"/>
      <c r="Y155"/>
    </row>
    <row r="156" spans="1:25" x14ac:dyDescent="0.25">
      <c r="A156" s="105" t="s">
        <v>563</v>
      </c>
      <c r="B156" s="106">
        <v>101.22420134012</v>
      </c>
      <c r="C156" s="109">
        <v>155</v>
      </c>
      <c r="D156" s="102">
        <f t="shared" si="27"/>
        <v>0</v>
      </c>
      <c r="E156" s="102">
        <f t="shared" si="28"/>
        <v>0</v>
      </c>
      <c r="F156" s="102">
        <f t="shared" si="29"/>
        <v>0</v>
      </c>
      <c r="G156" s="102">
        <f t="shared" si="30"/>
        <v>0</v>
      </c>
      <c r="H156" s="102">
        <f t="shared" si="31"/>
        <v>0</v>
      </c>
      <c r="I156" s="102">
        <f t="shared" si="32"/>
        <v>0</v>
      </c>
      <c r="J156" s="102">
        <f t="shared" si="33"/>
        <v>0</v>
      </c>
      <c r="K156" s="102">
        <f t="shared" si="34"/>
        <v>0</v>
      </c>
      <c r="L156" s="102">
        <f t="shared" si="35"/>
        <v>0</v>
      </c>
      <c r="M156" s="102">
        <f t="shared" si="36"/>
        <v>1</v>
      </c>
      <c r="N156" s="102">
        <f t="shared" si="37"/>
        <v>0</v>
      </c>
      <c r="P156" s="102">
        <f t="shared" si="26"/>
        <v>0</v>
      </c>
      <c r="S156" s="11">
        <v>123</v>
      </c>
      <c r="T156" s="11">
        <v>90.14086084942241</v>
      </c>
      <c r="U156" s="11">
        <v>-5.209153495915416</v>
      </c>
      <c r="V156"/>
      <c r="W156"/>
      <c r="X156"/>
      <c r="Y156"/>
    </row>
    <row r="157" spans="1:25" x14ac:dyDescent="0.25">
      <c r="A157" s="105" t="s">
        <v>564</v>
      </c>
      <c r="B157" s="106">
        <v>105.06357368719</v>
      </c>
      <c r="C157" s="109">
        <v>156</v>
      </c>
      <c r="D157" s="102">
        <f t="shared" si="27"/>
        <v>0</v>
      </c>
      <c r="E157" s="102">
        <f t="shared" si="28"/>
        <v>0</v>
      </c>
      <c r="F157" s="102">
        <f t="shared" si="29"/>
        <v>0</v>
      </c>
      <c r="G157" s="102">
        <f t="shared" si="30"/>
        <v>0</v>
      </c>
      <c r="H157" s="102">
        <f t="shared" si="31"/>
        <v>0</v>
      </c>
      <c r="I157" s="102">
        <f t="shared" si="32"/>
        <v>0</v>
      </c>
      <c r="J157" s="102">
        <f t="shared" si="33"/>
        <v>0</v>
      </c>
      <c r="K157" s="102">
        <f t="shared" si="34"/>
        <v>0</v>
      </c>
      <c r="L157" s="102">
        <f t="shared" si="35"/>
        <v>0</v>
      </c>
      <c r="M157" s="102">
        <f t="shared" si="36"/>
        <v>0</v>
      </c>
      <c r="N157" s="102">
        <f t="shared" si="37"/>
        <v>1</v>
      </c>
      <c r="P157" s="102">
        <f t="shared" si="26"/>
        <v>0</v>
      </c>
      <c r="S157" s="11">
        <v>124</v>
      </c>
      <c r="T157" s="11">
        <v>86.88285824051755</v>
      </c>
      <c r="U157" s="11">
        <v>3.4397347165452175E-2</v>
      </c>
      <c r="V157"/>
      <c r="W157"/>
      <c r="X157"/>
      <c r="Y157"/>
    </row>
    <row r="158" spans="1:25" x14ac:dyDescent="0.25">
      <c r="A158" s="105" t="s">
        <v>553</v>
      </c>
      <c r="B158" s="106">
        <v>95.605294696651001</v>
      </c>
      <c r="C158" s="109">
        <v>157</v>
      </c>
      <c r="D158" s="102">
        <f t="shared" si="27"/>
        <v>0</v>
      </c>
      <c r="E158" s="102">
        <f t="shared" si="28"/>
        <v>0</v>
      </c>
      <c r="F158" s="102">
        <f t="shared" si="29"/>
        <v>0</v>
      </c>
      <c r="G158" s="102">
        <f t="shared" si="30"/>
        <v>0</v>
      </c>
      <c r="H158" s="102">
        <f t="shared" si="31"/>
        <v>0</v>
      </c>
      <c r="I158" s="102">
        <f t="shared" si="32"/>
        <v>0</v>
      </c>
      <c r="J158" s="102">
        <f t="shared" si="33"/>
        <v>0</v>
      </c>
      <c r="K158" s="102">
        <f t="shared" si="34"/>
        <v>0</v>
      </c>
      <c r="L158" s="102">
        <f t="shared" si="35"/>
        <v>0</v>
      </c>
      <c r="M158" s="102">
        <f t="shared" si="36"/>
        <v>0</v>
      </c>
      <c r="N158" s="102">
        <f t="shared" si="37"/>
        <v>0</v>
      </c>
      <c r="P158" s="102">
        <f t="shared" si="26"/>
        <v>1</v>
      </c>
      <c r="S158" s="11">
        <v>125</v>
      </c>
      <c r="T158" s="11">
        <v>87.44141506388344</v>
      </c>
      <c r="U158" s="11">
        <v>-0.8787227945234406</v>
      </c>
      <c r="V158"/>
      <c r="W158"/>
      <c r="X158"/>
      <c r="Y158"/>
    </row>
    <row r="159" spans="1:25" x14ac:dyDescent="0.25">
      <c r="A159" s="105" t="s">
        <v>554</v>
      </c>
      <c r="B159" s="106">
        <v>90.528007898854995</v>
      </c>
      <c r="C159" s="109">
        <v>158</v>
      </c>
      <c r="D159" s="102">
        <f t="shared" si="27"/>
        <v>1</v>
      </c>
      <c r="E159" s="102">
        <f t="shared" si="28"/>
        <v>0</v>
      </c>
      <c r="F159" s="102">
        <f t="shared" si="29"/>
        <v>0</v>
      </c>
      <c r="G159" s="102">
        <f t="shared" si="30"/>
        <v>0</v>
      </c>
      <c r="H159" s="102">
        <f t="shared" si="31"/>
        <v>0</v>
      </c>
      <c r="I159" s="102">
        <f t="shared" si="32"/>
        <v>0</v>
      </c>
      <c r="J159" s="102">
        <f t="shared" si="33"/>
        <v>0</v>
      </c>
      <c r="K159" s="102">
        <f t="shared" si="34"/>
        <v>0</v>
      </c>
      <c r="L159" s="102">
        <f t="shared" si="35"/>
        <v>0</v>
      </c>
      <c r="M159" s="102">
        <f t="shared" si="36"/>
        <v>0</v>
      </c>
      <c r="N159" s="102">
        <f t="shared" si="37"/>
        <v>0</v>
      </c>
      <c r="P159" s="102">
        <f t="shared" si="26"/>
        <v>0</v>
      </c>
      <c r="S159" s="11">
        <v>126</v>
      </c>
      <c r="T159" s="11">
        <v>85.484221889097427</v>
      </c>
      <c r="U159" s="11">
        <v>0.18047270002557525</v>
      </c>
      <c r="V159"/>
      <c r="W159"/>
      <c r="X159"/>
      <c r="Y159"/>
    </row>
    <row r="160" spans="1:25" x14ac:dyDescent="0.25">
      <c r="A160" s="105" t="s">
        <v>555</v>
      </c>
      <c r="B160" s="106">
        <v>102.73886517548</v>
      </c>
      <c r="C160" s="109">
        <v>159</v>
      </c>
      <c r="D160" s="102">
        <f t="shared" si="27"/>
        <v>0</v>
      </c>
      <c r="E160" s="102">
        <f t="shared" si="28"/>
        <v>1</v>
      </c>
      <c r="F160" s="102">
        <f t="shared" si="29"/>
        <v>0</v>
      </c>
      <c r="G160" s="102">
        <f t="shared" si="30"/>
        <v>0</v>
      </c>
      <c r="H160" s="102">
        <f t="shared" si="31"/>
        <v>0</v>
      </c>
      <c r="I160" s="102">
        <f t="shared" si="32"/>
        <v>0</v>
      </c>
      <c r="J160" s="102">
        <f t="shared" si="33"/>
        <v>0</v>
      </c>
      <c r="K160" s="102">
        <f t="shared" si="34"/>
        <v>0</v>
      </c>
      <c r="L160" s="102">
        <f t="shared" si="35"/>
        <v>0</v>
      </c>
      <c r="M160" s="102">
        <f t="shared" si="36"/>
        <v>0</v>
      </c>
      <c r="N160" s="102">
        <f t="shared" si="37"/>
        <v>0</v>
      </c>
      <c r="P160" s="102">
        <f t="shared" si="26"/>
        <v>0</v>
      </c>
      <c r="S160" s="11">
        <v>127</v>
      </c>
      <c r="T160" s="11">
        <v>82.601234656805957</v>
      </c>
      <c r="U160" s="11">
        <v>0.34308560064803828</v>
      </c>
      <c r="V160"/>
      <c r="W160"/>
      <c r="X160"/>
      <c r="Y160"/>
    </row>
    <row r="161" spans="1:25" x14ac:dyDescent="0.25">
      <c r="A161" s="105" t="s">
        <v>556</v>
      </c>
      <c r="B161" s="106">
        <v>101.66268625553001</v>
      </c>
      <c r="C161" s="109">
        <v>160</v>
      </c>
      <c r="D161" s="102">
        <f t="shared" si="27"/>
        <v>0</v>
      </c>
      <c r="E161" s="102">
        <f t="shared" si="28"/>
        <v>0</v>
      </c>
      <c r="F161" s="102">
        <f t="shared" si="29"/>
        <v>1</v>
      </c>
      <c r="G161" s="102">
        <f t="shared" si="30"/>
        <v>0</v>
      </c>
      <c r="H161" s="102">
        <f t="shared" si="31"/>
        <v>0</v>
      </c>
      <c r="I161" s="102">
        <f t="shared" si="32"/>
        <v>0</v>
      </c>
      <c r="J161" s="102">
        <f t="shared" si="33"/>
        <v>0</v>
      </c>
      <c r="K161" s="102">
        <f t="shared" si="34"/>
        <v>0</v>
      </c>
      <c r="L161" s="102">
        <f t="shared" si="35"/>
        <v>0</v>
      </c>
      <c r="M161" s="102">
        <f t="shared" si="36"/>
        <v>0</v>
      </c>
      <c r="N161" s="102">
        <f t="shared" si="37"/>
        <v>0</v>
      </c>
      <c r="P161" s="102">
        <f t="shared" si="26"/>
        <v>0</v>
      </c>
      <c r="S161" s="11">
        <v>128</v>
      </c>
      <c r="T161" s="11">
        <v>85.203049392420823</v>
      </c>
      <c r="U161" s="11">
        <v>1.1793893733561731</v>
      </c>
      <c r="V161"/>
      <c r="W161"/>
      <c r="X161"/>
      <c r="Y161"/>
    </row>
    <row r="162" spans="1:25" x14ac:dyDescent="0.25">
      <c r="A162" s="105" t="s">
        <v>557</v>
      </c>
      <c r="B162" s="106">
        <v>101.68843281946</v>
      </c>
      <c r="C162" s="109">
        <v>161</v>
      </c>
      <c r="D162" s="102">
        <f t="shared" si="27"/>
        <v>0</v>
      </c>
      <c r="E162" s="102">
        <f t="shared" si="28"/>
        <v>0</v>
      </c>
      <c r="F162" s="102">
        <f t="shared" si="29"/>
        <v>0</v>
      </c>
      <c r="G162" s="102">
        <f t="shared" si="30"/>
        <v>1</v>
      </c>
      <c r="H162" s="102">
        <f t="shared" si="31"/>
        <v>0</v>
      </c>
      <c r="I162" s="102">
        <f t="shared" si="32"/>
        <v>0</v>
      </c>
      <c r="J162" s="102">
        <f t="shared" si="33"/>
        <v>0</v>
      </c>
      <c r="K162" s="102">
        <f t="shared" si="34"/>
        <v>0</v>
      </c>
      <c r="L162" s="102">
        <f t="shared" si="35"/>
        <v>0</v>
      </c>
      <c r="M162" s="102">
        <f t="shared" si="36"/>
        <v>0</v>
      </c>
      <c r="N162" s="102">
        <f t="shared" si="37"/>
        <v>0</v>
      </c>
      <c r="P162" s="102">
        <f t="shared" si="26"/>
        <v>0</v>
      </c>
      <c r="S162" s="11">
        <v>129</v>
      </c>
      <c r="T162" s="11">
        <v>83.084072227626578</v>
      </c>
      <c r="U162" s="11">
        <v>0.70958609999341604</v>
      </c>
      <c r="V162"/>
      <c r="W162"/>
      <c r="X162"/>
      <c r="Y162"/>
    </row>
    <row r="163" spans="1:25" x14ac:dyDescent="0.25">
      <c r="A163" s="105" t="s">
        <v>558</v>
      </c>
      <c r="B163" s="106">
        <v>99.788294352934003</v>
      </c>
      <c r="C163" s="109">
        <v>162</v>
      </c>
      <c r="D163" s="102">
        <f t="shared" si="27"/>
        <v>0</v>
      </c>
      <c r="E163" s="102">
        <f t="shared" si="28"/>
        <v>0</v>
      </c>
      <c r="F163" s="102">
        <f t="shared" si="29"/>
        <v>0</v>
      </c>
      <c r="G163" s="102">
        <f t="shared" si="30"/>
        <v>0</v>
      </c>
      <c r="H163" s="102">
        <f t="shared" si="31"/>
        <v>1</v>
      </c>
      <c r="I163" s="102">
        <f t="shared" si="32"/>
        <v>0</v>
      </c>
      <c r="J163" s="102">
        <f t="shared" si="33"/>
        <v>0</v>
      </c>
      <c r="K163" s="102">
        <f t="shared" si="34"/>
        <v>0</v>
      </c>
      <c r="L163" s="102">
        <f t="shared" si="35"/>
        <v>0</v>
      </c>
      <c r="M163" s="102">
        <f t="shared" si="36"/>
        <v>0</v>
      </c>
      <c r="N163" s="102">
        <f t="shared" si="37"/>
        <v>0</v>
      </c>
      <c r="P163" s="102">
        <f t="shared" si="26"/>
        <v>0</v>
      </c>
      <c r="S163" s="11">
        <v>130</v>
      </c>
      <c r="T163" s="11">
        <v>88.502280514008348</v>
      </c>
      <c r="U163" s="11">
        <v>0.21047619701765541</v>
      </c>
      <c r="V163"/>
      <c r="W163"/>
      <c r="X163"/>
      <c r="Y163"/>
    </row>
    <row r="164" spans="1:25" x14ac:dyDescent="0.25">
      <c r="A164" s="105" t="s">
        <v>559</v>
      </c>
      <c r="B164" s="106">
        <v>96.398995981501997</v>
      </c>
      <c r="C164" s="109">
        <v>163</v>
      </c>
      <c r="D164" s="102">
        <f t="shared" si="27"/>
        <v>0</v>
      </c>
      <c r="E164" s="102">
        <f t="shared" si="28"/>
        <v>0</v>
      </c>
      <c r="F164" s="102">
        <f t="shared" si="29"/>
        <v>0</v>
      </c>
      <c r="G164" s="102">
        <f t="shared" si="30"/>
        <v>0</v>
      </c>
      <c r="H164" s="102">
        <f t="shared" si="31"/>
        <v>0</v>
      </c>
      <c r="I164" s="102">
        <f t="shared" si="32"/>
        <v>1</v>
      </c>
      <c r="J164" s="102">
        <f t="shared" si="33"/>
        <v>0</v>
      </c>
      <c r="K164" s="102">
        <f t="shared" si="34"/>
        <v>0</v>
      </c>
      <c r="L164" s="102">
        <f t="shared" si="35"/>
        <v>0</v>
      </c>
      <c r="M164" s="102">
        <f t="shared" si="36"/>
        <v>0</v>
      </c>
      <c r="N164" s="102">
        <f t="shared" si="37"/>
        <v>0</v>
      </c>
      <c r="P164" s="102">
        <f t="shared" si="26"/>
        <v>0</v>
      </c>
      <c r="S164" s="11">
        <v>131</v>
      </c>
      <c r="T164" s="11">
        <v>90.990117914231149</v>
      </c>
      <c r="U164" s="11">
        <v>1.6158378848948445</v>
      </c>
      <c r="V164"/>
      <c r="W164"/>
      <c r="X164"/>
      <c r="Y164"/>
    </row>
    <row r="165" spans="1:25" x14ac:dyDescent="0.25">
      <c r="A165" s="105" t="s">
        <v>560</v>
      </c>
      <c r="B165" s="106">
        <v>99.347043465205005</v>
      </c>
      <c r="C165" s="109">
        <v>164</v>
      </c>
      <c r="D165" s="102">
        <f t="shared" si="27"/>
        <v>0</v>
      </c>
      <c r="E165" s="102">
        <f t="shared" si="28"/>
        <v>0</v>
      </c>
      <c r="F165" s="102">
        <f t="shared" si="29"/>
        <v>0</v>
      </c>
      <c r="G165" s="102">
        <f t="shared" si="30"/>
        <v>0</v>
      </c>
      <c r="H165" s="102">
        <f t="shared" si="31"/>
        <v>0</v>
      </c>
      <c r="I165" s="102">
        <f t="shared" si="32"/>
        <v>0</v>
      </c>
      <c r="J165" s="102">
        <f t="shared" si="33"/>
        <v>1</v>
      </c>
      <c r="K165" s="102">
        <f t="shared" si="34"/>
        <v>0</v>
      </c>
      <c r="L165" s="102">
        <f t="shared" si="35"/>
        <v>0</v>
      </c>
      <c r="M165" s="102">
        <f t="shared" si="36"/>
        <v>0</v>
      </c>
      <c r="N165" s="102">
        <f t="shared" si="37"/>
        <v>0</v>
      </c>
      <c r="P165" s="102">
        <f t="shared" si="26"/>
        <v>0</v>
      </c>
      <c r="S165" s="11">
        <v>132</v>
      </c>
      <c r="T165" s="11">
        <v>95.080699931399337</v>
      </c>
      <c r="U165" s="11">
        <v>0.63064416386966116</v>
      </c>
      <c r="V165"/>
      <c r="W165"/>
      <c r="X165"/>
      <c r="Y165"/>
    </row>
    <row r="166" spans="1:25" x14ac:dyDescent="0.25">
      <c r="A166" s="105" t="s">
        <v>561</v>
      </c>
      <c r="B166" s="106">
        <v>95.117631326609001</v>
      </c>
      <c r="C166" s="109">
        <v>165</v>
      </c>
      <c r="D166" s="102">
        <f t="shared" si="27"/>
        <v>0</v>
      </c>
      <c r="E166" s="102">
        <f t="shared" si="28"/>
        <v>0</v>
      </c>
      <c r="F166" s="102">
        <f t="shared" si="29"/>
        <v>0</v>
      </c>
      <c r="G166" s="102">
        <f t="shared" si="30"/>
        <v>0</v>
      </c>
      <c r="H166" s="102">
        <f t="shared" si="31"/>
        <v>0</v>
      </c>
      <c r="I166" s="102">
        <f t="shared" si="32"/>
        <v>0</v>
      </c>
      <c r="J166" s="102">
        <f t="shared" si="33"/>
        <v>0</v>
      </c>
      <c r="K166" s="102">
        <f t="shared" si="34"/>
        <v>1</v>
      </c>
      <c r="L166" s="102">
        <f t="shared" si="35"/>
        <v>0</v>
      </c>
      <c r="M166" s="102">
        <f t="shared" si="36"/>
        <v>0</v>
      </c>
      <c r="N166" s="102">
        <f t="shared" si="37"/>
        <v>0</v>
      </c>
      <c r="P166" s="102">
        <f t="shared" si="26"/>
        <v>0</v>
      </c>
      <c r="S166" s="11">
        <v>133</v>
      </c>
      <c r="T166" s="11">
        <v>86.047483539310065</v>
      </c>
      <c r="U166" s="11">
        <v>0.8013803325489306</v>
      </c>
      <c r="V166"/>
      <c r="W166"/>
      <c r="X166"/>
      <c r="Y166"/>
    </row>
    <row r="167" spans="1:25" x14ac:dyDescent="0.25">
      <c r="A167" s="105" t="s">
        <v>562</v>
      </c>
      <c r="B167" s="106">
        <v>102.66463642714</v>
      </c>
      <c r="C167" s="109">
        <v>166</v>
      </c>
      <c r="D167" s="102">
        <f t="shared" si="27"/>
        <v>0</v>
      </c>
      <c r="E167" s="102">
        <f t="shared" si="28"/>
        <v>0</v>
      </c>
      <c r="F167" s="102">
        <f t="shared" si="29"/>
        <v>0</v>
      </c>
      <c r="G167" s="102">
        <f t="shared" si="30"/>
        <v>0</v>
      </c>
      <c r="H167" s="102">
        <f t="shared" si="31"/>
        <v>0</v>
      </c>
      <c r="I167" s="102">
        <f t="shared" si="32"/>
        <v>0</v>
      </c>
      <c r="J167" s="102">
        <f t="shared" si="33"/>
        <v>0</v>
      </c>
      <c r="K167" s="102">
        <f t="shared" si="34"/>
        <v>0</v>
      </c>
      <c r="L167" s="102">
        <f t="shared" si="35"/>
        <v>1</v>
      </c>
      <c r="M167" s="102">
        <f t="shared" si="36"/>
        <v>0</v>
      </c>
      <c r="N167" s="102">
        <f t="shared" si="37"/>
        <v>0</v>
      </c>
      <c r="P167" s="102">
        <f t="shared" si="26"/>
        <v>0</v>
      </c>
      <c r="S167" s="11">
        <v>134</v>
      </c>
      <c r="T167" s="11">
        <v>82.713045511693892</v>
      </c>
      <c r="U167" s="11">
        <v>1.2990551751101975E-3</v>
      </c>
      <c r="V167"/>
      <c r="W167"/>
      <c r="X167"/>
      <c r="Y167"/>
    </row>
    <row r="168" spans="1:25" x14ac:dyDescent="0.25">
      <c r="A168" s="105" t="s">
        <v>563</v>
      </c>
      <c r="B168" s="106">
        <v>105.78263786943999</v>
      </c>
      <c r="C168" s="109">
        <v>167</v>
      </c>
      <c r="D168" s="102">
        <f t="shared" si="27"/>
        <v>0</v>
      </c>
      <c r="E168" s="102">
        <f t="shared" si="28"/>
        <v>0</v>
      </c>
      <c r="F168" s="102">
        <f t="shared" si="29"/>
        <v>0</v>
      </c>
      <c r="G168" s="102">
        <f t="shared" si="30"/>
        <v>0</v>
      </c>
      <c r="H168" s="102">
        <f t="shared" si="31"/>
        <v>0</v>
      </c>
      <c r="I168" s="102">
        <f t="shared" si="32"/>
        <v>0</v>
      </c>
      <c r="J168" s="102">
        <f t="shared" si="33"/>
        <v>0</v>
      </c>
      <c r="K168" s="102">
        <f t="shared" si="34"/>
        <v>0</v>
      </c>
      <c r="L168" s="102">
        <f t="shared" si="35"/>
        <v>0</v>
      </c>
      <c r="M168" s="102">
        <f t="shared" si="36"/>
        <v>1</v>
      </c>
      <c r="N168" s="102">
        <f t="shared" si="37"/>
        <v>0</v>
      </c>
      <c r="P168" s="102">
        <f t="shared" si="26"/>
        <v>0</v>
      </c>
      <c r="S168" s="11">
        <v>135</v>
      </c>
      <c r="T168" s="11">
        <v>93.066132670962133</v>
      </c>
      <c r="U168" s="11">
        <v>2.5783944096918674</v>
      </c>
      <c r="V168"/>
      <c r="W168"/>
      <c r="X168"/>
      <c r="Y168"/>
    </row>
    <row r="169" spans="1:25" x14ac:dyDescent="0.25">
      <c r="A169" s="105" t="s">
        <v>564</v>
      </c>
      <c r="B169" s="106">
        <v>108.67747373117</v>
      </c>
      <c r="C169" s="109">
        <v>168</v>
      </c>
      <c r="D169" s="102">
        <f t="shared" si="27"/>
        <v>0</v>
      </c>
      <c r="E169" s="102">
        <f t="shared" si="28"/>
        <v>0</v>
      </c>
      <c r="F169" s="102">
        <f t="shared" si="29"/>
        <v>0</v>
      </c>
      <c r="G169" s="102">
        <f t="shared" si="30"/>
        <v>0</v>
      </c>
      <c r="H169" s="102">
        <f t="shared" si="31"/>
        <v>0</v>
      </c>
      <c r="I169" s="102">
        <f t="shared" si="32"/>
        <v>0</v>
      </c>
      <c r="J169" s="102">
        <f t="shared" si="33"/>
        <v>0</v>
      </c>
      <c r="K169" s="102">
        <f t="shared" si="34"/>
        <v>0</v>
      </c>
      <c r="L169" s="102">
        <f t="shared" si="35"/>
        <v>0</v>
      </c>
      <c r="M169" s="102">
        <f t="shared" si="36"/>
        <v>0</v>
      </c>
      <c r="N169" s="102">
        <f t="shared" si="37"/>
        <v>1</v>
      </c>
      <c r="P169" s="102">
        <f t="shared" si="26"/>
        <v>0</v>
      </c>
      <c r="S169" s="11">
        <v>136</v>
      </c>
      <c r="T169" s="11">
        <v>89.808130062057273</v>
      </c>
      <c r="U169" s="11">
        <v>2.3317871774347196</v>
      </c>
      <c r="V169"/>
      <c r="W169"/>
      <c r="X169"/>
      <c r="Y169"/>
    </row>
    <row r="170" spans="1:25" x14ac:dyDescent="0.25">
      <c r="A170" s="105" t="s">
        <v>553</v>
      </c>
      <c r="B170" s="106">
        <v>97.698925440131006</v>
      </c>
      <c r="C170" s="109">
        <v>169</v>
      </c>
      <c r="D170" s="102">
        <f t="shared" si="27"/>
        <v>0</v>
      </c>
      <c r="E170" s="102">
        <f t="shared" si="28"/>
        <v>0</v>
      </c>
      <c r="F170" s="102">
        <f t="shared" si="29"/>
        <v>0</v>
      </c>
      <c r="G170" s="102">
        <f t="shared" si="30"/>
        <v>0</v>
      </c>
      <c r="H170" s="102">
        <f t="shared" si="31"/>
        <v>0</v>
      </c>
      <c r="I170" s="102">
        <f t="shared" si="32"/>
        <v>0</v>
      </c>
      <c r="J170" s="102">
        <f t="shared" si="33"/>
        <v>0</v>
      </c>
      <c r="K170" s="102">
        <f t="shared" si="34"/>
        <v>0</v>
      </c>
      <c r="L170" s="102">
        <f t="shared" si="35"/>
        <v>0</v>
      </c>
      <c r="M170" s="102">
        <f t="shared" si="36"/>
        <v>0</v>
      </c>
      <c r="N170" s="102">
        <f t="shared" si="37"/>
        <v>0</v>
      </c>
      <c r="P170" s="102">
        <f t="shared" si="26"/>
        <v>1</v>
      </c>
      <c r="S170" s="11">
        <v>137</v>
      </c>
      <c r="T170" s="11">
        <v>90.366686885423178</v>
      </c>
      <c r="U170" s="11">
        <v>2.9161163578798153</v>
      </c>
      <c r="V170"/>
      <c r="W170"/>
      <c r="X170"/>
      <c r="Y170"/>
    </row>
    <row r="171" spans="1:25" x14ac:dyDescent="0.25">
      <c r="A171" s="105" t="s">
        <v>554</v>
      </c>
      <c r="B171" s="106">
        <v>93.550666974763999</v>
      </c>
      <c r="C171" s="109">
        <v>170</v>
      </c>
      <c r="D171" s="102">
        <f t="shared" si="27"/>
        <v>1</v>
      </c>
      <c r="E171" s="102">
        <f t="shared" si="28"/>
        <v>0</v>
      </c>
      <c r="F171" s="102">
        <f t="shared" si="29"/>
        <v>0</v>
      </c>
      <c r="G171" s="102">
        <f t="shared" si="30"/>
        <v>0</v>
      </c>
      <c r="H171" s="102">
        <f t="shared" si="31"/>
        <v>0</v>
      </c>
      <c r="I171" s="102">
        <f t="shared" si="32"/>
        <v>0</v>
      </c>
      <c r="J171" s="102">
        <f t="shared" si="33"/>
        <v>0</v>
      </c>
      <c r="K171" s="102">
        <f t="shared" si="34"/>
        <v>0</v>
      </c>
      <c r="L171" s="102">
        <f t="shared" si="35"/>
        <v>0</v>
      </c>
      <c r="M171" s="102">
        <f t="shared" si="36"/>
        <v>0</v>
      </c>
      <c r="N171" s="102">
        <f t="shared" si="37"/>
        <v>0</v>
      </c>
      <c r="P171" s="102">
        <f t="shared" si="26"/>
        <v>0</v>
      </c>
      <c r="S171" s="11">
        <v>138</v>
      </c>
      <c r="T171" s="11">
        <v>88.409493710637165</v>
      </c>
      <c r="U171" s="11">
        <v>1.8897309801958357</v>
      </c>
      <c r="V171"/>
      <c r="W171"/>
      <c r="X171"/>
      <c r="Y171"/>
    </row>
    <row r="172" spans="1:25" x14ac:dyDescent="0.25">
      <c r="A172" s="105" t="s">
        <v>555</v>
      </c>
      <c r="B172" s="106">
        <v>105.79817460075</v>
      </c>
      <c r="C172" s="109">
        <v>171</v>
      </c>
      <c r="D172" s="102">
        <f t="shared" si="27"/>
        <v>0</v>
      </c>
      <c r="E172" s="102">
        <f t="shared" si="28"/>
        <v>1</v>
      </c>
      <c r="F172" s="102">
        <f t="shared" si="29"/>
        <v>0</v>
      </c>
      <c r="G172" s="102">
        <f t="shared" si="30"/>
        <v>0</v>
      </c>
      <c r="H172" s="102">
        <f t="shared" si="31"/>
        <v>0</v>
      </c>
      <c r="I172" s="102">
        <f t="shared" si="32"/>
        <v>0</v>
      </c>
      <c r="J172" s="102">
        <f t="shared" si="33"/>
        <v>0</v>
      </c>
      <c r="K172" s="102">
        <f t="shared" si="34"/>
        <v>0</v>
      </c>
      <c r="L172" s="102">
        <f t="shared" si="35"/>
        <v>0</v>
      </c>
      <c r="M172" s="102">
        <f t="shared" si="36"/>
        <v>0</v>
      </c>
      <c r="N172" s="102">
        <f t="shared" si="37"/>
        <v>0</v>
      </c>
      <c r="P172" s="102">
        <f t="shared" si="26"/>
        <v>0</v>
      </c>
      <c r="S172" s="11">
        <v>139</v>
      </c>
      <c r="T172" s="11">
        <v>85.526506478345681</v>
      </c>
      <c r="U172" s="11">
        <v>0.69110842432732511</v>
      </c>
      <c r="V172"/>
      <c r="W172"/>
      <c r="X172"/>
      <c r="Y172"/>
    </row>
    <row r="173" spans="1:25" x14ac:dyDescent="0.25">
      <c r="A173" s="105" t="s">
        <v>556</v>
      </c>
      <c r="B173" s="106">
        <v>103.05050205472</v>
      </c>
      <c r="C173" s="109">
        <v>172</v>
      </c>
      <c r="D173" s="102">
        <f t="shared" si="27"/>
        <v>0</v>
      </c>
      <c r="E173" s="102">
        <f t="shared" si="28"/>
        <v>0</v>
      </c>
      <c r="F173" s="102">
        <f t="shared" si="29"/>
        <v>1</v>
      </c>
      <c r="G173" s="102">
        <f t="shared" si="30"/>
        <v>0</v>
      </c>
      <c r="H173" s="102">
        <f t="shared" si="31"/>
        <v>0</v>
      </c>
      <c r="I173" s="102">
        <f t="shared" si="32"/>
        <v>0</v>
      </c>
      <c r="J173" s="102">
        <f t="shared" si="33"/>
        <v>0</v>
      </c>
      <c r="K173" s="102">
        <f t="shared" si="34"/>
        <v>0</v>
      </c>
      <c r="L173" s="102">
        <f t="shared" si="35"/>
        <v>0</v>
      </c>
      <c r="M173" s="102">
        <f t="shared" si="36"/>
        <v>0</v>
      </c>
      <c r="N173" s="102">
        <f t="shared" si="37"/>
        <v>0</v>
      </c>
      <c r="P173" s="102">
        <f t="shared" si="26"/>
        <v>0</v>
      </c>
      <c r="S173" s="11">
        <v>140</v>
      </c>
      <c r="T173" s="11">
        <v>88.128321213960547</v>
      </c>
      <c r="U173" s="11">
        <v>2.0008526131464492</v>
      </c>
      <c r="V173"/>
      <c r="W173"/>
      <c r="X173"/>
      <c r="Y173"/>
    </row>
    <row r="174" spans="1:25" x14ac:dyDescent="0.25">
      <c r="A174" s="105" t="s">
        <v>557</v>
      </c>
      <c r="B174" s="106">
        <v>103.72294789161</v>
      </c>
      <c r="C174" s="109">
        <v>173</v>
      </c>
      <c r="D174" s="102">
        <f t="shared" si="27"/>
        <v>0</v>
      </c>
      <c r="E174" s="102">
        <f t="shared" si="28"/>
        <v>0</v>
      </c>
      <c r="F174" s="102">
        <f t="shared" si="29"/>
        <v>0</v>
      </c>
      <c r="G174" s="102">
        <f t="shared" si="30"/>
        <v>1</v>
      </c>
      <c r="H174" s="102">
        <f t="shared" si="31"/>
        <v>0</v>
      </c>
      <c r="I174" s="102">
        <f t="shared" si="32"/>
        <v>0</v>
      </c>
      <c r="J174" s="102">
        <f t="shared" si="33"/>
        <v>0</v>
      </c>
      <c r="K174" s="102">
        <f t="shared" si="34"/>
        <v>0</v>
      </c>
      <c r="L174" s="102">
        <f t="shared" si="35"/>
        <v>0</v>
      </c>
      <c r="M174" s="102">
        <f t="shared" si="36"/>
        <v>0</v>
      </c>
      <c r="N174" s="102">
        <f t="shared" si="37"/>
        <v>0</v>
      </c>
      <c r="P174" s="102">
        <f t="shared" si="26"/>
        <v>0</v>
      </c>
      <c r="S174" s="11">
        <v>141</v>
      </c>
      <c r="T174" s="11">
        <v>86.009344049166316</v>
      </c>
      <c r="U174" s="11">
        <v>1.4493575674206909</v>
      </c>
      <c r="V174"/>
      <c r="W174"/>
      <c r="X174"/>
      <c r="Y174"/>
    </row>
    <row r="175" spans="1:25" x14ac:dyDescent="0.25">
      <c r="A175" s="105" t="s">
        <v>558</v>
      </c>
      <c r="B175" s="106">
        <v>100.78927029294</v>
      </c>
      <c r="C175" s="109">
        <v>174</v>
      </c>
      <c r="D175" s="102">
        <f t="shared" si="27"/>
        <v>0</v>
      </c>
      <c r="E175" s="102">
        <f t="shared" si="28"/>
        <v>0</v>
      </c>
      <c r="F175" s="102">
        <f t="shared" si="29"/>
        <v>0</v>
      </c>
      <c r="G175" s="102">
        <f t="shared" si="30"/>
        <v>0</v>
      </c>
      <c r="H175" s="102">
        <f t="shared" si="31"/>
        <v>1</v>
      </c>
      <c r="I175" s="102">
        <f t="shared" si="32"/>
        <v>0</v>
      </c>
      <c r="J175" s="102">
        <f t="shared" si="33"/>
        <v>0</v>
      </c>
      <c r="K175" s="102">
        <f t="shared" si="34"/>
        <v>0</v>
      </c>
      <c r="L175" s="102">
        <f t="shared" si="35"/>
        <v>0</v>
      </c>
      <c r="M175" s="102">
        <f t="shared" si="36"/>
        <v>0</v>
      </c>
      <c r="N175" s="102">
        <f t="shared" si="37"/>
        <v>0</v>
      </c>
      <c r="P175" s="102">
        <f t="shared" si="26"/>
        <v>0</v>
      </c>
      <c r="S175" s="11">
        <v>142</v>
      </c>
      <c r="T175" s="11">
        <v>91.427552335548086</v>
      </c>
      <c r="U175" s="11">
        <v>1.2977177610989088</v>
      </c>
      <c r="V175"/>
      <c r="W175"/>
      <c r="X175"/>
      <c r="Y175"/>
    </row>
    <row r="176" spans="1:25" x14ac:dyDescent="0.25">
      <c r="A176" s="105" t="s">
        <v>559</v>
      </c>
      <c r="B176" s="106">
        <v>96.846824409804995</v>
      </c>
      <c r="C176" s="109">
        <v>175</v>
      </c>
      <c r="D176" s="102">
        <f t="shared" si="27"/>
        <v>0</v>
      </c>
      <c r="E176" s="102">
        <f t="shared" si="28"/>
        <v>0</v>
      </c>
      <c r="F176" s="102">
        <f t="shared" si="29"/>
        <v>0</v>
      </c>
      <c r="G176" s="102">
        <f t="shared" si="30"/>
        <v>0</v>
      </c>
      <c r="H176" s="102">
        <f t="shared" si="31"/>
        <v>0</v>
      </c>
      <c r="I176" s="102">
        <f t="shared" si="32"/>
        <v>1</v>
      </c>
      <c r="J176" s="102">
        <f t="shared" si="33"/>
        <v>0</v>
      </c>
      <c r="K176" s="102">
        <f t="shared" si="34"/>
        <v>0</v>
      </c>
      <c r="L176" s="102">
        <f t="shared" si="35"/>
        <v>0</v>
      </c>
      <c r="M176" s="102">
        <f t="shared" si="36"/>
        <v>0</v>
      </c>
      <c r="N176" s="102">
        <f t="shared" si="37"/>
        <v>0</v>
      </c>
      <c r="P176" s="102">
        <f t="shared" si="26"/>
        <v>0</v>
      </c>
      <c r="S176" s="11">
        <v>143</v>
      </c>
      <c r="T176" s="11">
        <v>93.915389735770887</v>
      </c>
      <c r="U176" s="11">
        <v>2.1416027923611125</v>
      </c>
      <c r="V176"/>
      <c r="W176"/>
      <c r="X176"/>
      <c r="Y176"/>
    </row>
    <row r="177" spans="1:25" x14ac:dyDescent="0.25">
      <c r="A177" s="105" t="s">
        <v>560</v>
      </c>
      <c r="B177" s="106">
        <v>99.510487255474004</v>
      </c>
      <c r="C177" s="109">
        <v>176</v>
      </c>
      <c r="D177" s="102">
        <f t="shared" si="27"/>
        <v>0</v>
      </c>
      <c r="E177" s="102">
        <f t="shared" si="28"/>
        <v>0</v>
      </c>
      <c r="F177" s="102">
        <f t="shared" si="29"/>
        <v>0</v>
      </c>
      <c r="G177" s="102">
        <f t="shared" si="30"/>
        <v>0</v>
      </c>
      <c r="H177" s="102">
        <f t="shared" si="31"/>
        <v>0</v>
      </c>
      <c r="I177" s="102">
        <f t="shared" si="32"/>
        <v>0</v>
      </c>
      <c r="J177" s="102">
        <f t="shared" si="33"/>
        <v>1</v>
      </c>
      <c r="K177" s="102">
        <f t="shared" si="34"/>
        <v>0</v>
      </c>
      <c r="L177" s="102">
        <f t="shared" si="35"/>
        <v>0</v>
      </c>
      <c r="M177" s="102">
        <f t="shared" si="36"/>
        <v>0</v>
      </c>
      <c r="N177" s="102">
        <f t="shared" si="37"/>
        <v>0</v>
      </c>
      <c r="P177" s="102">
        <f t="shared" si="26"/>
        <v>0</v>
      </c>
      <c r="S177" s="11">
        <v>144</v>
      </c>
      <c r="T177" s="11">
        <v>98.005971752939061</v>
      </c>
      <c r="U177" s="11">
        <v>3.5792214169409391</v>
      </c>
      <c r="V177"/>
      <c r="W177"/>
      <c r="X177"/>
      <c r="Y177"/>
    </row>
    <row r="178" spans="1:25" x14ac:dyDescent="0.25">
      <c r="A178" s="105" t="s">
        <v>561</v>
      </c>
      <c r="B178" s="106">
        <v>97.444925591868994</v>
      </c>
      <c r="C178" s="109">
        <v>177</v>
      </c>
      <c r="D178" s="102">
        <f t="shared" si="27"/>
        <v>0</v>
      </c>
      <c r="E178" s="102">
        <f t="shared" si="28"/>
        <v>0</v>
      </c>
      <c r="F178" s="102">
        <f t="shared" si="29"/>
        <v>0</v>
      </c>
      <c r="G178" s="102">
        <f t="shared" si="30"/>
        <v>0</v>
      </c>
      <c r="H178" s="102">
        <f t="shared" si="31"/>
        <v>0</v>
      </c>
      <c r="I178" s="102">
        <f t="shared" si="32"/>
        <v>0</v>
      </c>
      <c r="J178" s="102">
        <f t="shared" si="33"/>
        <v>0</v>
      </c>
      <c r="K178" s="102">
        <f t="shared" si="34"/>
        <v>1</v>
      </c>
      <c r="L178" s="102">
        <f t="shared" si="35"/>
        <v>0</v>
      </c>
      <c r="M178" s="102">
        <f t="shared" si="36"/>
        <v>0</v>
      </c>
      <c r="N178" s="102">
        <f t="shared" si="37"/>
        <v>0</v>
      </c>
      <c r="P178" s="102">
        <f t="shared" si="26"/>
        <v>0</v>
      </c>
      <c r="S178" s="11">
        <v>145</v>
      </c>
      <c r="T178" s="11">
        <v>88.972755360849789</v>
      </c>
      <c r="U178" s="11">
        <v>2.1277053444002121</v>
      </c>
      <c r="V178"/>
      <c r="W178"/>
      <c r="X178"/>
      <c r="Y178"/>
    </row>
    <row r="179" spans="1:25" x14ac:dyDescent="0.25">
      <c r="A179" s="105" t="s">
        <v>562</v>
      </c>
      <c r="B179" s="106">
        <v>104.59869705982</v>
      </c>
      <c r="C179" s="109">
        <v>178</v>
      </c>
      <c r="D179" s="102">
        <f t="shared" si="27"/>
        <v>0</v>
      </c>
      <c r="E179" s="102">
        <f t="shared" si="28"/>
        <v>0</v>
      </c>
      <c r="F179" s="102">
        <f t="shared" si="29"/>
        <v>0</v>
      </c>
      <c r="G179" s="102">
        <f t="shared" si="30"/>
        <v>0</v>
      </c>
      <c r="H179" s="102">
        <f t="shared" si="31"/>
        <v>0</v>
      </c>
      <c r="I179" s="102">
        <f t="shared" si="32"/>
        <v>0</v>
      </c>
      <c r="J179" s="102">
        <f t="shared" si="33"/>
        <v>0</v>
      </c>
      <c r="K179" s="102">
        <f t="shared" si="34"/>
        <v>0</v>
      </c>
      <c r="L179" s="102">
        <f t="shared" si="35"/>
        <v>1</v>
      </c>
      <c r="M179" s="102">
        <f t="shared" si="36"/>
        <v>0</v>
      </c>
      <c r="N179" s="102">
        <f t="shared" si="37"/>
        <v>0</v>
      </c>
      <c r="P179" s="102">
        <f t="shared" si="26"/>
        <v>0</v>
      </c>
      <c r="S179" s="11">
        <v>146</v>
      </c>
      <c r="T179" s="11">
        <v>85.63831733323363</v>
      </c>
      <c r="U179" s="11">
        <v>2.3769793238403736</v>
      </c>
      <c r="V179"/>
      <c r="W179"/>
      <c r="X179"/>
      <c r="Y179"/>
    </row>
    <row r="180" spans="1:25" x14ac:dyDescent="0.25">
      <c r="A180" s="105" t="s">
        <v>563</v>
      </c>
      <c r="B180" s="106">
        <v>106.90288028348</v>
      </c>
      <c r="C180" s="109">
        <v>179</v>
      </c>
      <c r="D180" s="102">
        <f t="shared" si="27"/>
        <v>0</v>
      </c>
      <c r="E180" s="102">
        <f t="shared" si="28"/>
        <v>0</v>
      </c>
      <c r="F180" s="102">
        <f t="shared" si="29"/>
        <v>0</v>
      </c>
      <c r="G180" s="102">
        <f t="shared" si="30"/>
        <v>0</v>
      </c>
      <c r="H180" s="102">
        <f t="shared" si="31"/>
        <v>0</v>
      </c>
      <c r="I180" s="102">
        <f t="shared" si="32"/>
        <v>0</v>
      </c>
      <c r="J180" s="102">
        <f t="shared" si="33"/>
        <v>0</v>
      </c>
      <c r="K180" s="102">
        <f t="shared" si="34"/>
        <v>0</v>
      </c>
      <c r="L180" s="102">
        <f t="shared" si="35"/>
        <v>0</v>
      </c>
      <c r="M180" s="102">
        <f t="shared" si="36"/>
        <v>1</v>
      </c>
      <c r="N180" s="102">
        <f t="shared" si="37"/>
        <v>0</v>
      </c>
      <c r="P180" s="102">
        <f t="shared" si="26"/>
        <v>0</v>
      </c>
      <c r="S180" s="11">
        <v>147</v>
      </c>
      <c r="T180" s="11">
        <v>95.991404492501886</v>
      </c>
      <c r="U180" s="11">
        <v>3.6652539475791173</v>
      </c>
      <c r="V180"/>
      <c r="W180"/>
      <c r="X180"/>
      <c r="Y180"/>
    </row>
    <row r="181" spans="1:25" x14ac:dyDescent="0.25">
      <c r="A181" s="105" t="s">
        <v>564</v>
      </c>
      <c r="B181" s="106">
        <v>111.28657554828</v>
      </c>
      <c r="C181" s="109">
        <v>180</v>
      </c>
      <c r="D181" s="102">
        <f t="shared" si="27"/>
        <v>0</v>
      </c>
      <c r="E181" s="102">
        <f t="shared" si="28"/>
        <v>0</v>
      </c>
      <c r="F181" s="102">
        <f t="shared" si="29"/>
        <v>0</v>
      </c>
      <c r="G181" s="102">
        <f t="shared" si="30"/>
        <v>0</v>
      </c>
      <c r="H181" s="102">
        <f t="shared" si="31"/>
        <v>0</v>
      </c>
      <c r="I181" s="102">
        <f t="shared" si="32"/>
        <v>0</v>
      </c>
      <c r="J181" s="102">
        <f t="shared" si="33"/>
        <v>0</v>
      </c>
      <c r="K181" s="102">
        <f t="shared" si="34"/>
        <v>0</v>
      </c>
      <c r="L181" s="102">
        <f t="shared" si="35"/>
        <v>0</v>
      </c>
      <c r="M181" s="102">
        <f t="shared" si="36"/>
        <v>0</v>
      </c>
      <c r="N181" s="102">
        <f t="shared" si="37"/>
        <v>1</v>
      </c>
      <c r="P181" s="102">
        <f t="shared" si="26"/>
        <v>0</v>
      </c>
      <c r="S181" s="11">
        <v>148</v>
      </c>
      <c r="T181" s="11">
        <v>92.733401883597026</v>
      </c>
      <c r="U181" s="11">
        <v>4.2972230050079787</v>
      </c>
      <c r="V181"/>
      <c r="W181"/>
      <c r="X181"/>
      <c r="Y181"/>
    </row>
    <row r="182" spans="1:25" x14ac:dyDescent="0.25">
      <c r="A182" s="105" t="s">
        <v>553</v>
      </c>
      <c r="B182" s="106">
        <v>100.26379408752</v>
      </c>
      <c r="C182" s="109">
        <v>181</v>
      </c>
      <c r="D182" s="102">
        <f t="shared" si="27"/>
        <v>0</v>
      </c>
      <c r="E182" s="102">
        <f t="shared" si="28"/>
        <v>0</v>
      </c>
      <c r="F182" s="102">
        <f t="shared" si="29"/>
        <v>0</v>
      </c>
      <c r="G182" s="102">
        <f t="shared" si="30"/>
        <v>0</v>
      </c>
      <c r="H182" s="102">
        <f t="shared" si="31"/>
        <v>0</v>
      </c>
      <c r="I182" s="102">
        <f t="shared" si="32"/>
        <v>0</v>
      </c>
      <c r="J182" s="102">
        <f t="shared" si="33"/>
        <v>0</v>
      </c>
      <c r="K182" s="102">
        <f t="shared" si="34"/>
        <v>0</v>
      </c>
      <c r="L182" s="102">
        <f t="shared" si="35"/>
        <v>0</v>
      </c>
      <c r="M182" s="102">
        <f t="shared" si="36"/>
        <v>0</v>
      </c>
      <c r="N182" s="102">
        <f t="shared" si="37"/>
        <v>0</v>
      </c>
      <c r="P182" s="102">
        <f t="shared" si="26"/>
        <v>1</v>
      </c>
      <c r="S182" s="11">
        <v>149</v>
      </c>
      <c r="T182" s="11">
        <v>93.291958706962902</v>
      </c>
      <c r="U182" s="11">
        <v>4.7580655933360987</v>
      </c>
      <c r="V182"/>
      <c r="W182"/>
      <c r="X182"/>
      <c r="Y182"/>
    </row>
    <row r="183" spans="1:25" x14ac:dyDescent="0.25">
      <c r="A183" s="105" t="s">
        <v>554</v>
      </c>
      <c r="B183" s="106">
        <v>95.454561021863995</v>
      </c>
      <c r="C183" s="109">
        <v>182</v>
      </c>
      <c r="D183" s="102">
        <f t="shared" si="27"/>
        <v>1</v>
      </c>
      <c r="E183" s="102">
        <f t="shared" si="28"/>
        <v>0</v>
      </c>
      <c r="F183" s="102">
        <f t="shared" si="29"/>
        <v>0</v>
      </c>
      <c r="G183" s="102">
        <f t="shared" si="30"/>
        <v>0</v>
      </c>
      <c r="H183" s="102">
        <f t="shared" si="31"/>
        <v>0</v>
      </c>
      <c r="I183" s="102">
        <f t="shared" si="32"/>
        <v>0</v>
      </c>
      <c r="J183" s="102">
        <f t="shared" si="33"/>
        <v>0</v>
      </c>
      <c r="K183" s="102">
        <f t="shared" si="34"/>
        <v>0</v>
      </c>
      <c r="L183" s="102">
        <f t="shared" si="35"/>
        <v>0</v>
      </c>
      <c r="M183" s="102">
        <f t="shared" si="36"/>
        <v>0</v>
      </c>
      <c r="N183" s="102">
        <f t="shared" si="37"/>
        <v>0</v>
      </c>
      <c r="P183" s="102">
        <f t="shared" si="26"/>
        <v>0</v>
      </c>
      <c r="S183" s="11">
        <v>150</v>
      </c>
      <c r="T183" s="11">
        <v>91.334765532176903</v>
      </c>
      <c r="U183" s="11">
        <v>4.4799152176590979</v>
      </c>
      <c r="V183"/>
      <c r="W183"/>
      <c r="X183"/>
      <c r="Y183"/>
    </row>
    <row r="184" spans="1:25" x14ac:dyDescent="0.25">
      <c r="A184" s="105" t="s">
        <v>555</v>
      </c>
      <c r="B184" s="106">
        <v>108.07582813334</v>
      </c>
      <c r="C184" s="109">
        <v>183</v>
      </c>
      <c r="D184" s="102">
        <f t="shared" si="27"/>
        <v>0</v>
      </c>
      <c r="E184" s="102">
        <f t="shared" si="28"/>
        <v>1</v>
      </c>
      <c r="F184" s="102">
        <f t="shared" si="29"/>
        <v>0</v>
      </c>
      <c r="G184" s="102">
        <f t="shared" si="30"/>
        <v>0</v>
      </c>
      <c r="H184" s="102">
        <f t="shared" si="31"/>
        <v>0</v>
      </c>
      <c r="I184" s="102">
        <f t="shared" si="32"/>
        <v>0</v>
      </c>
      <c r="J184" s="102">
        <f t="shared" si="33"/>
        <v>0</v>
      </c>
      <c r="K184" s="102">
        <f t="shared" si="34"/>
        <v>0</v>
      </c>
      <c r="L184" s="102">
        <f t="shared" si="35"/>
        <v>0</v>
      </c>
      <c r="M184" s="102">
        <f t="shared" si="36"/>
        <v>0</v>
      </c>
      <c r="N184" s="102">
        <f t="shared" si="37"/>
        <v>0</v>
      </c>
      <c r="P184" s="102">
        <f t="shared" si="26"/>
        <v>0</v>
      </c>
      <c r="S184" s="11">
        <v>151</v>
      </c>
      <c r="T184" s="11">
        <v>88.451778299885433</v>
      </c>
      <c r="U184" s="11">
        <v>3.2840756858865632</v>
      </c>
      <c r="V184"/>
      <c r="W184"/>
      <c r="X184"/>
      <c r="Y184"/>
    </row>
    <row r="185" spans="1:25" x14ac:dyDescent="0.25">
      <c r="A185" s="105" t="s">
        <v>556</v>
      </c>
      <c r="B185" s="106">
        <v>106.00603200310999</v>
      </c>
      <c r="C185" s="109">
        <v>184</v>
      </c>
      <c r="D185" s="102">
        <f t="shared" si="27"/>
        <v>0</v>
      </c>
      <c r="E185" s="102">
        <f t="shared" si="28"/>
        <v>0</v>
      </c>
      <c r="F185" s="102">
        <f t="shared" si="29"/>
        <v>1</v>
      </c>
      <c r="G185" s="102">
        <f t="shared" si="30"/>
        <v>0</v>
      </c>
      <c r="H185" s="102">
        <f t="shared" si="31"/>
        <v>0</v>
      </c>
      <c r="I185" s="102">
        <f t="shared" si="32"/>
        <v>0</v>
      </c>
      <c r="J185" s="102">
        <f t="shared" si="33"/>
        <v>0</v>
      </c>
      <c r="K185" s="102">
        <f t="shared" si="34"/>
        <v>0</v>
      </c>
      <c r="L185" s="102">
        <f t="shared" si="35"/>
        <v>0</v>
      </c>
      <c r="M185" s="102">
        <f t="shared" si="36"/>
        <v>0</v>
      </c>
      <c r="N185" s="102">
        <f t="shared" si="37"/>
        <v>0</v>
      </c>
      <c r="P185" s="102">
        <f t="shared" si="26"/>
        <v>0</v>
      </c>
      <c r="S185" s="11">
        <v>152</v>
      </c>
      <c r="T185" s="11">
        <v>91.053593035500285</v>
      </c>
      <c r="U185" s="11">
        <v>4.9283838707757184</v>
      </c>
      <c r="V185"/>
      <c r="W185"/>
      <c r="X185"/>
      <c r="Y185"/>
    </row>
    <row r="186" spans="1:25" x14ac:dyDescent="0.25">
      <c r="A186" s="105" t="s">
        <v>557</v>
      </c>
      <c r="B186" s="106">
        <v>105.3161119855</v>
      </c>
      <c r="C186" s="109">
        <v>185</v>
      </c>
      <c r="D186" s="102">
        <f t="shared" si="27"/>
        <v>0</v>
      </c>
      <c r="E186" s="102">
        <f t="shared" si="28"/>
        <v>0</v>
      </c>
      <c r="F186" s="102">
        <f t="shared" si="29"/>
        <v>0</v>
      </c>
      <c r="G186" s="102">
        <f t="shared" si="30"/>
        <v>1</v>
      </c>
      <c r="H186" s="102">
        <f t="shared" si="31"/>
        <v>0</v>
      </c>
      <c r="I186" s="102">
        <f t="shared" si="32"/>
        <v>0</v>
      </c>
      <c r="J186" s="102">
        <f t="shared" si="33"/>
        <v>0</v>
      </c>
      <c r="K186" s="102">
        <f t="shared" si="34"/>
        <v>0</v>
      </c>
      <c r="L186" s="102">
        <f t="shared" si="35"/>
        <v>0</v>
      </c>
      <c r="M186" s="102">
        <f t="shared" si="36"/>
        <v>0</v>
      </c>
      <c r="N186" s="102">
        <f t="shared" si="37"/>
        <v>0</v>
      </c>
      <c r="P186" s="102">
        <f t="shared" si="26"/>
        <v>0</v>
      </c>
      <c r="S186" s="11">
        <v>153</v>
      </c>
      <c r="T186" s="11">
        <v>88.93461587070604</v>
      </c>
      <c r="U186" s="11">
        <v>1.965163649003955</v>
      </c>
      <c r="V186"/>
      <c r="W186"/>
      <c r="X186"/>
      <c r="Y186"/>
    </row>
    <row r="187" spans="1:25" x14ac:dyDescent="0.25">
      <c r="A187" s="105" t="s">
        <v>558</v>
      </c>
      <c r="B187" s="106">
        <v>103.64408895995</v>
      </c>
      <c r="C187" s="109">
        <v>186</v>
      </c>
      <c r="D187" s="102">
        <f t="shared" si="27"/>
        <v>0</v>
      </c>
      <c r="E187" s="102">
        <f t="shared" si="28"/>
        <v>0</v>
      </c>
      <c r="F187" s="102">
        <f t="shared" si="29"/>
        <v>0</v>
      </c>
      <c r="G187" s="102">
        <f t="shared" si="30"/>
        <v>0</v>
      </c>
      <c r="H187" s="102">
        <f t="shared" si="31"/>
        <v>1</v>
      </c>
      <c r="I187" s="102">
        <f t="shared" si="32"/>
        <v>0</v>
      </c>
      <c r="J187" s="102">
        <f t="shared" si="33"/>
        <v>0</v>
      </c>
      <c r="K187" s="102">
        <f t="shared" si="34"/>
        <v>0</v>
      </c>
      <c r="L187" s="102">
        <f t="shared" si="35"/>
        <v>0</v>
      </c>
      <c r="M187" s="102">
        <f t="shared" si="36"/>
        <v>0</v>
      </c>
      <c r="N187" s="102">
        <f t="shared" si="37"/>
        <v>0</v>
      </c>
      <c r="P187" s="102">
        <f t="shared" si="26"/>
        <v>0</v>
      </c>
      <c r="S187" s="11">
        <v>154</v>
      </c>
      <c r="T187" s="11">
        <v>94.352824157087809</v>
      </c>
      <c r="U187" s="11">
        <v>4.4211064411181837</v>
      </c>
      <c r="V187"/>
      <c r="W187"/>
      <c r="X187"/>
      <c r="Y187"/>
    </row>
    <row r="188" spans="1:25" x14ac:dyDescent="0.25">
      <c r="A188" s="105" t="s">
        <v>559</v>
      </c>
      <c r="B188" s="106">
        <v>99.163743536859997</v>
      </c>
      <c r="C188" s="109">
        <v>187</v>
      </c>
      <c r="D188" s="102">
        <f t="shared" si="27"/>
        <v>0</v>
      </c>
      <c r="E188" s="102">
        <f t="shared" si="28"/>
        <v>0</v>
      </c>
      <c r="F188" s="102">
        <f t="shared" si="29"/>
        <v>0</v>
      </c>
      <c r="G188" s="102">
        <f t="shared" si="30"/>
        <v>0</v>
      </c>
      <c r="H188" s="102">
        <f t="shared" si="31"/>
        <v>0</v>
      </c>
      <c r="I188" s="102">
        <f t="shared" si="32"/>
        <v>1</v>
      </c>
      <c r="J188" s="102">
        <f t="shared" si="33"/>
        <v>0</v>
      </c>
      <c r="K188" s="102">
        <f t="shared" si="34"/>
        <v>0</v>
      </c>
      <c r="L188" s="102">
        <f t="shared" si="35"/>
        <v>0</v>
      </c>
      <c r="M188" s="102">
        <f t="shared" si="36"/>
        <v>0</v>
      </c>
      <c r="N188" s="102">
        <f t="shared" si="37"/>
        <v>0</v>
      </c>
      <c r="P188" s="102">
        <f t="shared" si="26"/>
        <v>0</v>
      </c>
      <c r="S188" s="11">
        <v>155</v>
      </c>
      <c r="T188" s="11">
        <v>96.840661557310625</v>
      </c>
      <c r="U188" s="11">
        <v>4.3835397828093789</v>
      </c>
      <c r="V188"/>
      <c r="W188"/>
      <c r="X188"/>
      <c r="Y188"/>
    </row>
    <row r="189" spans="1:25" x14ac:dyDescent="0.25">
      <c r="A189" s="105" t="s">
        <v>560</v>
      </c>
      <c r="B189" s="106">
        <v>101.29057588518</v>
      </c>
      <c r="C189" s="109">
        <v>188</v>
      </c>
      <c r="D189" s="102">
        <f t="shared" si="27"/>
        <v>0</v>
      </c>
      <c r="E189" s="102">
        <f t="shared" si="28"/>
        <v>0</v>
      </c>
      <c r="F189" s="102">
        <f t="shared" si="29"/>
        <v>0</v>
      </c>
      <c r="G189" s="102">
        <f t="shared" si="30"/>
        <v>0</v>
      </c>
      <c r="H189" s="102">
        <f t="shared" si="31"/>
        <v>0</v>
      </c>
      <c r="I189" s="102">
        <f t="shared" si="32"/>
        <v>0</v>
      </c>
      <c r="J189" s="102">
        <f t="shared" si="33"/>
        <v>1</v>
      </c>
      <c r="K189" s="102">
        <f t="shared" si="34"/>
        <v>0</v>
      </c>
      <c r="L189" s="102">
        <f t="shared" si="35"/>
        <v>0</v>
      </c>
      <c r="M189" s="102">
        <f t="shared" si="36"/>
        <v>0</v>
      </c>
      <c r="N189" s="102">
        <f t="shared" si="37"/>
        <v>0</v>
      </c>
      <c r="P189" s="102">
        <f t="shared" si="26"/>
        <v>0</v>
      </c>
      <c r="S189" s="11">
        <v>156</v>
      </c>
      <c r="T189" s="11">
        <v>100.93124357447881</v>
      </c>
      <c r="U189" s="11">
        <v>4.1323301127111876</v>
      </c>
      <c r="V189"/>
      <c r="W189"/>
      <c r="X189"/>
      <c r="Y189"/>
    </row>
    <row r="190" spans="1:25" x14ac:dyDescent="0.25">
      <c r="A190" s="105" t="s">
        <v>561</v>
      </c>
      <c r="B190" s="106">
        <v>100.07548107690999</v>
      </c>
      <c r="C190" s="109">
        <v>189</v>
      </c>
      <c r="D190" s="102">
        <f t="shared" si="27"/>
        <v>0</v>
      </c>
      <c r="E190" s="102">
        <f t="shared" si="28"/>
        <v>0</v>
      </c>
      <c r="F190" s="102">
        <f t="shared" si="29"/>
        <v>0</v>
      </c>
      <c r="G190" s="102">
        <f t="shared" si="30"/>
        <v>0</v>
      </c>
      <c r="H190" s="102">
        <f t="shared" si="31"/>
        <v>0</v>
      </c>
      <c r="I190" s="102">
        <f t="shared" si="32"/>
        <v>0</v>
      </c>
      <c r="J190" s="102">
        <f t="shared" si="33"/>
        <v>0</v>
      </c>
      <c r="K190" s="102">
        <f t="shared" si="34"/>
        <v>1</v>
      </c>
      <c r="L190" s="102">
        <f t="shared" si="35"/>
        <v>0</v>
      </c>
      <c r="M190" s="102">
        <f t="shared" si="36"/>
        <v>0</v>
      </c>
      <c r="N190" s="102">
        <f t="shared" si="37"/>
        <v>0</v>
      </c>
      <c r="P190" s="102">
        <f t="shared" si="26"/>
        <v>0</v>
      </c>
      <c r="S190" s="11">
        <v>157</v>
      </c>
      <c r="T190" s="11">
        <v>91.898027182389527</v>
      </c>
      <c r="U190" s="11">
        <v>3.7072675142614742</v>
      </c>
      <c r="V190"/>
      <c r="W190"/>
      <c r="X190"/>
      <c r="Y190"/>
    </row>
    <row r="191" spans="1:25" x14ac:dyDescent="0.25">
      <c r="A191" s="105" t="s">
        <v>562</v>
      </c>
      <c r="B191" s="106">
        <v>106.22257736265</v>
      </c>
      <c r="C191" s="109">
        <v>190</v>
      </c>
      <c r="D191" s="102">
        <f t="shared" si="27"/>
        <v>0</v>
      </c>
      <c r="E191" s="102">
        <f t="shared" si="28"/>
        <v>0</v>
      </c>
      <c r="F191" s="102">
        <f t="shared" si="29"/>
        <v>0</v>
      </c>
      <c r="G191" s="102">
        <f t="shared" si="30"/>
        <v>0</v>
      </c>
      <c r="H191" s="102">
        <f t="shared" si="31"/>
        <v>0</v>
      </c>
      <c r="I191" s="102">
        <f t="shared" si="32"/>
        <v>0</v>
      </c>
      <c r="J191" s="102">
        <f t="shared" si="33"/>
        <v>0</v>
      </c>
      <c r="K191" s="102">
        <f t="shared" si="34"/>
        <v>0</v>
      </c>
      <c r="L191" s="102">
        <f t="shared" si="35"/>
        <v>1</v>
      </c>
      <c r="M191" s="102">
        <f t="shared" si="36"/>
        <v>0</v>
      </c>
      <c r="N191" s="102">
        <f t="shared" si="37"/>
        <v>0</v>
      </c>
      <c r="P191" s="102">
        <f t="shared" si="26"/>
        <v>0</v>
      </c>
      <c r="S191" s="11">
        <v>158</v>
      </c>
      <c r="T191" s="11">
        <v>88.563589154773354</v>
      </c>
      <c r="U191" s="11">
        <v>1.964418744081641</v>
      </c>
      <c r="V191"/>
      <c r="W191"/>
      <c r="X191"/>
      <c r="Y191"/>
    </row>
    <row r="192" spans="1:25" x14ac:dyDescent="0.25">
      <c r="A192" s="105" t="s">
        <v>563</v>
      </c>
      <c r="B192" s="106">
        <v>109.67167045207</v>
      </c>
      <c r="C192" s="109">
        <v>191</v>
      </c>
      <c r="D192" s="102">
        <f t="shared" si="27"/>
        <v>0</v>
      </c>
      <c r="E192" s="102">
        <f t="shared" si="28"/>
        <v>0</v>
      </c>
      <c r="F192" s="102">
        <f t="shared" si="29"/>
        <v>0</v>
      </c>
      <c r="G192" s="102">
        <f t="shared" si="30"/>
        <v>0</v>
      </c>
      <c r="H192" s="102">
        <f t="shared" si="31"/>
        <v>0</v>
      </c>
      <c r="I192" s="102">
        <f t="shared" si="32"/>
        <v>0</v>
      </c>
      <c r="J192" s="102">
        <f t="shared" si="33"/>
        <v>0</v>
      </c>
      <c r="K192" s="102">
        <f t="shared" si="34"/>
        <v>0</v>
      </c>
      <c r="L192" s="102">
        <f t="shared" si="35"/>
        <v>0</v>
      </c>
      <c r="M192" s="102">
        <f t="shared" si="36"/>
        <v>1</v>
      </c>
      <c r="N192" s="102">
        <f t="shared" si="37"/>
        <v>0</v>
      </c>
      <c r="P192" s="102">
        <f t="shared" si="26"/>
        <v>0</v>
      </c>
      <c r="S192" s="11">
        <v>159</v>
      </c>
      <c r="T192" s="11">
        <v>98.916676314041609</v>
      </c>
      <c r="U192" s="11">
        <v>3.8221888614383914</v>
      </c>
      <c r="V192"/>
      <c r="W192"/>
      <c r="X192"/>
      <c r="Y192"/>
    </row>
    <row r="193" spans="1:25" x14ac:dyDescent="0.25">
      <c r="A193" s="105" t="s">
        <v>564</v>
      </c>
      <c r="B193" s="106">
        <v>114.15003615726</v>
      </c>
      <c r="C193" s="109">
        <v>192</v>
      </c>
      <c r="D193" s="102">
        <f t="shared" si="27"/>
        <v>0</v>
      </c>
      <c r="E193" s="102">
        <f t="shared" si="28"/>
        <v>0</v>
      </c>
      <c r="F193" s="102">
        <f t="shared" si="29"/>
        <v>0</v>
      </c>
      <c r="G193" s="102">
        <f t="shared" si="30"/>
        <v>0</v>
      </c>
      <c r="H193" s="102">
        <f t="shared" si="31"/>
        <v>0</v>
      </c>
      <c r="I193" s="102">
        <f t="shared" si="32"/>
        <v>0</v>
      </c>
      <c r="J193" s="102">
        <f t="shared" si="33"/>
        <v>0</v>
      </c>
      <c r="K193" s="102">
        <f t="shared" si="34"/>
        <v>0</v>
      </c>
      <c r="L193" s="102">
        <f t="shared" si="35"/>
        <v>0</v>
      </c>
      <c r="M193" s="102">
        <f t="shared" si="36"/>
        <v>0</v>
      </c>
      <c r="N193" s="102">
        <f t="shared" si="37"/>
        <v>1</v>
      </c>
      <c r="P193" s="102">
        <f t="shared" si="26"/>
        <v>0</v>
      </c>
      <c r="S193" s="11">
        <v>160</v>
      </c>
      <c r="T193" s="11">
        <v>95.658673705136749</v>
      </c>
      <c r="U193" s="11">
        <v>6.0040125503932558</v>
      </c>
      <c r="V193"/>
      <c r="W193"/>
      <c r="X193"/>
      <c r="Y193"/>
    </row>
    <row r="194" spans="1:25" x14ac:dyDescent="0.25">
      <c r="A194" s="105" t="s">
        <v>553</v>
      </c>
      <c r="B194" s="106">
        <v>101.67688109993</v>
      </c>
      <c r="C194" s="109">
        <v>193</v>
      </c>
      <c r="D194" s="102">
        <f t="shared" si="27"/>
        <v>0</v>
      </c>
      <c r="E194" s="102">
        <f t="shared" si="28"/>
        <v>0</v>
      </c>
      <c r="F194" s="102">
        <f t="shared" si="29"/>
        <v>0</v>
      </c>
      <c r="G194" s="102">
        <f t="shared" si="30"/>
        <v>0</v>
      </c>
      <c r="H194" s="102">
        <f t="shared" si="31"/>
        <v>0</v>
      </c>
      <c r="I194" s="102">
        <f t="shared" si="32"/>
        <v>0</v>
      </c>
      <c r="J194" s="102">
        <f t="shared" si="33"/>
        <v>0</v>
      </c>
      <c r="K194" s="102">
        <f t="shared" si="34"/>
        <v>0</v>
      </c>
      <c r="L194" s="102">
        <f t="shared" si="35"/>
        <v>0</v>
      </c>
      <c r="M194" s="102">
        <f t="shared" si="36"/>
        <v>0</v>
      </c>
      <c r="N194" s="102">
        <f t="shared" si="37"/>
        <v>0</v>
      </c>
      <c r="P194" s="102">
        <f t="shared" ref="P194:P257" si="38">IF(A194 =$P$1,1,0)</f>
        <v>1</v>
      </c>
      <c r="S194" s="11">
        <v>161</v>
      </c>
      <c r="T194" s="11">
        <v>96.21723052850264</v>
      </c>
      <c r="U194" s="11">
        <v>5.4712022909573648</v>
      </c>
      <c r="V194"/>
      <c r="W194"/>
      <c r="X194"/>
      <c r="Y194"/>
    </row>
    <row r="195" spans="1:25" x14ac:dyDescent="0.25">
      <c r="A195" s="105" t="s">
        <v>554</v>
      </c>
      <c r="B195" s="106">
        <v>99.795161380373003</v>
      </c>
      <c r="C195" s="109">
        <v>194</v>
      </c>
      <c r="D195" s="102">
        <f t="shared" ref="D195:D257" si="39">IF(A195 =$D$1,1,0)</f>
        <v>1</v>
      </c>
      <c r="E195" s="102">
        <f t="shared" ref="E195:E257" si="40">IF(A195 =$E$1,1,0)</f>
        <v>0</v>
      </c>
      <c r="F195" s="102">
        <f t="shared" ref="F195:F257" si="41">IF(A195 =$F$1,1,0)</f>
        <v>0</v>
      </c>
      <c r="G195" s="102">
        <f t="shared" ref="G195:G257" si="42">IF(A195 =$G$1,1,0)</f>
        <v>0</v>
      </c>
      <c r="H195" s="102">
        <f t="shared" ref="H195:H257" si="43">IF(A195 =$H$1,1,0)</f>
        <v>0</v>
      </c>
      <c r="I195" s="102">
        <f t="shared" ref="I195:I257" si="44">IF(A195 =$I$1,1,0)</f>
        <v>0</v>
      </c>
      <c r="J195" s="102">
        <f t="shared" ref="J195:J257" si="45">IF(A195 =$J$1,1,0)</f>
        <v>0</v>
      </c>
      <c r="K195" s="102">
        <f t="shared" ref="K195:K257" si="46">IF(A195 =$K$1,1,0)</f>
        <v>0</v>
      </c>
      <c r="L195" s="102">
        <f t="shared" ref="L195:L257" si="47">IF(A195 =$L$1,1,0)</f>
        <v>0</v>
      </c>
      <c r="M195" s="102">
        <f t="shared" ref="M195:M257" si="48">IF(A195 =$M$1,1,0)</f>
        <v>0</v>
      </c>
      <c r="N195" s="102">
        <f t="shared" ref="N195:N257" si="49">IF(A195 =$N$1,1,0)</f>
        <v>0</v>
      </c>
      <c r="P195" s="102">
        <f t="shared" si="38"/>
        <v>0</v>
      </c>
      <c r="S195" s="11">
        <v>162</v>
      </c>
      <c r="T195" s="11">
        <v>94.26003735371664</v>
      </c>
      <c r="U195" s="11">
        <v>5.528256999217362</v>
      </c>
      <c r="V195"/>
      <c r="W195"/>
      <c r="X195"/>
      <c r="Y195"/>
    </row>
    <row r="196" spans="1:25" x14ac:dyDescent="0.25">
      <c r="A196" s="105" t="s">
        <v>555</v>
      </c>
      <c r="B196" s="106">
        <v>111.33848161509999</v>
      </c>
      <c r="C196" s="109">
        <v>195</v>
      </c>
      <c r="D196" s="102">
        <f t="shared" si="39"/>
        <v>0</v>
      </c>
      <c r="E196" s="102">
        <f t="shared" si="40"/>
        <v>1</v>
      </c>
      <c r="F196" s="102">
        <f t="shared" si="41"/>
        <v>0</v>
      </c>
      <c r="G196" s="102">
        <f t="shared" si="42"/>
        <v>0</v>
      </c>
      <c r="H196" s="102">
        <f t="shared" si="43"/>
        <v>0</v>
      </c>
      <c r="I196" s="102">
        <f t="shared" si="44"/>
        <v>0</v>
      </c>
      <c r="J196" s="102">
        <f t="shared" si="45"/>
        <v>0</v>
      </c>
      <c r="K196" s="102">
        <f t="shared" si="46"/>
        <v>0</v>
      </c>
      <c r="L196" s="102">
        <f t="shared" si="47"/>
        <v>0</v>
      </c>
      <c r="M196" s="102">
        <f t="shared" si="48"/>
        <v>0</v>
      </c>
      <c r="N196" s="102">
        <f t="shared" si="49"/>
        <v>0</v>
      </c>
      <c r="P196" s="102">
        <f t="shared" si="38"/>
        <v>0</v>
      </c>
      <c r="S196" s="11">
        <v>163</v>
      </c>
      <c r="T196" s="11">
        <v>91.377050121425157</v>
      </c>
      <c r="U196" s="11">
        <v>5.0219458600768405</v>
      </c>
      <c r="V196"/>
      <c r="W196"/>
      <c r="X196"/>
      <c r="Y196"/>
    </row>
    <row r="197" spans="1:25" x14ac:dyDescent="0.25">
      <c r="A197" s="105" t="s">
        <v>556</v>
      </c>
      <c r="B197" s="106">
        <v>106.69843546183</v>
      </c>
      <c r="C197" s="109">
        <v>196</v>
      </c>
      <c r="D197" s="102">
        <f t="shared" si="39"/>
        <v>0</v>
      </c>
      <c r="E197" s="102">
        <f t="shared" si="40"/>
        <v>0</v>
      </c>
      <c r="F197" s="102">
        <f t="shared" si="41"/>
        <v>1</v>
      </c>
      <c r="G197" s="102">
        <f t="shared" si="42"/>
        <v>0</v>
      </c>
      <c r="H197" s="102">
        <f t="shared" si="43"/>
        <v>0</v>
      </c>
      <c r="I197" s="102">
        <f t="shared" si="44"/>
        <v>0</v>
      </c>
      <c r="J197" s="102">
        <f t="shared" si="45"/>
        <v>0</v>
      </c>
      <c r="K197" s="102">
        <f t="shared" si="46"/>
        <v>0</v>
      </c>
      <c r="L197" s="102">
        <f t="shared" si="47"/>
        <v>0</v>
      </c>
      <c r="M197" s="102">
        <f t="shared" si="48"/>
        <v>0</v>
      </c>
      <c r="N197" s="102">
        <f t="shared" si="49"/>
        <v>0</v>
      </c>
      <c r="P197" s="102">
        <f t="shared" si="38"/>
        <v>0</v>
      </c>
      <c r="S197" s="11">
        <v>164</v>
      </c>
      <c r="T197" s="11">
        <v>93.978864857040023</v>
      </c>
      <c r="U197" s="11">
        <v>5.3681786081649818</v>
      </c>
      <c r="V197"/>
      <c r="W197"/>
      <c r="X197"/>
      <c r="Y197"/>
    </row>
    <row r="198" spans="1:25" x14ac:dyDescent="0.25">
      <c r="A198" s="105" t="s">
        <v>557</v>
      </c>
      <c r="B198" s="106">
        <v>107.36625601576</v>
      </c>
      <c r="C198" s="109">
        <v>197</v>
      </c>
      <c r="D198" s="102">
        <f t="shared" si="39"/>
        <v>0</v>
      </c>
      <c r="E198" s="102">
        <f t="shared" si="40"/>
        <v>0</v>
      </c>
      <c r="F198" s="102">
        <f t="shared" si="41"/>
        <v>0</v>
      </c>
      <c r="G198" s="102">
        <f t="shared" si="42"/>
        <v>1</v>
      </c>
      <c r="H198" s="102">
        <f t="shared" si="43"/>
        <v>0</v>
      </c>
      <c r="I198" s="102">
        <f t="shared" si="44"/>
        <v>0</v>
      </c>
      <c r="J198" s="102">
        <f t="shared" si="45"/>
        <v>0</v>
      </c>
      <c r="K198" s="102">
        <f t="shared" si="46"/>
        <v>0</v>
      </c>
      <c r="L198" s="102">
        <f t="shared" si="47"/>
        <v>0</v>
      </c>
      <c r="M198" s="102">
        <f t="shared" si="48"/>
        <v>0</v>
      </c>
      <c r="N198" s="102">
        <f t="shared" si="49"/>
        <v>0</v>
      </c>
      <c r="P198" s="102">
        <f t="shared" si="38"/>
        <v>0</v>
      </c>
      <c r="S198" s="11">
        <v>165</v>
      </c>
      <c r="T198" s="11">
        <v>91.859887692245792</v>
      </c>
      <c r="U198" s="11">
        <v>3.2577436343632087</v>
      </c>
      <c r="V198"/>
      <c r="W198"/>
      <c r="X198"/>
      <c r="Y198"/>
    </row>
    <row r="199" spans="1:25" x14ac:dyDescent="0.25">
      <c r="A199" s="105" t="s">
        <v>558</v>
      </c>
      <c r="B199" s="106">
        <v>104.89057584886</v>
      </c>
      <c r="C199" s="109">
        <v>198</v>
      </c>
      <c r="D199" s="102">
        <f t="shared" si="39"/>
        <v>0</v>
      </c>
      <c r="E199" s="102">
        <f t="shared" si="40"/>
        <v>0</v>
      </c>
      <c r="F199" s="102">
        <f t="shared" si="41"/>
        <v>0</v>
      </c>
      <c r="G199" s="102">
        <f t="shared" si="42"/>
        <v>0</v>
      </c>
      <c r="H199" s="102">
        <f t="shared" si="43"/>
        <v>1</v>
      </c>
      <c r="I199" s="102">
        <f t="shared" si="44"/>
        <v>0</v>
      </c>
      <c r="J199" s="102">
        <f t="shared" si="45"/>
        <v>0</v>
      </c>
      <c r="K199" s="102">
        <f t="shared" si="46"/>
        <v>0</v>
      </c>
      <c r="L199" s="102">
        <f t="shared" si="47"/>
        <v>0</v>
      </c>
      <c r="M199" s="102">
        <f t="shared" si="48"/>
        <v>0</v>
      </c>
      <c r="N199" s="102">
        <f t="shared" si="49"/>
        <v>0</v>
      </c>
      <c r="P199" s="102">
        <f t="shared" si="38"/>
        <v>0</v>
      </c>
      <c r="S199" s="11">
        <v>166</v>
      </c>
      <c r="T199" s="11">
        <v>97.278095978627547</v>
      </c>
      <c r="U199" s="11">
        <v>5.3865404485124486</v>
      </c>
      <c r="V199"/>
      <c r="W199"/>
      <c r="X199"/>
      <c r="Y199"/>
    </row>
    <row r="200" spans="1:25" x14ac:dyDescent="0.25">
      <c r="A200" s="105" t="s">
        <v>559</v>
      </c>
      <c r="B200" s="106">
        <v>99.856407309462</v>
      </c>
      <c r="C200" s="109">
        <v>199</v>
      </c>
      <c r="D200" s="102">
        <f t="shared" si="39"/>
        <v>0</v>
      </c>
      <c r="E200" s="102">
        <f t="shared" si="40"/>
        <v>0</v>
      </c>
      <c r="F200" s="102">
        <f t="shared" si="41"/>
        <v>0</v>
      </c>
      <c r="G200" s="102">
        <f t="shared" si="42"/>
        <v>0</v>
      </c>
      <c r="H200" s="102">
        <f t="shared" si="43"/>
        <v>0</v>
      </c>
      <c r="I200" s="102">
        <f t="shared" si="44"/>
        <v>1</v>
      </c>
      <c r="J200" s="102">
        <f t="shared" si="45"/>
        <v>0</v>
      </c>
      <c r="K200" s="102">
        <f t="shared" si="46"/>
        <v>0</v>
      </c>
      <c r="L200" s="102">
        <f t="shared" si="47"/>
        <v>0</v>
      </c>
      <c r="M200" s="102">
        <f t="shared" si="48"/>
        <v>0</v>
      </c>
      <c r="N200" s="102">
        <f t="shared" si="49"/>
        <v>0</v>
      </c>
      <c r="P200" s="102">
        <f t="shared" si="38"/>
        <v>0</v>
      </c>
      <c r="S200" s="11">
        <v>167</v>
      </c>
      <c r="T200" s="11">
        <v>99.765933378850349</v>
      </c>
      <c r="U200" s="11">
        <v>6.0167044905896461</v>
      </c>
      <c r="V200"/>
      <c r="W200"/>
      <c r="X200"/>
      <c r="Y200"/>
    </row>
    <row r="201" spans="1:25" x14ac:dyDescent="0.25">
      <c r="A201" s="105" t="s">
        <v>560</v>
      </c>
      <c r="B201" s="106">
        <v>104.48314864912</v>
      </c>
      <c r="C201" s="109">
        <v>200</v>
      </c>
      <c r="D201" s="102">
        <f t="shared" si="39"/>
        <v>0</v>
      </c>
      <c r="E201" s="102">
        <f t="shared" si="40"/>
        <v>0</v>
      </c>
      <c r="F201" s="102">
        <f t="shared" si="41"/>
        <v>0</v>
      </c>
      <c r="G201" s="102">
        <f t="shared" si="42"/>
        <v>0</v>
      </c>
      <c r="H201" s="102">
        <f t="shared" si="43"/>
        <v>0</v>
      </c>
      <c r="I201" s="102">
        <f t="shared" si="44"/>
        <v>0</v>
      </c>
      <c r="J201" s="102">
        <f t="shared" si="45"/>
        <v>1</v>
      </c>
      <c r="K201" s="102">
        <f t="shared" si="46"/>
        <v>0</v>
      </c>
      <c r="L201" s="102">
        <f t="shared" si="47"/>
        <v>0</v>
      </c>
      <c r="M201" s="102">
        <f t="shared" si="48"/>
        <v>0</v>
      </c>
      <c r="N201" s="102">
        <f t="shared" si="49"/>
        <v>0</v>
      </c>
      <c r="P201" s="102">
        <f t="shared" si="38"/>
        <v>0</v>
      </c>
      <c r="S201" s="11">
        <v>168</v>
      </c>
      <c r="T201" s="11">
        <v>103.85651539601854</v>
      </c>
      <c r="U201" s="11">
        <v>4.8209583351514596</v>
      </c>
      <c r="V201"/>
      <c r="W201"/>
      <c r="X201"/>
      <c r="Y201"/>
    </row>
    <row r="202" spans="1:25" x14ac:dyDescent="0.25">
      <c r="A202" s="105" t="s">
        <v>561</v>
      </c>
      <c r="B202" s="106">
        <v>101.538789102</v>
      </c>
      <c r="C202" s="109">
        <v>201</v>
      </c>
      <c r="D202" s="102">
        <f t="shared" si="39"/>
        <v>0</v>
      </c>
      <c r="E202" s="102">
        <f t="shared" si="40"/>
        <v>0</v>
      </c>
      <c r="F202" s="102">
        <f t="shared" si="41"/>
        <v>0</v>
      </c>
      <c r="G202" s="102">
        <f t="shared" si="42"/>
        <v>0</v>
      </c>
      <c r="H202" s="102">
        <f t="shared" si="43"/>
        <v>0</v>
      </c>
      <c r="I202" s="102">
        <f t="shared" si="44"/>
        <v>0</v>
      </c>
      <c r="J202" s="102">
        <f t="shared" si="45"/>
        <v>0</v>
      </c>
      <c r="K202" s="102">
        <f t="shared" si="46"/>
        <v>1</v>
      </c>
      <c r="L202" s="102">
        <f t="shared" si="47"/>
        <v>0</v>
      </c>
      <c r="M202" s="102">
        <f t="shared" si="48"/>
        <v>0</v>
      </c>
      <c r="N202" s="102">
        <f t="shared" si="49"/>
        <v>0</v>
      </c>
      <c r="P202" s="102">
        <f t="shared" si="38"/>
        <v>0</v>
      </c>
      <c r="S202" s="11">
        <v>169</v>
      </c>
      <c r="T202" s="11">
        <v>94.823299003929264</v>
      </c>
      <c r="U202" s="11">
        <v>2.8756264362017419</v>
      </c>
      <c r="V202"/>
      <c r="W202"/>
      <c r="X202"/>
      <c r="Y202"/>
    </row>
    <row r="203" spans="1:25" x14ac:dyDescent="0.25">
      <c r="A203" s="105" t="s">
        <v>562</v>
      </c>
      <c r="B203" s="106">
        <v>106.33942361782</v>
      </c>
      <c r="C203" s="109">
        <v>202</v>
      </c>
      <c r="D203" s="102">
        <f t="shared" si="39"/>
        <v>0</v>
      </c>
      <c r="E203" s="102">
        <f t="shared" si="40"/>
        <v>0</v>
      </c>
      <c r="F203" s="102">
        <f t="shared" si="41"/>
        <v>0</v>
      </c>
      <c r="G203" s="102">
        <f t="shared" si="42"/>
        <v>0</v>
      </c>
      <c r="H203" s="102">
        <f t="shared" si="43"/>
        <v>0</v>
      </c>
      <c r="I203" s="102">
        <f t="shared" si="44"/>
        <v>0</v>
      </c>
      <c r="J203" s="102">
        <f t="shared" si="45"/>
        <v>0</v>
      </c>
      <c r="K203" s="102">
        <f t="shared" si="46"/>
        <v>0</v>
      </c>
      <c r="L203" s="102">
        <f t="shared" si="47"/>
        <v>1</v>
      </c>
      <c r="M203" s="102">
        <f t="shared" si="48"/>
        <v>0</v>
      </c>
      <c r="N203" s="102">
        <f t="shared" si="49"/>
        <v>0</v>
      </c>
      <c r="P203" s="102">
        <f t="shared" si="38"/>
        <v>0</v>
      </c>
      <c r="S203" s="11">
        <v>170</v>
      </c>
      <c r="T203" s="11">
        <v>91.488860976313106</v>
      </c>
      <c r="U203" s="11">
        <v>2.0618059984508932</v>
      </c>
      <c r="V203"/>
      <c r="W203"/>
      <c r="X203"/>
      <c r="Y203"/>
    </row>
    <row r="204" spans="1:25" x14ac:dyDescent="0.25">
      <c r="A204" s="105" t="s">
        <v>563</v>
      </c>
      <c r="B204" s="106">
        <v>111.59995930791</v>
      </c>
      <c r="C204" s="109">
        <v>203</v>
      </c>
      <c r="D204" s="102">
        <f t="shared" si="39"/>
        <v>0</v>
      </c>
      <c r="E204" s="102">
        <f t="shared" si="40"/>
        <v>0</v>
      </c>
      <c r="F204" s="102">
        <f t="shared" si="41"/>
        <v>0</v>
      </c>
      <c r="G204" s="102">
        <f t="shared" si="42"/>
        <v>0</v>
      </c>
      <c r="H204" s="102">
        <f t="shared" si="43"/>
        <v>0</v>
      </c>
      <c r="I204" s="102">
        <f t="shared" si="44"/>
        <v>0</v>
      </c>
      <c r="J204" s="102">
        <f t="shared" si="45"/>
        <v>0</v>
      </c>
      <c r="K204" s="102">
        <f t="shared" si="46"/>
        <v>0</v>
      </c>
      <c r="L204" s="102">
        <f t="shared" si="47"/>
        <v>0</v>
      </c>
      <c r="M204" s="102">
        <f t="shared" si="48"/>
        <v>1</v>
      </c>
      <c r="N204" s="102">
        <f t="shared" si="49"/>
        <v>0</v>
      </c>
      <c r="P204" s="102">
        <f t="shared" si="38"/>
        <v>0</v>
      </c>
      <c r="S204" s="11">
        <v>171</v>
      </c>
      <c r="T204" s="11">
        <v>101.84194813558135</v>
      </c>
      <c r="U204" s="11">
        <v>3.9562264651686547</v>
      </c>
      <c r="V204"/>
      <c r="W204"/>
      <c r="X204"/>
      <c r="Y204"/>
    </row>
    <row r="205" spans="1:25" x14ac:dyDescent="0.25">
      <c r="A205" s="105" t="s">
        <v>564</v>
      </c>
      <c r="B205" s="106">
        <v>115.12821007457001</v>
      </c>
      <c r="C205" s="109">
        <v>204</v>
      </c>
      <c r="D205" s="102">
        <f t="shared" si="39"/>
        <v>0</v>
      </c>
      <c r="E205" s="102">
        <f t="shared" si="40"/>
        <v>0</v>
      </c>
      <c r="F205" s="102">
        <f t="shared" si="41"/>
        <v>0</v>
      </c>
      <c r="G205" s="102">
        <f t="shared" si="42"/>
        <v>0</v>
      </c>
      <c r="H205" s="102">
        <f t="shared" si="43"/>
        <v>0</v>
      </c>
      <c r="I205" s="102">
        <f t="shared" si="44"/>
        <v>0</v>
      </c>
      <c r="J205" s="102">
        <f t="shared" si="45"/>
        <v>0</v>
      </c>
      <c r="K205" s="102">
        <f t="shared" si="46"/>
        <v>0</v>
      </c>
      <c r="L205" s="102">
        <f t="shared" si="47"/>
        <v>0</v>
      </c>
      <c r="M205" s="102">
        <f t="shared" si="48"/>
        <v>0</v>
      </c>
      <c r="N205" s="102">
        <f t="shared" si="49"/>
        <v>1</v>
      </c>
      <c r="P205" s="102">
        <f t="shared" si="38"/>
        <v>0</v>
      </c>
      <c r="S205" s="11">
        <v>172</v>
      </c>
      <c r="T205" s="11">
        <v>98.583945526676473</v>
      </c>
      <c r="U205" s="11">
        <v>4.466556528043526</v>
      </c>
      <c r="V205"/>
      <c r="W205"/>
      <c r="X205"/>
      <c r="Y205"/>
    </row>
    <row r="206" spans="1:25" x14ac:dyDescent="0.25">
      <c r="A206" s="105" t="s">
        <v>553</v>
      </c>
      <c r="B206" s="106">
        <v>102.67536693346</v>
      </c>
      <c r="C206" s="109">
        <v>205</v>
      </c>
      <c r="D206" s="102">
        <f t="shared" si="39"/>
        <v>0</v>
      </c>
      <c r="E206" s="102">
        <f t="shared" si="40"/>
        <v>0</v>
      </c>
      <c r="F206" s="102">
        <f t="shared" si="41"/>
        <v>0</v>
      </c>
      <c r="G206" s="102">
        <f t="shared" si="42"/>
        <v>0</v>
      </c>
      <c r="H206" s="102">
        <f t="shared" si="43"/>
        <v>0</v>
      </c>
      <c r="I206" s="102">
        <f t="shared" si="44"/>
        <v>0</v>
      </c>
      <c r="J206" s="102">
        <f t="shared" si="45"/>
        <v>0</v>
      </c>
      <c r="K206" s="102">
        <f t="shared" si="46"/>
        <v>0</v>
      </c>
      <c r="L206" s="102">
        <f t="shared" si="47"/>
        <v>0</v>
      </c>
      <c r="M206" s="102">
        <f t="shared" si="48"/>
        <v>0</v>
      </c>
      <c r="N206" s="102">
        <f t="shared" si="49"/>
        <v>0</v>
      </c>
      <c r="P206" s="102">
        <f t="shared" si="38"/>
        <v>1</v>
      </c>
      <c r="S206" s="11">
        <v>173</v>
      </c>
      <c r="T206" s="11">
        <v>99.142502350042378</v>
      </c>
      <c r="U206" s="11">
        <v>4.5804455415676273</v>
      </c>
      <c r="V206"/>
      <c r="W206"/>
      <c r="X206"/>
      <c r="Y206"/>
    </row>
    <row r="207" spans="1:25" x14ac:dyDescent="0.25">
      <c r="A207" s="105" t="s">
        <v>554</v>
      </c>
      <c r="B207" s="106">
        <v>97.852581950797997</v>
      </c>
      <c r="C207" s="109">
        <v>206</v>
      </c>
      <c r="D207" s="102">
        <f t="shared" si="39"/>
        <v>1</v>
      </c>
      <c r="E207" s="102">
        <f t="shared" si="40"/>
        <v>0</v>
      </c>
      <c r="F207" s="102">
        <f t="shared" si="41"/>
        <v>0</v>
      </c>
      <c r="G207" s="102">
        <f t="shared" si="42"/>
        <v>0</v>
      </c>
      <c r="H207" s="102">
        <f t="shared" si="43"/>
        <v>0</v>
      </c>
      <c r="I207" s="102">
        <f t="shared" si="44"/>
        <v>0</v>
      </c>
      <c r="J207" s="102">
        <f t="shared" si="45"/>
        <v>0</v>
      </c>
      <c r="K207" s="102">
        <f t="shared" si="46"/>
        <v>0</v>
      </c>
      <c r="L207" s="102">
        <f t="shared" si="47"/>
        <v>0</v>
      </c>
      <c r="M207" s="102">
        <f t="shared" si="48"/>
        <v>0</v>
      </c>
      <c r="N207" s="102">
        <f t="shared" si="49"/>
        <v>0</v>
      </c>
      <c r="P207" s="102">
        <f t="shared" si="38"/>
        <v>0</v>
      </c>
      <c r="S207" s="11">
        <v>174</v>
      </c>
      <c r="T207" s="11">
        <v>97.185309175256378</v>
      </c>
      <c r="U207" s="11">
        <v>3.6039611176836246</v>
      </c>
      <c r="V207"/>
      <c r="W207"/>
      <c r="X207"/>
      <c r="Y207"/>
    </row>
    <row r="208" spans="1:25" x14ac:dyDescent="0.25">
      <c r="A208" s="105" t="s">
        <v>555</v>
      </c>
      <c r="B208" s="106">
        <v>111.07689397129</v>
      </c>
      <c r="C208" s="109">
        <v>207</v>
      </c>
      <c r="D208" s="102">
        <f t="shared" si="39"/>
        <v>0</v>
      </c>
      <c r="E208" s="102">
        <f t="shared" si="40"/>
        <v>1</v>
      </c>
      <c r="F208" s="102">
        <f t="shared" si="41"/>
        <v>0</v>
      </c>
      <c r="G208" s="102">
        <f t="shared" si="42"/>
        <v>0</v>
      </c>
      <c r="H208" s="102">
        <f t="shared" si="43"/>
        <v>0</v>
      </c>
      <c r="I208" s="102">
        <f t="shared" si="44"/>
        <v>0</v>
      </c>
      <c r="J208" s="102">
        <f t="shared" si="45"/>
        <v>0</v>
      </c>
      <c r="K208" s="102">
        <f t="shared" si="46"/>
        <v>0</v>
      </c>
      <c r="L208" s="102">
        <f t="shared" si="47"/>
        <v>0</v>
      </c>
      <c r="M208" s="102">
        <f t="shared" si="48"/>
        <v>0</v>
      </c>
      <c r="N208" s="102">
        <f t="shared" si="49"/>
        <v>0</v>
      </c>
      <c r="P208" s="102">
        <f t="shared" si="38"/>
        <v>0</v>
      </c>
      <c r="S208" s="11">
        <v>175</v>
      </c>
      <c r="T208" s="11">
        <v>94.302321942964895</v>
      </c>
      <c r="U208" s="11">
        <v>2.5445024668401004</v>
      </c>
      <c r="V208"/>
      <c r="W208"/>
      <c r="X208"/>
      <c r="Y208"/>
    </row>
    <row r="209" spans="1:25" x14ac:dyDescent="0.25">
      <c r="A209" s="105" t="s">
        <v>556</v>
      </c>
      <c r="B209" s="106">
        <v>105.93921921989001</v>
      </c>
      <c r="C209" s="109">
        <v>208</v>
      </c>
      <c r="D209" s="102">
        <f t="shared" si="39"/>
        <v>0</v>
      </c>
      <c r="E209" s="102">
        <f t="shared" si="40"/>
        <v>0</v>
      </c>
      <c r="F209" s="102">
        <f t="shared" si="41"/>
        <v>1</v>
      </c>
      <c r="G209" s="102">
        <f t="shared" si="42"/>
        <v>0</v>
      </c>
      <c r="H209" s="102">
        <f t="shared" si="43"/>
        <v>0</v>
      </c>
      <c r="I209" s="102">
        <f t="shared" si="44"/>
        <v>0</v>
      </c>
      <c r="J209" s="102">
        <f t="shared" si="45"/>
        <v>0</v>
      </c>
      <c r="K209" s="102">
        <f t="shared" si="46"/>
        <v>0</v>
      </c>
      <c r="L209" s="102">
        <f t="shared" si="47"/>
        <v>0</v>
      </c>
      <c r="M209" s="102">
        <f t="shared" si="48"/>
        <v>0</v>
      </c>
      <c r="N209" s="102">
        <f t="shared" si="49"/>
        <v>0</v>
      </c>
      <c r="P209" s="102">
        <f t="shared" si="38"/>
        <v>0</v>
      </c>
      <c r="S209" s="11">
        <v>176</v>
      </c>
      <c r="T209" s="11">
        <v>96.904136678579746</v>
      </c>
      <c r="U209" s="11">
        <v>2.6063505768942576</v>
      </c>
      <c r="V209"/>
      <c r="W209"/>
      <c r="X209"/>
      <c r="Y209"/>
    </row>
    <row r="210" spans="1:25" x14ac:dyDescent="0.25">
      <c r="A210" s="105" t="s">
        <v>557</v>
      </c>
      <c r="B210" s="106">
        <v>108.64607771151</v>
      </c>
      <c r="C210" s="109">
        <v>209</v>
      </c>
      <c r="D210" s="102">
        <f t="shared" si="39"/>
        <v>0</v>
      </c>
      <c r="E210" s="102">
        <f t="shared" si="40"/>
        <v>0</v>
      </c>
      <c r="F210" s="102">
        <f t="shared" si="41"/>
        <v>0</v>
      </c>
      <c r="G210" s="102">
        <f t="shared" si="42"/>
        <v>1</v>
      </c>
      <c r="H210" s="102">
        <f t="shared" si="43"/>
        <v>0</v>
      </c>
      <c r="I210" s="102">
        <f t="shared" si="44"/>
        <v>0</v>
      </c>
      <c r="J210" s="102">
        <f t="shared" si="45"/>
        <v>0</v>
      </c>
      <c r="K210" s="102">
        <f t="shared" si="46"/>
        <v>0</v>
      </c>
      <c r="L210" s="102">
        <f t="shared" si="47"/>
        <v>0</v>
      </c>
      <c r="M210" s="102">
        <f t="shared" si="48"/>
        <v>0</v>
      </c>
      <c r="N210" s="102">
        <f t="shared" si="49"/>
        <v>0</v>
      </c>
      <c r="P210" s="102">
        <f t="shared" si="38"/>
        <v>0</v>
      </c>
      <c r="S210" s="11">
        <v>177</v>
      </c>
      <c r="T210" s="11">
        <v>94.785159513785516</v>
      </c>
      <c r="U210" s="11">
        <v>2.6597660780834786</v>
      </c>
      <c r="V210"/>
      <c r="W210"/>
      <c r="X210"/>
      <c r="Y210"/>
    </row>
    <row r="211" spans="1:25" x14ac:dyDescent="0.25">
      <c r="A211" s="105" t="s">
        <v>558</v>
      </c>
      <c r="B211" s="106">
        <v>105.67469536735</v>
      </c>
      <c r="C211" s="109">
        <v>210</v>
      </c>
      <c r="D211" s="102">
        <f t="shared" si="39"/>
        <v>0</v>
      </c>
      <c r="E211" s="102">
        <f t="shared" si="40"/>
        <v>0</v>
      </c>
      <c r="F211" s="102">
        <f t="shared" si="41"/>
        <v>0</v>
      </c>
      <c r="G211" s="102">
        <f t="shared" si="42"/>
        <v>0</v>
      </c>
      <c r="H211" s="102">
        <f t="shared" si="43"/>
        <v>1</v>
      </c>
      <c r="I211" s="102">
        <f t="shared" si="44"/>
        <v>0</v>
      </c>
      <c r="J211" s="102">
        <f t="shared" si="45"/>
        <v>0</v>
      </c>
      <c r="K211" s="102">
        <f t="shared" si="46"/>
        <v>0</v>
      </c>
      <c r="L211" s="102">
        <f t="shared" si="47"/>
        <v>0</v>
      </c>
      <c r="M211" s="102">
        <f t="shared" si="48"/>
        <v>0</v>
      </c>
      <c r="N211" s="102">
        <f t="shared" si="49"/>
        <v>0</v>
      </c>
      <c r="P211" s="102">
        <f t="shared" si="38"/>
        <v>0</v>
      </c>
      <c r="S211" s="11">
        <v>178</v>
      </c>
      <c r="T211" s="11">
        <v>100.20336780016729</v>
      </c>
      <c r="U211" s="11">
        <v>4.395329259652712</v>
      </c>
      <c r="V211"/>
      <c r="W211"/>
      <c r="X211"/>
      <c r="Y211"/>
    </row>
    <row r="212" spans="1:25" x14ac:dyDescent="0.25">
      <c r="A212" s="105" t="s">
        <v>559</v>
      </c>
      <c r="B212" s="106">
        <v>101.97317103551001</v>
      </c>
      <c r="C212" s="109">
        <v>211</v>
      </c>
      <c r="D212" s="102">
        <f t="shared" si="39"/>
        <v>0</v>
      </c>
      <c r="E212" s="102">
        <f t="shared" si="40"/>
        <v>0</v>
      </c>
      <c r="F212" s="102">
        <f t="shared" si="41"/>
        <v>0</v>
      </c>
      <c r="G212" s="102">
        <f t="shared" si="42"/>
        <v>0</v>
      </c>
      <c r="H212" s="102">
        <f t="shared" si="43"/>
        <v>0</v>
      </c>
      <c r="I212" s="102">
        <f t="shared" si="44"/>
        <v>1</v>
      </c>
      <c r="J212" s="102">
        <f t="shared" si="45"/>
        <v>0</v>
      </c>
      <c r="K212" s="102">
        <f t="shared" si="46"/>
        <v>0</v>
      </c>
      <c r="L212" s="102">
        <f t="shared" si="47"/>
        <v>0</v>
      </c>
      <c r="M212" s="102">
        <f t="shared" si="48"/>
        <v>0</v>
      </c>
      <c r="N212" s="102">
        <f t="shared" si="49"/>
        <v>0</v>
      </c>
      <c r="P212" s="102">
        <f t="shared" si="38"/>
        <v>0</v>
      </c>
      <c r="S212" s="11">
        <v>179</v>
      </c>
      <c r="T212" s="11">
        <v>102.6912052003901</v>
      </c>
      <c r="U212" s="11">
        <v>4.2116750830899008</v>
      </c>
      <c r="V212"/>
      <c r="W212"/>
      <c r="X212"/>
      <c r="Y212"/>
    </row>
    <row r="213" spans="1:25" x14ac:dyDescent="0.25">
      <c r="A213" s="105" t="s">
        <v>560</v>
      </c>
      <c r="B213" s="106">
        <v>106.70925485322</v>
      </c>
      <c r="C213" s="109">
        <v>212</v>
      </c>
      <c r="D213" s="102">
        <f t="shared" si="39"/>
        <v>0</v>
      </c>
      <c r="E213" s="102">
        <f t="shared" si="40"/>
        <v>0</v>
      </c>
      <c r="F213" s="102">
        <f t="shared" si="41"/>
        <v>0</v>
      </c>
      <c r="G213" s="102">
        <f t="shared" si="42"/>
        <v>0</v>
      </c>
      <c r="H213" s="102">
        <f t="shared" si="43"/>
        <v>0</v>
      </c>
      <c r="I213" s="102">
        <f t="shared" si="44"/>
        <v>0</v>
      </c>
      <c r="J213" s="102">
        <f t="shared" si="45"/>
        <v>1</v>
      </c>
      <c r="K213" s="102">
        <f t="shared" si="46"/>
        <v>0</v>
      </c>
      <c r="L213" s="102">
        <f t="shared" si="47"/>
        <v>0</v>
      </c>
      <c r="M213" s="102">
        <f t="shared" si="48"/>
        <v>0</v>
      </c>
      <c r="N213" s="102">
        <f t="shared" si="49"/>
        <v>0</v>
      </c>
      <c r="P213" s="102">
        <f t="shared" si="38"/>
        <v>0</v>
      </c>
      <c r="S213" s="11">
        <v>180</v>
      </c>
      <c r="T213" s="11">
        <v>106.78178721755827</v>
      </c>
      <c r="U213" s="11">
        <v>4.5047883307217234</v>
      </c>
      <c r="V213"/>
      <c r="W213"/>
      <c r="X213"/>
      <c r="Y213"/>
    </row>
    <row r="214" spans="1:25" x14ac:dyDescent="0.25">
      <c r="A214" s="105" t="s">
        <v>561</v>
      </c>
      <c r="B214" s="106">
        <v>103.01383688195</v>
      </c>
      <c r="C214" s="109">
        <v>213</v>
      </c>
      <c r="D214" s="102">
        <f t="shared" si="39"/>
        <v>0</v>
      </c>
      <c r="E214" s="102">
        <f t="shared" si="40"/>
        <v>0</v>
      </c>
      <c r="F214" s="102">
        <f t="shared" si="41"/>
        <v>0</v>
      </c>
      <c r="G214" s="102">
        <f t="shared" si="42"/>
        <v>0</v>
      </c>
      <c r="H214" s="102">
        <f t="shared" si="43"/>
        <v>0</v>
      </c>
      <c r="I214" s="102">
        <f t="shared" si="44"/>
        <v>0</v>
      </c>
      <c r="J214" s="102">
        <f t="shared" si="45"/>
        <v>0</v>
      </c>
      <c r="K214" s="102">
        <f t="shared" si="46"/>
        <v>1</v>
      </c>
      <c r="L214" s="102">
        <f t="shared" si="47"/>
        <v>0</v>
      </c>
      <c r="M214" s="102">
        <f t="shared" si="48"/>
        <v>0</v>
      </c>
      <c r="N214" s="102">
        <f t="shared" si="49"/>
        <v>0</v>
      </c>
      <c r="P214" s="102">
        <f t="shared" si="38"/>
        <v>0</v>
      </c>
      <c r="S214" s="11">
        <v>181</v>
      </c>
      <c r="T214" s="11">
        <v>97.748570825468988</v>
      </c>
      <c r="U214" s="11">
        <v>2.5152232620510091</v>
      </c>
      <c r="V214"/>
      <c r="W214"/>
      <c r="X214"/>
      <c r="Y214"/>
    </row>
    <row r="215" spans="1:25" x14ac:dyDescent="0.25">
      <c r="A215" s="105" t="s">
        <v>562</v>
      </c>
      <c r="B215" s="106">
        <v>109.52567882048</v>
      </c>
      <c r="C215" s="109">
        <v>214</v>
      </c>
      <c r="D215" s="102">
        <f t="shared" si="39"/>
        <v>0</v>
      </c>
      <c r="E215" s="102">
        <f t="shared" si="40"/>
        <v>0</v>
      </c>
      <c r="F215" s="102">
        <f t="shared" si="41"/>
        <v>0</v>
      </c>
      <c r="G215" s="102">
        <f t="shared" si="42"/>
        <v>0</v>
      </c>
      <c r="H215" s="102">
        <f t="shared" si="43"/>
        <v>0</v>
      </c>
      <c r="I215" s="102">
        <f t="shared" si="44"/>
        <v>0</v>
      </c>
      <c r="J215" s="102">
        <f t="shared" si="45"/>
        <v>0</v>
      </c>
      <c r="K215" s="102">
        <f t="shared" si="46"/>
        <v>0</v>
      </c>
      <c r="L215" s="102">
        <f t="shared" si="47"/>
        <v>1</v>
      </c>
      <c r="M215" s="102">
        <f t="shared" si="48"/>
        <v>0</v>
      </c>
      <c r="N215" s="102">
        <f t="shared" si="49"/>
        <v>0</v>
      </c>
      <c r="P215" s="102">
        <f t="shared" si="38"/>
        <v>0</v>
      </c>
      <c r="S215" s="11">
        <v>182</v>
      </c>
      <c r="T215" s="11">
        <v>94.41413279785283</v>
      </c>
      <c r="U215" s="11">
        <v>1.0404282240111655</v>
      </c>
      <c r="V215"/>
      <c r="W215"/>
      <c r="X215"/>
      <c r="Y215"/>
    </row>
    <row r="216" spans="1:25" x14ac:dyDescent="0.25">
      <c r="A216" s="105" t="s">
        <v>563</v>
      </c>
      <c r="B216" s="106">
        <v>114.91368330242</v>
      </c>
      <c r="C216" s="109">
        <v>215</v>
      </c>
      <c r="D216" s="102">
        <f t="shared" si="39"/>
        <v>0</v>
      </c>
      <c r="E216" s="102">
        <f t="shared" si="40"/>
        <v>0</v>
      </c>
      <c r="F216" s="102">
        <f t="shared" si="41"/>
        <v>0</v>
      </c>
      <c r="G216" s="102">
        <f t="shared" si="42"/>
        <v>0</v>
      </c>
      <c r="H216" s="102">
        <f t="shared" si="43"/>
        <v>0</v>
      </c>
      <c r="I216" s="102">
        <f t="shared" si="44"/>
        <v>0</v>
      </c>
      <c r="J216" s="102">
        <f t="shared" si="45"/>
        <v>0</v>
      </c>
      <c r="K216" s="102">
        <f t="shared" si="46"/>
        <v>0</v>
      </c>
      <c r="L216" s="102">
        <f t="shared" si="47"/>
        <v>0</v>
      </c>
      <c r="M216" s="102">
        <f t="shared" si="48"/>
        <v>1</v>
      </c>
      <c r="N216" s="102">
        <f t="shared" si="49"/>
        <v>0</v>
      </c>
      <c r="P216" s="102">
        <f t="shared" si="38"/>
        <v>0</v>
      </c>
      <c r="S216" s="11">
        <v>183</v>
      </c>
      <c r="T216" s="11">
        <v>104.76721995712109</v>
      </c>
      <c r="U216" s="11">
        <v>3.308608176218911</v>
      </c>
      <c r="V216"/>
      <c r="W216"/>
      <c r="X216"/>
      <c r="Y216"/>
    </row>
    <row r="217" spans="1:25" x14ac:dyDescent="0.25">
      <c r="A217" s="105" t="s">
        <v>564</v>
      </c>
      <c r="B217" s="106">
        <v>117.76341796227</v>
      </c>
      <c r="C217" s="109">
        <v>216</v>
      </c>
      <c r="D217" s="102">
        <f t="shared" si="39"/>
        <v>0</v>
      </c>
      <c r="E217" s="102">
        <f t="shared" si="40"/>
        <v>0</v>
      </c>
      <c r="F217" s="102">
        <f t="shared" si="41"/>
        <v>0</v>
      </c>
      <c r="G217" s="102">
        <f t="shared" si="42"/>
        <v>0</v>
      </c>
      <c r="H217" s="102">
        <f t="shared" si="43"/>
        <v>0</v>
      </c>
      <c r="I217" s="102">
        <f t="shared" si="44"/>
        <v>0</v>
      </c>
      <c r="J217" s="102">
        <f t="shared" si="45"/>
        <v>0</v>
      </c>
      <c r="K217" s="102">
        <f t="shared" si="46"/>
        <v>0</v>
      </c>
      <c r="L217" s="102">
        <f t="shared" si="47"/>
        <v>0</v>
      </c>
      <c r="M217" s="102">
        <f t="shared" si="48"/>
        <v>0</v>
      </c>
      <c r="N217" s="102">
        <f t="shared" si="49"/>
        <v>1</v>
      </c>
      <c r="P217" s="102">
        <f t="shared" si="38"/>
        <v>0</v>
      </c>
      <c r="S217" s="11">
        <v>184</v>
      </c>
      <c r="T217" s="11">
        <v>101.50921734821623</v>
      </c>
      <c r="U217" s="11">
        <v>4.4968146548937682</v>
      </c>
      <c r="V217"/>
      <c r="W217"/>
      <c r="X217"/>
      <c r="Y217"/>
    </row>
    <row r="218" spans="1:25" x14ac:dyDescent="0.25">
      <c r="A218" s="105" t="s">
        <v>553</v>
      </c>
      <c r="B218" s="106">
        <v>106.85038142197</v>
      </c>
      <c r="C218" s="109">
        <v>217</v>
      </c>
      <c r="D218" s="102">
        <f t="shared" si="39"/>
        <v>0</v>
      </c>
      <c r="E218" s="102">
        <f t="shared" si="40"/>
        <v>0</v>
      </c>
      <c r="F218" s="102">
        <f t="shared" si="41"/>
        <v>0</v>
      </c>
      <c r="G218" s="102">
        <f t="shared" si="42"/>
        <v>0</v>
      </c>
      <c r="H218" s="102">
        <f t="shared" si="43"/>
        <v>0</v>
      </c>
      <c r="I218" s="102">
        <f t="shared" si="44"/>
        <v>0</v>
      </c>
      <c r="J218" s="102">
        <f t="shared" si="45"/>
        <v>0</v>
      </c>
      <c r="K218" s="102">
        <f t="shared" si="46"/>
        <v>0</v>
      </c>
      <c r="L218" s="102">
        <f t="shared" si="47"/>
        <v>0</v>
      </c>
      <c r="M218" s="102">
        <f t="shared" si="48"/>
        <v>0</v>
      </c>
      <c r="N218" s="102">
        <f t="shared" si="49"/>
        <v>0</v>
      </c>
      <c r="P218" s="102">
        <f t="shared" si="38"/>
        <v>1</v>
      </c>
      <c r="S218" s="11">
        <v>185</v>
      </c>
      <c r="T218" s="11">
        <v>102.06777417158212</v>
      </c>
      <c r="U218" s="11">
        <v>3.2483378139178853</v>
      </c>
      <c r="V218"/>
      <c r="W218"/>
      <c r="X218"/>
      <c r="Y218"/>
    </row>
    <row r="219" spans="1:25" x14ac:dyDescent="0.25">
      <c r="A219" s="105" t="s">
        <v>554</v>
      </c>
      <c r="B219" s="106">
        <v>102.47078442525</v>
      </c>
      <c r="C219" s="109">
        <v>218</v>
      </c>
      <c r="D219" s="102">
        <f t="shared" si="39"/>
        <v>1</v>
      </c>
      <c r="E219" s="102">
        <f t="shared" si="40"/>
        <v>0</v>
      </c>
      <c r="F219" s="102">
        <f t="shared" si="41"/>
        <v>0</v>
      </c>
      <c r="G219" s="102">
        <f t="shared" si="42"/>
        <v>0</v>
      </c>
      <c r="H219" s="102">
        <f t="shared" si="43"/>
        <v>0</v>
      </c>
      <c r="I219" s="102">
        <f t="shared" si="44"/>
        <v>0</v>
      </c>
      <c r="J219" s="102">
        <f t="shared" si="45"/>
        <v>0</v>
      </c>
      <c r="K219" s="102">
        <f t="shared" si="46"/>
        <v>0</v>
      </c>
      <c r="L219" s="102">
        <f t="shared" si="47"/>
        <v>0</v>
      </c>
      <c r="M219" s="102">
        <f t="shared" si="48"/>
        <v>0</v>
      </c>
      <c r="N219" s="102">
        <f t="shared" si="49"/>
        <v>0</v>
      </c>
      <c r="P219" s="102">
        <f t="shared" si="38"/>
        <v>0</v>
      </c>
      <c r="S219" s="11">
        <v>186</v>
      </c>
      <c r="T219" s="11">
        <v>100.1105809967961</v>
      </c>
      <c r="U219" s="11">
        <v>3.5335079631538946</v>
      </c>
      <c r="V219"/>
      <c r="W219"/>
      <c r="X219"/>
      <c r="Y219"/>
    </row>
    <row r="220" spans="1:25" x14ac:dyDescent="0.25">
      <c r="A220" s="105" t="s">
        <v>555</v>
      </c>
      <c r="B220" s="106">
        <v>116.2006391569</v>
      </c>
      <c r="C220" s="109">
        <v>219</v>
      </c>
      <c r="D220" s="102">
        <f t="shared" si="39"/>
        <v>0</v>
      </c>
      <c r="E220" s="102">
        <f t="shared" si="40"/>
        <v>1</v>
      </c>
      <c r="F220" s="102">
        <f t="shared" si="41"/>
        <v>0</v>
      </c>
      <c r="G220" s="102">
        <f t="shared" si="42"/>
        <v>0</v>
      </c>
      <c r="H220" s="102">
        <f t="shared" si="43"/>
        <v>0</v>
      </c>
      <c r="I220" s="102">
        <f t="shared" si="44"/>
        <v>0</v>
      </c>
      <c r="J220" s="102">
        <f t="shared" si="45"/>
        <v>0</v>
      </c>
      <c r="K220" s="102">
        <f t="shared" si="46"/>
        <v>0</v>
      </c>
      <c r="L220" s="102">
        <f t="shared" si="47"/>
        <v>0</v>
      </c>
      <c r="M220" s="102">
        <f t="shared" si="48"/>
        <v>0</v>
      </c>
      <c r="N220" s="102">
        <f t="shared" si="49"/>
        <v>0</v>
      </c>
      <c r="P220" s="102">
        <f t="shared" si="38"/>
        <v>0</v>
      </c>
      <c r="S220" s="11">
        <v>187</v>
      </c>
      <c r="T220" s="11">
        <v>97.227593764504633</v>
      </c>
      <c r="U220" s="11">
        <v>1.936149772355364</v>
      </c>
      <c r="V220"/>
      <c r="W220"/>
      <c r="X220"/>
      <c r="Y220"/>
    </row>
    <row r="221" spans="1:25" x14ac:dyDescent="0.25">
      <c r="A221" s="105" t="s">
        <v>556</v>
      </c>
      <c r="B221" s="106">
        <v>112.67630173739001</v>
      </c>
      <c r="C221" s="109">
        <v>220</v>
      </c>
      <c r="D221" s="102">
        <f t="shared" si="39"/>
        <v>0</v>
      </c>
      <c r="E221" s="102">
        <f t="shared" si="40"/>
        <v>0</v>
      </c>
      <c r="F221" s="102">
        <f t="shared" si="41"/>
        <v>1</v>
      </c>
      <c r="G221" s="102">
        <f t="shared" si="42"/>
        <v>0</v>
      </c>
      <c r="H221" s="102">
        <f t="shared" si="43"/>
        <v>0</v>
      </c>
      <c r="I221" s="102">
        <f t="shared" si="44"/>
        <v>0</v>
      </c>
      <c r="J221" s="102">
        <f t="shared" si="45"/>
        <v>0</v>
      </c>
      <c r="K221" s="102">
        <f t="shared" si="46"/>
        <v>0</v>
      </c>
      <c r="L221" s="102">
        <f t="shared" si="47"/>
        <v>0</v>
      </c>
      <c r="M221" s="102">
        <f t="shared" si="48"/>
        <v>0</v>
      </c>
      <c r="N221" s="102">
        <f t="shared" si="49"/>
        <v>0</v>
      </c>
      <c r="P221" s="102">
        <f t="shared" si="38"/>
        <v>0</v>
      </c>
      <c r="S221" s="11">
        <v>188</v>
      </c>
      <c r="T221" s="11">
        <v>99.829408500119499</v>
      </c>
      <c r="U221" s="11">
        <v>1.4611673850605058</v>
      </c>
      <c r="V221"/>
      <c r="W221"/>
      <c r="X221"/>
      <c r="Y221"/>
    </row>
    <row r="222" spans="1:25" x14ac:dyDescent="0.25">
      <c r="A222" s="105" t="s">
        <v>557</v>
      </c>
      <c r="B222" s="106">
        <v>113.28030904572</v>
      </c>
      <c r="C222" s="109">
        <v>221</v>
      </c>
      <c r="D222" s="102">
        <f t="shared" si="39"/>
        <v>0</v>
      </c>
      <c r="E222" s="102">
        <f t="shared" si="40"/>
        <v>0</v>
      </c>
      <c r="F222" s="102">
        <f t="shared" si="41"/>
        <v>0</v>
      </c>
      <c r="G222" s="102">
        <f t="shared" si="42"/>
        <v>1</v>
      </c>
      <c r="H222" s="102">
        <f t="shared" si="43"/>
        <v>0</v>
      </c>
      <c r="I222" s="102">
        <f t="shared" si="44"/>
        <v>0</v>
      </c>
      <c r="J222" s="102">
        <f t="shared" si="45"/>
        <v>0</v>
      </c>
      <c r="K222" s="102">
        <f t="shared" si="46"/>
        <v>0</v>
      </c>
      <c r="L222" s="102">
        <f t="shared" si="47"/>
        <v>0</v>
      </c>
      <c r="M222" s="102">
        <f t="shared" si="48"/>
        <v>0</v>
      </c>
      <c r="N222" s="102">
        <f t="shared" si="49"/>
        <v>0</v>
      </c>
      <c r="P222" s="102">
        <f t="shared" si="38"/>
        <v>0</v>
      </c>
      <c r="S222" s="11">
        <v>189</v>
      </c>
      <c r="T222" s="11">
        <v>97.710431335325254</v>
      </c>
      <c r="U222" s="11">
        <v>2.3650497415847411</v>
      </c>
      <c r="V222"/>
      <c r="W222"/>
      <c r="X222"/>
      <c r="Y222"/>
    </row>
    <row r="223" spans="1:25" x14ac:dyDescent="0.25">
      <c r="A223" s="105" t="s">
        <v>558</v>
      </c>
      <c r="B223" s="106">
        <v>110.06576442252</v>
      </c>
      <c r="C223" s="109">
        <v>222</v>
      </c>
      <c r="D223" s="102">
        <f t="shared" si="39"/>
        <v>0</v>
      </c>
      <c r="E223" s="102">
        <f t="shared" si="40"/>
        <v>0</v>
      </c>
      <c r="F223" s="102">
        <f t="shared" si="41"/>
        <v>0</v>
      </c>
      <c r="G223" s="102">
        <f t="shared" si="42"/>
        <v>0</v>
      </c>
      <c r="H223" s="102">
        <f t="shared" si="43"/>
        <v>1</v>
      </c>
      <c r="I223" s="102">
        <f t="shared" si="44"/>
        <v>0</v>
      </c>
      <c r="J223" s="102">
        <f t="shared" si="45"/>
        <v>0</v>
      </c>
      <c r="K223" s="102">
        <f t="shared" si="46"/>
        <v>0</v>
      </c>
      <c r="L223" s="102">
        <f t="shared" si="47"/>
        <v>0</v>
      </c>
      <c r="M223" s="102">
        <f t="shared" si="48"/>
        <v>0</v>
      </c>
      <c r="N223" s="102">
        <f t="shared" si="49"/>
        <v>0</v>
      </c>
      <c r="P223" s="102">
        <f t="shared" si="38"/>
        <v>0</v>
      </c>
      <c r="S223" s="11">
        <v>190</v>
      </c>
      <c r="T223" s="11">
        <v>103.12863962170701</v>
      </c>
      <c r="U223" s="11">
        <v>3.0939377409429909</v>
      </c>
      <c r="V223"/>
      <c r="W223"/>
      <c r="X223"/>
      <c r="Y223"/>
    </row>
    <row r="224" spans="1:25" x14ac:dyDescent="0.25">
      <c r="A224" s="105" t="s">
        <v>559</v>
      </c>
      <c r="B224" s="106">
        <v>105.13932825577</v>
      </c>
      <c r="C224" s="109">
        <v>223</v>
      </c>
      <c r="D224" s="102">
        <f t="shared" si="39"/>
        <v>0</v>
      </c>
      <c r="E224" s="102">
        <f t="shared" si="40"/>
        <v>0</v>
      </c>
      <c r="F224" s="102">
        <f t="shared" si="41"/>
        <v>0</v>
      </c>
      <c r="G224" s="102">
        <f t="shared" si="42"/>
        <v>0</v>
      </c>
      <c r="H224" s="102">
        <f t="shared" si="43"/>
        <v>0</v>
      </c>
      <c r="I224" s="102">
        <f t="shared" si="44"/>
        <v>1</v>
      </c>
      <c r="J224" s="102">
        <f t="shared" si="45"/>
        <v>0</v>
      </c>
      <c r="K224" s="102">
        <f t="shared" si="46"/>
        <v>0</v>
      </c>
      <c r="L224" s="102">
        <f t="shared" si="47"/>
        <v>0</v>
      </c>
      <c r="M224" s="102">
        <f t="shared" si="48"/>
        <v>0</v>
      </c>
      <c r="N224" s="102">
        <f t="shared" si="49"/>
        <v>0</v>
      </c>
      <c r="P224" s="102">
        <f t="shared" si="38"/>
        <v>0</v>
      </c>
      <c r="S224" s="11">
        <v>191</v>
      </c>
      <c r="T224" s="11">
        <v>105.61647702192982</v>
      </c>
      <c r="U224" s="11">
        <v>4.0551934301401786</v>
      </c>
      <c r="V224"/>
      <c r="W224"/>
      <c r="X224"/>
      <c r="Y224"/>
    </row>
    <row r="225" spans="1:25" x14ac:dyDescent="0.25">
      <c r="A225" s="105" t="s">
        <v>560</v>
      </c>
      <c r="B225" s="106">
        <v>109.26879264151999</v>
      </c>
      <c r="C225" s="109">
        <v>224</v>
      </c>
      <c r="D225" s="102">
        <f t="shared" si="39"/>
        <v>0</v>
      </c>
      <c r="E225" s="102">
        <f t="shared" si="40"/>
        <v>0</v>
      </c>
      <c r="F225" s="102">
        <f t="shared" si="41"/>
        <v>0</v>
      </c>
      <c r="G225" s="102">
        <f t="shared" si="42"/>
        <v>0</v>
      </c>
      <c r="H225" s="102">
        <f t="shared" si="43"/>
        <v>0</v>
      </c>
      <c r="I225" s="102">
        <f t="shared" si="44"/>
        <v>0</v>
      </c>
      <c r="J225" s="102">
        <f t="shared" si="45"/>
        <v>1</v>
      </c>
      <c r="K225" s="102">
        <f t="shared" si="46"/>
        <v>0</v>
      </c>
      <c r="L225" s="102">
        <f t="shared" si="47"/>
        <v>0</v>
      </c>
      <c r="M225" s="102">
        <f t="shared" si="48"/>
        <v>0</v>
      </c>
      <c r="N225" s="102">
        <f t="shared" si="49"/>
        <v>0</v>
      </c>
      <c r="P225" s="102">
        <f t="shared" si="38"/>
        <v>0</v>
      </c>
      <c r="S225" s="11">
        <v>192</v>
      </c>
      <c r="T225" s="11">
        <v>109.70705903909801</v>
      </c>
      <c r="U225" s="11">
        <v>4.4429771181619913</v>
      </c>
      <c r="V225"/>
      <c r="W225"/>
      <c r="X225"/>
      <c r="Y225"/>
    </row>
    <row r="226" spans="1:25" x14ac:dyDescent="0.25">
      <c r="A226" s="105" t="s">
        <v>561</v>
      </c>
      <c r="B226" s="106">
        <v>104.76078051362001</v>
      </c>
      <c r="C226" s="109">
        <v>225</v>
      </c>
      <c r="D226" s="102">
        <f t="shared" si="39"/>
        <v>0</v>
      </c>
      <c r="E226" s="102">
        <f t="shared" si="40"/>
        <v>0</v>
      </c>
      <c r="F226" s="102">
        <f t="shared" si="41"/>
        <v>0</v>
      </c>
      <c r="G226" s="102">
        <f t="shared" si="42"/>
        <v>0</v>
      </c>
      <c r="H226" s="102">
        <f t="shared" si="43"/>
        <v>0</v>
      </c>
      <c r="I226" s="102">
        <f t="shared" si="44"/>
        <v>0</v>
      </c>
      <c r="J226" s="102">
        <f t="shared" si="45"/>
        <v>0</v>
      </c>
      <c r="K226" s="102">
        <f t="shared" si="46"/>
        <v>1</v>
      </c>
      <c r="L226" s="102">
        <f t="shared" si="47"/>
        <v>0</v>
      </c>
      <c r="M226" s="102">
        <f t="shared" si="48"/>
        <v>0</v>
      </c>
      <c r="N226" s="102">
        <f t="shared" si="49"/>
        <v>0</v>
      </c>
      <c r="P226" s="102">
        <f t="shared" si="38"/>
        <v>0</v>
      </c>
      <c r="S226" s="11">
        <v>193</v>
      </c>
      <c r="T226" s="11">
        <v>100.67384264700874</v>
      </c>
      <c r="U226" s="11">
        <v>1.0030384529212597</v>
      </c>
      <c r="V226"/>
      <c r="W226"/>
      <c r="X226"/>
      <c r="Y226"/>
    </row>
    <row r="227" spans="1:25" x14ac:dyDescent="0.25">
      <c r="A227" s="105" t="s">
        <v>562</v>
      </c>
      <c r="B227" s="106">
        <v>113.44375001278</v>
      </c>
      <c r="C227" s="109">
        <v>226</v>
      </c>
      <c r="D227" s="102">
        <f t="shared" si="39"/>
        <v>0</v>
      </c>
      <c r="E227" s="102">
        <f t="shared" si="40"/>
        <v>0</v>
      </c>
      <c r="F227" s="102">
        <f t="shared" si="41"/>
        <v>0</v>
      </c>
      <c r="G227" s="102">
        <f t="shared" si="42"/>
        <v>0</v>
      </c>
      <c r="H227" s="102">
        <f t="shared" si="43"/>
        <v>0</v>
      </c>
      <c r="I227" s="102">
        <f t="shared" si="44"/>
        <v>0</v>
      </c>
      <c r="J227" s="102">
        <f t="shared" si="45"/>
        <v>0</v>
      </c>
      <c r="K227" s="102">
        <f t="shared" si="46"/>
        <v>0</v>
      </c>
      <c r="L227" s="102">
        <f t="shared" si="47"/>
        <v>1</v>
      </c>
      <c r="M227" s="102">
        <f t="shared" si="48"/>
        <v>0</v>
      </c>
      <c r="N227" s="102">
        <f t="shared" si="49"/>
        <v>0</v>
      </c>
      <c r="P227" s="102">
        <f t="shared" si="38"/>
        <v>0</v>
      </c>
      <c r="S227" s="11">
        <v>194</v>
      </c>
      <c r="T227" s="11">
        <v>97.339404619392567</v>
      </c>
      <c r="U227" s="11">
        <v>2.4557567609804352</v>
      </c>
      <c r="V227"/>
      <c r="W227"/>
      <c r="X227"/>
      <c r="Y227"/>
    </row>
    <row r="228" spans="1:25" x14ac:dyDescent="0.25">
      <c r="A228" s="105" t="s">
        <v>563</v>
      </c>
      <c r="B228" s="106">
        <v>118.14300542258999</v>
      </c>
      <c r="C228" s="109">
        <v>227</v>
      </c>
      <c r="D228" s="102">
        <f t="shared" si="39"/>
        <v>0</v>
      </c>
      <c r="E228" s="102">
        <f t="shared" si="40"/>
        <v>0</v>
      </c>
      <c r="F228" s="102">
        <f t="shared" si="41"/>
        <v>0</v>
      </c>
      <c r="G228" s="102">
        <f t="shared" si="42"/>
        <v>0</v>
      </c>
      <c r="H228" s="102">
        <f t="shared" si="43"/>
        <v>0</v>
      </c>
      <c r="I228" s="102">
        <f t="shared" si="44"/>
        <v>0</v>
      </c>
      <c r="J228" s="102">
        <f t="shared" si="45"/>
        <v>0</v>
      </c>
      <c r="K228" s="102">
        <f t="shared" si="46"/>
        <v>0</v>
      </c>
      <c r="L228" s="102">
        <f t="shared" si="47"/>
        <v>0</v>
      </c>
      <c r="M228" s="102">
        <f t="shared" si="48"/>
        <v>1</v>
      </c>
      <c r="N228" s="102">
        <f t="shared" si="49"/>
        <v>0</v>
      </c>
      <c r="P228" s="102">
        <f t="shared" si="38"/>
        <v>0</v>
      </c>
      <c r="S228" s="11">
        <v>195</v>
      </c>
      <c r="T228" s="11">
        <v>107.69249177866081</v>
      </c>
      <c r="U228" s="11">
        <v>3.6459898364391847</v>
      </c>
      <c r="V228"/>
      <c r="W228"/>
      <c r="X228"/>
      <c r="Y228"/>
    </row>
    <row r="229" spans="1:25" x14ac:dyDescent="0.25">
      <c r="A229" s="105" t="s">
        <v>564</v>
      </c>
      <c r="B229" s="106">
        <v>121.21550073344</v>
      </c>
      <c r="C229" s="109">
        <v>228</v>
      </c>
      <c r="D229" s="102">
        <f t="shared" si="39"/>
        <v>0</v>
      </c>
      <c r="E229" s="102">
        <f t="shared" si="40"/>
        <v>0</v>
      </c>
      <c r="F229" s="102">
        <f t="shared" si="41"/>
        <v>0</v>
      </c>
      <c r="G229" s="102">
        <f t="shared" si="42"/>
        <v>0</v>
      </c>
      <c r="H229" s="102">
        <f t="shared" si="43"/>
        <v>0</v>
      </c>
      <c r="I229" s="102">
        <f t="shared" si="44"/>
        <v>0</v>
      </c>
      <c r="J229" s="102">
        <f t="shared" si="45"/>
        <v>0</v>
      </c>
      <c r="K229" s="102">
        <f t="shared" si="46"/>
        <v>0</v>
      </c>
      <c r="L229" s="102">
        <f t="shared" si="47"/>
        <v>0</v>
      </c>
      <c r="M229" s="102">
        <f t="shared" si="48"/>
        <v>0</v>
      </c>
      <c r="N229" s="102">
        <f t="shared" si="49"/>
        <v>1</v>
      </c>
      <c r="P229" s="102">
        <f t="shared" si="38"/>
        <v>0</v>
      </c>
      <c r="S229" s="11">
        <v>196</v>
      </c>
      <c r="T229" s="11">
        <v>104.43448916975595</v>
      </c>
      <c r="U229" s="11">
        <v>2.2639462920740527</v>
      </c>
      <c r="V229"/>
      <c r="W229"/>
      <c r="X229"/>
      <c r="Y229"/>
    </row>
    <row r="230" spans="1:25" x14ac:dyDescent="0.25">
      <c r="A230" s="105" t="s">
        <v>553</v>
      </c>
      <c r="B230" s="106">
        <v>108.57803528984</v>
      </c>
      <c r="C230" s="109">
        <v>229</v>
      </c>
      <c r="D230" s="102">
        <f t="shared" si="39"/>
        <v>0</v>
      </c>
      <c r="E230" s="102">
        <f t="shared" si="40"/>
        <v>0</v>
      </c>
      <c r="F230" s="102">
        <f t="shared" si="41"/>
        <v>0</v>
      </c>
      <c r="G230" s="102">
        <f t="shared" si="42"/>
        <v>0</v>
      </c>
      <c r="H230" s="102">
        <f t="shared" si="43"/>
        <v>0</v>
      </c>
      <c r="I230" s="102">
        <f t="shared" si="44"/>
        <v>0</v>
      </c>
      <c r="J230" s="102">
        <f t="shared" si="45"/>
        <v>0</v>
      </c>
      <c r="K230" s="102">
        <f t="shared" si="46"/>
        <v>0</v>
      </c>
      <c r="L230" s="102">
        <f t="shared" si="47"/>
        <v>0</v>
      </c>
      <c r="M230" s="102">
        <f t="shared" si="48"/>
        <v>0</v>
      </c>
      <c r="N230" s="102">
        <f t="shared" si="49"/>
        <v>0</v>
      </c>
      <c r="P230" s="102">
        <f t="shared" si="38"/>
        <v>1</v>
      </c>
      <c r="S230" s="11">
        <v>197</v>
      </c>
      <c r="T230" s="11">
        <v>104.99304599312185</v>
      </c>
      <c r="U230" s="11">
        <v>2.3732100226381476</v>
      </c>
      <c r="V230"/>
      <c r="W230"/>
      <c r="X230"/>
      <c r="Y230"/>
    </row>
    <row r="231" spans="1:25" x14ac:dyDescent="0.25">
      <c r="A231" s="105" t="s">
        <v>554</v>
      </c>
      <c r="B231" s="106">
        <v>102.98717029247</v>
      </c>
      <c r="C231" s="109">
        <v>230</v>
      </c>
      <c r="D231" s="102">
        <f t="shared" si="39"/>
        <v>1</v>
      </c>
      <c r="E231" s="102">
        <f t="shared" si="40"/>
        <v>0</v>
      </c>
      <c r="F231" s="102">
        <f t="shared" si="41"/>
        <v>0</v>
      </c>
      <c r="G231" s="102">
        <f t="shared" si="42"/>
        <v>0</v>
      </c>
      <c r="H231" s="102">
        <f t="shared" si="43"/>
        <v>0</v>
      </c>
      <c r="I231" s="102">
        <f t="shared" si="44"/>
        <v>0</v>
      </c>
      <c r="J231" s="102">
        <f t="shared" si="45"/>
        <v>0</v>
      </c>
      <c r="K231" s="102">
        <f t="shared" si="46"/>
        <v>0</v>
      </c>
      <c r="L231" s="102">
        <f t="shared" si="47"/>
        <v>0</v>
      </c>
      <c r="M231" s="102">
        <f t="shared" si="48"/>
        <v>0</v>
      </c>
      <c r="N231" s="102">
        <f t="shared" si="49"/>
        <v>0</v>
      </c>
      <c r="P231" s="102">
        <f t="shared" si="38"/>
        <v>0</v>
      </c>
      <c r="S231" s="11">
        <v>198</v>
      </c>
      <c r="T231" s="11">
        <v>103.03585281833584</v>
      </c>
      <c r="U231" s="11">
        <v>1.8547230305241555</v>
      </c>
      <c r="V231"/>
      <c r="W231"/>
      <c r="X231"/>
      <c r="Y231"/>
    </row>
    <row r="232" spans="1:25" x14ac:dyDescent="0.25">
      <c r="A232" s="105" t="s">
        <v>555</v>
      </c>
      <c r="B232" s="106">
        <v>117.58515528858</v>
      </c>
      <c r="C232" s="109">
        <v>231</v>
      </c>
      <c r="D232" s="102">
        <f t="shared" si="39"/>
        <v>0</v>
      </c>
      <c r="E232" s="102">
        <f t="shared" si="40"/>
        <v>1</v>
      </c>
      <c r="F232" s="102">
        <f t="shared" si="41"/>
        <v>0</v>
      </c>
      <c r="G232" s="102">
        <f t="shared" si="42"/>
        <v>0</v>
      </c>
      <c r="H232" s="102">
        <f t="shared" si="43"/>
        <v>0</v>
      </c>
      <c r="I232" s="102">
        <f t="shared" si="44"/>
        <v>0</v>
      </c>
      <c r="J232" s="102">
        <f t="shared" si="45"/>
        <v>0</v>
      </c>
      <c r="K232" s="102">
        <f t="shared" si="46"/>
        <v>0</v>
      </c>
      <c r="L232" s="102">
        <f t="shared" si="47"/>
        <v>0</v>
      </c>
      <c r="M232" s="102">
        <f t="shared" si="48"/>
        <v>0</v>
      </c>
      <c r="N232" s="102">
        <f t="shared" si="49"/>
        <v>0</v>
      </c>
      <c r="P232" s="102">
        <f t="shared" si="38"/>
        <v>0</v>
      </c>
      <c r="S232" s="11">
        <v>199</v>
      </c>
      <c r="T232" s="11">
        <v>100.15286558604436</v>
      </c>
      <c r="U232" s="11">
        <v>-0.29645827658235646</v>
      </c>
      <c r="V232"/>
      <c r="W232"/>
      <c r="X232"/>
      <c r="Y232"/>
    </row>
    <row r="233" spans="1:25" x14ac:dyDescent="0.25">
      <c r="A233" s="105" t="s">
        <v>556</v>
      </c>
      <c r="B233" s="106">
        <v>114.26887640998</v>
      </c>
      <c r="C233" s="109">
        <v>232</v>
      </c>
      <c r="D233" s="102">
        <f t="shared" si="39"/>
        <v>0</v>
      </c>
      <c r="E233" s="102">
        <f t="shared" si="40"/>
        <v>0</v>
      </c>
      <c r="F233" s="102">
        <f t="shared" si="41"/>
        <v>1</v>
      </c>
      <c r="G233" s="102">
        <f t="shared" si="42"/>
        <v>0</v>
      </c>
      <c r="H233" s="102">
        <f t="shared" si="43"/>
        <v>0</v>
      </c>
      <c r="I233" s="102">
        <f t="shared" si="44"/>
        <v>0</v>
      </c>
      <c r="J233" s="102">
        <f t="shared" si="45"/>
        <v>0</v>
      </c>
      <c r="K233" s="102">
        <f t="shared" si="46"/>
        <v>0</v>
      </c>
      <c r="L233" s="102">
        <f t="shared" si="47"/>
        <v>0</v>
      </c>
      <c r="M233" s="102">
        <f t="shared" si="48"/>
        <v>0</v>
      </c>
      <c r="N233" s="102">
        <f t="shared" si="49"/>
        <v>0</v>
      </c>
      <c r="P233" s="102">
        <f t="shared" si="38"/>
        <v>0</v>
      </c>
      <c r="S233" s="11">
        <v>200</v>
      </c>
      <c r="T233" s="11">
        <v>102.75468032165922</v>
      </c>
      <c r="U233" s="11">
        <v>1.7284683274607744</v>
      </c>
      <c r="V233"/>
      <c r="W233"/>
      <c r="X233"/>
      <c r="Y233"/>
    </row>
    <row r="234" spans="1:25" x14ac:dyDescent="0.25">
      <c r="A234" s="105" t="s">
        <v>557</v>
      </c>
      <c r="B234" s="106">
        <v>115.47763214266</v>
      </c>
      <c r="C234" s="109">
        <v>233</v>
      </c>
      <c r="D234" s="102">
        <f t="shared" si="39"/>
        <v>0</v>
      </c>
      <c r="E234" s="102">
        <f t="shared" si="40"/>
        <v>0</v>
      </c>
      <c r="F234" s="102">
        <f t="shared" si="41"/>
        <v>0</v>
      </c>
      <c r="G234" s="102">
        <f t="shared" si="42"/>
        <v>1</v>
      </c>
      <c r="H234" s="102">
        <f t="shared" si="43"/>
        <v>0</v>
      </c>
      <c r="I234" s="102">
        <f t="shared" si="44"/>
        <v>0</v>
      </c>
      <c r="J234" s="102">
        <f t="shared" si="45"/>
        <v>0</v>
      </c>
      <c r="K234" s="102">
        <f t="shared" si="46"/>
        <v>0</v>
      </c>
      <c r="L234" s="102">
        <f t="shared" si="47"/>
        <v>0</v>
      </c>
      <c r="M234" s="102">
        <f t="shared" si="48"/>
        <v>0</v>
      </c>
      <c r="N234" s="102">
        <f t="shared" si="49"/>
        <v>0</v>
      </c>
      <c r="P234" s="102">
        <f t="shared" si="38"/>
        <v>0</v>
      </c>
      <c r="S234" s="11">
        <v>201</v>
      </c>
      <c r="T234" s="11">
        <v>100.63570315686499</v>
      </c>
      <c r="U234" s="11">
        <v>0.90308594513500395</v>
      </c>
      <c r="V234"/>
      <c r="W234"/>
      <c r="X234"/>
      <c r="Y234"/>
    </row>
    <row r="235" spans="1:25" x14ac:dyDescent="0.25">
      <c r="A235" s="105" t="s">
        <v>558</v>
      </c>
      <c r="B235" s="106">
        <v>111.23156002803</v>
      </c>
      <c r="C235" s="109">
        <v>234</v>
      </c>
      <c r="D235" s="102">
        <f t="shared" si="39"/>
        <v>0</v>
      </c>
      <c r="E235" s="102">
        <f t="shared" si="40"/>
        <v>0</v>
      </c>
      <c r="F235" s="102">
        <f t="shared" si="41"/>
        <v>0</v>
      </c>
      <c r="G235" s="102">
        <f t="shared" si="42"/>
        <v>0</v>
      </c>
      <c r="H235" s="102">
        <f t="shared" si="43"/>
        <v>1</v>
      </c>
      <c r="I235" s="102">
        <f t="shared" si="44"/>
        <v>0</v>
      </c>
      <c r="J235" s="102">
        <f t="shared" si="45"/>
        <v>0</v>
      </c>
      <c r="K235" s="102">
        <f t="shared" si="46"/>
        <v>0</v>
      </c>
      <c r="L235" s="102">
        <f t="shared" si="47"/>
        <v>0</v>
      </c>
      <c r="M235" s="102">
        <f t="shared" si="48"/>
        <v>0</v>
      </c>
      <c r="N235" s="102">
        <f t="shared" si="49"/>
        <v>0</v>
      </c>
      <c r="P235" s="102">
        <f t="shared" si="38"/>
        <v>0</v>
      </c>
      <c r="S235" s="11">
        <v>202</v>
      </c>
      <c r="T235" s="11">
        <v>106.05391144324676</v>
      </c>
      <c r="U235" s="11">
        <v>0.28551217457324185</v>
      </c>
      <c r="V235"/>
      <c r="W235"/>
      <c r="X235"/>
      <c r="Y235"/>
    </row>
    <row r="236" spans="1:25" x14ac:dyDescent="0.25">
      <c r="A236" s="105" t="s">
        <v>559</v>
      </c>
      <c r="B236" s="106">
        <v>108.28164308026</v>
      </c>
      <c r="C236" s="109">
        <v>235</v>
      </c>
      <c r="D236" s="102">
        <f t="shared" si="39"/>
        <v>0</v>
      </c>
      <c r="E236" s="102">
        <f t="shared" si="40"/>
        <v>0</v>
      </c>
      <c r="F236" s="102">
        <f t="shared" si="41"/>
        <v>0</v>
      </c>
      <c r="G236" s="102">
        <f t="shared" si="42"/>
        <v>0</v>
      </c>
      <c r="H236" s="102">
        <f t="shared" si="43"/>
        <v>0</v>
      </c>
      <c r="I236" s="102">
        <f t="shared" si="44"/>
        <v>1</v>
      </c>
      <c r="J236" s="102">
        <f t="shared" si="45"/>
        <v>0</v>
      </c>
      <c r="K236" s="102">
        <f t="shared" si="46"/>
        <v>0</v>
      </c>
      <c r="L236" s="102">
        <f t="shared" si="47"/>
        <v>0</v>
      </c>
      <c r="M236" s="102">
        <f t="shared" si="48"/>
        <v>0</v>
      </c>
      <c r="N236" s="102">
        <f t="shared" si="49"/>
        <v>0</v>
      </c>
      <c r="P236" s="102">
        <f t="shared" si="38"/>
        <v>0</v>
      </c>
      <c r="S236" s="11">
        <v>203</v>
      </c>
      <c r="T236" s="11">
        <v>108.54174884346956</v>
      </c>
      <c r="U236" s="11">
        <v>3.0582104644404353</v>
      </c>
      <c r="V236"/>
      <c r="W236"/>
      <c r="X236"/>
      <c r="Y236"/>
    </row>
    <row r="237" spans="1:25" x14ac:dyDescent="0.25">
      <c r="A237" s="105" t="s">
        <v>560</v>
      </c>
      <c r="B237" s="106">
        <v>113.43092005195</v>
      </c>
      <c r="C237" s="109">
        <v>236</v>
      </c>
      <c r="D237" s="102">
        <f t="shared" si="39"/>
        <v>0</v>
      </c>
      <c r="E237" s="102">
        <f t="shared" si="40"/>
        <v>0</v>
      </c>
      <c r="F237" s="102">
        <f t="shared" si="41"/>
        <v>0</v>
      </c>
      <c r="G237" s="102">
        <f t="shared" si="42"/>
        <v>0</v>
      </c>
      <c r="H237" s="102">
        <f t="shared" si="43"/>
        <v>0</v>
      </c>
      <c r="I237" s="102">
        <f t="shared" si="44"/>
        <v>0</v>
      </c>
      <c r="J237" s="102">
        <f t="shared" si="45"/>
        <v>1</v>
      </c>
      <c r="K237" s="102">
        <f t="shared" si="46"/>
        <v>0</v>
      </c>
      <c r="L237" s="102">
        <f t="shared" si="47"/>
        <v>0</v>
      </c>
      <c r="M237" s="102">
        <f t="shared" si="48"/>
        <v>0</v>
      </c>
      <c r="N237" s="102">
        <f t="shared" si="49"/>
        <v>0</v>
      </c>
      <c r="P237" s="102">
        <f t="shared" si="38"/>
        <v>0</v>
      </c>
      <c r="S237" s="11">
        <v>204</v>
      </c>
      <c r="T237" s="11">
        <v>112.63233086063774</v>
      </c>
      <c r="U237" s="11">
        <v>2.4958792139322696</v>
      </c>
      <c r="V237"/>
      <c r="W237"/>
      <c r="X237"/>
      <c r="Y237"/>
    </row>
    <row r="238" spans="1:25" x14ac:dyDescent="0.25">
      <c r="A238" s="105" t="s">
        <v>561</v>
      </c>
      <c r="B238" s="106">
        <v>108.3197110177</v>
      </c>
      <c r="C238" s="109">
        <v>237</v>
      </c>
      <c r="D238" s="102">
        <f t="shared" si="39"/>
        <v>0</v>
      </c>
      <c r="E238" s="102">
        <f t="shared" si="40"/>
        <v>0</v>
      </c>
      <c r="F238" s="102">
        <f t="shared" si="41"/>
        <v>0</v>
      </c>
      <c r="G238" s="102">
        <f t="shared" si="42"/>
        <v>0</v>
      </c>
      <c r="H238" s="102">
        <f t="shared" si="43"/>
        <v>0</v>
      </c>
      <c r="I238" s="102">
        <f t="shared" si="44"/>
        <v>0</v>
      </c>
      <c r="J238" s="102">
        <f t="shared" si="45"/>
        <v>0</v>
      </c>
      <c r="K238" s="102">
        <f t="shared" si="46"/>
        <v>1</v>
      </c>
      <c r="L238" s="102">
        <f t="shared" si="47"/>
        <v>0</v>
      </c>
      <c r="M238" s="102">
        <f t="shared" si="48"/>
        <v>0</v>
      </c>
      <c r="N238" s="102">
        <f t="shared" si="49"/>
        <v>0</v>
      </c>
      <c r="P238" s="102">
        <f t="shared" si="38"/>
        <v>0</v>
      </c>
      <c r="S238" s="11">
        <v>205</v>
      </c>
      <c r="T238" s="11">
        <v>103.59911446854846</v>
      </c>
      <c r="U238" s="11">
        <v>-0.92374753508846652</v>
      </c>
      <c r="V238"/>
      <c r="W238"/>
      <c r="X238"/>
      <c r="Y238"/>
    </row>
    <row r="239" spans="1:25" x14ac:dyDescent="0.25">
      <c r="A239" s="105" t="s">
        <v>562</v>
      </c>
      <c r="B239" s="106">
        <v>109.47984894247</v>
      </c>
      <c r="C239" s="109">
        <v>238</v>
      </c>
      <c r="D239" s="102">
        <f t="shared" si="39"/>
        <v>0</v>
      </c>
      <c r="E239" s="102">
        <f t="shared" si="40"/>
        <v>0</v>
      </c>
      <c r="F239" s="102">
        <f t="shared" si="41"/>
        <v>0</v>
      </c>
      <c r="G239" s="102">
        <f t="shared" si="42"/>
        <v>0</v>
      </c>
      <c r="H239" s="102">
        <f t="shared" si="43"/>
        <v>0</v>
      </c>
      <c r="I239" s="102">
        <f t="shared" si="44"/>
        <v>0</v>
      </c>
      <c r="J239" s="102">
        <f t="shared" si="45"/>
        <v>0</v>
      </c>
      <c r="K239" s="102">
        <f t="shared" si="46"/>
        <v>0</v>
      </c>
      <c r="L239" s="102">
        <f t="shared" si="47"/>
        <v>1</v>
      </c>
      <c r="M239" s="102">
        <f t="shared" si="48"/>
        <v>0</v>
      </c>
      <c r="N239" s="102">
        <f t="shared" si="49"/>
        <v>0</v>
      </c>
      <c r="P239" s="102">
        <f t="shared" si="38"/>
        <v>0</v>
      </c>
      <c r="S239" s="11">
        <v>206</v>
      </c>
      <c r="T239" s="11">
        <v>100.26467644093231</v>
      </c>
      <c r="U239" s="11">
        <v>-2.412094490134308</v>
      </c>
      <c r="V239"/>
      <c r="W239"/>
      <c r="X239"/>
      <c r="Y239"/>
    </row>
    <row r="240" spans="1:25" x14ac:dyDescent="0.25">
      <c r="A240" s="105" t="s">
        <v>563</v>
      </c>
      <c r="B240" s="106">
        <v>113.48602135979</v>
      </c>
      <c r="C240" s="109">
        <v>239</v>
      </c>
      <c r="D240" s="102">
        <f t="shared" si="39"/>
        <v>0</v>
      </c>
      <c r="E240" s="102">
        <f t="shared" si="40"/>
        <v>0</v>
      </c>
      <c r="F240" s="102">
        <f t="shared" si="41"/>
        <v>0</v>
      </c>
      <c r="G240" s="102">
        <f t="shared" si="42"/>
        <v>0</v>
      </c>
      <c r="H240" s="102">
        <f t="shared" si="43"/>
        <v>0</v>
      </c>
      <c r="I240" s="102">
        <f t="shared" si="44"/>
        <v>0</v>
      </c>
      <c r="J240" s="102">
        <f t="shared" si="45"/>
        <v>0</v>
      </c>
      <c r="K240" s="102">
        <f t="shared" si="46"/>
        <v>0</v>
      </c>
      <c r="L240" s="102">
        <f t="shared" si="47"/>
        <v>0</v>
      </c>
      <c r="M240" s="102">
        <f t="shared" si="48"/>
        <v>1</v>
      </c>
      <c r="N240" s="102">
        <f t="shared" si="49"/>
        <v>0</v>
      </c>
      <c r="P240" s="102">
        <f t="shared" si="38"/>
        <v>0</v>
      </c>
      <c r="S240" s="11">
        <v>207</v>
      </c>
      <c r="T240" s="11">
        <v>110.61776360020055</v>
      </c>
      <c r="U240" s="11">
        <v>0.45913037108945787</v>
      </c>
      <c r="V240"/>
      <c r="W240"/>
      <c r="X240"/>
      <c r="Y240"/>
    </row>
    <row r="241" spans="1:25" x14ac:dyDescent="0.25">
      <c r="A241" s="105" t="s">
        <v>564</v>
      </c>
      <c r="B241" s="106">
        <v>122.95054913135</v>
      </c>
      <c r="C241" s="109">
        <v>240</v>
      </c>
      <c r="D241" s="102">
        <f t="shared" si="39"/>
        <v>0</v>
      </c>
      <c r="E241" s="102">
        <f t="shared" si="40"/>
        <v>0</v>
      </c>
      <c r="F241" s="102">
        <f t="shared" si="41"/>
        <v>0</v>
      </c>
      <c r="G241" s="102">
        <f t="shared" si="42"/>
        <v>0</v>
      </c>
      <c r="H241" s="102">
        <f t="shared" si="43"/>
        <v>0</v>
      </c>
      <c r="I241" s="102">
        <f t="shared" si="44"/>
        <v>0</v>
      </c>
      <c r="J241" s="102">
        <f t="shared" si="45"/>
        <v>0</v>
      </c>
      <c r="K241" s="102">
        <f t="shared" si="46"/>
        <v>0</v>
      </c>
      <c r="L241" s="102">
        <f t="shared" si="47"/>
        <v>0</v>
      </c>
      <c r="M241" s="102">
        <f t="shared" si="48"/>
        <v>0</v>
      </c>
      <c r="N241" s="102">
        <f t="shared" si="49"/>
        <v>1</v>
      </c>
      <c r="P241" s="102">
        <f t="shared" si="38"/>
        <v>0</v>
      </c>
      <c r="S241" s="11">
        <v>208</v>
      </c>
      <c r="T241" s="11">
        <v>107.3597609912957</v>
      </c>
      <c r="U241" s="11">
        <v>-1.4205417714056949</v>
      </c>
      <c r="V241"/>
      <c r="W241"/>
      <c r="X241"/>
      <c r="Y241"/>
    </row>
    <row r="242" spans="1:25" x14ac:dyDescent="0.25">
      <c r="A242" s="105" t="s">
        <v>553</v>
      </c>
      <c r="B242" s="106">
        <v>109.98390635353</v>
      </c>
      <c r="C242" s="109">
        <v>241</v>
      </c>
      <c r="D242" s="102">
        <f t="shared" si="39"/>
        <v>0</v>
      </c>
      <c r="E242" s="102">
        <f t="shared" si="40"/>
        <v>0</v>
      </c>
      <c r="F242" s="102">
        <f t="shared" si="41"/>
        <v>0</v>
      </c>
      <c r="G242" s="102">
        <f t="shared" si="42"/>
        <v>0</v>
      </c>
      <c r="H242" s="102">
        <f t="shared" si="43"/>
        <v>0</v>
      </c>
      <c r="I242" s="102">
        <f t="shared" si="44"/>
        <v>0</v>
      </c>
      <c r="J242" s="102">
        <f t="shared" si="45"/>
        <v>0</v>
      </c>
      <c r="K242" s="102">
        <f t="shared" si="46"/>
        <v>0</v>
      </c>
      <c r="L242" s="102">
        <f t="shared" si="47"/>
        <v>0</v>
      </c>
      <c r="M242" s="102">
        <f t="shared" si="48"/>
        <v>0</v>
      </c>
      <c r="N242" s="102">
        <f t="shared" si="49"/>
        <v>0</v>
      </c>
      <c r="P242" s="102">
        <f t="shared" si="38"/>
        <v>1</v>
      </c>
      <c r="S242" s="11">
        <v>209</v>
      </c>
      <c r="T242" s="11">
        <v>107.91831781466158</v>
      </c>
      <c r="U242" s="11">
        <v>0.72775989684842557</v>
      </c>
      <c r="V242"/>
      <c r="W242"/>
      <c r="X242"/>
      <c r="Y242"/>
    </row>
    <row r="243" spans="1:25" x14ac:dyDescent="0.25">
      <c r="A243" s="105" t="s">
        <v>554</v>
      </c>
      <c r="B243" s="106">
        <v>106.31546222484999</v>
      </c>
      <c r="C243" s="109">
        <v>242</v>
      </c>
      <c r="D243" s="102">
        <f t="shared" si="39"/>
        <v>1</v>
      </c>
      <c r="E243" s="102">
        <f t="shared" si="40"/>
        <v>0</v>
      </c>
      <c r="F243" s="102">
        <f t="shared" si="41"/>
        <v>0</v>
      </c>
      <c r="G243" s="102">
        <f t="shared" si="42"/>
        <v>0</v>
      </c>
      <c r="H243" s="102">
        <f t="shared" si="43"/>
        <v>0</v>
      </c>
      <c r="I243" s="102">
        <f t="shared" si="44"/>
        <v>0</v>
      </c>
      <c r="J243" s="102">
        <f t="shared" si="45"/>
        <v>0</v>
      </c>
      <c r="K243" s="102">
        <f t="shared" si="46"/>
        <v>0</v>
      </c>
      <c r="L243" s="102">
        <f t="shared" si="47"/>
        <v>0</v>
      </c>
      <c r="M243" s="102">
        <f t="shared" si="48"/>
        <v>0</v>
      </c>
      <c r="N243" s="102">
        <f t="shared" si="49"/>
        <v>0</v>
      </c>
      <c r="P243" s="102">
        <f t="shared" si="38"/>
        <v>0</v>
      </c>
      <c r="S243" s="11">
        <v>210</v>
      </c>
      <c r="T243" s="11">
        <v>105.96112463987558</v>
      </c>
      <c r="U243" s="11">
        <v>-0.28642927252558081</v>
      </c>
      <c r="V243"/>
      <c r="W243"/>
      <c r="X243"/>
      <c r="Y243"/>
    </row>
    <row r="244" spans="1:25" x14ac:dyDescent="0.25">
      <c r="A244" s="105" t="s">
        <v>555</v>
      </c>
      <c r="B244" s="106">
        <v>113.42663646635</v>
      </c>
      <c r="C244" s="109">
        <v>243</v>
      </c>
      <c r="D244" s="102">
        <f t="shared" si="39"/>
        <v>0</v>
      </c>
      <c r="E244" s="102">
        <f t="shared" si="40"/>
        <v>1</v>
      </c>
      <c r="F244" s="102">
        <f t="shared" si="41"/>
        <v>0</v>
      </c>
      <c r="G244" s="102">
        <f t="shared" si="42"/>
        <v>0</v>
      </c>
      <c r="H244" s="102">
        <f t="shared" si="43"/>
        <v>0</v>
      </c>
      <c r="I244" s="102">
        <f t="shared" si="44"/>
        <v>0</v>
      </c>
      <c r="J244" s="102">
        <f t="shared" si="45"/>
        <v>0</v>
      </c>
      <c r="K244" s="102">
        <f t="shared" si="46"/>
        <v>0</v>
      </c>
      <c r="L244" s="102">
        <f t="shared" si="47"/>
        <v>0</v>
      </c>
      <c r="M244" s="102">
        <f t="shared" si="48"/>
        <v>0</v>
      </c>
      <c r="N244" s="102">
        <f t="shared" si="49"/>
        <v>0</v>
      </c>
      <c r="P244" s="102">
        <f t="shared" si="38"/>
        <v>0</v>
      </c>
      <c r="S244" s="11">
        <v>211</v>
      </c>
      <c r="T244" s="11">
        <v>103.07813740758411</v>
      </c>
      <c r="U244" s="11">
        <v>-1.1049663720741023</v>
      </c>
      <c r="V244"/>
      <c r="W244"/>
      <c r="X244"/>
      <c r="Y244"/>
    </row>
    <row r="245" spans="1:25" x14ac:dyDescent="0.25">
      <c r="A245" s="105" t="s">
        <v>556</v>
      </c>
      <c r="B245" s="106">
        <v>98.478826294944994</v>
      </c>
      <c r="C245" s="109">
        <v>244</v>
      </c>
      <c r="D245" s="102">
        <f t="shared" si="39"/>
        <v>0</v>
      </c>
      <c r="E245" s="102">
        <f t="shared" si="40"/>
        <v>0</v>
      </c>
      <c r="F245" s="102">
        <f t="shared" si="41"/>
        <v>1</v>
      </c>
      <c r="G245" s="102">
        <f t="shared" si="42"/>
        <v>0</v>
      </c>
      <c r="H245" s="102">
        <f t="shared" si="43"/>
        <v>0</v>
      </c>
      <c r="I245" s="102">
        <f t="shared" si="44"/>
        <v>0</v>
      </c>
      <c r="J245" s="102">
        <f t="shared" si="45"/>
        <v>0</v>
      </c>
      <c r="K245" s="102">
        <f t="shared" si="46"/>
        <v>0</v>
      </c>
      <c r="L245" s="102">
        <f t="shared" si="47"/>
        <v>0</v>
      </c>
      <c r="M245" s="102">
        <f t="shared" si="48"/>
        <v>0</v>
      </c>
      <c r="N245" s="102">
        <f t="shared" si="49"/>
        <v>0</v>
      </c>
      <c r="P245" s="102">
        <f t="shared" si="38"/>
        <v>0</v>
      </c>
      <c r="S245" s="11">
        <v>212</v>
      </c>
      <c r="T245" s="11">
        <v>105.67995214319896</v>
      </c>
      <c r="U245" s="11">
        <v>1.0293027100210423</v>
      </c>
      <c r="V245"/>
      <c r="W245"/>
      <c r="X245"/>
      <c r="Y245"/>
    </row>
    <row r="246" spans="1:25" x14ac:dyDescent="0.25">
      <c r="A246" s="105" t="s">
        <v>557</v>
      </c>
      <c r="B246" s="106">
        <v>97.793032126317996</v>
      </c>
      <c r="C246" s="109">
        <v>245</v>
      </c>
      <c r="D246" s="102">
        <f t="shared" si="39"/>
        <v>0</v>
      </c>
      <c r="E246" s="102">
        <f t="shared" si="40"/>
        <v>0</v>
      </c>
      <c r="F246" s="102">
        <f t="shared" si="41"/>
        <v>0</v>
      </c>
      <c r="G246" s="102">
        <f t="shared" si="42"/>
        <v>1</v>
      </c>
      <c r="H246" s="102">
        <f t="shared" si="43"/>
        <v>0</v>
      </c>
      <c r="I246" s="102">
        <f t="shared" si="44"/>
        <v>0</v>
      </c>
      <c r="J246" s="102">
        <f t="shared" si="45"/>
        <v>0</v>
      </c>
      <c r="K246" s="102">
        <f t="shared" si="46"/>
        <v>0</v>
      </c>
      <c r="L246" s="102">
        <f t="shared" si="47"/>
        <v>0</v>
      </c>
      <c r="M246" s="102">
        <f t="shared" si="48"/>
        <v>0</v>
      </c>
      <c r="N246" s="102">
        <f t="shared" si="49"/>
        <v>0</v>
      </c>
      <c r="P246" s="102">
        <f t="shared" si="38"/>
        <v>0</v>
      </c>
      <c r="S246" s="11">
        <v>213</v>
      </c>
      <c r="T246" s="11">
        <v>103.56097497840472</v>
      </c>
      <c r="U246" s="11">
        <v>-0.54713809645471656</v>
      </c>
      <c r="V246"/>
      <c r="W246"/>
      <c r="X246"/>
      <c r="Y246"/>
    </row>
    <row r="247" spans="1:25" x14ac:dyDescent="0.25">
      <c r="A247" s="105" t="s">
        <v>558</v>
      </c>
      <c r="B247" s="106">
        <v>96.121518388802002</v>
      </c>
      <c r="C247" s="109">
        <v>246</v>
      </c>
      <c r="D247" s="102">
        <f t="shared" si="39"/>
        <v>0</v>
      </c>
      <c r="E247" s="102">
        <f t="shared" si="40"/>
        <v>0</v>
      </c>
      <c r="F247" s="102">
        <f t="shared" si="41"/>
        <v>0</v>
      </c>
      <c r="G247" s="102">
        <f t="shared" si="42"/>
        <v>0</v>
      </c>
      <c r="H247" s="102">
        <f t="shared" si="43"/>
        <v>1</v>
      </c>
      <c r="I247" s="102">
        <f t="shared" si="44"/>
        <v>0</v>
      </c>
      <c r="J247" s="102">
        <f t="shared" si="45"/>
        <v>0</v>
      </c>
      <c r="K247" s="102">
        <f t="shared" si="46"/>
        <v>0</v>
      </c>
      <c r="L247" s="102">
        <f t="shared" si="47"/>
        <v>0</v>
      </c>
      <c r="M247" s="102">
        <f t="shared" si="48"/>
        <v>0</v>
      </c>
      <c r="N247" s="102">
        <f t="shared" si="49"/>
        <v>0</v>
      </c>
      <c r="P247" s="102">
        <f t="shared" si="38"/>
        <v>0</v>
      </c>
      <c r="S247" s="11">
        <v>214</v>
      </c>
      <c r="T247" s="11">
        <v>108.97918326478649</v>
      </c>
      <c r="U247" s="11">
        <v>0.54649555569351094</v>
      </c>
      <c r="V247"/>
      <c r="W247"/>
      <c r="X247"/>
      <c r="Y247"/>
    </row>
    <row r="248" spans="1:25" x14ac:dyDescent="0.25">
      <c r="A248" s="105" t="s">
        <v>559</v>
      </c>
      <c r="B248" s="106">
        <v>96.100070355376999</v>
      </c>
      <c r="C248" s="109">
        <v>247</v>
      </c>
      <c r="D248" s="102">
        <f t="shared" si="39"/>
        <v>0</v>
      </c>
      <c r="E248" s="102">
        <f t="shared" si="40"/>
        <v>0</v>
      </c>
      <c r="F248" s="102">
        <f t="shared" si="41"/>
        <v>0</v>
      </c>
      <c r="G248" s="102">
        <f t="shared" si="42"/>
        <v>0</v>
      </c>
      <c r="H248" s="102">
        <f t="shared" si="43"/>
        <v>0</v>
      </c>
      <c r="I248" s="102">
        <f t="shared" si="44"/>
        <v>1</v>
      </c>
      <c r="J248" s="102">
        <f t="shared" si="45"/>
        <v>0</v>
      </c>
      <c r="K248" s="102">
        <f t="shared" si="46"/>
        <v>0</v>
      </c>
      <c r="L248" s="102">
        <f t="shared" si="47"/>
        <v>0</v>
      </c>
      <c r="M248" s="102">
        <f t="shared" si="48"/>
        <v>0</v>
      </c>
      <c r="N248" s="102">
        <f t="shared" si="49"/>
        <v>0</v>
      </c>
      <c r="P248" s="102">
        <f t="shared" si="38"/>
        <v>0</v>
      </c>
      <c r="S248" s="11">
        <v>215</v>
      </c>
      <c r="T248" s="11">
        <v>111.4670206650093</v>
      </c>
      <c r="U248" s="11">
        <v>3.4466626374106966</v>
      </c>
      <c r="V248"/>
      <c r="W248"/>
      <c r="X248"/>
      <c r="Y248"/>
    </row>
    <row r="249" spans="1:25" x14ac:dyDescent="0.25">
      <c r="A249" s="105" t="s">
        <v>560</v>
      </c>
      <c r="B249" s="106">
        <v>101.06602545755</v>
      </c>
      <c r="C249" s="109">
        <v>248</v>
      </c>
      <c r="D249" s="102">
        <f t="shared" si="39"/>
        <v>0</v>
      </c>
      <c r="E249" s="102">
        <f t="shared" si="40"/>
        <v>0</v>
      </c>
      <c r="F249" s="102">
        <f t="shared" si="41"/>
        <v>0</v>
      </c>
      <c r="G249" s="102">
        <f t="shared" si="42"/>
        <v>0</v>
      </c>
      <c r="H249" s="102">
        <f t="shared" si="43"/>
        <v>0</v>
      </c>
      <c r="I249" s="102">
        <f t="shared" si="44"/>
        <v>0</v>
      </c>
      <c r="J249" s="102">
        <f t="shared" si="45"/>
        <v>1</v>
      </c>
      <c r="K249" s="102">
        <f t="shared" si="46"/>
        <v>0</v>
      </c>
      <c r="L249" s="102">
        <f t="shared" si="47"/>
        <v>0</v>
      </c>
      <c r="M249" s="102">
        <f t="shared" si="48"/>
        <v>0</v>
      </c>
      <c r="N249" s="102">
        <f t="shared" si="49"/>
        <v>0</v>
      </c>
      <c r="P249" s="102">
        <f t="shared" si="38"/>
        <v>0</v>
      </c>
      <c r="S249" s="11">
        <v>216</v>
      </c>
      <c r="T249" s="11">
        <v>115.55760268217749</v>
      </c>
      <c r="U249" s="11">
        <v>2.2058152800925086</v>
      </c>
      <c r="V249"/>
      <c r="W249"/>
      <c r="X249"/>
      <c r="Y249"/>
    </row>
    <row r="250" spans="1:25" x14ac:dyDescent="0.25">
      <c r="A250" s="105" t="s">
        <v>561</v>
      </c>
      <c r="B250" s="106">
        <v>103.16722310401001</v>
      </c>
      <c r="C250" s="109">
        <v>249</v>
      </c>
      <c r="D250" s="102">
        <f t="shared" si="39"/>
        <v>0</v>
      </c>
      <c r="E250" s="102">
        <f t="shared" si="40"/>
        <v>0</v>
      </c>
      <c r="F250" s="102">
        <f t="shared" si="41"/>
        <v>0</v>
      </c>
      <c r="G250" s="102">
        <f t="shared" si="42"/>
        <v>0</v>
      </c>
      <c r="H250" s="102">
        <f t="shared" si="43"/>
        <v>0</v>
      </c>
      <c r="I250" s="102">
        <f t="shared" si="44"/>
        <v>0</v>
      </c>
      <c r="J250" s="102">
        <f t="shared" si="45"/>
        <v>0</v>
      </c>
      <c r="K250" s="102">
        <f t="shared" si="46"/>
        <v>1</v>
      </c>
      <c r="L250" s="102">
        <f t="shared" si="47"/>
        <v>0</v>
      </c>
      <c r="M250" s="102">
        <f t="shared" si="48"/>
        <v>0</v>
      </c>
      <c r="N250" s="102">
        <f t="shared" si="49"/>
        <v>0</v>
      </c>
      <c r="P250" s="102">
        <f t="shared" si="38"/>
        <v>0</v>
      </c>
      <c r="S250" s="11">
        <v>217</v>
      </c>
      <c r="T250" s="11">
        <v>106.5243862900882</v>
      </c>
      <c r="U250" s="11">
        <v>0.32599513188179685</v>
      </c>
      <c r="V250"/>
      <c r="W250"/>
      <c r="X250"/>
      <c r="Y250"/>
    </row>
    <row r="251" spans="1:25" x14ac:dyDescent="0.25">
      <c r="A251" s="105" t="s">
        <v>562</v>
      </c>
      <c r="B251" s="106">
        <v>108.47746533567</v>
      </c>
      <c r="C251" s="109">
        <v>250</v>
      </c>
      <c r="D251" s="102">
        <f t="shared" si="39"/>
        <v>0</v>
      </c>
      <c r="E251" s="102">
        <f t="shared" si="40"/>
        <v>0</v>
      </c>
      <c r="F251" s="102">
        <f t="shared" si="41"/>
        <v>0</v>
      </c>
      <c r="G251" s="102">
        <f t="shared" si="42"/>
        <v>0</v>
      </c>
      <c r="H251" s="102">
        <f t="shared" si="43"/>
        <v>0</v>
      </c>
      <c r="I251" s="102">
        <f t="shared" si="44"/>
        <v>0</v>
      </c>
      <c r="J251" s="102">
        <f t="shared" si="45"/>
        <v>0</v>
      </c>
      <c r="K251" s="102">
        <f t="shared" si="46"/>
        <v>0</v>
      </c>
      <c r="L251" s="102">
        <f t="shared" si="47"/>
        <v>1</v>
      </c>
      <c r="M251" s="102">
        <f t="shared" si="48"/>
        <v>0</v>
      </c>
      <c r="N251" s="102">
        <f t="shared" si="49"/>
        <v>0</v>
      </c>
      <c r="P251" s="102">
        <f t="shared" si="38"/>
        <v>0</v>
      </c>
      <c r="S251" s="11">
        <v>218</v>
      </c>
      <c r="T251" s="11">
        <v>103.18994826247203</v>
      </c>
      <c r="U251" s="11">
        <v>-0.71916383722202681</v>
      </c>
      <c r="V251"/>
      <c r="W251"/>
      <c r="X251"/>
      <c r="Y251"/>
    </row>
    <row r="252" spans="1:25" x14ac:dyDescent="0.25">
      <c r="A252" s="105" t="s">
        <v>563</v>
      </c>
      <c r="B252" s="106">
        <v>114.59604799995</v>
      </c>
      <c r="C252" s="109">
        <v>251</v>
      </c>
      <c r="D252" s="102">
        <f t="shared" si="39"/>
        <v>0</v>
      </c>
      <c r="E252" s="102">
        <f t="shared" si="40"/>
        <v>0</v>
      </c>
      <c r="F252" s="102">
        <f t="shared" si="41"/>
        <v>0</v>
      </c>
      <c r="G252" s="102">
        <f t="shared" si="42"/>
        <v>0</v>
      </c>
      <c r="H252" s="102">
        <f t="shared" si="43"/>
        <v>0</v>
      </c>
      <c r="I252" s="102">
        <f t="shared" si="44"/>
        <v>0</v>
      </c>
      <c r="J252" s="102">
        <f t="shared" si="45"/>
        <v>0</v>
      </c>
      <c r="K252" s="102">
        <f t="shared" si="46"/>
        <v>0</v>
      </c>
      <c r="L252" s="102">
        <f t="shared" si="47"/>
        <v>0</v>
      </c>
      <c r="M252" s="102">
        <f t="shared" si="48"/>
        <v>1</v>
      </c>
      <c r="N252" s="102">
        <f t="shared" si="49"/>
        <v>0</v>
      </c>
      <c r="P252" s="102">
        <f t="shared" si="38"/>
        <v>0</v>
      </c>
      <c r="S252" s="11">
        <v>219</v>
      </c>
      <c r="T252" s="11">
        <v>113.54303542174029</v>
      </c>
      <c r="U252" s="11">
        <v>2.6576037351597108</v>
      </c>
      <c r="V252"/>
      <c r="W252"/>
      <c r="X252"/>
      <c r="Y252"/>
    </row>
    <row r="253" spans="1:25" x14ac:dyDescent="0.25">
      <c r="A253" s="105" t="s">
        <v>564</v>
      </c>
      <c r="B253" s="106">
        <v>122.86204530856</v>
      </c>
      <c r="C253" s="109">
        <v>252</v>
      </c>
      <c r="D253" s="102">
        <f t="shared" si="39"/>
        <v>0</v>
      </c>
      <c r="E253" s="102">
        <f t="shared" si="40"/>
        <v>0</v>
      </c>
      <c r="F253" s="102">
        <f t="shared" si="41"/>
        <v>0</v>
      </c>
      <c r="G253" s="102">
        <f t="shared" si="42"/>
        <v>0</v>
      </c>
      <c r="H253" s="102">
        <f t="shared" si="43"/>
        <v>0</v>
      </c>
      <c r="I253" s="102">
        <f t="shared" si="44"/>
        <v>0</v>
      </c>
      <c r="J253" s="102">
        <f t="shared" si="45"/>
        <v>0</v>
      </c>
      <c r="K253" s="102">
        <f t="shared" si="46"/>
        <v>0</v>
      </c>
      <c r="L253" s="102">
        <f t="shared" si="47"/>
        <v>0</v>
      </c>
      <c r="M253" s="102">
        <f t="shared" si="48"/>
        <v>0</v>
      </c>
      <c r="N253" s="102">
        <f t="shared" si="49"/>
        <v>1</v>
      </c>
      <c r="P253" s="102">
        <f t="shared" si="38"/>
        <v>0</v>
      </c>
      <c r="S253" s="11">
        <v>220</v>
      </c>
      <c r="T253" s="11">
        <v>110.28503281283542</v>
      </c>
      <c r="U253" s="11">
        <v>2.3912689245545806</v>
      </c>
      <c r="V253"/>
      <c r="W253"/>
      <c r="X253"/>
      <c r="Y253"/>
    </row>
    <row r="254" spans="1:25" x14ac:dyDescent="0.25">
      <c r="A254" s="105" t="s">
        <v>553</v>
      </c>
      <c r="B254" s="106">
        <v>106.76019371236001</v>
      </c>
      <c r="C254" s="109">
        <v>253</v>
      </c>
      <c r="D254" s="102">
        <f t="shared" si="39"/>
        <v>0</v>
      </c>
      <c r="E254" s="102">
        <f t="shared" si="40"/>
        <v>0</v>
      </c>
      <c r="F254" s="102">
        <f t="shared" si="41"/>
        <v>0</v>
      </c>
      <c r="G254" s="102">
        <f t="shared" si="42"/>
        <v>0</v>
      </c>
      <c r="H254" s="102">
        <f t="shared" si="43"/>
        <v>0</v>
      </c>
      <c r="I254" s="102">
        <f t="shared" si="44"/>
        <v>0</v>
      </c>
      <c r="J254" s="102">
        <f t="shared" si="45"/>
        <v>0</v>
      </c>
      <c r="K254" s="102">
        <f t="shared" si="46"/>
        <v>0</v>
      </c>
      <c r="L254" s="102">
        <f t="shared" si="47"/>
        <v>0</v>
      </c>
      <c r="M254" s="102">
        <f t="shared" si="48"/>
        <v>0</v>
      </c>
      <c r="N254" s="102">
        <f t="shared" si="49"/>
        <v>0</v>
      </c>
      <c r="P254" s="102">
        <f t="shared" si="38"/>
        <v>1</v>
      </c>
      <c r="S254" s="11">
        <v>221</v>
      </c>
      <c r="T254" s="11">
        <v>110.84358963620132</v>
      </c>
      <c r="U254" s="11">
        <v>2.4367194095186875</v>
      </c>
      <c r="V254"/>
      <c r="W254"/>
      <c r="X254"/>
      <c r="Y254"/>
    </row>
    <row r="255" spans="1:25" x14ac:dyDescent="0.25">
      <c r="A255" s="105" t="s">
        <v>554</v>
      </c>
      <c r="B255" s="106">
        <v>104.10370314844</v>
      </c>
      <c r="C255" s="109">
        <v>254</v>
      </c>
      <c r="D255" s="102">
        <f t="shared" si="39"/>
        <v>1</v>
      </c>
      <c r="E255" s="102">
        <f t="shared" si="40"/>
        <v>0</v>
      </c>
      <c r="F255" s="102">
        <f t="shared" si="41"/>
        <v>0</v>
      </c>
      <c r="G255" s="102">
        <f t="shared" si="42"/>
        <v>0</v>
      </c>
      <c r="H255" s="102">
        <f t="shared" si="43"/>
        <v>0</v>
      </c>
      <c r="I255" s="102">
        <f t="shared" si="44"/>
        <v>0</v>
      </c>
      <c r="J255" s="102">
        <f t="shared" si="45"/>
        <v>0</v>
      </c>
      <c r="K255" s="102">
        <f t="shared" si="46"/>
        <v>0</v>
      </c>
      <c r="L255" s="102">
        <f t="shared" si="47"/>
        <v>0</v>
      </c>
      <c r="M255" s="102">
        <f t="shared" si="48"/>
        <v>0</v>
      </c>
      <c r="N255" s="102">
        <f t="shared" si="49"/>
        <v>0</v>
      </c>
      <c r="P255" s="102">
        <f t="shared" si="38"/>
        <v>0</v>
      </c>
      <c r="S255" s="11">
        <v>222</v>
      </c>
      <c r="T255" s="11">
        <v>108.8863964614153</v>
      </c>
      <c r="U255" s="11">
        <v>1.1793679611047025</v>
      </c>
      <c r="V255"/>
      <c r="W255"/>
      <c r="X255"/>
      <c r="Y255"/>
    </row>
    <row r="256" spans="1:25" x14ac:dyDescent="0.25">
      <c r="A256" s="105" t="s">
        <v>555</v>
      </c>
      <c r="B256" s="106">
        <v>119.97190703642001</v>
      </c>
      <c r="C256" s="109">
        <v>255</v>
      </c>
      <c r="D256" s="102">
        <f t="shared" si="39"/>
        <v>0</v>
      </c>
      <c r="E256" s="102">
        <f t="shared" si="40"/>
        <v>1</v>
      </c>
      <c r="F256" s="102">
        <f t="shared" si="41"/>
        <v>0</v>
      </c>
      <c r="G256" s="102">
        <f t="shared" si="42"/>
        <v>0</v>
      </c>
      <c r="H256" s="102">
        <f t="shared" si="43"/>
        <v>0</v>
      </c>
      <c r="I256" s="102">
        <f t="shared" si="44"/>
        <v>0</v>
      </c>
      <c r="J256" s="102">
        <f t="shared" si="45"/>
        <v>0</v>
      </c>
      <c r="K256" s="102">
        <f t="shared" si="46"/>
        <v>0</v>
      </c>
      <c r="L256" s="102">
        <f t="shared" si="47"/>
        <v>0</v>
      </c>
      <c r="M256" s="102">
        <f t="shared" si="48"/>
        <v>0</v>
      </c>
      <c r="N256" s="102">
        <f t="shared" si="49"/>
        <v>0</v>
      </c>
      <c r="P256" s="102">
        <f t="shared" si="38"/>
        <v>0</v>
      </c>
      <c r="S256" s="11">
        <v>223</v>
      </c>
      <c r="T256" s="11">
        <v>106.00340922912383</v>
      </c>
      <c r="U256" s="11">
        <v>-0.86408097335383616</v>
      </c>
      <c r="V256"/>
      <c r="W256"/>
      <c r="X256"/>
      <c r="Y256"/>
    </row>
    <row r="257" spans="1:25" x14ac:dyDescent="0.25">
      <c r="A257" s="105" t="s">
        <v>556</v>
      </c>
      <c r="B257" s="106">
        <v>112.31735377155</v>
      </c>
      <c r="C257" s="109">
        <v>256</v>
      </c>
      <c r="D257" s="102">
        <f t="shared" si="39"/>
        <v>0</v>
      </c>
      <c r="E257" s="102">
        <f t="shared" si="40"/>
        <v>0</v>
      </c>
      <c r="F257" s="102">
        <f t="shared" si="41"/>
        <v>1</v>
      </c>
      <c r="G257" s="102">
        <f t="shared" si="42"/>
        <v>0</v>
      </c>
      <c r="H257" s="102">
        <f t="shared" si="43"/>
        <v>0</v>
      </c>
      <c r="I257" s="102">
        <f t="shared" si="44"/>
        <v>0</v>
      </c>
      <c r="J257" s="102">
        <f t="shared" si="45"/>
        <v>0</v>
      </c>
      <c r="K257" s="102">
        <f t="shared" si="46"/>
        <v>0</v>
      </c>
      <c r="L257" s="102">
        <f t="shared" si="47"/>
        <v>0</v>
      </c>
      <c r="M257" s="102">
        <f t="shared" si="48"/>
        <v>0</v>
      </c>
      <c r="N257" s="102">
        <f t="shared" si="49"/>
        <v>0</v>
      </c>
      <c r="P257" s="102">
        <f t="shared" si="38"/>
        <v>0</v>
      </c>
      <c r="S257" s="11">
        <v>224</v>
      </c>
      <c r="T257" s="11">
        <v>108.6052239647387</v>
      </c>
      <c r="U257" s="11">
        <v>0.66356867678129561</v>
      </c>
      <c r="V257"/>
      <c r="W257"/>
      <c r="X257"/>
      <c r="Y257"/>
    </row>
    <row r="258" spans="1:25" x14ac:dyDescent="0.25">
      <c r="S258" s="11">
        <v>225</v>
      </c>
      <c r="T258" s="11">
        <v>106.48624679994447</v>
      </c>
      <c r="U258" s="11">
        <v>-1.7254662863244619</v>
      </c>
      <c r="V258"/>
      <c r="W258"/>
      <c r="X258"/>
      <c r="Y258"/>
    </row>
    <row r="259" spans="1:25" x14ac:dyDescent="0.25">
      <c r="S259" s="11">
        <v>226</v>
      </c>
      <c r="T259" s="11">
        <v>111.90445508632622</v>
      </c>
      <c r="U259" s="11">
        <v>1.5392949264537776</v>
      </c>
      <c r="V259"/>
      <c r="W259"/>
      <c r="X259"/>
      <c r="Y259"/>
    </row>
    <row r="260" spans="1:25" x14ac:dyDescent="0.25">
      <c r="S260" s="11">
        <v>227</v>
      </c>
      <c r="T260" s="11">
        <v>114.39229248654902</v>
      </c>
      <c r="U260" s="11">
        <v>3.7507129360409692</v>
      </c>
      <c r="V260"/>
      <c r="W260"/>
      <c r="X260"/>
      <c r="Y260"/>
    </row>
    <row r="261" spans="1:25" x14ac:dyDescent="0.25">
      <c r="S261" s="11">
        <v>228</v>
      </c>
      <c r="T261" s="11">
        <v>118.48287450371721</v>
      </c>
      <c r="U261" s="11">
        <v>2.7326262297227828</v>
      </c>
      <c r="V261"/>
      <c r="W261"/>
      <c r="X261"/>
      <c r="Y261"/>
    </row>
    <row r="262" spans="1:25" x14ac:dyDescent="0.25">
      <c r="S262" s="11">
        <v>229</v>
      </c>
      <c r="T262" s="11">
        <v>109.44965811162794</v>
      </c>
      <c r="U262" s="11">
        <v>-0.8716228217879376</v>
      </c>
      <c r="V262"/>
      <c r="W262"/>
      <c r="X262"/>
      <c r="Y262"/>
    </row>
    <row r="263" spans="1:25" x14ac:dyDescent="0.25">
      <c r="S263" s="11">
        <v>230</v>
      </c>
      <c r="T263" s="11">
        <v>106.11522008401178</v>
      </c>
      <c r="U263" s="11">
        <v>-3.128049791541784</v>
      </c>
      <c r="V263"/>
      <c r="W263"/>
      <c r="X263"/>
      <c r="Y263"/>
    </row>
    <row r="264" spans="1:25" x14ac:dyDescent="0.25">
      <c r="S264" s="11">
        <v>231</v>
      </c>
      <c r="T264" s="11">
        <v>116.46830724328002</v>
      </c>
      <c r="U264" s="11">
        <v>1.1168480452999745</v>
      </c>
      <c r="V264"/>
      <c r="W264"/>
      <c r="X264"/>
      <c r="Y264"/>
    </row>
    <row r="265" spans="1:25" x14ac:dyDescent="0.25">
      <c r="S265" s="11">
        <v>232</v>
      </c>
      <c r="T265" s="11">
        <v>113.21030463437515</v>
      </c>
      <c r="U265" s="11">
        <v>1.0585717756048467</v>
      </c>
      <c r="V265"/>
      <c r="W265"/>
      <c r="X265"/>
      <c r="Y265"/>
    </row>
    <row r="266" spans="1:25" x14ac:dyDescent="0.25">
      <c r="S266" s="11">
        <v>233</v>
      </c>
      <c r="T266" s="11">
        <v>113.76886145774105</v>
      </c>
      <c r="U266" s="11">
        <v>1.7087706849189459</v>
      </c>
      <c r="V266"/>
      <c r="W266"/>
      <c r="X266"/>
      <c r="Y266"/>
    </row>
    <row r="267" spans="1:25" x14ac:dyDescent="0.25">
      <c r="S267" s="11">
        <v>234</v>
      </c>
      <c r="T267" s="11">
        <v>111.81166828295505</v>
      </c>
      <c r="U267" s="11">
        <v>-0.58010825492505091</v>
      </c>
      <c r="V267"/>
      <c r="W267"/>
      <c r="X267"/>
      <c r="Y267"/>
    </row>
    <row r="268" spans="1:25" x14ac:dyDescent="0.25">
      <c r="S268" s="11">
        <v>235</v>
      </c>
      <c r="T268" s="11">
        <v>108.92868105066357</v>
      </c>
      <c r="U268" s="11">
        <v>-0.64703797040357358</v>
      </c>
      <c r="V268"/>
      <c r="W268"/>
      <c r="X268"/>
      <c r="Y268"/>
    </row>
    <row r="269" spans="1:25" x14ac:dyDescent="0.25">
      <c r="S269" s="11">
        <v>236</v>
      </c>
      <c r="T269" s="11">
        <v>111.53049578627842</v>
      </c>
      <c r="U269" s="11">
        <v>1.9004242656715746</v>
      </c>
      <c r="V269"/>
      <c r="W269"/>
      <c r="X269"/>
      <c r="Y269"/>
    </row>
    <row r="270" spans="1:25" x14ac:dyDescent="0.25">
      <c r="S270" s="11">
        <v>237</v>
      </c>
      <c r="T270" s="11">
        <v>109.41151862148419</v>
      </c>
      <c r="U270" s="11">
        <v>-1.09180760378419</v>
      </c>
      <c r="V270"/>
      <c r="W270"/>
      <c r="X270"/>
      <c r="Y270"/>
    </row>
    <row r="271" spans="1:25" x14ac:dyDescent="0.25">
      <c r="S271" s="11">
        <v>238</v>
      </c>
      <c r="T271" s="11">
        <v>114.82972690786596</v>
      </c>
      <c r="U271" s="11">
        <v>-5.3498779653959616</v>
      </c>
      <c r="V271"/>
      <c r="W271"/>
      <c r="X271"/>
      <c r="Y271"/>
    </row>
    <row r="272" spans="1:25" x14ac:dyDescent="0.25">
      <c r="S272" s="11">
        <v>239</v>
      </c>
      <c r="T272" s="11">
        <v>117.31756430808878</v>
      </c>
      <c r="U272" s="11">
        <v>-3.8315429482987753</v>
      </c>
      <c r="V272"/>
      <c r="W272"/>
      <c r="X272"/>
      <c r="Y272"/>
    </row>
    <row r="273" spans="19:25" x14ac:dyDescent="0.25">
      <c r="S273" s="11">
        <v>240</v>
      </c>
      <c r="T273" s="11">
        <v>121.40814632525695</v>
      </c>
      <c r="U273" s="11">
        <v>1.542402806093051</v>
      </c>
      <c r="V273"/>
      <c r="W273"/>
      <c r="X273"/>
      <c r="Y273"/>
    </row>
    <row r="274" spans="19:25" x14ac:dyDescent="0.25">
      <c r="S274" s="11">
        <v>241</v>
      </c>
      <c r="T274" s="11">
        <v>112.37492993316766</v>
      </c>
      <c r="U274" s="11">
        <v>-2.3910235796376611</v>
      </c>
      <c r="V274"/>
      <c r="W274"/>
      <c r="X274"/>
      <c r="Y274"/>
    </row>
    <row r="275" spans="19:25" x14ac:dyDescent="0.25">
      <c r="S275" s="11">
        <v>242</v>
      </c>
      <c r="T275" s="11">
        <v>109.04049190555151</v>
      </c>
      <c r="U275" s="11">
        <v>-2.7250296807015104</v>
      </c>
      <c r="V275"/>
      <c r="W275"/>
      <c r="X275"/>
      <c r="Y275"/>
    </row>
    <row r="276" spans="19:25" x14ac:dyDescent="0.25">
      <c r="S276" s="11">
        <v>243</v>
      </c>
      <c r="T276" s="11">
        <v>119.39357906481976</v>
      </c>
      <c r="U276" s="11">
        <v>-5.9669425984697568</v>
      </c>
      <c r="V276"/>
      <c r="W276"/>
      <c r="X276"/>
      <c r="Y276"/>
    </row>
    <row r="277" spans="19:25" x14ac:dyDescent="0.25">
      <c r="S277" s="11">
        <v>244</v>
      </c>
      <c r="T277" s="11">
        <v>116.1355764559149</v>
      </c>
      <c r="U277" s="11">
        <v>-17.656750160969906</v>
      </c>
      <c r="V277"/>
      <c r="W277"/>
      <c r="X277"/>
      <c r="Y277"/>
    </row>
    <row r="278" spans="19:25" x14ac:dyDescent="0.25">
      <c r="S278" s="11">
        <v>245</v>
      </c>
      <c r="T278" s="11">
        <v>116.69413327928079</v>
      </c>
      <c r="U278" s="11">
        <v>-18.901101152962795</v>
      </c>
      <c r="V278"/>
      <c r="W278"/>
      <c r="X278"/>
      <c r="Y278"/>
    </row>
    <row r="279" spans="19:25" x14ac:dyDescent="0.25">
      <c r="S279" s="11">
        <v>246</v>
      </c>
      <c r="T279" s="11">
        <v>114.73694010449478</v>
      </c>
      <c r="U279" s="11">
        <v>-18.615421715692776</v>
      </c>
      <c r="V279"/>
      <c r="W279"/>
      <c r="X279"/>
      <c r="Y279"/>
    </row>
    <row r="280" spans="19:25" x14ac:dyDescent="0.25">
      <c r="S280" s="11">
        <v>247</v>
      </c>
      <c r="T280" s="11">
        <v>111.85395287220331</v>
      </c>
      <c r="U280" s="11">
        <v>-15.753882516826309</v>
      </c>
      <c r="V280"/>
      <c r="W280"/>
      <c r="X280"/>
      <c r="Y280"/>
    </row>
    <row r="281" spans="19:25" x14ac:dyDescent="0.25">
      <c r="S281" s="11">
        <v>248</v>
      </c>
      <c r="T281" s="11">
        <v>114.45576760781817</v>
      </c>
      <c r="U281" s="11">
        <v>-13.389742150268177</v>
      </c>
      <c r="V281"/>
      <c r="W281"/>
      <c r="X281"/>
      <c r="Y281"/>
    </row>
    <row r="282" spans="19:25" x14ac:dyDescent="0.25">
      <c r="S282" s="11">
        <v>249</v>
      </c>
      <c r="T282" s="11">
        <v>112.33679044302393</v>
      </c>
      <c r="U282" s="11">
        <v>-9.1695673390139234</v>
      </c>
      <c r="V282"/>
      <c r="W282"/>
      <c r="X282"/>
      <c r="Y282"/>
    </row>
    <row r="283" spans="19:25" x14ac:dyDescent="0.25">
      <c r="S283" s="11">
        <v>250</v>
      </c>
      <c r="T283" s="11">
        <v>117.75499872940568</v>
      </c>
      <c r="U283" s="11">
        <v>-9.2775333937356805</v>
      </c>
      <c r="V283"/>
      <c r="W283"/>
      <c r="X283"/>
      <c r="Y283"/>
    </row>
    <row r="284" spans="19:25" x14ac:dyDescent="0.25">
      <c r="S284" s="11">
        <v>251</v>
      </c>
      <c r="T284" s="11">
        <v>120.2428361296285</v>
      </c>
      <c r="U284" s="11">
        <v>-5.6467881296784981</v>
      </c>
      <c r="V284"/>
      <c r="W284"/>
      <c r="X284"/>
      <c r="Y284"/>
    </row>
    <row r="285" spans="19:25" x14ac:dyDescent="0.25">
      <c r="S285" s="11">
        <v>252</v>
      </c>
      <c r="T285" s="11">
        <v>124.33341814679669</v>
      </c>
      <c r="U285" s="11">
        <v>-1.4713728382366895</v>
      </c>
      <c r="V285"/>
      <c r="W285"/>
      <c r="X285"/>
      <c r="Y285"/>
    </row>
    <row r="286" spans="19:25" x14ac:dyDescent="0.25">
      <c r="S286" s="11">
        <v>253</v>
      </c>
      <c r="T286" s="11">
        <v>115.30020175470742</v>
      </c>
      <c r="U286" s="11">
        <v>-8.5400080423474094</v>
      </c>
      <c r="V286"/>
      <c r="W286"/>
      <c r="X286"/>
      <c r="Y286"/>
    </row>
    <row r="287" spans="19:25" x14ac:dyDescent="0.25">
      <c r="S287" s="11">
        <v>254</v>
      </c>
      <c r="T287" s="11">
        <v>111.96576372709124</v>
      </c>
      <c r="U287" s="11">
        <v>-7.8620605786512385</v>
      </c>
      <c r="V287"/>
      <c r="W287"/>
      <c r="X287"/>
      <c r="Y287"/>
    </row>
    <row r="288" spans="19:25" x14ac:dyDescent="0.25">
      <c r="S288" s="11">
        <v>255</v>
      </c>
      <c r="T288" s="11">
        <v>122.31885088635948</v>
      </c>
      <c r="U288" s="11">
        <v>-2.3469438499394784</v>
      </c>
      <c r="V288"/>
      <c r="W288"/>
      <c r="X288"/>
      <c r="Y288"/>
    </row>
    <row r="289" spans="19:25" ht="15.75" thickBot="1" x14ac:dyDescent="0.3">
      <c r="S289" s="12">
        <v>256</v>
      </c>
      <c r="T289" s="12">
        <v>119.06084827745462</v>
      </c>
      <c r="U289" s="12">
        <v>-6.7434945059046214</v>
      </c>
      <c r="V289"/>
      <c r="W289"/>
      <c r="X289"/>
      <c r="Y289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B1ED-EE6F-49BA-B667-124E4A3E7184}">
  <dimension ref="A1:P259"/>
  <sheetViews>
    <sheetView showGridLines="0" topLeftCell="A193" zoomScale="70" zoomScaleNormal="70" workbookViewId="0">
      <selection activeCell="I237" sqref="I237"/>
    </sheetView>
  </sheetViews>
  <sheetFormatPr baseColWidth="10" defaultRowHeight="15" x14ac:dyDescent="0.25"/>
  <cols>
    <col min="1" max="15" width="11.42578125" style="122"/>
    <col min="16" max="16" width="5.5703125" style="122" customWidth="1"/>
    <col min="17" max="16384" width="11.42578125" style="122"/>
  </cols>
  <sheetData>
    <row r="1" spans="1:15" ht="15.75" x14ac:dyDescent="0.25">
      <c r="A1" s="168" t="s">
        <v>547</v>
      </c>
      <c r="B1" s="168" t="s">
        <v>567</v>
      </c>
      <c r="C1" s="168" t="s">
        <v>548</v>
      </c>
      <c r="D1" s="168" t="s">
        <v>568</v>
      </c>
      <c r="E1" s="168" t="s">
        <v>569</v>
      </c>
      <c r="F1" s="168" t="s">
        <v>570</v>
      </c>
      <c r="G1" s="168" t="s">
        <v>571</v>
      </c>
      <c r="H1" s="168" t="s">
        <v>572</v>
      </c>
      <c r="I1" s="168" t="s">
        <v>573</v>
      </c>
      <c r="J1" s="168" t="s">
        <v>574</v>
      </c>
      <c r="K1" s="168" t="s">
        <v>575</v>
      </c>
      <c r="L1" s="168" t="s">
        <v>576</v>
      </c>
      <c r="M1" s="168" t="s">
        <v>577</v>
      </c>
      <c r="N1" s="168" t="s">
        <v>578</v>
      </c>
      <c r="O1" s="168" t="s">
        <v>579</v>
      </c>
    </row>
    <row r="2" spans="1:15" x14ac:dyDescent="0.25">
      <c r="A2" s="128">
        <v>36526</v>
      </c>
      <c r="B2" s="129" t="s">
        <v>580</v>
      </c>
      <c r="C2" s="130">
        <v>55.502277640076997</v>
      </c>
      <c r="D2" s="131">
        <v>1</v>
      </c>
      <c r="E2" s="127">
        <f>IF($B2=E$1,1,0)</f>
        <v>0</v>
      </c>
      <c r="F2" s="127">
        <f t="shared" ref="F2:O17" si="0">IF($B2=F$1,1,0)</f>
        <v>0</v>
      </c>
      <c r="G2" s="127">
        <f t="shared" si="0"/>
        <v>0</v>
      </c>
      <c r="H2" s="127">
        <f t="shared" si="0"/>
        <v>0</v>
      </c>
      <c r="I2" s="127">
        <f t="shared" si="0"/>
        <v>0</v>
      </c>
      <c r="J2" s="127">
        <f t="shared" si="0"/>
        <v>0</v>
      </c>
      <c r="K2" s="127">
        <f t="shared" si="0"/>
        <v>0</v>
      </c>
      <c r="L2" s="127">
        <f t="shared" si="0"/>
        <v>0</v>
      </c>
      <c r="M2" s="127">
        <f t="shared" si="0"/>
        <v>0</v>
      </c>
      <c r="N2" s="127">
        <f t="shared" si="0"/>
        <v>0</v>
      </c>
      <c r="O2" s="127">
        <f t="shared" si="0"/>
        <v>0</v>
      </c>
    </row>
    <row r="3" spans="1:15" x14ac:dyDescent="0.25">
      <c r="A3" s="128">
        <v>36557</v>
      </c>
      <c r="B3" s="129" t="s">
        <v>569</v>
      </c>
      <c r="C3" s="130">
        <v>53.348561860145999</v>
      </c>
      <c r="D3" s="131">
        <v>2</v>
      </c>
      <c r="E3" s="127">
        <f t="shared" ref="E3:O39" si="1">IF($B3=E$1,1,0)</f>
        <v>1</v>
      </c>
      <c r="F3" s="127">
        <f t="shared" si="0"/>
        <v>0</v>
      </c>
      <c r="G3" s="127">
        <f t="shared" si="0"/>
        <v>0</v>
      </c>
      <c r="H3" s="127">
        <f t="shared" si="0"/>
        <v>0</v>
      </c>
      <c r="I3" s="127">
        <f t="shared" si="0"/>
        <v>0</v>
      </c>
      <c r="J3" s="127">
        <f t="shared" si="0"/>
        <v>0</v>
      </c>
      <c r="K3" s="127">
        <f t="shared" si="0"/>
        <v>0</v>
      </c>
      <c r="L3" s="127">
        <f t="shared" si="0"/>
        <v>0</v>
      </c>
      <c r="M3" s="127">
        <f t="shared" si="0"/>
        <v>0</v>
      </c>
      <c r="N3" s="127">
        <f t="shared" si="0"/>
        <v>0</v>
      </c>
      <c r="O3" s="127">
        <f t="shared" si="0"/>
        <v>0</v>
      </c>
    </row>
    <row r="4" spans="1:15" x14ac:dyDescent="0.25">
      <c r="A4" s="128">
        <v>36586</v>
      </c>
      <c r="B4" s="129" t="s">
        <v>570</v>
      </c>
      <c r="C4" s="130">
        <v>60.138013573000997</v>
      </c>
      <c r="D4" s="131">
        <v>3</v>
      </c>
      <c r="E4" s="127">
        <f t="shared" si="1"/>
        <v>0</v>
      </c>
      <c r="F4" s="127">
        <f t="shared" si="0"/>
        <v>1</v>
      </c>
      <c r="G4" s="127">
        <f t="shared" si="0"/>
        <v>0</v>
      </c>
      <c r="H4" s="127">
        <f t="shared" si="0"/>
        <v>0</v>
      </c>
      <c r="I4" s="127">
        <f t="shared" si="0"/>
        <v>0</v>
      </c>
      <c r="J4" s="127">
        <f t="shared" si="0"/>
        <v>0</v>
      </c>
      <c r="K4" s="127">
        <f t="shared" si="0"/>
        <v>0</v>
      </c>
      <c r="L4" s="127">
        <f t="shared" si="0"/>
        <v>0</v>
      </c>
      <c r="M4" s="127">
        <f t="shared" si="0"/>
        <v>0</v>
      </c>
      <c r="N4" s="127">
        <f t="shared" si="0"/>
        <v>0</v>
      </c>
      <c r="O4" s="127">
        <f t="shared" si="0"/>
        <v>0</v>
      </c>
    </row>
    <row r="5" spans="1:15" x14ac:dyDescent="0.25">
      <c r="A5" s="128">
        <v>36617</v>
      </c>
      <c r="B5" s="129" t="s">
        <v>571</v>
      </c>
      <c r="C5" s="130">
        <v>57.741460775318998</v>
      </c>
      <c r="D5" s="131">
        <v>4</v>
      </c>
      <c r="E5" s="127">
        <f t="shared" si="1"/>
        <v>0</v>
      </c>
      <c r="F5" s="127">
        <f t="shared" si="0"/>
        <v>0</v>
      </c>
      <c r="G5" s="127">
        <f t="shared" si="0"/>
        <v>1</v>
      </c>
      <c r="H5" s="127">
        <f t="shared" si="0"/>
        <v>0</v>
      </c>
      <c r="I5" s="127">
        <f t="shared" si="0"/>
        <v>0</v>
      </c>
      <c r="J5" s="127">
        <f t="shared" si="0"/>
        <v>0</v>
      </c>
      <c r="K5" s="127">
        <f t="shared" si="0"/>
        <v>0</v>
      </c>
      <c r="L5" s="127">
        <f t="shared" si="0"/>
        <v>0</v>
      </c>
      <c r="M5" s="127">
        <f t="shared" si="0"/>
        <v>0</v>
      </c>
      <c r="N5" s="127">
        <f t="shared" si="0"/>
        <v>0</v>
      </c>
      <c r="O5" s="127">
        <f t="shared" si="0"/>
        <v>0</v>
      </c>
    </row>
    <row r="6" spans="1:15" x14ac:dyDescent="0.25">
      <c r="A6" s="128">
        <v>36647</v>
      </c>
      <c r="B6" s="129" t="s">
        <v>572</v>
      </c>
      <c r="C6" s="130">
        <v>57.628261797786003</v>
      </c>
      <c r="D6" s="131">
        <v>5</v>
      </c>
      <c r="E6" s="127">
        <f t="shared" si="1"/>
        <v>0</v>
      </c>
      <c r="F6" s="127">
        <f t="shared" si="0"/>
        <v>0</v>
      </c>
      <c r="G6" s="127">
        <f t="shared" si="0"/>
        <v>0</v>
      </c>
      <c r="H6" s="127">
        <f t="shared" si="0"/>
        <v>1</v>
      </c>
      <c r="I6" s="127">
        <f t="shared" si="0"/>
        <v>0</v>
      </c>
      <c r="J6" s="127">
        <f t="shared" si="0"/>
        <v>0</v>
      </c>
      <c r="K6" s="127">
        <f t="shared" si="0"/>
        <v>0</v>
      </c>
      <c r="L6" s="127">
        <f t="shared" si="0"/>
        <v>0</v>
      </c>
      <c r="M6" s="127">
        <f t="shared" si="0"/>
        <v>0</v>
      </c>
      <c r="N6" s="127">
        <f t="shared" si="0"/>
        <v>0</v>
      </c>
      <c r="O6" s="127">
        <f t="shared" si="0"/>
        <v>0</v>
      </c>
    </row>
    <row r="7" spans="1:15" x14ac:dyDescent="0.25">
      <c r="A7" s="128">
        <v>36678</v>
      </c>
      <c r="B7" s="129" t="s">
        <v>573</v>
      </c>
      <c r="C7" s="130">
        <v>55.275047640224997</v>
      </c>
      <c r="D7" s="131">
        <v>6</v>
      </c>
      <c r="E7" s="127">
        <f t="shared" si="1"/>
        <v>0</v>
      </c>
      <c r="F7" s="127">
        <f t="shared" si="0"/>
        <v>0</v>
      </c>
      <c r="G7" s="127">
        <f t="shared" si="0"/>
        <v>0</v>
      </c>
      <c r="H7" s="127">
        <f t="shared" si="0"/>
        <v>0</v>
      </c>
      <c r="I7" s="127">
        <f t="shared" si="0"/>
        <v>1</v>
      </c>
      <c r="J7" s="127">
        <f t="shared" si="0"/>
        <v>0</v>
      </c>
      <c r="K7" s="127">
        <f t="shared" si="0"/>
        <v>0</v>
      </c>
      <c r="L7" s="127">
        <f t="shared" si="0"/>
        <v>0</v>
      </c>
      <c r="M7" s="127">
        <f t="shared" si="0"/>
        <v>0</v>
      </c>
      <c r="N7" s="127">
        <f t="shared" si="0"/>
        <v>0</v>
      </c>
      <c r="O7" s="127">
        <f t="shared" si="0"/>
        <v>0</v>
      </c>
    </row>
    <row r="8" spans="1:15" x14ac:dyDescent="0.25">
      <c r="A8" s="128">
        <v>36708</v>
      </c>
      <c r="B8" s="129" t="s">
        <v>574</v>
      </c>
      <c r="C8" s="130">
        <v>54.741557555470003</v>
      </c>
      <c r="D8" s="131">
        <v>7</v>
      </c>
      <c r="E8" s="127">
        <f t="shared" si="1"/>
        <v>0</v>
      </c>
      <c r="F8" s="127">
        <f t="shared" si="0"/>
        <v>0</v>
      </c>
      <c r="G8" s="127">
        <f t="shared" si="0"/>
        <v>0</v>
      </c>
      <c r="H8" s="127">
        <f t="shared" si="0"/>
        <v>0</v>
      </c>
      <c r="I8" s="127">
        <f t="shared" si="0"/>
        <v>0</v>
      </c>
      <c r="J8" s="127">
        <f t="shared" si="0"/>
        <v>1</v>
      </c>
      <c r="K8" s="127">
        <f t="shared" si="0"/>
        <v>0</v>
      </c>
      <c r="L8" s="127">
        <f t="shared" si="0"/>
        <v>0</v>
      </c>
      <c r="M8" s="127">
        <f t="shared" si="0"/>
        <v>0</v>
      </c>
      <c r="N8" s="127">
        <f t="shared" si="0"/>
        <v>0</v>
      </c>
      <c r="O8" s="127">
        <f t="shared" si="0"/>
        <v>0</v>
      </c>
    </row>
    <row r="9" spans="1:15" x14ac:dyDescent="0.25">
      <c r="A9" s="128">
        <v>36739</v>
      </c>
      <c r="B9" s="129" t="s">
        <v>575</v>
      </c>
      <c r="C9" s="130">
        <v>55.488820953629997</v>
      </c>
      <c r="D9" s="131">
        <v>8</v>
      </c>
      <c r="E9" s="127">
        <f t="shared" si="1"/>
        <v>0</v>
      </c>
      <c r="F9" s="127">
        <f t="shared" si="0"/>
        <v>0</v>
      </c>
      <c r="G9" s="127">
        <f t="shared" si="0"/>
        <v>0</v>
      </c>
      <c r="H9" s="127">
        <f t="shared" si="0"/>
        <v>0</v>
      </c>
      <c r="I9" s="127">
        <f t="shared" si="0"/>
        <v>0</v>
      </c>
      <c r="J9" s="127">
        <f t="shared" si="0"/>
        <v>0</v>
      </c>
      <c r="K9" s="127">
        <f t="shared" si="0"/>
        <v>1</v>
      </c>
      <c r="L9" s="127">
        <f t="shared" si="0"/>
        <v>0</v>
      </c>
      <c r="M9" s="127">
        <f t="shared" si="0"/>
        <v>0</v>
      </c>
      <c r="N9" s="127">
        <f t="shared" si="0"/>
        <v>0</v>
      </c>
      <c r="O9" s="127">
        <f t="shared" si="0"/>
        <v>0</v>
      </c>
    </row>
    <row r="10" spans="1:15" x14ac:dyDescent="0.25">
      <c r="A10" s="128">
        <v>36770</v>
      </c>
      <c r="B10" s="129" t="s">
        <v>576</v>
      </c>
      <c r="C10" s="130">
        <v>53.722000067594998</v>
      </c>
      <c r="D10" s="131">
        <v>9</v>
      </c>
      <c r="E10" s="127">
        <f t="shared" si="1"/>
        <v>0</v>
      </c>
      <c r="F10" s="127">
        <f t="shared" si="0"/>
        <v>0</v>
      </c>
      <c r="G10" s="127">
        <f t="shared" si="0"/>
        <v>0</v>
      </c>
      <c r="H10" s="127">
        <f t="shared" si="0"/>
        <v>0</v>
      </c>
      <c r="I10" s="127">
        <f t="shared" si="0"/>
        <v>0</v>
      </c>
      <c r="J10" s="127">
        <f t="shared" si="0"/>
        <v>0</v>
      </c>
      <c r="K10" s="127">
        <f t="shared" si="0"/>
        <v>0</v>
      </c>
      <c r="L10" s="127">
        <f t="shared" si="0"/>
        <v>1</v>
      </c>
      <c r="M10" s="127">
        <f t="shared" si="0"/>
        <v>0</v>
      </c>
      <c r="N10" s="127">
        <f t="shared" si="0"/>
        <v>0</v>
      </c>
      <c r="O10" s="127">
        <f t="shared" si="0"/>
        <v>0</v>
      </c>
    </row>
    <row r="11" spans="1:15" x14ac:dyDescent="0.25">
      <c r="A11" s="128">
        <v>36800</v>
      </c>
      <c r="B11" s="129" t="s">
        <v>577</v>
      </c>
      <c r="C11" s="130">
        <v>58.211173791162999</v>
      </c>
      <c r="D11" s="131">
        <v>10</v>
      </c>
      <c r="E11" s="127">
        <f t="shared" si="1"/>
        <v>0</v>
      </c>
      <c r="F11" s="127">
        <f t="shared" si="0"/>
        <v>0</v>
      </c>
      <c r="G11" s="127">
        <f t="shared" si="0"/>
        <v>0</v>
      </c>
      <c r="H11" s="127">
        <f t="shared" si="0"/>
        <v>0</v>
      </c>
      <c r="I11" s="127">
        <f t="shared" si="0"/>
        <v>0</v>
      </c>
      <c r="J11" s="127">
        <f t="shared" si="0"/>
        <v>0</v>
      </c>
      <c r="K11" s="127">
        <f t="shared" si="0"/>
        <v>0</v>
      </c>
      <c r="L11" s="127">
        <f t="shared" si="0"/>
        <v>0</v>
      </c>
      <c r="M11" s="127">
        <f t="shared" si="0"/>
        <v>1</v>
      </c>
      <c r="N11" s="127">
        <f t="shared" si="0"/>
        <v>0</v>
      </c>
      <c r="O11" s="127">
        <f t="shared" si="0"/>
        <v>0</v>
      </c>
    </row>
    <row r="12" spans="1:15" x14ac:dyDescent="0.25">
      <c r="A12" s="128">
        <v>36831</v>
      </c>
      <c r="B12" s="129" t="s">
        <v>578</v>
      </c>
      <c r="C12" s="130">
        <v>59.127843450196004</v>
      </c>
      <c r="D12" s="131">
        <v>11</v>
      </c>
      <c r="E12" s="127">
        <f t="shared" si="1"/>
        <v>0</v>
      </c>
      <c r="F12" s="127">
        <f t="shared" si="0"/>
        <v>0</v>
      </c>
      <c r="G12" s="127">
        <f t="shared" si="0"/>
        <v>0</v>
      </c>
      <c r="H12" s="127">
        <f t="shared" si="0"/>
        <v>0</v>
      </c>
      <c r="I12" s="127">
        <f t="shared" si="0"/>
        <v>0</v>
      </c>
      <c r="J12" s="127">
        <f t="shared" si="0"/>
        <v>0</v>
      </c>
      <c r="K12" s="127">
        <f t="shared" si="0"/>
        <v>0</v>
      </c>
      <c r="L12" s="127">
        <f t="shared" si="0"/>
        <v>0</v>
      </c>
      <c r="M12" s="127">
        <f t="shared" si="0"/>
        <v>0</v>
      </c>
      <c r="N12" s="127">
        <f t="shared" si="0"/>
        <v>1</v>
      </c>
      <c r="O12" s="127">
        <f t="shared" si="0"/>
        <v>0</v>
      </c>
    </row>
    <row r="13" spans="1:15" x14ac:dyDescent="0.25">
      <c r="A13" s="128">
        <v>36861</v>
      </c>
      <c r="B13" s="129" t="s">
        <v>579</v>
      </c>
      <c r="C13" s="130">
        <v>61.587718191286001</v>
      </c>
      <c r="D13" s="131">
        <v>12</v>
      </c>
      <c r="E13" s="127">
        <f t="shared" si="1"/>
        <v>0</v>
      </c>
      <c r="F13" s="127">
        <f t="shared" si="0"/>
        <v>0</v>
      </c>
      <c r="G13" s="127">
        <f t="shared" si="0"/>
        <v>0</v>
      </c>
      <c r="H13" s="127">
        <f t="shared" si="0"/>
        <v>0</v>
      </c>
      <c r="I13" s="127">
        <f t="shared" si="0"/>
        <v>0</v>
      </c>
      <c r="J13" s="127">
        <f t="shared" si="0"/>
        <v>0</v>
      </c>
      <c r="K13" s="127">
        <f t="shared" si="0"/>
        <v>0</v>
      </c>
      <c r="L13" s="127">
        <f t="shared" si="0"/>
        <v>0</v>
      </c>
      <c r="M13" s="127">
        <f t="shared" si="0"/>
        <v>0</v>
      </c>
      <c r="N13" s="127">
        <f t="shared" si="0"/>
        <v>0</v>
      </c>
      <c r="O13" s="127">
        <f t="shared" si="0"/>
        <v>1</v>
      </c>
    </row>
    <row r="14" spans="1:15" x14ac:dyDescent="0.25">
      <c r="A14" s="128">
        <v>36892</v>
      </c>
      <c r="B14" s="129" t="s">
        <v>580</v>
      </c>
      <c r="C14" s="130">
        <v>57.1266517022</v>
      </c>
      <c r="D14" s="131">
        <v>13</v>
      </c>
      <c r="E14" s="127">
        <f t="shared" si="1"/>
        <v>0</v>
      </c>
      <c r="F14" s="127">
        <f t="shared" si="0"/>
        <v>0</v>
      </c>
      <c r="G14" s="127">
        <f t="shared" si="0"/>
        <v>0</v>
      </c>
      <c r="H14" s="127">
        <f t="shared" si="0"/>
        <v>0</v>
      </c>
      <c r="I14" s="127">
        <f t="shared" si="0"/>
        <v>0</v>
      </c>
      <c r="J14" s="127">
        <f t="shared" si="0"/>
        <v>0</v>
      </c>
      <c r="K14" s="127">
        <f t="shared" si="0"/>
        <v>0</v>
      </c>
      <c r="L14" s="127">
        <f t="shared" si="0"/>
        <v>0</v>
      </c>
      <c r="M14" s="127">
        <f t="shared" si="0"/>
        <v>0</v>
      </c>
      <c r="N14" s="127">
        <f t="shared" si="0"/>
        <v>0</v>
      </c>
      <c r="O14" s="127">
        <f t="shared" si="0"/>
        <v>0</v>
      </c>
    </row>
    <row r="15" spans="1:15" x14ac:dyDescent="0.25">
      <c r="A15" s="128">
        <v>36923</v>
      </c>
      <c r="B15" s="129" t="s">
        <v>569</v>
      </c>
      <c r="C15" s="130">
        <v>55.342182430876001</v>
      </c>
      <c r="D15" s="131">
        <v>14</v>
      </c>
      <c r="E15" s="127">
        <f t="shared" si="1"/>
        <v>1</v>
      </c>
      <c r="F15" s="127">
        <f t="shared" si="0"/>
        <v>0</v>
      </c>
      <c r="G15" s="127">
        <f t="shared" si="0"/>
        <v>0</v>
      </c>
      <c r="H15" s="127">
        <f t="shared" si="0"/>
        <v>0</v>
      </c>
      <c r="I15" s="127">
        <f t="shared" si="0"/>
        <v>0</v>
      </c>
      <c r="J15" s="127">
        <f t="shared" si="0"/>
        <v>0</v>
      </c>
      <c r="K15" s="127">
        <f t="shared" si="0"/>
        <v>0</v>
      </c>
      <c r="L15" s="127">
        <f t="shared" si="0"/>
        <v>0</v>
      </c>
      <c r="M15" s="127">
        <f t="shared" si="0"/>
        <v>0</v>
      </c>
      <c r="N15" s="127">
        <f t="shared" si="0"/>
        <v>0</v>
      </c>
      <c r="O15" s="127">
        <f t="shared" si="0"/>
        <v>0</v>
      </c>
    </row>
    <row r="16" spans="1:15" x14ac:dyDescent="0.25">
      <c r="A16" s="128">
        <v>36951</v>
      </c>
      <c r="B16" s="129" t="s">
        <v>570</v>
      </c>
      <c r="C16" s="130">
        <v>62.679866403574998</v>
      </c>
      <c r="D16" s="131">
        <v>15</v>
      </c>
      <c r="E16" s="127">
        <f t="shared" si="1"/>
        <v>0</v>
      </c>
      <c r="F16" s="127">
        <f t="shared" si="0"/>
        <v>1</v>
      </c>
      <c r="G16" s="127">
        <f t="shared" si="0"/>
        <v>0</v>
      </c>
      <c r="H16" s="127">
        <f t="shared" si="0"/>
        <v>0</v>
      </c>
      <c r="I16" s="127">
        <f t="shared" si="0"/>
        <v>0</v>
      </c>
      <c r="J16" s="127">
        <f t="shared" si="0"/>
        <v>0</v>
      </c>
      <c r="K16" s="127">
        <f t="shared" si="0"/>
        <v>0</v>
      </c>
      <c r="L16" s="127">
        <f t="shared" si="0"/>
        <v>0</v>
      </c>
      <c r="M16" s="127">
        <f t="shared" si="0"/>
        <v>0</v>
      </c>
      <c r="N16" s="127">
        <f t="shared" si="0"/>
        <v>0</v>
      </c>
      <c r="O16" s="127">
        <f t="shared" si="0"/>
        <v>0</v>
      </c>
    </row>
    <row r="17" spans="1:15" x14ac:dyDescent="0.25">
      <c r="A17" s="128">
        <v>36982</v>
      </c>
      <c r="B17" s="129" t="s">
        <v>571</v>
      </c>
      <c r="C17" s="130">
        <v>59.767235936246998</v>
      </c>
      <c r="D17" s="131">
        <v>16</v>
      </c>
      <c r="E17" s="127">
        <f t="shared" si="1"/>
        <v>0</v>
      </c>
      <c r="F17" s="127">
        <f t="shared" si="0"/>
        <v>0</v>
      </c>
      <c r="G17" s="127">
        <f t="shared" si="0"/>
        <v>1</v>
      </c>
      <c r="H17" s="127">
        <f t="shared" si="0"/>
        <v>0</v>
      </c>
      <c r="I17" s="127">
        <f t="shared" si="0"/>
        <v>0</v>
      </c>
      <c r="J17" s="127">
        <f t="shared" si="0"/>
        <v>0</v>
      </c>
      <c r="K17" s="127">
        <f t="shared" si="0"/>
        <v>0</v>
      </c>
      <c r="L17" s="127">
        <f t="shared" si="0"/>
        <v>0</v>
      </c>
      <c r="M17" s="127">
        <f t="shared" si="0"/>
        <v>0</v>
      </c>
      <c r="N17" s="127">
        <f t="shared" si="0"/>
        <v>0</v>
      </c>
      <c r="O17" s="127">
        <f t="shared" si="0"/>
        <v>0</v>
      </c>
    </row>
    <row r="18" spans="1:15" x14ac:dyDescent="0.25">
      <c r="A18" s="128">
        <v>37012</v>
      </c>
      <c r="B18" s="129" t="s">
        <v>572</v>
      </c>
      <c r="C18" s="130">
        <v>59.822380610834998</v>
      </c>
      <c r="D18" s="131">
        <v>17</v>
      </c>
      <c r="E18" s="127">
        <f t="shared" si="1"/>
        <v>0</v>
      </c>
      <c r="F18" s="127">
        <f t="shared" si="1"/>
        <v>0</v>
      </c>
      <c r="G18" s="127">
        <f t="shared" si="1"/>
        <v>0</v>
      </c>
      <c r="H18" s="127">
        <f t="shared" si="1"/>
        <v>1</v>
      </c>
      <c r="I18" s="127">
        <f t="shared" si="1"/>
        <v>0</v>
      </c>
      <c r="J18" s="127">
        <f t="shared" si="1"/>
        <v>0</v>
      </c>
      <c r="K18" s="127">
        <f t="shared" si="1"/>
        <v>0</v>
      </c>
      <c r="L18" s="127">
        <f t="shared" si="1"/>
        <v>0</v>
      </c>
      <c r="M18" s="127">
        <f t="shared" si="1"/>
        <v>0</v>
      </c>
      <c r="N18" s="127">
        <f t="shared" si="1"/>
        <v>0</v>
      </c>
      <c r="O18" s="127">
        <f t="shared" si="1"/>
        <v>0</v>
      </c>
    </row>
    <row r="19" spans="1:15" x14ac:dyDescent="0.25">
      <c r="A19" s="128">
        <v>37043</v>
      </c>
      <c r="B19" s="129" t="s">
        <v>573</v>
      </c>
      <c r="C19" s="130">
        <v>58.456241173362002</v>
      </c>
      <c r="D19" s="131">
        <v>18</v>
      </c>
      <c r="E19" s="127">
        <f t="shared" si="1"/>
        <v>0</v>
      </c>
      <c r="F19" s="127">
        <f t="shared" si="1"/>
        <v>0</v>
      </c>
      <c r="G19" s="127">
        <f t="shared" si="1"/>
        <v>0</v>
      </c>
      <c r="H19" s="127">
        <f t="shared" si="1"/>
        <v>0</v>
      </c>
      <c r="I19" s="127">
        <f t="shared" si="1"/>
        <v>1</v>
      </c>
      <c r="J19" s="127">
        <f t="shared" si="1"/>
        <v>0</v>
      </c>
      <c r="K19" s="127">
        <f t="shared" si="1"/>
        <v>0</v>
      </c>
      <c r="L19" s="127">
        <f t="shared" si="1"/>
        <v>0</v>
      </c>
      <c r="M19" s="127">
        <f t="shared" si="1"/>
        <v>0</v>
      </c>
      <c r="N19" s="127">
        <f t="shared" si="1"/>
        <v>0</v>
      </c>
      <c r="O19" s="127">
        <f t="shared" si="1"/>
        <v>0</v>
      </c>
    </row>
    <row r="20" spans="1:15" x14ac:dyDescent="0.25">
      <c r="A20" s="128">
        <v>37073</v>
      </c>
      <c r="B20" s="129" t="s">
        <v>574</v>
      </c>
      <c r="C20" s="130">
        <v>56.344666561185001</v>
      </c>
      <c r="D20" s="131">
        <v>19</v>
      </c>
      <c r="E20" s="127">
        <f t="shared" si="1"/>
        <v>0</v>
      </c>
      <c r="F20" s="127">
        <f t="shared" si="1"/>
        <v>0</v>
      </c>
      <c r="G20" s="127">
        <f t="shared" si="1"/>
        <v>0</v>
      </c>
      <c r="H20" s="127">
        <f t="shared" si="1"/>
        <v>0</v>
      </c>
      <c r="I20" s="127">
        <f t="shared" si="1"/>
        <v>0</v>
      </c>
      <c r="J20" s="127">
        <f t="shared" si="1"/>
        <v>1</v>
      </c>
      <c r="K20" s="127">
        <f t="shared" si="1"/>
        <v>0</v>
      </c>
      <c r="L20" s="127">
        <f t="shared" si="1"/>
        <v>0</v>
      </c>
      <c r="M20" s="127">
        <f t="shared" si="1"/>
        <v>0</v>
      </c>
      <c r="N20" s="127">
        <f t="shared" si="1"/>
        <v>0</v>
      </c>
      <c r="O20" s="127">
        <f t="shared" si="1"/>
        <v>0</v>
      </c>
    </row>
    <row r="21" spans="1:15" x14ac:dyDescent="0.25">
      <c r="A21" s="128">
        <v>37104</v>
      </c>
      <c r="B21" s="129" t="s">
        <v>575</v>
      </c>
      <c r="C21" s="130">
        <v>57.112896264950002</v>
      </c>
      <c r="D21" s="131">
        <v>20</v>
      </c>
      <c r="E21" s="127">
        <f t="shared" si="1"/>
        <v>0</v>
      </c>
      <c r="F21" s="127">
        <f t="shared" si="1"/>
        <v>0</v>
      </c>
      <c r="G21" s="127">
        <f t="shared" si="1"/>
        <v>0</v>
      </c>
      <c r="H21" s="127">
        <f t="shared" si="1"/>
        <v>0</v>
      </c>
      <c r="I21" s="127">
        <f t="shared" si="1"/>
        <v>0</v>
      </c>
      <c r="J21" s="127">
        <f t="shared" si="1"/>
        <v>0</v>
      </c>
      <c r="K21" s="127">
        <f t="shared" si="1"/>
        <v>1</v>
      </c>
      <c r="L21" s="127">
        <f t="shared" si="1"/>
        <v>0</v>
      </c>
      <c r="M21" s="127">
        <f t="shared" si="1"/>
        <v>0</v>
      </c>
      <c r="N21" s="127">
        <f t="shared" si="1"/>
        <v>0</v>
      </c>
      <c r="O21" s="127">
        <f t="shared" si="1"/>
        <v>0</v>
      </c>
    </row>
    <row r="22" spans="1:15" x14ac:dyDescent="0.25">
      <c r="A22" s="128">
        <v>37135</v>
      </c>
      <c r="B22" s="129" t="s">
        <v>576</v>
      </c>
      <c r="C22" s="130">
        <v>55.32470585283</v>
      </c>
      <c r="D22" s="131">
        <v>21</v>
      </c>
      <c r="E22" s="127">
        <f t="shared" si="1"/>
        <v>0</v>
      </c>
      <c r="F22" s="127">
        <f t="shared" si="1"/>
        <v>0</v>
      </c>
      <c r="G22" s="127">
        <f t="shared" si="1"/>
        <v>0</v>
      </c>
      <c r="H22" s="127">
        <f t="shared" si="1"/>
        <v>0</v>
      </c>
      <c r="I22" s="127">
        <f t="shared" si="1"/>
        <v>0</v>
      </c>
      <c r="J22" s="127">
        <f t="shared" si="1"/>
        <v>0</v>
      </c>
      <c r="K22" s="127">
        <f t="shared" si="1"/>
        <v>0</v>
      </c>
      <c r="L22" s="127">
        <f t="shared" si="1"/>
        <v>1</v>
      </c>
      <c r="M22" s="127">
        <f t="shared" si="1"/>
        <v>0</v>
      </c>
      <c r="N22" s="127">
        <f t="shared" si="1"/>
        <v>0</v>
      </c>
      <c r="O22" s="127">
        <f t="shared" si="1"/>
        <v>0</v>
      </c>
    </row>
    <row r="23" spans="1:15" x14ac:dyDescent="0.25">
      <c r="A23" s="128">
        <v>37165</v>
      </c>
      <c r="B23" s="129" t="s">
        <v>577</v>
      </c>
      <c r="C23" s="130">
        <v>59.853374764336998</v>
      </c>
      <c r="D23" s="131">
        <v>22</v>
      </c>
      <c r="E23" s="127">
        <f t="shared" si="1"/>
        <v>0</v>
      </c>
      <c r="F23" s="127">
        <f t="shared" si="1"/>
        <v>0</v>
      </c>
      <c r="G23" s="127">
        <f t="shared" si="1"/>
        <v>0</v>
      </c>
      <c r="H23" s="127">
        <f t="shared" si="1"/>
        <v>0</v>
      </c>
      <c r="I23" s="127">
        <f t="shared" si="1"/>
        <v>0</v>
      </c>
      <c r="J23" s="127">
        <f t="shared" si="1"/>
        <v>0</v>
      </c>
      <c r="K23" s="127">
        <f t="shared" si="1"/>
        <v>0</v>
      </c>
      <c r="L23" s="127">
        <f t="shared" si="1"/>
        <v>0</v>
      </c>
      <c r="M23" s="127">
        <f t="shared" si="1"/>
        <v>1</v>
      </c>
      <c r="N23" s="127">
        <f t="shared" si="1"/>
        <v>0</v>
      </c>
      <c r="O23" s="127">
        <f t="shared" si="1"/>
        <v>0</v>
      </c>
    </row>
    <row r="24" spans="1:15" x14ac:dyDescent="0.25">
      <c r="A24" s="128">
        <v>37196</v>
      </c>
      <c r="B24" s="129" t="s">
        <v>578</v>
      </c>
      <c r="C24" s="130">
        <v>60.686917670061</v>
      </c>
      <c r="D24" s="131">
        <v>23</v>
      </c>
      <c r="E24" s="127">
        <f t="shared" si="1"/>
        <v>0</v>
      </c>
      <c r="F24" s="127">
        <f t="shared" si="1"/>
        <v>0</v>
      </c>
      <c r="G24" s="127">
        <f t="shared" si="1"/>
        <v>0</v>
      </c>
      <c r="H24" s="127">
        <f t="shared" si="1"/>
        <v>0</v>
      </c>
      <c r="I24" s="127">
        <f t="shared" si="1"/>
        <v>0</v>
      </c>
      <c r="J24" s="127">
        <f t="shared" si="1"/>
        <v>0</v>
      </c>
      <c r="K24" s="127">
        <f t="shared" si="1"/>
        <v>0</v>
      </c>
      <c r="L24" s="127">
        <f t="shared" si="1"/>
        <v>0</v>
      </c>
      <c r="M24" s="127">
        <f t="shared" si="1"/>
        <v>0</v>
      </c>
      <c r="N24" s="127">
        <f t="shared" si="1"/>
        <v>1</v>
      </c>
      <c r="O24" s="127">
        <f t="shared" si="1"/>
        <v>0</v>
      </c>
    </row>
    <row r="25" spans="1:15" x14ac:dyDescent="0.25">
      <c r="A25" s="128">
        <v>37226</v>
      </c>
      <c r="B25" s="129" t="s">
        <v>579</v>
      </c>
      <c r="C25" s="130">
        <v>62.539336552230999</v>
      </c>
      <c r="D25" s="131">
        <v>24</v>
      </c>
      <c r="E25" s="127">
        <f t="shared" si="1"/>
        <v>0</v>
      </c>
      <c r="F25" s="127">
        <f t="shared" si="1"/>
        <v>0</v>
      </c>
      <c r="G25" s="127">
        <f t="shared" si="1"/>
        <v>0</v>
      </c>
      <c r="H25" s="127">
        <f t="shared" si="1"/>
        <v>0</v>
      </c>
      <c r="I25" s="127">
        <f t="shared" si="1"/>
        <v>0</v>
      </c>
      <c r="J25" s="127">
        <f t="shared" si="1"/>
        <v>0</v>
      </c>
      <c r="K25" s="127">
        <f t="shared" si="1"/>
        <v>0</v>
      </c>
      <c r="L25" s="127">
        <f t="shared" si="1"/>
        <v>0</v>
      </c>
      <c r="M25" s="127">
        <f t="shared" si="1"/>
        <v>0</v>
      </c>
      <c r="N25" s="127">
        <f t="shared" si="1"/>
        <v>0</v>
      </c>
      <c r="O25" s="127">
        <f t="shared" si="1"/>
        <v>1</v>
      </c>
    </row>
    <row r="26" spans="1:15" x14ac:dyDescent="0.25">
      <c r="A26" s="128">
        <v>37257</v>
      </c>
      <c r="B26" s="129" t="s">
        <v>580</v>
      </c>
      <c r="C26" s="130">
        <v>58.756518891961001</v>
      </c>
      <c r="D26" s="131">
        <v>25</v>
      </c>
      <c r="E26" s="127">
        <f t="shared" si="1"/>
        <v>0</v>
      </c>
      <c r="F26" s="127">
        <f t="shared" si="1"/>
        <v>0</v>
      </c>
      <c r="G26" s="127">
        <f t="shared" si="1"/>
        <v>0</v>
      </c>
      <c r="H26" s="127">
        <f t="shared" si="1"/>
        <v>0</v>
      </c>
      <c r="I26" s="127">
        <f t="shared" si="1"/>
        <v>0</v>
      </c>
      <c r="J26" s="127">
        <f t="shared" si="1"/>
        <v>0</v>
      </c>
      <c r="K26" s="127">
        <f t="shared" si="1"/>
        <v>0</v>
      </c>
      <c r="L26" s="127">
        <f t="shared" si="1"/>
        <v>0</v>
      </c>
      <c r="M26" s="127">
        <f t="shared" si="1"/>
        <v>0</v>
      </c>
      <c r="N26" s="127">
        <f t="shared" si="1"/>
        <v>0</v>
      </c>
      <c r="O26" s="127">
        <f t="shared" si="1"/>
        <v>0</v>
      </c>
    </row>
    <row r="27" spans="1:15" x14ac:dyDescent="0.25">
      <c r="A27" s="128">
        <v>37288</v>
      </c>
      <c r="B27" s="129" t="s">
        <v>569</v>
      </c>
      <c r="C27" s="130">
        <v>55.774438882143997</v>
      </c>
      <c r="D27" s="131">
        <v>26</v>
      </c>
      <c r="E27" s="127">
        <f t="shared" si="1"/>
        <v>1</v>
      </c>
      <c r="F27" s="127">
        <f t="shared" si="1"/>
        <v>0</v>
      </c>
      <c r="G27" s="127">
        <f t="shared" si="1"/>
        <v>0</v>
      </c>
      <c r="H27" s="127">
        <f t="shared" si="1"/>
        <v>0</v>
      </c>
      <c r="I27" s="127">
        <f t="shared" si="1"/>
        <v>0</v>
      </c>
      <c r="J27" s="127">
        <f t="shared" si="1"/>
        <v>0</v>
      </c>
      <c r="K27" s="127">
        <f t="shared" si="1"/>
        <v>0</v>
      </c>
      <c r="L27" s="127">
        <f t="shared" si="1"/>
        <v>0</v>
      </c>
      <c r="M27" s="127">
        <f t="shared" si="1"/>
        <v>0</v>
      </c>
      <c r="N27" s="127">
        <f t="shared" si="1"/>
        <v>0</v>
      </c>
      <c r="O27" s="127">
        <f t="shared" si="1"/>
        <v>0</v>
      </c>
    </row>
    <row r="28" spans="1:15" x14ac:dyDescent="0.25">
      <c r="A28" s="128">
        <v>37316</v>
      </c>
      <c r="B28" s="129" t="s">
        <v>570</v>
      </c>
      <c r="C28" s="130">
        <v>63.241258993225998</v>
      </c>
      <c r="D28" s="131">
        <v>27</v>
      </c>
      <c r="E28" s="127">
        <f t="shared" si="1"/>
        <v>0</v>
      </c>
      <c r="F28" s="127">
        <f t="shared" si="1"/>
        <v>1</v>
      </c>
      <c r="G28" s="127">
        <f t="shared" si="1"/>
        <v>0</v>
      </c>
      <c r="H28" s="127">
        <f t="shared" si="1"/>
        <v>0</v>
      </c>
      <c r="I28" s="127">
        <f t="shared" si="1"/>
        <v>0</v>
      </c>
      <c r="J28" s="127">
        <f t="shared" si="1"/>
        <v>0</v>
      </c>
      <c r="K28" s="127">
        <f t="shared" si="1"/>
        <v>0</v>
      </c>
      <c r="L28" s="127">
        <f t="shared" si="1"/>
        <v>0</v>
      </c>
      <c r="M28" s="127">
        <f t="shared" si="1"/>
        <v>0</v>
      </c>
      <c r="N28" s="127">
        <f t="shared" si="1"/>
        <v>0</v>
      </c>
      <c r="O28" s="127">
        <f t="shared" si="1"/>
        <v>0</v>
      </c>
    </row>
    <row r="29" spans="1:15" x14ac:dyDescent="0.25">
      <c r="A29" s="128">
        <v>37347</v>
      </c>
      <c r="B29" s="129" t="s">
        <v>571</v>
      </c>
      <c r="C29" s="130">
        <v>61.662043640356003</v>
      </c>
      <c r="D29" s="131">
        <v>28</v>
      </c>
      <c r="E29" s="127">
        <f t="shared" si="1"/>
        <v>0</v>
      </c>
      <c r="F29" s="127">
        <f t="shared" si="1"/>
        <v>0</v>
      </c>
      <c r="G29" s="127">
        <f t="shared" si="1"/>
        <v>1</v>
      </c>
      <c r="H29" s="127">
        <f t="shared" si="1"/>
        <v>0</v>
      </c>
      <c r="I29" s="127">
        <f t="shared" si="1"/>
        <v>0</v>
      </c>
      <c r="J29" s="127">
        <f t="shared" si="1"/>
        <v>0</v>
      </c>
      <c r="K29" s="127">
        <f t="shared" si="1"/>
        <v>0</v>
      </c>
      <c r="L29" s="127">
        <f t="shared" si="1"/>
        <v>0</v>
      </c>
      <c r="M29" s="127">
        <f t="shared" si="1"/>
        <v>0</v>
      </c>
      <c r="N29" s="127">
        <f t="shared" si="1"/>
        <v>0</v>
      </c>
      <c r="O29" s="127">
        <f t="shared" si="1"/>
        <v>0</v>
      </c>
    </row>
    <row r="30" spans="1:15" x14ac:dyDescent="0.25">
      <c r="A30" s="128">
        <v>37377</v>
      </c>
      <c r="B30" s="129" t="s">
        <v>572</v>
      </c>
      <c r="C30" s="130">
        <v>61.100607755638997</v>
      </c>
      <c r="D30" s="131">
        <v>29</v>
      </c>
      <c r="E30" s="127">
        <f t="shared" si="1"/>
        <v>0</v>
      </c>
      <c r="F30" s="127">
        <f t="shared" si="1"/>
        <v>0</v>
      </c>
      <c r="G30" s="127">
        <f t="shared" si="1"/>
        <v>0</v>
      </c>
      <c r="H30" s="127">
        <f t="shared" si="1"/>
        <v>1</v>
      </c>
      <c r="I30" s="127">
        <f t="shared" si="1"/>
        <v>0</v>
      </c>
      <c r="J30" s="127">
        <f t="shared" si="1"/>
        <v>0</v>
      </c>
      <c r="K30" s="127">
        <f t="shared" si="1"/>
        <v>0</v>
      </c>
      <c r="L30" s="127">
        <f t="shared" si="1"/>
        <v>0</v>
      </c>
      <c r="M30" s="127">
        <f t="shared" si="1"/>
        <v>0</v>
      </c>
      <c r="N30" s="127">
        <f t="shared" si="1"/>
        <v>0</v>
      </c>
      <c r="O30" s="127">
        <f t="shared" si="1"/>
        <v>0</v>
      </c>
    </row>
    <row r="31" spans="1:15" x14ac:dyDescent="0.25">
      <c r="A31" s="128">
        <v>37408</v>
      </c>
      <c r="B31" s="129" t="s">
        <v>573</v>
      </c>
      <c r="C31" s="130">
        <v>59.880450995737</v>
      </c>
      <c r="D31" s="131">
        <v>30</v>
      </c>
      <c r="E31" s="127">
        <f t="shared" si="1"/>
        <v>0</v>
      </c>
      <c r="F31" s="127">
        <f t="shared" si="1"/>
        <v>0</v>
      </c>
      <c r="G31" s="127">
        <f t="shared" si="1"/>
        <v>0</v>
      </c>
      <c r="H31" s="127">
        <f t="shared" si="1"/>
        <v>0</v>
      </c>
      <c r="I31" s="127">
        <f t="shared" si="1"/>
        <v>1</v>
      </c>
      <c r="J31" s="127">
        <f t="shared" si="1"/>
        <v>0</v>
      </c>
      <c r="K31" s="127">
        <f t="shared" si="1"/>
        <v>0</v>
      </c>
      <c r="L31" s="127">
        <f t="shared" si="1"/>
        <v>0</v>
      </c>
      <c r="M31" s="127">
        <f t="shared" si="1"/>
        <v>0</v>
      </c>
      <c r="N31" s="127">
        <f t="shared" si="1"/>
        <v>0</v>
      </c>
      <c r="O31" s="127">
        <f t="shared" si="1"/>
        <v>0</v>
      </c>
    </row>
    <row r="32" spans="1:15" x14ac:dyDescent="0.25">
      <c r="A32" s="128">
        <v>37438</v>
      </c>
      <c r="B32" s="129" t="s">
        <v>574</v>
      </c>
      <c r="C32" s="130">
        <v>58.432651561931998</v>
      </c>
      <c r="D32" s="131">
        <v>31</v>
      </c>
      <c r="E32" s="127">
        <f t="shared" si="1"/>
        <v>0</v>
      </c>
      <c r="F32" s="127">
        <f t="shared" si="1"/>
        <v>0</v>
      </c>
      <c r="G32" s="127">
        <f t="shared" si="1"/>
        <v>0</v>
      </c>
      <c r="H32" s="127">
        <f t="shared" si="1"/>
        <v>0</v>
      </c>
      <c r="I32" s="127">
        <f t="shared" si="1"/>
        <v>0</v>
      </c>
      <c r="J32" s="127">
        <f t="shared" si="1"/>
        <v>1</v>
      </c>
      <c r="K32" s="127">
        <f t="shared" si="1"/>
        <v>0</v>
      </c>
      <c r="L32" s="127">
        <f t="shared" si="1"/>
        <v>0</v>
      </c>
      <c r="M32" s="127">
        <f t="shared" si="1"/>
        <v>0</v>
      </c>
      <c r="N32" s="127">
        <f t="shared" si="1"/>
        <v>0</v>
      </c>
      <c r="O32" s="127">
        <f t="shared" si="1"/>
        <v>0</v>
      </c>
    </row>
    <row r="33" spans="1:15" x14ac:dyDescent="0.25">
      <c r="A33" s="128">
        <v>37469</v>
      </c>
      <c r="B33" s="129" t="s">
        <v>575</v>
      </c>
      <c r="C33" s="130">
        <v>59.237029586588001</v>
      </c>
      <c r="D33" s="131">
        <v>32</v>
      </c>
      <c r="E33" s="127">
        <f t="shared" si="1"/>
        <v>0</v>
      </c>
      <c r="F33" s="127">
        <f t="shared" si="1"/>
        <v>0</v>
      </c>
      <c r="G33" s="127">
        <f t="shared" si="1"/>
        <v>0</v>
      </c>
      <c r="H33" s="127">
        <f t="shared" si="1"/>
        <v>0</v>
      </c>
      <c r="I33" s="127">
        <f t="shared" si="1"/>
        <v>0</v>
      </c>
      <c r="J33" s="127">
        <f t="shared" si="1"/>
        <v>0</v>
      </c>
      <c r="K33" s="127">
        <f t="shared" si="1"/>
        <v>1</v>
      </c>
      <c r="L33" s="127">
        <f t="shared" si="1"/>
        <v>0</v>
      </c>
      <c r="M33" s="127">
        <f t="shared" si="1"/>
        <v>0</v>
      </c>
      <c r="N33" s="127">
        <f t="shared" si="1"/>
        <v>0</v>
      </c>
      <c r="O33" s="127">
        <f t="shared" si="1"/>
        <v>0</v>
      </c>
    </row>
    <row r="34" spans="1:15" x14ac:dyDescent="0.25">
      <c r="A34" s="128">
        <v>37500</v>
      </c>
      <c r="B34" s="129" t="s">
        <v>576</v>
      </c>
      <c r="C34" s="130">
        <v>57.905020325980999</v>
      </c>
      <c r="D34" s="131">
        <v>33</v>
      </c>
      <c r="E34" s="127">
        <f t="shared" si="1"/>
        <v>0</v>
      </c>
      <c r="F34" s="127">
        <f t="shared" si="1"/>
        <v>0</v>
      </c>
      <c r="G34" s="127">
        <f t="shared" si="1"/>
        <v>0</v>
      </c>
      <c r="H34" s="127">
        <f t="shared" si="1"/>
        <v>0</v>
      </c>
      <c r="I34" s="127">
        <f t="shared" si="1"/>
        <v>0</v>
      </c>
      <c r="J34" s="127">
        <f t="shared" si="1"/>
        <v>0</v>
      </c>
      <c r="K34" s="127">
        <f t="shared" si="1"/>
        <v>0</v>
      </c>
      <c r="L34" s="127">
        <f t="shared" si="1"/>
        <v>1</v>
      </c>
      <c r="M34" s="127">
        <f t="shared" si="1"/>
        <v>0</v>
      </c>
      <c r="N34" s="127">
        <f t="shared" si="1"/>
        <v>0</v>
      </c>
      <c r="O34" s="127">
        <f t="shared" si="1"/>
        <v>0</v>
      </c>
    </row>
    <row r="35" spans="1:15" x14ac:dyDescent="0.25">
      <c r="A35" s="128">
        <v>37530</v>
      </c>
      <c r="B35" s="129" t="s">
        <v>577</v>
      </c>
      <c r="C35" s="130">
        <v>62.388449902977001</v>
      </c>
      <c r="D35" s="131">
        <v>34</v>
      </c>
      <c r="E35" s="127">
        <f t="shared" si="1"/>
        <v>0</v>
      </c>
      <c r="F35" s="127">
        <f t="shared" si="1"/>
        <v>0</v>
      </c>
      <c r="G35" s="127">
        <f t="shared" si="1"/>
        <v>0</v>
      </c>
      <c r="H35" s="127">
        <f t="shared" si="1"/>
        <v>0</v>
      </c>
      <c r="I35" s="127">
        <f t="shared" si="1"/>
        <v>0</v>
      </c>
      <c r="J35" s="127">
        <f t="shared" si="1"/>
        <v>0</v>
      </c>
      <c r="K35" s="127">
        <f t="shared" si="1"/>
        <v>0</v>
      </c>
      <c r="L35" s="127">
        <f t="shared" si="1"/>
        <v>0</v>
      </c>
      <c r="M35" s="127">
        <f t="shared" si="1"/>
        <v>1</v>
      </c>
      <c r="N35" s="127">
        <f t="shared" si="1"/>
        <v>0</v>
      </c>
      <c r="O35" s="127">
        <f t="shared" si="1"/>
        <v>0</v>
      </c>
    </row>
    <row r="36" spans="1:15" x14ac:dyDescent="0.25">
      <c r="A36" s="128">
        <v>37561</v>
      </c>
      <c r="B36" s="129" t="s">
        <v>578</v>
      </c>
      <c r="C36" s="130">
        <v>63.056014759431001</v>
      </c>
      <c r="D36" s="131">
        <v>35</v>
      </c>
      <c r="E36" s="127">
        <f t="shared" si="1"/>
        <v>0</v>
      </c>
      <c r="F36" s="127">
        <f t="shared" si="1"/>
        <v>0</v>
      </c>
      <c r="G36" s="127">
        <f t="shared" si="1"/>
        <v>0</v>
      </c>
      <c r="H36" s="127">
        <f t="shared" si="1"/>
        <v>0</v>
      </c>
      <c r="I36" s="127">
        <f t="shared" si="1"/>
        <v>0</v>
      </c>
      <c r="J36" s="127">
        <f t="shared" si="1"/>
        <v>0</v>
      </c>
      <c r="K36" s="127">
        <f t="shared" si="1"/>
        <v>0</v>
      </c>
      <c r="L36" s="127">
        <f t="shared" si="1"/>
        <v>0</v>
      </c>
      <c r="M36" s="127">
        <f t="shared" si="1"/>
        <v>0</v>
      </c>
      <c r="N36" s="127">
        <f t="shared" si="1"/>
        <v>1</v>
      </c>
      <c r="O36" s="127">
        <f t="shared" si="1"/>
        <v>0</v>
      </c>
    </row>
    <row r="37" spans="1:15" x14ac:dyDescent="0.25">
      <c r="A37" s="128">
        <v>37591</v>
      </c>
      <c r="B37" s="129" t="s">
        <v>579</v>
      </c>
      <c r="C37" s="130">
        <v>65.527866948172004</v>
      </c>
      <c r="D37" s="131">
        <v>36</v>
      </c>
      <c r="E37" s="127">
        <f t="shared" si="1"/>
        <v>0</v>
      </c>
      <c r="F37" s="127">
        <f t="shared" si="1"/>
        <v>0</v>
      </c>
      <c r="G37" s="127">
        <f t="shared" si="1"/>
        <v>0</v>
      </c>
      <c r="H37" s="127">
        <f t="shared" si="1"/>
        <v>0</v>
      </c>
      <c r="I37" s="127">
        <f t="shared" si="1"/>
        <v>0</v>
      </c>
      <c r="J37" s="127">
        <f t="shared" si="1"/>
        <v>0</v>
      </c>
      <c r="K37" s="127">
        <f t="shared" si="1"/>
        <v>0</v>
      </c>
      <c r="L37" s="127">
        <f t="shared" si="1"/>
        <v>0</v>
      </c>
      <c r="M37" s="127">
        <f t="shared" si="1"/>
        <v>0</v>
      </c>
      <c r="N37" s="127">
        <f t="shared" si="1"/>
        <v>0</v>
      </c>
      <c r="O37" s="127">
        <f t="shared" si="1"/>
        <v>1</v>
      </c>
    </row>
    <row r="38" spans="1:15" x14ac:dyDescent="0.25">
      <c r="A38" s="128">
        <v>37622</v>
      </c>
      <c r="B38" s="129" t="s">
        <v>580</v>
      </c>
      <c r="C38" s="130">
        <v>61.196663014294003</v>
      </c>
      <c r="D38" s="131">
        <v>37</v>
      </c>
      <c r="E38" s="127">
        <f t="shared" si="1"/>
        <v>0</v>
      </c>
      <c r="F38" s="127">
        <f t="shared" si="1"/>
        <v>0</v>
      </c>
      <c r="G38" s="127">
        <f t="shared" si="1"/>
        <v>0</v>
      </c>
      <c r="H38" s="127">
        <f t="shared" si="1"/>
        <v>0</v>
      </c>
      <c r="I38" s="127">
        <f t="shared" si="1"/>
        <v>0</v>
      </c>
      <c r="J38" s="127">
        <f t="shared" si="1"/>
        <v>0</v>
      </c>
      <c r="K38" s="127">
        <f t="shared" si="1"/>
        <v>0</v>
      </c>
      <c r="L38" s="127">
        <f t="shared" si="1"/>
        <v>0</v>
      </c>
      <c r="M38" s="127">
        <f t="shared" si="1"/>
        <v>0</v>
      </c>
      <c r="N38" s="127">
        <f t="shared" si="1"/>
        <v>0</v>
      </c>
      <c r="O38" s="127">
        <f t="shared" si="1"/>
        <v>0</v>
      </c>
    </row>
    <row r="39" spans="1:15" x14ac:dyDescent="0.25">
      <c r="A39" s="128">
        <v>37653</v>
      </c>
      <c r="B39" s="129" t="s">
        <v>569</v>
      </c>
      <c r="C39" s="130">
        <v>58.653525777840997</v>
      </c>
      <c r="D39" s="131">
        <v>38</v>
      </c>
      <c r="E39" s="127">
        <f t="shared" si="1"/>
        <v>1</v>
      </c>
      <c r="F39" s="127">
        <f t="shared" si="1"/>
        <v>0</v>
      </c>
      <c r="G39" s="127">
        <f t="shared" si="1"/>
        <v>0</v>
      </c>
      <c r="H39" s="127">
        <f t="shared" si="1"/>
        <v>0</v>
      </c>
      <c r="I39" s="127">
        <f t="shared" si="1"/>
        <v>0</v>
      </c>
      <c r="J39" s="127">
        <f t="shared" si="1"/>
        <v>0</v>
      </c>
      <c r="K39" s="127">
        <f t="shared" si="1"/>
        <v>0</v>
      </c>
      <c r="L39" s="127">
        <f t="shared" si="1"/>
        <v>0</v>
      </c>
      <c r="M39" s="127">
        <f t="shared" si="1"/>
        <v>0</v>
      </c>
      <c r="N39" s="127">
        <f t="shared" ref="N39:W65" si="2">IF($B39=N$1,1,0)</f>
        <v>0</v>
      </c>
      <c r="O39" s="127">
        <f t="shared" si="2"/>
        <v>0</v>
      </c>
    </row>
    <row r="40" spans="1:15" x14ac:dyDescent="0.25">
      <c r="A40" s="128">
        <v>37681</v>
      </c>
      <c r="B40" s="129" t="s">
        <v>570</v>
      </c>
      <c r="C40" s="130">
        <v>66.093776328564005</v>
      </c>
      <c r="D40" s="131">
        <v>39</v>
      </c>
      <c r="E40" s="127">
        <f t="shared" ref="E40:O103" si="3">IF($B40=E$1,1,0)</f>
        <v>0</v>
      </c>
      <c r="F40" s="127">
        <f t="shared" si="3"/>
        <v>1</v>
      </c>
      <c r="G40" s="127">
        <f t="shared" si="3"/>
        <v>0</v>
      </c>
      <c r="H40" s="127">
        <f t="shared" si="3"/>
        <v>0</v>
      </c>
      <c r="I40" s="127">
        <f t="shared" si="3"/>
        <v>0</v>
      </c>
      <c r="J40" s="127">
        <f t="shared" si="3"/>
        <v>0</v>
      </c>
      <c r="K40" s="127">
        <f t="shared" si="3"/>
        <v>0</v>
      </c>
      <c r="L40" s="127">
        <f t="shared" si="3"/>
        <v>0</v>
      </c>
      <c r="M40" s="127">
        <f t="shared" si="3"/>
        <v>0</v>
      </c>
      <c r="N40" s="127">
        <f t="shared" si="3"/>
        <v>0</v>
      </c>
      <c r="O40" s="127">
        <f t="shared" si="3"/>
        <v>0</v>
      </c>
    </row>
    <row r="41" spans="1:15" x14ac:dyDescent="0.25">
      <c r="A41" s="128">
        <v>37712</v>
      </c>
      <c r="B41" s="129" t="s">
        <v>571</v>
      </c>
      <c r="C41" s="130">
        <v>64.066394435256996</v>
      </c>
      <c r="D41" s="131">
        <v>40</v>
      </c>
      <c r="E41" s="127">
        <f t="shared" si="3"/>
        <v>0</v>
      </c>
      <c r="F41" s="127">
        <f t="shared" si="3"/>
        <v>0</v>
      </c>
      <c r="G41" s="127">
        <f t="shared" si="3"/>
        <v>1</v>
      </c>
      <c r="H41" s="127">
        <f t="shared" si="3"/>
        <v>0</v>
      </c>
      <c r="I41" s="127">
        <f t="shared" si="3"/>
        <v>0</v>
      </c>
      <c r="J41" s="127">
        <f t="shared" si="3"/>
        <v>0</v>
      </c>
      <c r="K41" s="127">
        <f t="shared" si="3"/>
        <v>0</v>
      </c>
      <c r="L41" s="127">
        <f t="shared" si="3"/>
        <v>0</v>
      </c>
      <c r="M41" s="127">
        <f t="shared" si="3"/>
        <v>0</v>
      </c>
      <c r="N41" s="127">
        <f t="shared" si="3"/>
        <v>0</v>
      </c>
      <c r="O41" s="127">
        <f t="shared" si="3"/>
        <v>0</v>
      </c>
    </row>
    <row r="42" spans="1:15" x14ac:dyDescent="0.25">
      <c r="A42" s="128">
        <v>37742</v>
      </c>
      <c r="B42" s="129" t="s">
        <v>572</v>
      </c>
      <c r="C42" s="130">
        <v>63.873809305263002</v>
      </c>
      <c r="D42" s="131">
        <v>41</v>
      </c>
      <c r="E42" s="127">
        <f t="shared" si="3"/>
        <v>0</v>
      </c>
      <c r="F42" s="127">
        <f t="shared" si="3"/>
        <v>0</v>
      </c>
      <c r="G42" s="127">
        <f t="shared" si="3"/>
        <v>0</v>
      </c>
      <c r="H42" s="127">
        <f t="shared" si="3"/>
        <v>1</v>
      </c>
      <c r="I42" s="127">
        <f t="shared" si="3"/>
        <v>0</v>
      </c>
      <c r="J42" s="127">
        <f t="shared" si="3"/>
        <v>0</v>
      </c>
      <c r="K42" s="127">
        <f t="shared" si="3"/>
        <v>0</v>
      </c>
      <c r="L42" s="127">
        <f t="shared" si="3"/>
        <v>0</v>
      </c>
      <c r="M42" s="127">
        <f t="shared" si="3"/>
        <v>0</v>
      </c>
      <c r="N42" s="127">
        <f t="shared" si="3"/>
        <v>0</v>
      </c>
      <c r="O42" s="127">
        <f t="shared" si="3"/>
        <v>0</v>
      </c>
    </row>
    <row r="43" spans="1:15" x14ac:dyDescent="0.25">
      <c r="A43" s="128">
        <v>37773</v>
      </c>
      <c r="B43" s="129" t="s">
        <v>573</v>
      </c>
      <c r="C43" s="130">
        <v>62.474698369267003</v>
      </c>
      <c r="D43" s="131">
        <v>42</v>
      </c>
      <c r="E43" s="127">
        <f t="shared" si="3"/>
        <v>0</v>
      </c>
      <c r="F43" s="127">
        <f t="shared" si="3"/>
        <v>0</v>
      </c>
      <c r="G43" s="127">
        <f t="shared" si="3"/>
        <v>0</v>
      </c>
      <c r="H43" s="127">
        <f t="shared" si="3"/>
        <v>0</v>
      </c>
      <c r="I43" s="127">
        <f t="shared" si="3"/>
        <v>1</v>
      </c>
      <c r="J43" s="127">
        <f t="shared" si="3"/>
        <v>0</v>
      </c>
      <c r="K43" s="127">
        <f t="shared" si="3"/>
        <v>0</v>
      </c>
      <c r="L43" s="127">
        <f t="shared" si="3"/>
        <v>0</v>
      </c>
      <c r="M43" s="127">
        <f t="shared" si="3"/>
        <v>0</v>
      </c>
      <c r="N43" s="127">
        <f t="shared" si="3"/>
        <v>0</v>
      </c>
      <c r="O43" s="127">
        <f t="shared" si="3"/>
        <v>0</v>
      </c>
    </row>
    <row r="44" spans="1:15" x14ac:dyDescent="0.25">
      <c r="A44" s="128">
        <v>37803</v>
      </c>
      <c r="B44" s="129" t="s">
        <v>574</v>
      </c>
      <c r="C44" s="130">
        <v>61.009703297614998</v>
      </c>
      <c r="D44" s="131">
        <v>43</v>
      </c>
      <c r="E44" s="127">
        <f t="shared" si="3"/>
        <v>0</v>
      </c>
      <c r="F44" s="127">
        <f t="shared" si="3"/>
        <v>0</v>
      </c>
      <c r="G44" s="127">
        <f t="shared" si="3"/>
        <v>0</v>
      </c>
      <c r="H44" s="127">
        <f t="shared" si="3"/>
        <v>0</v>
      </c>
      <c r="I44" s="127">
        <f t="shared" si="3"/>
        <v>0</v>
      </c>
      <c r="J44" s="127">
        <f t="shared" si="3"/>
        <v>1</v>
      </c>
      <c r="K44" s="127">
        <f t="shared" si="3"/>
        <v>0</v>
      </c>
      <c r="L44" s="127">
        <f t="shared" si="3"/>
        <v>0</v>
      </c>
      <c r="M44" s="127">
        <f t="shared" si="3"/>
        <v>0</v>
      </c>
      <c r="N44" s="127">
        <f t="shared" si="3"/>
        <v>0</v>
      </c>
      <c r="O44" s="127">
        <f t="shared" si="3"/>
        <v>0</v>
      </c>
    </row>
    <row r="45" spans="1:15" x14ac:dyDescent="0.25">
      <c r="A45" s="128">
        <v>37834</v>
      </c>
      <c r="B45" s="129" t="s">
        <v>575</v>
      </c>
      <c r="C45" s="130">
        <v>61.385727100574002</v>
      </c>
      <c r="D45" s="131">
        <v>44</v>
      </c>
      <c r="E45" s="127">
        <f t="shared" si="3"/>
        <v>0</v>
      </c>
      <c r="F45" s="127">
        <f t="shared" si="3"/>
        <v>0</v>
      </c>
      <c r="G45" s="127">
        <f t="shared" si="3"/>
        <v>0</v>
      </c>
      <c r="H45" s="127">
        <f t="shared" si="3"/>
        <v>0</v>
      </c>
      <c r="I45" s="127">
        <f t="shared" si="3"/>
        <v>0</v>
      </c>
      <c r="J45" s="127">
        <f t="shared" si="3"/>
        <v>0</v>
      </c>
      <c r="K45" s="127">
        <f t="shared" si="3"/>
        <v>1</v>
      </c>
      <c r="L45" s="127">
        <f t="shared" si="3"/>
        <v>0</v>
      </c>
      <c r="M45" s="127">
        <f t="shared" si="3"/>
        <v>0</v>
      </c>
      <c r="N45" s="127">
        <f t="shared" si="3"/>
        <v>0</v>
      </c>
      <c r="O45" s="127">
        <f t="shared" si="3"/>
        <v>0</v>
      </c>
    </row>
    <row r="46" spans="1:15" x14ac:dyDescent="0.25">
      <c r="A46" s="128">
        <v>37865</v>
      </c>
      <c r="B46" s="129" t="s">
        <v>576</v>
      </c>
      <c r="C46" s="130">
        <v>60.193277494896002</v>
      </c>
      <c r="D46" s="131">
        <v>45</v>
      </c>
      <c r="E46" s="127">
        <f t="shared" si="3"/>
        <v>0</v>
      </c>
      <c r="F46" s="127">
        <f t="shared" si="3"/>
        <v>0</v>
      </c>
      <c r="G46" s="127">
        <f t="shared" si="3"/>
        <v>0</v>
      </c>
      <c r="H46" s="127">
        <f t="shared" si="3"/>
        <v>0</v>
      </c>
      <c r="I46" s="127">
        <f t="shared" si="3"/>
        <v>0</v>
      </c>
      <c r="J46" s="127">
        <f t="shared" si="3"/>
        <v>0</v>
      </c>
      <c r="K46" s="127">
        <f t="shared" si="3"/>
        <v>0</v>
      </c>
      <c r="L46" s="127">
        <f t="shared" si="3"/>
        <v>1</v>
      </c>
      <c r="M46" s="127">
        <f t="shared" si="3"/>
        <v>0</v>
      </c>
      <c r="N46" s="127">
        <f t="shared" si="3"/>
        <v>0</v>
      </c>
      <c r="O46" s="127">
        <f t="shared" si="3"/>
        <v>0</v>
      </c>
    </row>
    <row r="47" spans="1:15" x14ac:dyDescent="0.25">
      <c r="A47" s="128">
        <v>37895</v>
      </c>
      <c r="B47" s="129" t="s">
        <v>577</v>
      </c>
      <c r="C47" s="130">
        <v>64.746455005548</v>
      </c>
      <c r="D47" s="131">
        <v>46</v>
      </c>
      <c r="E47" s="127">
        <f t="shared" si="3"/>
        <v>0</v>
      </c>
      <c r="F47" s="127">
        <f t="shared" si="3"/>
        <v>0</v>
      </c>
      <c r="G47" s="127">
        <f t="shared" si="3"/>
        <v>0</v>
      </c>
      <c r="H47" s="127">
        <f t="shared" si="3"/>
        <v>0</v>
      </c>
      <c r="I47" s="127">
        <f t="shared" si="3"/>
        <v>0</v>
      </c>
      <c r="J47" s="127">
        <f t="shared" si="3"/>
        <v>0</v>
      </c>
      <c r="K47" s="127">
        <f t="shared" si="3"/>
        <v>0</v>
      </c>
      <c r="L47" s="127">
        <f t="shared" si="3"/>
        <v>0</v>
      </c>
      <c r="M47" s="127">
        <f t="shared" si="3"/>
        <v>1</v>
      </c>
      <c r="N47" s="127">
        <f t="shared" si="3"/>
        <v>0</v>
      </c>
      <c r="O47" s="127">
        <f t="shared" si="3"/>
        <v>0</v>
      </c>
    </row>
    <row r="48" spans="1:15" x14ac:dyDescent="0.25">
      <c r="A48" s="128">
        <v>37926</v>
      </c>
      <c r="B48" s="129" t="s">
        <v>578</v>
      </c>
      <c r="C48" s="130">
        <v>65.247910026503007</v>
      </c>
      <c r="D48" s="131">
        <v>47</v>
      </c>
      <c r="E48" s="127">
        <f t="shared" si="3"/>
        <v>0</v>
      </c>
      <c r="F48" s="127">
        <f t="shared" si="3"/>
        <v>0</v>
      </c>
      <c r="G48" s="127">
        <f t="shared" si="3"/>
        <v>0</v>
      </c>
      <c r="H48" s="127">
        <f t="shared" si="3"/>
        <v>0</v>
      </c>
      <c r="I48" s="127">
        <f t="shared" si="3"/>
        <v>0</v>
      </c>
      <c r="J48" s="127">
        <f t="shared" si="3"/>
        <v>0</v>
      </c>
      <c r="K48" s="127">
        <f t="shared" si="3"/>
        <v>0</v>
      </c>
      <c r="L48" s="127">
        <f t="shared" si="3"/>
        <v>0</v>
      </c>
      <c r="M48" s="127">
        <f t="shared" si="3"/>
        <v>0</v>
      </c>
      <c r="N48" s="127">
        <f t="shared" si="3"/>
        <v>1</v>
      </c>
      <c r="O48" s="127">
        <f t="shared" si="3"/>
        <v>0</v>
      </c>
    </row>
    <row r="49" spans="1:15" x14ac:dyDescent="0.25">
      <c r="A49" s="128">
        <v>37956</v>
      </c>
      <c r="B49" s="129" t="s">
        <v>579</v>
      </c>
      <c r="C49" s="130">
        <v>67.760788568226005</v>
      </c>
      <c r="D49" s="131">
        <v>48</v>
      </c>
      <c r="E49" s="127">
        <f t="shared" si="3"/>
        <v>0</v>
      </c>
      <c r="F49" s="127">
        <f t="shared" si="3"/>
        <v>0</v>
      </c>
      <c r="G49" s="127">
        <f t="shared" si="3"/>
        <v>0</v>
      </c>
      <c r="H49" s="127">
        <f t="shared" si="3"/>
        <v>0</v>
      </c>
      <c r="I49" s="127">
        <f t="shared" si="3"/>
        <v>0</v>
      </c>
      <c r="J49" s="127">
        <f t="shared" si="3"/>
        <v>0</v>
      </c>
      <c r="K49" s="127">
        <f t="shared" si="3"/>
        <v>0</v>
      </c>
      <c r="L49" s="127">
        <f t="shared" si="3"/>
        <v>0</v>
      </c>
      <c r="M49" s="127">
        <f t="shared" si="3"/>
        <v>0</v>
      </c>
      <c r="N49" s="127">
        <f t="shared" si="3"/>
        <v>0</v>
      </c>
      <c r="O49" s="127">
        <f t="shared" si="3"/>
        <v>1</v>
      </c>
    </row>
    <row r="50" spans="1:15" x14ac:dyDescent="0.25">
      <c r="A50" s="128">
        <v>37987</v>
      </c>
      <c r="B50" s="129" t="s">
        <v>580</v>
      </c>
      <c r="C50" s="130">
        <v>63.702242497512003</v>
      </c>
      <c r="D50" s="131">
        <v>49</v>
      </c>
      <c r="E50" s="127">
        <f t="shared" si="3"/>
        <v>0</v>
      </c>
      <c r="F50" s="127">
        <f t="shared" si="3"/>
        <v>0</v>
      </c>
      <c r="G50" s="127">
        <f t="shared" si="3"/>
        <v>0</v>
      </c>
      <c r="H50" s="127">
        <f t="shared" si="3"/>
        <v>0</v>
      </c>
      <c r="I50" s="127">
        <f t="shared" si="3"/>
        <v>0</v>
      </c>
      <c r="J50" s="127">
        <f t="shared" si="3"/>
        <v>0</v>
      </c>
      <c r="K50" s="127">
        <f t="shared" si="3"/>
        <v>0</v>
      </c>
      <c r="L50" s="127">
        <f t="shared" si="3"/>
        <v>0</v>
      </c>
      <c r="M50" s="127">
        <f t="shared" si="3"/>
        <v>0</v>
      </c>
      <c r="N50" s="127">
        <f t="shared" si="3"/>
        <v>0</v>
      </c>
      <c r="O50" s="127">
        <f t="shared" si="3"/>
        <v>0</v>
      </c>
    </row>
    <row r="51" spans="1:15" x14ac:dyDescent="0.25">
      <c r="A51" s="128">
        <v>38018</v>
      </c>
      <c r="B51" s="129" t="s">
        <v>569</v>
      </c>
      <c r="C51" s="130">
        <v>61.321554955266997</v>
      </c>
      <c r="D51" s="131">
        <v>50</v>
      </c>
      <c r="E51" s="127">
        <f t="shared" si="3"/>
        <v>1</v>
      </c>
      <c r="F51" s="127">
        <f t="shared" si="3"/>
        <v>0</v>
      </c>
      <c r="G51" s="127">
        <f t="shared" si="3"/>
        <v>0</v>
      </c>
      <c r="H51" s="127">
        <f t="shared" si="3"/>
        <v>0</v>
      </c>
      <c r="I51" s="127">
        <f t="shared" si="3"/>
        <v>0</v>
      </c>
      <c r="J51" s="127">
        <f t="shared" si="3"/>
        <v>0</v>
      </c>
      <c r="K51" s="127">
        <f t="shared" si="3"/>
        <v>0</v>
      </c>
      <c r="L51" s="127">
        <f t="shared" si="3"/>
        <v>0</v>
      </c>
      <c r="M51" s="127">
        <f t="shared" si="3"/>
        <v>0</v>
      </c>
      <c r="N51" s="127">
        <f t="shared" si="3"/>
        <v>0</v>
      </c>
      <c r="O51" s="127">
        <f t="shared" si="3"/>
        <v>0</v>
      </c>
    </row>
    <row r="52" spans="1:15" x14ac:dyDescent="0.25">
      <c r="A52" s="128">
        <v>38047</v>
      </c>
      <c r="B52" s="129" t="s">
        <v>570</v>
      </c>
      <c r="C52" s="130">
        <v>70.112271592493002</v>
      </c>
      <c r="D52" s="131">
        <v>51</v>
      </c>
      <c r="E52" s="127">
        <f t="shared" si="3"/>
        <v>0</v>
      </c>
      <c r="F52" s="127">
        <f t="shared" si="3"/>
        <v>1</v>
      </c>
      <c r="G52" s="127">
        <f t="shared" si="3"/>
        <v>0</v>
      </c>
      <c r="H52" s="127">
        <f t="shared" si="3"/>
        <v>0</v>
      </c>
      <c r="I52" s="127">
        <f t="shared" si="3"/>
        <v>0</v>
      </c>
      <c r="J52" s="127">
        <f t="shared" si="3"/>
        <v>0</v>
      </c>
      <c r="K52" s="127">
        <f t="shared" si="3"/>
        <v>0</v>
      </c>
      <c r="L52" s="127">
        <f t="shared" si="3"/>
        <v>0</v>
      </c>
      <c r="M52" s="127">
        <f t="shared" si="3"/>
        <v>0</v>
      </c>
      <c r="N52" s="127">
        <f t="shared" si="3"/>
        <v>0</v>
      </c>
      <c r="O52" s="127">
        <f t="shared" si="3"/>
        <v>0</v>
      </c>
    </row>
    <row r="53" spans="1:15" x14ac:dyDescent="0.25">
      <c r="A53" s="128">
        <v>38078</v>
      </c>
      <c r="B53" s="129" t="s">
        <v>571</v>
      </c>
      <c r="C53" s="130">
        <v>67.972673605203994</v>
      </c>
      <c r="D53" s="131">
        <v>52</v>
      </c>
      <c r="E53" s="127">
        <f t="shared" si="3"/>
        <v>0</v>
      </c>
      <c r="F53" s="127">
        <f t="shared" si="3"/>
        <v>0</v>
      </c>
      <c r="G53" s="127">
        <f t="shared" si="3"/>
        <v>1</v>
      </c>
      <c r="H53" s="127">
        <f t="shared" si="3"/>
        <v>0</v>
      </c>
      <c r="I53" s="127">
        <f t="shared" si="3"/>
        <v>0</v>
      </c>
      <c r="J53" s="127">
        <f t="shared" si="3"/>
        <v>0</v>
      </c>
      <c r="K53" s="127">
        <f t="shared" si="3"/>
        <v>0</v>
      </c>
      <c r="L53" s="127">
        <f t="shared" si="3"/>
        <v>0</v>
      </c>
      <c r="M53" s="127">
        <f t="shared" si="3"/>
        <v>0</v>
      </c>
      <c r="N53" s="127">
        <f t="shared" si="3"/>
        <v>0</v>
      </c>
      <c r="O53" s="127">
        <f t="shared" si="3"/>
        <v>0</v>
      </c>
    </row>
    <row r="54" spans="1:15" x14ac:dyDescent="0.25">
      <c r="A54" s="128">
        <v>38108</v>
      </c>
      <c r="B54" s="129" t="s">
        <v>572</v>
      </c>
      <c r="C54" s="130">
        <v>67.890095484686995</v>
      </c>
      <c r="D54" s="131">
        <v>53</v>
      </c>
      <c r="E54" s="127">
        <f t="shared" si="3"/>
        <v>0</v>
      </c>
      <c r="F54" s="127">
        <f t="shared" si="3"/>
        <v>0</v>
      </c>
      <c r="G54" s="127">
        <f t="shared" si="3"/>
        <v>0</v>
      </c>
      <c r="H54" s="127">
        <f t="shared" si="3"/>
        <v>1</v>
      </c>
      <c r="I54" s="127">
        <f t="shared" si="3"/>
        <v>0</v>
      </c>
      <c r="J54" s="127">
        <f t="shared" si="3"/>
        <v>0</v>
      </c>
      <c r="K54" s="127">
        <f t="shared" si="3"/>
        <v>0</v>
      </c>
      <c r="L54" s="127">
        <f t="shared" si="3"/>
        <v>0</v>
      </c>
      <c r="M54" s="127">
        <f t="shared" si="3"/>
        <v>0</v>
      </c>
      <c r="N54" s="127">
        <f t="shared" si="3"/>
        <v>0</v>
      </c>
      <c r="O54" s="127">
        <f t="shared" si="3"/>
        <v>0</v>
      </c>
    </row>
    <row r="55" spans="1:15" x14ac:dyDescent="0.25">
      <c r="A55" s="128">
        <v>38139</v>
      </c>
      <c r="B55" s="129" t="s">
        <v>573</v>
      </c>
      <c r="C55" s="130">
        <v>66.474065718079999</v>
      </c>
      <c r="D55" s="131">
        <v>54</v>
      </c>
      <c r="E55" s="127">
        <f t="shared" si="3"/>
        <v>0</v>
      </c>
      <c r="F55" s="127">
        <f t="shared" si="3"/>
        <v>0</v>
      </c>
      <c r="G55" s="127">
        <f t="shared" si="3"/>
        <v>0</v>
      </c>
      <c r="H55" s="127">
        <f t="shared" si="3"/>
        <v>0</v>
      </c>
      <c r="I55" s="127">
        <f t="shared" si="3"/>
        <v>1</v>
      </c>
      <c r="J55" s="127">
        <f t="shared" si="3"/>
        <v>0</v>
      </c>
      <c r="K55" s="127">
        <f t="shared" si="3"/>
        <v>0</v>
      </c>
      <c r="L55" s="127">
        <f t="shared" si="3"/>
        <v>0</v>
      </c>
      <c r="M55" s="127">
        <f t="shared" si="3"/>
        <v>0</v>
      </c>
      <c r="N55" s="127">
        <f t="shared" si="3"/>
        <v>0</v>
      </c>
      <c r="O55" s="127">
        <f t="shared" si="3"/>
        <v>0</v>
      </c>
    </row>
    <row r="56" spans="1:15" x14ac:dyDescent="0.25">
      <c r="A56" s="128">
        <v>38169</v>
      </c>
      <c r="B56" s="129" t="s">
        <v>574</v>
      </c>
      <c r="C56" s="130">
        <v>65.672726924521001</v>
      </c>
      <c r="D56" s="131">
        <v>55</v>
      </c>
      <c r="E56" s="127">
        <f t="shared" si="3"/>
        <v>0</v>
      </c>
      <c r="F56" s="127">
        <f t="shared" si="3"/>
        <v>0</v>
      </c>
      <c r="G56" s="127">
        <f t="shared" si="3"/>
        <v>0</v>
      </c>
      <c r="H56" s="127">
        <f t="shared" si="3"/>
        <v>0</v>
      </c>
      <c r="I56" s="127">
        <f t="shared" si="3"/>
        <v>0</v>
      </c>
      <c r="J56" s="127">
        <f t="shared" si="3"/>
        <v>1</v>
      </c>
      <c r="K56" s="127">
        <f t="shared" si="3"/>
        <v>0</v>
      </c>
      <c r="L56" s="127">
        <f t="shared" si="3"/>
        <v>0</v>
      </c>
      <c r="M56" s="127">
        <f t="shared" si="3"/>
        <v>0</v>
      </c>
      <c r="N56" s="127">
        <f t="shared" si="3"/>
        <v>0</v>
      </c>
      <c r="O56" s="127">
        <f t="shared" si="3"/>
        <v>0</v>
      </c>
    </row>
    <row r="57" spans="1:15" x14ac:dyDescent="0.25">
      <c r="A57" s="128">
        <v>38200</v>
      </c>
      <c r="B57" s="129" t="s">
        <v>575</v>
      </c>
      <c r="C57" s="130">
        <v>66.659762484642002</v>
      </c>
      <c r="D57" s="131">
        <v>56</v>
      </c>
      <c r="E57" s="127">
        <f t="shared" si="3"/>
        <v>0</v>
      </c>
      <c r="F57" s="127">
        <f t="shared" si="3"/>
        <v>0</v>
      </c>
      <c r="G57" s="127">
        <f t="shared" si="3"/>
        <v>0</v>
      </c>
      <c r="H57" s="127">
        <f t="shared" si="3"/>
        <v>0</v>
      </c>
      <c r="I57" s="127">
        <f t="shared" si="3"/>
        <v>0</v>
      </c>
      <c r="J57" s="127">
        <f t="shared" si="3"/>
        <v>0</v>
      </c>
      <c r="K57" s="127">
        <f t="shared" si="3"/>
        <v>1</v>
      </c>
      <c r="L57" s="127">
        <f t="shared" si="3"/>
        <v>0</v>
      </c>
      <c r="M57" s="127">
        <f t="shared" si="3"/>
        <v>0</v>
      </c>
      <c r="N57" s="127">
        <f t="shared" si="3"/>
        <v>0</v>
      </c>
      <c r="O57" s="127">
        <f t="shared" si="3"/>
        <v>0</v>
      </c>
    </row>
    <row r="58" spans="1:15" x14ac:dyDescent="0.25">
      <c r="A58" s="128">
        <v>38231</v>
      </c>
      <c r="B58" s="129" t="s">
        <v>576</v>
      </c>
      <c r="C58" s="130">
        <v>65.279087514729</v>
      </c>
      <c r="D58" s="131">
        <v>57</v>
      </c>
      <c r="E58" s="127">
        <f t="shared" si="3"/>
        <v>0</v>
      </c>
      <c r="F58" s="127">
        <f t="shared" si="3"/>
        <v>0</v>
      </c>
      <c r="G58" s="127">
        <f t="shared" si="3"/>
        <v>0</v>
      </c>
      <c r="H58" s="127">
        <f t="shared" si="3"/>
        <v>0</v>
      </c>
      <c r="I58" s="127">
        <f t="shared" si="3"/>
        <v>0</v>
      </c>
      <c r="J58" s="127">
        <f t="shared" si="3"/>
        <v>0</v>
      </c>
      <c r="K58" s="127">
        <f t="shared" si="3"/>
        <v>0</v>
      </c>
      <c r="L58" s="127">
        <f t="shared" si="3"/>
        <v>1</v>
      </c>
      <c r="M58" s="127">
        <f t="shared" si="3"/>
        <v>0</v>
      </c>
      <c r="N58" s="127">
        <f t="shared" si="3"/>
        <v>0</v>
      </c>
      <c r="O58" s="127">
        <f t="shared" si="3"/>
        <v>0</v>
      </c>
    </row>
    <row r="59" spans="1:15" x14ac:dyDescent="0.25">
      <c r="A59" s="128">
        <v>38261</v>
      </c>
      <c r="B59" s="129" t="s">
        <v>577</v>
      </c>
      <c r="C59" s="130">
        <v>70.636479493988006</v>
      </c>
      <c r="D59" s="131">
        <v>58</v>
      </c>
      <c r="E59" s="127">
        <f t="shared" si="3"/>
        <v>0</v>
      </c>
      <c r="F59" s="127">
        <f t="shared" si="3"/>
        <v>0</v>
      </c>
      <c r="G59" s="127">
        <f t="shared" si="3"/>
        <v>0</v>
      </c>
      <c r="H59" s="127">
        <f t="shared" si="3"/>
        <v>0</v>
      </c>
      <c r="I59" s="127">
        <f t="shared" si="3"/>
        <v>0</v>
      </c>
      <c r="J59" s="127">
        <f t="shared" si="3"/>
        <v>0</v>
      </c>
      <c r="K59" s="127">
        <f t="shared" si="3"/>
        <v>0</v>
      </c>
      <c r="L59" s="127">
        <f t="shared" si="3"/>
        <v>0</v>
      </c>
      <c r="M59" s="127">
        <f t="shared" si="3"/>
        <v>1</v>
      </c>
      <c r="N59" s="127">
        <f t="shared" si="3"/>
        <v>0</v>
      </c>
      <c r="O59" s="127">
        <f t="shared" si="3"/>
        <v>0</v>
      </c>
    </row>
    <row r="60" spans="1:15" x14ac:dyDescent="0.25">
      <c r="A60" s="128">
        <v>38292</v>
      </c>
      <c r="B60" s="129" t="s">
        <v>578</v>
      </c>
      <c r="C60" s="130">
        <v>71.346680870512998</v>
      </c>
      <c r="D60" s="131">
        <v>59</v>
      </c>
      <c r="E60" s="127">
        <f t="shared" si="3"/>
        <v>0</v>
      </c>
      <c r="F60" s="127">
        <f t="shared" si="3"/>
        <v>0</v>
      </c>
      <c r="G60" s="127">
        <f t="shared" si="3"/>
        <v>0</v>
      </c>
      <c r="H60" s="127">
        <f t="shared" si="3"/>
        <v>0</v>
      </c>
      <c r="I60" s="127">
        <f t="shared" si="3"/>
        <v>0</v>
      </c>
      <c r="J60" s="127">
        <f t="shared" si="3"/>
        <v>0</v>
      </c>
      <c r="K60" s="127">
        <f t="shared" si="3"/>
        <v>0</v>
      </c>
      <c r="L60" s="127">
        <f t="shared" si="3"/>
        <v>0</v>
      </c>
      <c r="M60" s="127">
        <f t="shared" si="3"/>
        <v>0</v>
      </c>
      <c r="N60" s="127">
        <f t="shared" si="3"/>
        <v>1</v>
      </c>
      <c r="O60" s="127">
        <f t="shared" si="3"/>
        <v>0</v>
      </c>
    </row>
    <row r="61" spans="1:15" x14ac:dyDescent="0.25">
      <c r="A61" s="128">
        <v>38322</v>
      </c>
      <c r="B61" s="129" t="s">
        <v>579</v>
      </c>
      <c r="C61" s="130">
        <v>74.189871292136004</v>
      </c>
      <c r="D61" s="131">
        <v>60</v>
      </c>
      <c r="E61" s="127">
        <f t="shared" si="3"/>
        <v>0</v>
      </c>
      <c r="F61" s="127">
        <f t="shared" si="3"/>
        <v>0</v>
      </c>
      <c r="G61" s="127">
        <f t="shared" si="3"/>
        <v>0</v>
      </c>
      <c r="H61" s="127">
        <f t="shared" si="3"/>
        <v>0</v>
      </c>
      <c r="I61" s="127">
        <f t="shared" si="3"/>
        <v>0</v>
      </c>
      <c r="J61" s="127">
        <f t="shared" si="3"/>
        <v>0</v>
      </c>
      <c r="K61" s="127">
        <f t="shared" si="3"/>
        <v>0</v>
      </c>
      <c r="L61" s="127">
        <f t="shared" si="3"/>
        <v>0</v>
      </c>
      <c r="M61" s="127">
        <f t="shared" si="3"/>
        <v>0</v>
      </c>
      <c r="N61" s="127">
        <f t="shared" si="3"/>
        <v>0</v>
      </c>
      <c r="O61" s="127">
        <f t="shared" si="3"/>
        <v>1</v>
      </c>
    </row>
    <row r="62" spans="1:15" x14ac:dyDescent="0.25">
      <c r="A62" s="128">
        <v>38353</v>
      </c>
      <c r="B62" s="129" t="s">
        <v>580</v>
      </c>
      <c r="C62" s="130">
        <v>68.445000345501001</v>
      </c>
      <c r="D62" s="131">
        <v>61</v>
      </c>
      <c r="E62" s="127">
        <f t="shared" si="3"/>
        <v>0</v>
      </c>
      <c r="F62" s="127">
        <f t="shared" si="3"/>
        <v>0</v>
      </c>
      <c r="G62" s="127">
        <f t="shared" si="3"/>
        <v>0</v>
      </c>
      <c r="H62" s="127">
        <f t="shared" si="3"/>
        <v>0</v>
      </c>
      <c r="I62" s="127">
        <f t="shared" si="3"/>
        <v>0</v>
      </c>
      <c r="J62" s="127">
        <f t="shared" si="3"/>
        <v>0</v>
      </c>
      <c r="K62" s="127">
        <f t="shared" si="3"/>
        <v>0</v>
      </c>
      <c r="L62" s="127">
        <f t="shared" si="3"/>
        <v>0</v>
      </c>
      <c r="M62" s="127">
        <f t="shared" si="3"/>
        <v>0</v>
      </c>
      <c r="N62" s="127">
        <f t="shared" si="3"/>
        <v>0</v>
      </c>
      <c r="O62" s="127">
        <f t="shared" si="3"/>
        <v>0</v>
      </c>
    </row>
    <row r="63" spans="1:15" x14ac:dyDescent="0.25">
      <c r="A63" s="128">
        <v>38384</v>
      </c>
      <c r="B63" s="129" t="s">
        <v>569</v>
      </c>
      <c r="C63" s="130">
        <v>65.234412569783004</v>
      </c>
      <c r="D63" s="131">
        <v>62</v>
      </c>
      <c r="E63" s="127">
        <f t="shared" si="3"/>
        <v>1</v>
      </c>
      <c r="F63" s="127">
        <f t="shared" si="3"/>
        <v>0</v>
      </c>
      <c r="G63" s="127">
        <f t="shared" ref="F63:P89" si="4">IF($B63=G$1,1,0)</f>
        <v>0</v>
      </c>
      <c r="H63" s="127">
        <f t="shared" si="4"/>
        <v>0</v>
      </c>
      <c r="I63" s="127">
        <f t="shared" si="4"/>
        <v>0</v>
      </c>
      <c r="J63" s="127">
        <f t="shared" si="4"/>
        <v>0</v>
      </c>
      <c r="K63" s="127">
        <f t="shared" si="4"/>
        <v>0</v>
      </c>
      <c r="L63" s="127">
        <f t="shared" si="4"/>
        <v>0</v>
      </c>
      <c r="M63" s="127">
        <f t="shared" si="4"/>
        <v>0</v>
      </c>
      <c r="N63" s="127">
        <f t="shared" si="4"/>
        <v>0</v>
      </c>
      <c r="O63" s="127">
        <f t="shared" si="4"/>
        <v>0</v>
      </c>
    </row>
    <row r="64" spans="1:15" x14ac:dyDescent="0.25">
      <c r="A64" s="128">
        <v>38412</v>
      </c>
      <c r="B64" s="129" t="s">
        <v>570</v>
      </c>
      <c r="C64" s="130">
        <v>73.872724250020994</v>
      </c>
      <c r="D64" s="131">
        <v>63</v>
      </c>
      <c r="E64" s="127">
        <f t="shared" ref="E64:O127" si="5">IF($B64=E$1,1,0)</f>
        <v>0</v>
      </c>
      <c r="F64" s="127">
        <f t="shared" si="4"/>
        <v>1</v>
      </c>
      <c r="G64" s="127">
        <f t="shared" si="4"/>
        <v>0</v>
      </c>
      <c r="H64" s="127">
        <f t="shared" si="4"/>
        <v>0</v>
      </c>
      <c r="I64" s="127">
        <f t="shared" si="4"/>
        <v>0</v>
      </c>
      <c r="J64" s="127">
        <f t="shared" si="4"/>
        <v>0</v>
      </c>
      <c r="K64" s="127">
        <f t="shared" si="4"/>
        <v>0</v>
      </c>
      <c r="L64" s="127">
        <f t="shared" si="4"/>
        <v>0</v>
      </c>
      <c r="M64" s="127">
        <f t="shared" si="4"/>
        <v>0</v>
      </c>
      <c r="N64" s="127">
        <f t="shared" si="4"/>
        <v>0</v>
      </c>
      <c r="O64" s="127">
        <f t="shared" si="4"/>
        <v>0</v>
      </c>
    </row>
    <row r="65" spans="1:15" x14ac:dyDescent="0.25">
      <c r="A65" s="128">
        <v>38443</v>
      </c>
      <c r="B65" s="129" t="s">
        <v>571</v>
      </c>
      <c r="C65" s="130">
        <v>72.151020229874007</v>
      </c>
      <c r="D65" s="131">
        <v>64</v>
      </c>
      <c r="E65" s="127">
        <f t="shared" si="5"/>
        <v>0</v>
      </c>
      <c r="F65" s="127">
        <f t="shared" si="4"/>
        <v>0</v>
      </c>
      <c r="G65" s="127">
        <f t="shared" si="4"/>
        <v>1</v>
      </c>
      <c r="H65" s="127">
        <f t="shared" si="4"/>
        <v>0</v>
      </c>
      <c r="I65" s="127">
        <f t="shared" si="4"/>
        <v>0</v>
      </c>
      <c r="J65" s="127">
        <f t="shared" si="4"/>
        <v>0</v>
      </c>
      <c r="K65" s="127">
        <f t="shared" si="4"/>
        <v>0</v>
      </c>
      <c r="L65" s="127">
        <f t="shared" si="4"/>
        <v>0</v>
      </c>
      <c r="M65" s="127">
        <f t="shared" si="4"/>
        <v>0</v>
      </c>
      <c r="N65" s="127">
        <f t="shared" si="4"/>
        <v>0</v>
      </c>
      <c r="O65" s="127">
        <f t="shared" si="4"/>
        <v>0</v>
      </c>
    </row>
    <row r="66" spans="1:15" x14ac:dyDescent="0.25">
      <c r="A66" s="128">
        <v>38473</v>
      </c>
      <c r="B66" s="129" t="s">
        <v>572</v>
      </c>
      <c r="C66" s="130">
        <v>71.383797953032001</v>
      </c>
      <c r="D66" s="131">
        <v>65</v>
      </c>
      <c r="E66" s="127">
        <f t="shared" si="5"/>
        <v>0</v>
      </c>
      <c r="F66" s="127">
        <f t="shared" si="4"/>
        <v>0</v>
      </c>
      <c r="G66" s="127">
        <f t="shared" si="4"/>
        <v>0</v>
      </c>
      <c r="H66" s="127">
        <f t="shared" si="4"/>
        <v>1</v>
      </c>
      <c r="I66" s="127">
        <f t="shared" si="4"/>
        <v>0</v>
      </c>
      <c r="J66" s="127">
        <f t="shared" si="4"/>
        <v>0</v>
      </c>
      <c r="K66" s="127">
        <f t="shared" si="4"/>
        <v>0</v>
      </c>
      <c r="L66" s="127">
        <f t="shared" si="4"/>
        <v>0</v>
      </c>
      <c r="M66" s="127">
        <f t="shared" si="4"/>
        <v>0</v>
      </c>
      <c r="N66" s="127">
        <f t="shared" si="4"/>
        <v>0</v>
      </c>
      <c r="O66" s="127">
        <f t="shared" si="4"/>
        <v>0</v>
      </c>
    </row>
    <row r="67" spans="1:15" x14ac:dyDescent="0.25">
      <c r="A67" s="128">
        <v>38504</v>
      </c>
      <c r="B67" s="129" t="s">
        <v>573</v>
      </c>
      <c r="C67" s="130">
        <v>70.560173746116007</v>
      </c>
      <c r="D67" s="131">
        <v>66</v>
      </c>
      <c r="E67" s="127">
        <f t="shared" si="5"/>
        <v>0</v>
      </c>
      <c r="F67" s="127">
        <f t="shared" si="4"/>
        <v>0</v>
      </c>
      <c r="G67" s="127">
        <f t="shared" si="4"/>
        <v>0</v>
      </c>
      <c r="H67" s="127">
        <f t="shared" si="4"/>
        <v>0</v>
      </c>
      <c r="I67" s="127">
        <f t="shared" si="4"/>
        <v>1</v>
      </c>
      <c r="J67" s="127">
        <f t="shared" si="4"/>
        <v>0</v>
      </c>
      <c r="K67" s="127">
        <f t="shared" si="4"/>
        <v>0</v>
      </c>
      <c r="L67" s="127">
        <f t="shared" si="4"/>
        <v>0</v>
      </c>
      <c r="M67" s="127">
        <f t="shared" si="4"/>
        <v>0</v>
      </c>
      <c r="N67" s="127">
        <f t="shared" si="4"/>
        <v>0</v>
      </c>
      <c r="O67" s="127">
        <f t="shared" si="4"/>
        <v>0</v>
      </c>
    </row>
    <row r="68" spans="1:15" x14ac:dyDescent="0.25">
      <c r="A68" s="128">
        <v>38534</v>
      </c>
      <c r="B68" s="129" t="s">
        <v>574</v>
      </c>
      <c r="C68" s="130">
        <v>68.386984451366999</v>
      </c>
      <c r="D68" s="131">
        <v>67</v>
      </c>
      <c r="E68" s="127">
        <f t="shared" si="5"/>
        <v>0</v>
      </c>
      <c r="F68" s="127">
        <f t="shared" si="4"/>
        <v>0</v>
      </c>
      <c r="G68" s="127">
        <f t="shared" si="4"/>
        <v>0</v>
      </c>
      <c r="H68" s="127">
        <f t="shared" si="4"/>
        <v>0</v>
      </c>
      <c r="I68" s="127">
        <f t="shared" si="4"/>
        <v>0</v>
      </c>
      <c r="J68" s="127">
        <f t="shared" si="4"/>
        <v>1</v>
      </c>
      <c r="K68" s="127">
        <f t="shared" si="4"/>
        <v>0</v>
      </c>
      <c r="L68" s="127">
        <f t="shared" si="4"/>
        <v>0</v>
      </c>
      <c r="M68" s="127">
        <f t="shared" si="4"/>
        <v>0</v>
      </c>
      <c r="N68" s="127">
        <f t="shared" si="4"/>
        <v>0</v>
      </c>
      <c r="O68" s="127">
        <f t="shared" si="4"/>
        <v>0</v>
      </c>
    </row>
    <row r="69" spans="1:15" x14ac:dyDescent="0.25">
      <c r="A69" s="128">
        <v>38565</v>
      </c>
      <c r="B69" s="129" t="s">
        <v>575</v>
      </c>
      <c r="C69" s="130">
        <v>70.826519098177997</v>
      </c>
      <c r="D69" s="131">
        <v>68</v>
      </c>
      <c r="E69" s="127">
        <f t="shared" si="5"/>
        <v>0</v>
      </c>
      <c r="F69" s="127">
        <f t="shared" si="4"/>
        <v>0</v>
      </c>
      <c r="G69" s="127">
        <f t="shared" si="4"/>
        <v>0</v>
      </c>
      <c r="H69" s="127">
        <f t="shared" si="4"/>
        <v>0</v>
      </c>
      <c r="I69" s="127">
        <f t="shared" si="4"/>
        <v>0</v>
      </c>
      <c r="J69" s="127">
        <f t="shared" si="4"/>
        <v>0</v>
      </c>
      <c r="K69" s="127">
        <f t="shared" si="4"/>
        <v>1</v>
      </c>
      <c r="L69" s="127">
        <f t="shared" si="4"/>
        <v>0</v>
      </c>
      <c r="M69" s="127">
        <f t="shared" si="4"/>
        <v>0</v>
      </c>
      <c r="N69" s="127">
        <f t="shared" si="4"/>
        <v>0</v>
      </c>
      <c r="O69" s="127">
        <f t="shared" si="4"/>
        <v>0</v>
      </c>
    </row>
    <row r="70" spans="1:15" x14ac:dyDescent="0.25">
      <c r="A70" s="128">
        <v>38596</v>
      </c>
      <c r="B70" s="129" t="s">
        <v>576</v>
      </c>
      <c r="C70" s="130">
        <v>68.761571421642998</v>
      </c>
      <c r="D70" s="131">
        <v>69</v>
      </c>
      <c r="E70" s="127">
        <f t="shared" si="5"/>
        <v>0</v>
      </c>
      <c r="F70" s="127">
        <f t="shared" si="4"/>
        <v>0</v>
      </c>
      <c r="G70" s="127">
        <f t="shared" si="4"/>
        <v>0</v>
      </c>
      <c r="H70" s="127">
        <f t="shared" si="4"/>
        <v>0</v>
      </c>
      <c r="I70" s="127">
        <f t="shared" si="4"/>
        <v>0</v>
      </c>
      <c r="J70" s="127">
        <f t="shared" si="4"/>
        <v>0</v>
      </c>
      <c r="K70" s="127">
        <f t="shared" si="4"/>
        <v>0</v>
      </c>
      <c r="L70" s="127">
        <f t="shared" si="4"/>
        <v>1</v>
      </c>
      <c r="M70" s="127">
        <f t="shared" si="4"/>
        <v>0</v>
      </c>
      <c r="N70" s="127">
        <f t="shared" si="4"/>
        <v>0</v>
      </c>
      <c r="O70" s="127">
        <f t="shared" si="4"/>
        <v>0</v>
      </c>
    </row>
    <row r="71" spans="1:15" x14ac:dyDescent="0.25">
      <c r="A71" s="128">
        <v>38626</v>
      </c>
      <c r="B71" s="129" t="s">
        <v>577</v>
      </c>
      <c r="C71" s="130">
        <v>73.414034995674001</v>
      </c>
      <c r="D71" s="131">
        <v>70</v>
      </c>
      <c r="E71" s="127">
        <f t="shared" si="5"/>
        <v>0</v>
      </c>
      <c r="F71" s="127">
        <f t="shared" si="4"/>
        <v>0</v>
      </c>
      <c r="G71" s="127">
        <f t="shared" si="4"/>
        <v>0</v>
      </c>
      <c r="H71" s="127">
        <f t="shared" si="4"/>
        <v>0</v>
      </c>
      <c r="I71" s="127">
        <f t="shared" si="4"/>
        <v>0</v>
      </c>
      <c r="J71" s="127">
        <f t="shared" si="4"/>
        <v>0</v>
      </c>
      <c r="K71" s="127">
        <f t="shared" si="4"/>
        <v>0</v>
      </c>
      <c r="L71" s="127">
        <f t="shared" si="4"/>
        <v>0</v>
      </c>
      <c r="M71" s="127">
        <f t="shared" si="4"/>
        <v>1</v>
      </c>
      <c r="N71" s="127">
        <f t="shared" si="4"/>
        <v>0</v>
      </c>
      <c r="O71" s="127">
        <f t="shared" si="4"/>
        <v>0</v>
      </c>
    </row>
    <row r="72" spans="1:15" x14ac:dyDescent="0.25">
      <c r="A72" s="128">
        <v>38657</v>
      </c>
      <c r="B72" s="129" t="s">
        <v>578</v>
      </c>
      <c r="C72" s="130">
        <v>75.449640448791001</v>
      </c>
      <c r="D72" s="131">
        <v>71</v>
      </c>
      <c r="E72" s="127">
        <f t="shared" si="5"/>
        <v>0</v>
      </c>
      <c r="F72" s="127">
        <f t="shared" si="4"/>
        <v>0</v>
      </c>
      <c r="G72" s="127">
        <f t="shared" si="4"/>
        <v>0</v>
      </c>
      <c r="H72" s="127">
        <f t="shared" si="4"/>
        <v>0</v>
      </c>
      <c r="I72" s="127">
        <f t="shared" si="4"/>
        <v>0</v>
      </c>
      <c r="J72" s="127">
        <f t="shared" si="4"/>
        <v>0</v>
      </c>
      <c r="K72" s="127">
        <f t="shared" si="4"/>
        <v>0</v>
      </c>
      <c r="L72" s="127">
        <f t="shared" si="4"/>
        <v>0</v>
      </c>
      <c r="M72" s="127">
        <f t="shared" si="4"/>
        <v>0</v>
      </c>
      <c r="N72" s="127">
        <f t="shared" si="4"/>
        <v>1</v>
      </c>
      <c r="O72" s="127">
        <f t="shared" si="4"/>
        <v>0</v>
      </c>
    </row>
    <row r="73" spans="1:15" x14ac:dyDescent="0.25">
      <c r="A73" s="128">
        <v>38687</v>
      </c>
      <c r="B73" s="129" t="s">
        <v>579</v>
      </c>
      <c r="C73" s="130">
        <v>79.360776695794002</v>
      </c>
      <c r="D73" s="131">
        <v>72</v>
      </c>
      <c r="E73" s="127">
        <f t="shared" si="5"/>
        <v>0</v>
      </c>
      <c r="F73" s="127">
        <f t="shared" si="4"/>
        <v>0</v>
      </c>
      <c r="G73" s="127">
        <f t="shared" si="4"/>
        <v>0</v>
      </c>
      <c r="H73" s="127">
        <f t="shared" si="4"/>
        <v>0</v>
      </c>
      <c r="I73" s="127">
        <f t="shared" si="4"/>
        <v>0</v>
      </c>
      <c r="J73" s="127">
        <f t="shared" si="4"/>
        <v>0</v>
      </c>
      <c r="K73" s="127">
        <f t="shared" si="4"/>
        <v>0</v>
      </c>
      <c r="L73" s="127">
        <f t="shared" si="4"/>
        <v>0</v>
      </c>
      <c r="M73" s="127">
        <f t="shared" si="4"/>
        <v>0</v>
      </c>
      <c r="N73" s="127">
        <f t="shared" si="4"/>
        <v>0</v>
      </c>
      <c r="O73" s="127">
        <f t="shared" si="4"/>
        <v>1</v>
      </c>
    </row>
    <row r="74" spans="1:15" x14ac:dyDescent="0.25">
      <c r="A74" s="128">
        <v>38718</v>
      </c>
      <c r="B74" s="129" t="s">
        <v>580</v>
      </c>
      <c r="C74" s="130">
        <v>72.415419562729994</v>
      </c>
      <c r="D74" s="131">
        <v>73</v>
      </c>
      <c r="E74" s="127">
        <f t="shared" si="5"/>
        <v>0</v>
      </c>
      <c r="F74" s="127">
        <f t="shared" si="4"/>
        <v>0</v>
      </c>
      <c r="G74" s="127">
        <f t="shared" si="4"/>
        <v>0</v>
      </c>
      <c r="H74" s="127">
        <f t="shared" si="4"/>
        <v>0</v>
      </c>
      <c r="I74" s="127">
        <f t="shared" si="4"/>
        <v>0</v>
      </c>
      <c r="J74" s="127">
        <f t="shared" si="4"/>
        <v>0</v>
      </c>
      <c r="K74" s="127">
        <f t="shared" si="4"/>
        <v>0</v>
      </c>
      <c r="L74" s="127">
        <f t="shared" si="4"/>
        <v>0</v>
      </c>
      <c r="M74" s="127">
        <f t="shared" si="4"/>
        <v>0</v>
      </c>
      <c r="N74" s="127">
        <f t="shared" si="4"/>
        <v>0</v>
      </c>
      <c r="O74" s="127">
        <f t="shared" si="4"/>
        <v>0</v>
      </c>
    </row>
    <row r="75" spans="1:15" x14ac:dyDescent="0.25">
      <c r="A75" s="128">
        <v>38749</v>
      </c>
      <c r="B75" s="129" t="s">
        <v>569</v>
      </c>
      <c r="C75" s="130">
        <v>70.023901755771007</v>
      </c>
      <c r="D75" s="131">
        <v>74</v>
      </c>
      <c r="E75" s="127">
        <f t="shared" si="5"/>
        <v>1</v>
      </c>
      <c r="F75" s="127">
        <f t="shared" si="4"/>
        <v>0</v>
      </c>
      <c r="G75" s="127">
        <f t="shared" si="4"/>
        <v>0</v>
      </c>
      <c r="H75" s="127">
        <f t="shared" si="4"/>
        <v>0</v>
      </c>
      <c r="I75" s="127">
        <f t="shared" si="4"/>
        <v>0</v>
      </c>
      <c r="J75" s="127">
        <f t="shared" si="4"/>
        <v>0</v>
      </c>
      <c r="K75" s="127">
        <f t="shared" si="4"/>
        <v>0</v>
      </c>
      <c r="L75" s="127">
        <f t="shared" si="4"/>
        <v>0</v>
      </c>
      <c r="M75" s="127">
        <f t="shared" si="4"/>
        <v>0</v>
      </c>
      <c r="N75" s="127">
        <f t="shared" si="4"/>
        <v>0</v>
      </c>
      <c r="O75" s="127">
        <f t="shared" si="4"/>
        <v>0</v>
      </c>
    </row>
    <row r="76" spans="1:15" x14ac:dyDescent="0.25">
      <c r="A76" s="128">
        <v>38777</v>
      </c>
      <c r="B76" s="129" t="s">
        <v>570</v>
      </c>
      <c r="C76" s="130">
        <v>77.857092439332007</v>
      </c>
      <c r="D76" s="131">
        <v>75</v>
      </c>
      <c r="E76" s="127">
        <f t="shared" si="5"/>
        <v>0</v>
      </c>
      <c r="F76" s="127">
        <f t="shared" si="4"/>
        <v>1</v>
      </c>
      <c r="G76" s="127">
        <f t="shared" si="4"/>
        <v>0</v>
      </c>
      <c r="H76" s="127">
        <f t="shared" si="4"/>
        <v>0</v>
      </c>
      <c r="I76" s="127">
        <f t="shared" si="4"/>
        <v>0</v>
      </c>
      <c r="J76" s="127">
        <f t="shared" si="4"/>
        <v>0</v>
      </c>
      <c r="K76" s="127">
        <f t="shared" si="4"/>
        <v>0</v>
      </c>
      <c r="L76" s="127">
        <f t="shared" si="4"/>
        <v>0</v>
      </c>
      <c r="M76" s="127">
        <f t="shared" si="4"/>
        <v>0</v>
      </c>
      <c r="N76" s="127">
        <f t="shared" si="4"/>
        <v>0</v>
      </c>
      <c r="O76" s="127">
        <f t="shared" si="4"/>
        <v>0</v>
      </c>
    </row>
    <row r="77" spans="1:15" x14ac:dyDescent="0.25">
      <c r="A77" s="128">
        <v>38808</v>
      </c>
      <c r="B77" s="129" t="s">
        <v>571</v>
      </c>
      <c r="C77" s="130">
        <v>76.087098411490999</v>
      </c>
      <c r="D77" s="131">
        <v>76</v>
      </c>
      <c r="E77" s="127">
        <f t="shared" si="5"/>
        <v>0</v>
      </c>
      <c r="F77" s="127">
        <f t="shared" si="4"/>
        <v>0</v>
      </c>
      <c r="G77" s="127">
        <f t="shared" si="4"/>
        <v>1</v>
      </c>
      <c r="H77" s="127">
        <f t="shared" si="4"/>
        <v>0</v>
      </c>
      <c r="I77" s="127">
        <f t="shared" si="4"/>
        <v>0</v>
      </c>
      <c r="J77" s="127">
        <f t="shared" si="4"/>
        <v>0</v>
      </c>
      <c r="K77" s="127">
        <f t="shared" si="4"/>
        <v>0</v>
      </c>
      <c r="L77" s="127">
        <f t="shared" si="4"/>
        <v>0</v>
      </c>
      <c r="M77" s="127">
        <f t="shared" si="4"/>
        <v>0</v>
      </c>
      <c r="N77" s="127">
        <f t="shared" si="4"/>
        <v>0</v>
      </c>
      <c r="O77" s="127">
        <f t="shared" si="4"/>
        <v>0</v>
      </c>
    </row>
    <row r="78" spans="1:15" x14ac:dyDescent="0.25">
      <c r="A78" s="128">
        <v>38838</v>
      </c>
      <c r="B78" s="129" t="s">
        <v>572</v>
      </c>
      <c r="C78" s="130">
        <v>76.772317808127994</v>
      </c>
      <c r="D78" s="131">
        <v>77</v>
      </c>
      <c r="E78" s="127">
        <f t="shared" si="5"/>
        <v>0</v>
      </c>
      <c r="F78" s="127">
        <f t="shared" si="4"/>
        <v>0</v>
      </c>
      <c r="G78" s="127">
        <f t="shared" si="4"/>
        <v>0</v>
      </c>
      <c r="H78" s="127">
        <f t="shared" si="4"/>
        <v>1</v>
      </c>
      <c r="I78" s="127">
        <f t="shared" si="4"/>
        <v>0</v>
      </c>
      <c r="J78" s="127">
        <f t="shared" si="4"/>
        <v>0</v>
      </c>
      <c r="K78" s="127">
        <f t="shared" si="4"/>
        <v>0</v>
      </c>
      <c r="L78" s="127">
        <f t="shared" si="4"/>
        <v>0</v>
      </c>
      <c r="M78" s="127">
        <f t="shared" si="4"/>
        <v>0</v>
      </c>
      <c r="N78" s="127">
        <f t="shared" si="4"/>
        <v>0</v>
      </c>
      <c r="O78" s="127">
        <f t="shared" si="4"/>
        <v>0</v>
      </c>
    </row>
    <row r="79" spans="1:15" x14ac:dyDescent="0.25">
      <c r="A79" s="128">
        <v>38869</v>
      </c>
      <c r="B79" s="129" t="s">
        <v>573</v>
      </c>
      <c r="C79" s="130">
        <v>75.412793551608004</v>
      </c>
      <c r="D79" s="131">
        <v>78</v>
      </c>
      <c r="E79" s="127">
        <f t="shared" si="5"/>
        <v>0</v>
      </c>
      <c r="F79" s="127">
        <f t="shared" si="4"/>
        <v>0</v>
      </c>
      <c r="G79" s="127">
        <f t="shared" si="4"/>
        <v>0</v>
      </c>
      <c r="H79" s="127">
        <f t="shared" si="4"/>
        <v>0</v>
      </c>
      <c r="I79" s="127">
        <f t="shared" si="4"/>
        <v>1</v>
      </c>
      <c r="J79" s="127">
        <f t="shared" si="4"/>
        <v>0</v>
      </c>
      <c r="K79" s="127">
        <f t="shared" si="4"/>
        <v>0</v>
      </c>
      <c r="L79" s="127">
        <f t="shared" si="4"/>
        <v>0</v>
      </c>
      <c r="M79" s="127">
        <f t="shared" si="4"/>
        <v>0</v>
      </c>
      <c r="N79" s="127">
        <f t="shared" si="4"/>
        <v>0</v>
      </c>
      <c r="O79" s="127">
        <f t="shared" si="4"/>
        <v>0</v>
      </c>
    </row>
    <row r="80" spans="1:15" x14ac:dyDescent="0.25">
      <c r="A80" s="128">
        <v>38899</v>
      </c>
      <c r="B80" s="129" t="s">
        <v>574</v>
      </c>
      <c r="C80" s="130">
        <v>72.959334647633</v>
      </c>
      <c r="D80" s="131">
        <v>79</v>
      </c>
      <c r="E80" s="127">
        <f t="shared" si="5"/>
        <v>0</v>
      </c>
      <c r="F80" s="127">
        <f t="shared" si="4"/>
        <v>0</v>
      </c>
      <c r="G80" s="127">
        <f t="shared" si="4"/>
        <v>0</v>
      </c>
      <c r="H80" s="127">
        <f t="shared" si="4"/>
        <v>0</v>
      </c>
      <c r="I80" s="127">
        <f t="shared" si="4"/>
        <v>0</v>
      </c>
      <c r="J80" s="127">
        <f t="shared" si="4"/>
        <v>1</v>
      </c>
      <c r="K80" s="127">
        <f t="shared" si="4"/>
        <v>0</v>
      </c>
      <c r="L80" s="127">
        <f t="shared" si="4"/>
        <v>0</v>
      </c>
      <c r="M80" s="127">
        <f t="shared" si="4"/>
        <v>0</v>
      </c>
      <c r="N80" s="127">
        <f t="shared" si="4"/>
        <v>0</v>
      </c>
      <c r="O80" s="127">
        <f t="shared" si="4"/>
        <v>0</v>
      </c>
    </row>
    <row r="81" spans="1:15" x14ac:dyDescent="0.25">
      <c r="A81" s="128">
        <v>38930</v>
      </c>
      <c r="B81" s="129" t="s">
        <v>575</v>
      </c>
      <c r="C81" s="130">
        <v>74.242245929575006</v>
      </c>
      <c r="D81" s="131">
        <v>80</v>
      </c>
      <c r="E81" s="127">
        <f t="shared" si="5"/>
        <v>0</v>
      </c>
      <c r="F81" s="127">
        <f t="shared" si="4"/>
        <v>0</v>
      </c>
      <c r="G81" s="127">
        <f t="shared" si="4"/>
        <v>0</v>
      </c>
      <c r="H81" s="127">
        <f t="shared" si="4"/>
        <v>0</v>
      </c>
      <c r="I81" s="127">
        <f t="shared" si="4"/>
        <v>0</v>
      </c>
      <c r="J81" s="127">
        <f t="shared" si="4"/>
        <v>0</v>
      </c>
      <c r="K81" s="127">
        <f t="shared" si="4"/>
        <v>1</v>
      </c>
      <c r="L81" s="127">
        <f t="shared" si="4"/>
        <v>0</v>
      </c>
      <c r="M81" s="127">
        <f t="shared" si="4"/>
        <v>0</v>
      </c>
      <c r="N81" s="127">
        <f t="shared" si="4"/>
        <v>0</v>
      </c>
      <c r="O81" s="127">
        <f t="shared" si="4"/>
        <v>0</v>
      </c>
    </row>
    <row r="82" spans="1:15" x14ac:dyDescent="0.25">
      <c r="A82" s="128">
        <v>38961</v>
      </c>
      <c r="B82" s="129" t="s">
        <v>576</v>
      </c>
      <c r="C82" s="130">
        <v>73.394420823220997</v>
      </c>
      <c r="D82" s="131">
        <v>81</v>
      </c>
      <c r="E82" s="127">
        <f t="shared" si="5"/>
        <v>0</v>
      </c>
      <c r="F82" s="127">
        <f t="shared" si="4"/>
        <v>0</v>
      </c>
      <c r="G82" s="127">
        <f t="shared" si="4"/>
        <v>0</v>
      </c>
      <c r="H82" s="127">
        <f t="shared" si="4"/>
        <v>0</v>
      </c>
      <c r="I82" s="127">
        <f t="shared" si="4"/>
        <v>0</v>
      </c>
      <c r="J82" s="127">
        <f t="shared" si="4"/>
        <v>0</v>
      </c>
      <c r="K82" s="127">
        <f t="shared" si="4"/>
        <v>0</v>
      </c>
      <c r="L82" s="127">
        <f t="shared" si="4"/>
        <v>1</v>
      </c>
      <c r="M82" s="127">
        <f t="shared" si="4"/>
        <v>0</v>
      </c>
      <c r="N82" s="127">
        <f t="shared" si="4"/>
        <v>0</v>
      </c>
      <c r="O82" s="127">
        <f t="shared" si="4"/>
        <v>0</v>
      </c>
    </row>
    <row r="83" spans="1:15" x14ac:dyDescent="0.25">
      <c r="A83" s="128">
        <v>38991</v>
      </c>
      <c r="B83" s="129" t="s">
        <v>577</v>
      </c>
      <c r="C83" s="130">
        <v>79.059146140679005</v>
      </c>
      <c r="D83" s="131">
        <v>82</v>
      </c>
      <c r="E83" s="127">
        <f t="shared" si="5"/>
        <v>0</v>
      </c>
      <c r="F83" s="127">
        <f t="shared" si="4"/>
        <v>0</v>
      </c>
      <c r="G83" s="127">
        <f t="shared" si="4"/>
        <v>0</v>
      </c>
      <c r="H83" s="127">
        <f t="shared" si="4"/>
        <v>0</v>
      </c>
      <c r="I83" s="127">
        <f t="shared" si="4"/>
        <v>0</v>
      </c>
      <c r="J83" s="127">
        <f t="shared" si="4"/>
        <v>0</v>
      </c>
      <c r="K83" s="127">
        <f t="shared" si="4"/>
        <v>0</v>
      </c>
      <c r="L83" s="127">
        <f t="shared" si="4"/>
        <v>0</v>
      </c>
      <c r="M83" s="127">
        <f t="shared" si="4"/>
        <v>1</v>
      </c>
      <c r="N83" s="127">
        <f t="shared" si="4"/>
        <v>0</v>
      </c>
      <c r="O83" s="127">
        <f t="shared" si="4"/>
        <v>0</v>
      </c>
    </row>
    <row r="84" spans="1:15" x14ac:dyDescent="0.25">
      <c r="A84" s="128">
        <v>39022</v>
      </c>
      <c r="B84" s="129" t="s">
        <v>578</v>
      </c>
      <c r="C84" s="130">
        <v>79.673607006181001</v>
      </c>
      <c r="D84" s="131">
        <v>83</v>
      </c>
      <c r="E84" s="127">
        <f t="shared" si="5"/>
        <v>0</v>
      </c>
      <c r="F84" s="127">
        <f t="shared" si="4"/>
        <v>0</v>
      </c>
      <c r="G84" s="127">
        <f t="shared" si="4"/>
        <v>0</v>
      </c>
      <c r="H84" s="127">
        <f t="shared" si="4"/>
        <v>0</v>
      </c>
      <c r="I84" s="127">
        <f t="shared" si="4"/>
        <v>0</v>
      </c>
      <c r="J84" s="127">
        <f t="shared" si="4"/>
        <v>0</v>
      </c>
      <c r="K84" s="127">
        <f t="shared" si="4"/>
        <v>0</v>
      </c>
      <c r="L84" s="127">
        <f t="shared" si="4"/>
        <v>0</v>
      </c>
      <c r="M84" s="127">
        <f t="shared" si="4"/>
        <v>0</v>
      </c>
      <c r="N84" s="127">
        <f t="shared" si="4"/>
        <v>1</v>
      </c>
      <c r="O84" s="127">
        <f t="shared" si="4"/>
        <v>0</v>
      </c>
    </row>
    <row r="85" spans="1:15" x14ac:dyDescent="0.25">
      <c r="A85" s="128">
        <v>39052</v>
      </c>
      <c r="B85" s="129" t="s">
        <v>579</v>
      </c>
      <c r="C85" s="130">
        <v>84.140964156040994</v>
      </c>
      <c r="D85" s="131">
        <v>84</v>
      </c>
      <c r="E85" s="127">
        <f t="shared" si="5"/>
        <v>0</v>
      </c>
      <c r="F85" s="127">
        <f t="shared" si="4"/>
        <v>0</v>
      </c>
      <c r="G85" s="127">
        <f t="shared" si="4"/>
        <v>0</v>
      </c>
      <c r="H85" s="127">
        <f t="shared" si="4"/>
        <v>0</v>
      </c>
      <c r="I85" s="127">
        <f t="shared" si="4"/>
        <v>0</v>
      </c>
      <c r="J85" s="127">
        <f t="shared" si="4"/>
        <v>0</v>
      </c>
      <c r="K85" s="127">
        <f t="shared" si="4"/>
        <v>0</v>
      </c>
      <c r="L85" s="127">
        <f t="shared" si="4"/>
        <v>0</v>
      </c>
      <c r="M85" s="127">
        <f t="shared" si="4"/>
        <v>0</v>
      </c>
      <c r="N85" s="127">
        <f t="shared" si="4"/>
        <v>0</v>
      </c>
      <c r="O85" s="127">
        <f t="shared" si="4"/>
        <v>1</v>
      </c>
    </row>
    <row r="86" spans="1:15" x14ac:dyDescent="0.25">
      <c r="A86" s="128">
        <v>39083</v>
      </c>
      <c r="B86" s="129" t="s">
        <v>580</v>
      </c>
      <c r="C86" s="130">
        <v>76.360676150613003</v>
      </c>
      <c r="D86" s="131">
        <v>85</v>
      </c>
      <c r="E86" s="127">
        <f t="shared" si="5"/>
        <v>0</v>
      </c>
      <c r="F86" s="127">
        <f t="shared" si="4"/>
        <v>0</v>
      </c>
      <c r="G86" s="127">
        <f t="shared" si="4"/>
        <v>0</v>
      </c>
      <c r="H86" s="127">
        <f t="shared" si="4"/>
        <v>0</v>
      </c>
      <c r="I86" s="127">
        <f t="shared" si="4"/>
        <v>0</v>
      </c>
      <c r="J86" s="127">
        <f t="shared" si="4"/>
        <v>0</v>
      </c>
      <c r="K86" s="127">
        <f t="shared" si="4"/>
        <v>0</v>
      </c>
      <c r="L86" s="127">
        <f t="shared" si="4"/>
        <v>0</v>
      </c>
      <c r="M86" s="127">
        <f t="shared" si="4"/>
        <v>0</v>
      </c>
      <c r="N86" s="127">
        <f t="shared" si="4"/>
        <v>0</v>
      </c>
      <c r="O86" s="127">
        <f t="shared" si="4"/>
        <v>0</v>
      </c>
    </row>
    <row r="87" spans="1:15" x14ac:dyDescent="0.25">
      <c r="A87" s="128">
        <v>39114</v>
      </c>
      <c r="B87" s="129" t="s">
        <v>569</v>
      </c>
      <c r="C87" s="130">
        <v>73.378759796783996</v>
      </c>
      <c r="D87" s="131">
        <v>86</v>
      </c>
      <c r="E87" s="127">
        <f t="shared" si="5"/>
        <v>1</v>
      </c>
      <c r="F87" s="127">
        <f t="shared" si="4"/>
        <v>0</v>
      </c>
      <c r="G87" s="127">
        <f t="shared" si="4"/>
        <v>0</v>
      </c>
      <c r="H87" s="127">
        <f t="shared" si="4"/>
        <v>0</v>
      </c>
      <c r="I87" s="127">
        <f t="shared" si="4"/>
        <v>0</v>
      </c>
      <c r="J87" s="127">
        <f t="shared" si="4"/>
        <v>0</v>
      </c>
      <c r="K87" s="127">
        <f t="shared" si="4"/>
        <v>0</v>
      </c>
      <c r="L87" s="127">
        <f t="shared" si="4"/>
        <v>0</v>
      </c>
      <c r="M87" s="127">
        <f t="shared" si="4"/>
        <v>0</v>
      </c>
      <c r="N87" s="127">
        <f t="shared" si="4"/>
        <v>0</v>
      </c>
      <c r="O87" s="127">
        <f t="shared" si="4"/>
        <v>0</v>
      </c>
    </row>
    <row r="88" spans="1:15" x14ac:dyDescent="0.25">
      <c r="A88" s="128">
        <v>39142</v>
      </c>
      <c r="B88" s="129" t="s">
        <v>570</v>
      </c>
      <c r="C88" s="130">
        <v>83.172560527056007</v>
      </c>
      <c r="D88" s="131">
        <v>87</v>
      </c>
      <c r="E88" s="127">
        <f t="shared" si="5"/>
        <v>0</v>
      </c>
      <c r="F88" s="127">
        <f t="shared" si="4"/>
        <v>1</v>
      </c>
      <c r="G88" s="127">
        <f t="shared" si="4"/>
        <v>0</v>
      </c>
      <c r="H88" s="127">
        <f t="shared" si="4"/>
        <v>0</v>
      </c>
      <c r="I88" s="127">
        <f t="shared" si="4"/>
        <v>0</v>
      </c>
      <c r="J88" s="127">
        <f t="shared" si="4"/>
        <v>0</v>
      </c>
      <c r="K88" s="127">
        <f t="shared" si="4"/>
        <v>0</v>
      </c>
      <c r="L88" s="127">
        <f t="shared" ref="F88:U113" si="6">IF($B88=L$1,1,0)</f>
        <v>0</v>
      </c>
      <c r="M88" s="127">
        <f t="shared" si="6"/>
        <v>0</v>
      </c>
      <c r="N88" s="127">
        <f t="shared" si="6"/>
        <v>0</v>
      </c>
      <c r="O88" s="127">
        <f t="shared" si="6"/>
        <v>0</v>
      </c>
    </row>
    <row r="89" spans="1:15" x14ac:dyDescent="0.25">
      <c r="A89" s="128">
        <v>39173</v>
      </c>
      <c r="B89" s="129" t="s">
        <v>571</v>
      </c>
      <c r="C89" s="130">
        <v>80.593586712930005</v>
      </c>
      <c r="D89" s="131">
        <v>88</v>
      </c>
      <c r="E89" s="127">
        <f t="shared" si="5"/>
        <v>0</v>
      </c>
      <c r="F89" s="127">
        <f t="shared" si="6"/>
        <v>0</v>
      </c>
      <c r="G89" s="127">
        <f t="shared" si="6"/>
        <v>1</v>
      </c>
      <c r="H89" s="127">
        <f t="shared" si="6"/>
        <v>0</v>
      </c>
      <c r="I89" s="127">
        <f t="shared" si="6"/>
        <v>0</v>
      </c>
      <c r="J89" s="127">
        <f t="shared" si="6"/>
        <v>0</v>
      </c>
      <c r="K89" s="127">
        <f t="shared" si="6"/>
        <v>0</v>
      </c>
      <c r="L89" s="127">
        <f t="shared" si="6"/>
        <v>0</v>
      </c>
      <c r="M89" s="127">
        <f t="shared" si="6"/>
        <v>0</v>
      </c>
      <c r="N89" s="127">
        <f t="shared" si="6"/>
        <v>0</v>
      </c>
      <c r="O89" s="127">
        <f t="shared" si="6"/>
        <v>0</v>
      </c>
    </row>
    <row r="90" spans="1:15" x14ac:dyDescent="0.25">
      <c r="A90" s="128">
        <v>39203</v>
      </c>
      <c r="B90" s="129" t="s">
        <v>572</v>
      </c>
      <c r="C90" s="130">
        <v>80.800082670774003</v>
      </c>
      <c r="D90" s="131">
        <v>89</v>
      </c>
      <c r="E90" s="127">
        <f t="shared" si="5"/>
        <v>0</v>
      </c>
      <c r="F90" s="127">
        <f t="shared" si="6"/>
        <v>0</v>
      </c>
      <c r="G90" s="127">
        <f t="shared" si="6"/>
        <v>0</v>
      </c>
      <c r="H90" s="127">
        <f t="shared" si="6"/>
        <v>1</v>
      </c>
      <c r="I90" s="127">
        <f t="shared" si="6"/>
        <v>0</v>
      </c>
      <c r="J90" s="127">
        <f t="shared" si="6"/>
        <v>0</v>
      </c>
      <c r="K90" s="127">
        <f t="shared" si="6"/>
        <v>0</v>
      </c>
      <c r="L90" s="127">
        <f t="shared" si="6"/>
        <v>0</v>
      </c>
      <c r="M90" s="127">
        <f t="shared" si="6"/>
        <v>0</v>
      </c>
      <c r="N90" s="127">
        <f t="shared" si="6"/>
        <v>0</v>
      </c>
      <c r="O90" s="127">
        <f t="shared" si="6"/>
        <v>0</v>
      </c>
    </row>
    <row r="91" spans="1:15" x14ac:dyDescent="0.25">
      <c r="A91" s="128">
        <v>39234</v>
      </c>
      <c r="B91" s="129" t="s">
        <v>573</v>
      </c>
      <c r="C91" s="130">
        <v>79.334593693680006</v>
      </c>
      <c r="D91" s="131">
        <v>90</v>
      </c>
      <c r="E91" s="127">
        <f t="shared" si="5"/>
        <v>0</v>
      </c>
      <c r="F91" s="127">
        <f t="shared" si="6"/>
        <v>0</v>
      </c>
      <c r="G91" s="127">
        <f t="shared" si="6"/>
        <v>0</v>
      </c>
      <c r="H91" s="127">
        <f t="shared" si="6"/>
        <v>0</v>
      </c>
      <c r="I91" s="127">
        <f t="shared" si="6"/>
        <v>1</v>
      </c>
      <c r="J91" s="127">
        <f t="shared" si="6"/>
        <v>0</v>
      </c>
      <c r="K91" s="127">
        <f t="shared" si="6"/>
        <v>0</v>
      </c>
      <c r="L91" s="127">
        <f t="shared" si="6"/>
        <v>0</v>
      </c>
      <c r="M91" s="127">
        <f t="shared" si="6"/>
        <v>0</v>
      </c>
      <c r="N91" s="127">
        <f t="shared" si="6"/>
        <v>0</v>
      </c>
      <c r="O91" s="127">
        <f t="shared" si="6"/>
        <v>0</v>
      </c>
    </row>
    <row r="92" spans="1:15" x14ac:dyDescent="0.25">
      <c r="A92" s="128">
        <v>39264</v>
      </c>
      <c r="B92" s="129" t="s">
        <v>574</v>
      </c>
      <c r="C92" s="130">
        <v>75.321982151434995</v>
      </c>
      <c r="D92" s="131">
        <v>91</v>
      </c>
      <c r="E92" s="127">
        <f t="shared" si="5"/>
        <v>0</v>
      </c>
      <c r="F92" s="127">
        <f t="shared" si="6"/>
        <v>0</v>
      </c>
      <c r="G92" s="127">
        <f t="shared" si="6"/>
        <v>0</v>
      </c>
      <c r="H92" s="127">
        <f t="shared" si="6"/>
        <v>0</v>
      </c>
      <c r="I92" s="127">
        <f t="shared" si="6"/>
        <v>0</v>
      </c>
      <c r="J92" s="127">
        <f t="shared" si="6"/>
        <v>1</v>
      </c>
      <c r="K92" s="127">
        <f t="shared" si="6"/>
        <v>0</v>
      </c>
      <c r="L92" s="127">
        <f t="shared" si="6"/>
        <v>0</v>
      </c>
      <c r="M92" s="127">
        <f t="shared" si="6"/>
        <v>0</v>
      </c>
      <c r="N92" s="127">
        <f t="shared" si="6"/>
        <v>0</v>
      </c>
      <c r="O92" s="127">
        <f t="shared" si="6"/>
        <v>0</v>
      </c>
    </row>
    <row r="93" spans="1:15" x14ac:dyDescent="0.25">
      <c r="A93" s="128">
        <v>39295</v>
      </c>
      <c r="B93" s="129" t="s">
        <v>575</v>
      </c>
      <c r="C93" s="130">
        <v>77.636575142045004</v>
      </c>
      <c r="D93" s="131">
        <v>92</v>
      </c>
      <c r="E93" s="127">
        <f t="shared" si="5"/>
        <v>0</v>
      </c>
      <c r="F93" s="127">
        <f t="shared" si="6"/>
        <v>0</v>
      </c>
      <c r="G93" s="127">
        <f t="shared" si="6"/>
        <v>0</v>
      </c>
      <c r="H93" s="127">
        <f t="shared" si="6"/>
        <v>0</v>
      </c>
      <c r="I93" s="127">
        <f t="shared" si="6"/>
        <v>0</v>
      </c>
      <c r="J93" s="127">
        <f t="shared" si="6"/>
        <v>0</v>
      </c>
      <c r="K93" s="127">
        <f t="shared" si="6"/>
        <v>1</v>
      </c>
      <c r="L93" s="127">
        <f t="shared" si="6"/>
        <v>0</v>
      </c>
      <c r="M93" s="127">
        <f t="shared" si="6"/>
        <v>0</v>
      </c>
      <c r="N93" s="127">
        <f t="shared" si="6"/>
        <v>0</v>
      </c>
      <c r="O93" s="127">
        <f t="shared" si="6"/>
        <v>0</v>
      </c>
    </row>
    <row r="94" spans="1:15" x14ac:dyDescent="0.25">
      <c r="A94" s="128">
        <v>39326</v>
      </c>
      <c r="B94" s="129" t="s">
        <v>576</v>
      </c>
      <c r="C94" s="130">
        <v>77.273499852211003</v>
      </c>
      <c r="D94" s="131">
        <v>93</v>
      </c>
      <c r="E94" s="127">
        <f t="shared" si="5"/>
        <v>0</v>
      </c>
      <c r="F94" s="127">
        <f t="shared" si="6"/>
        <v>0</v>
      </c>
      <c r="G94" s="127">
        <f t="shared" si="6"/>
        <v>0</v>
      </c>
      <c r="H94" s="127">
        <f t="shared" si="6"/>
        <v>0</v>
      </c>
      <c r="I94" s="127">
        <f t="shared" si="6"/>
        <v>0</v>
      </c>
      <c r="J94" s="127">
        <f t="shared" si="6"/>
        <v>0</v>
      </c>
      <c r="K94" s="127">
        <f t="shared" si="6"/>
        <v>0</v>
      </c>
      <c r="L94" s="127">
        <f t="shared" si="6"/>
        <v>1</v>
      </c>
      <c r="M94" s="127">
        <f t="shared" si="6"/>
        <v>0</v>
      </c>
      <c r="N94" s="127">
        <f t="shared" si="6"/>
        <v>0</v>
      </c>
      <c r="O94" s="127">
        <f t="shared" si="6"/>
        <v>0</v>
      </c>
    </row>
    <row r="95" spans="1:15" x14ac:dyDescent="0.25">
      <c r="A95" s="128">
        <v>39356</v>
      </c>
      <c r="B95" s="129" t="s">
        <v>577</v>
      </c>
      <c r="C95" s="130">
        <v>81.775627178484996</v>
      </c>
      <c r="D95" s="131">
        <v>94</v>
      </c>
      <c r="E95" s="127">
        <f t="shared" si="5"/>
        <v>0</v>
      </c>
      <c r="F95" s="127">
        <f t="shared" si="6"/>
        <v>0</v>
      </c>
      <c r="G95" s="127">
        <f t="shared" si="6"/>
        <v>0</v>
      </c>
      <c r="H95" s="127">
        <f t="shared" si="6"/>
        <v>0</v>
      </c>
      <c r="I95" s="127">
        <f t="shared" si="6"/>
        <v>0</v>
      </c>
      <c r="J95" s="127">
        <f t="shared" si="6"/>
        <v>0</v>
      </c>
      <c r="K95" s="127">
        <f t="shared" si="6"/>
        <v>0</v>
      </c>
      <c r="L95" s="127">
        <f t="shared" si="6"/>
        <v>0</v>
      </c>
      <c r="M95" s="127">
        <f t="shared" si="6"/>
        <v>1</v>
      </c>
      <c r="N95" s="127">
        <f t="shared" si="6"/>
        <v>0</v>
      </c>
      <c r="O95" s="127">
        <f t="shared" si="6"/>
        <v>0</v>
      </c>
    </row>
    <row r="96" spans="1:15" x14ac:dyDescent="0.25">
      <c r="A96" s="128">
        <v>39387</v>
      </c>
      <c r="B96" s="129" t="s">
        <v>578</v>
      </c>
      <c r="C96" s="130">
        <v>83.097478626096006</v>
      </c>
      <c r="D96" s="131">
        <v>95</v>
      </c>
      <c r="E96" s="127">
        <f t="shared" si="5"/>
        <v>0</v>
      </c>
      <c r="F96" s="127">
        <f t="shared" si="6"/>
        <v>0</v>
      </c>
      <c r="G96" s="127">
        <f t="shared" si="6"/>
        <v>0</v>
      </c>
      <c r="H96" s="127">
        <f t="shared" si="6"/>
        <v>0</v>
      </c>
      <c r="I96" s="127">
        <f t="shared" si="6"/>
        <v>0</v>
      </c>
      <c r="J96" s="127">
        <f t="shared" si="6"/>
        <v>0</v>
      </c>
      <c r="K96" s="127">
        <f t="shared" si="6"/>
        <v>0</v>
      </c>
      <c r="L96" s="127">
        <f t="shared" si="6"/>
        <v>0</v>
      </c>
      <c r="M96" s="127">
        <f t="shared" si="6"/>
        <v>0</v>
      </c>
      <c r="N96" s="127">
        <f t="shared" si="6"/>
        <v>1</v>
      </c>
      <c r="O96" s="127">
        <f t="shared" si="6"/>
        <v>0</v>
      </c>
    </row>
    <row r="97" spans="1:15" x14ac:dyDescent="0.25">
      <c r="A97" s="128">
        <v>39417</v>
      </c>
      <c r="B97" s="129" t="s">
        <v>579</v>
      </c>
      <c r="C97" s="130">
        <v>88.031360013750998</v>
      </c>
      <c r="D97" s="131">
        <v>96</v>
      </c>
      <c r="E97" s="127">
        <f t="shared" si="5"/>
        <v>0</v>
      </c>
      <c r="F97" s="127">
        <f t="shared" si="6"/>
        <v>0</v>
      </c>
      <c r="G97" s="127">
        <f t="shared" si="6"/>
        <v>0</v>
      </c>
      <c r="H97" s="127">
        <f t="shared" si="6"/>
        <v>0</v>
      </c>
      <c r="I97" s="127">
        <f t="shared" si="6"/>
        <v>0</v>
      </c>
      <c r="J97" s="127">
        <f t="shared" si="6"/>
        <v>0</v>
      </c>
      <c r="K97" s="127">
        <f t="shared" si="6"/>
        <v>0</v>
      </c>
      <c r="L97" s="127">
        <f t="shared" si="6"/>
        <v>0</v>
      </c>
      <c r="M97" s="127">
        <f t="shared" si="6"/>
        <v>0</v>
      </c>
      <c r="N97" s="127">
        <f t="shared" si="6"/>
        <v>0</v>
      </c>
      <c r="O97" s="127">
        <f t="shared" si="6"/>
        <v>1</v>
      </c>
    </row>
    <row r="98" spans="1:15" x14ac:dyDescent="0.25">
      <c r="A98" s="128">
        <v>39448</v>
      </c>
      <c r="B98" s="129" t="s">
        <v>580</v>
      </c>
      <c r="C98" s="130">
        <v>80.418272314015994</v>
      </c>
      <c r="D98" s="131">
        <v>97</v>
      </c>
      <c r="E98" s="127">
        <f t="shared" si="5"/>
        <v>0</v>
      </c>
      <c r="F98" s="127">
        <f t="shared" si="6"/>
        <v>0</v>
      </c>
      <c r="G98" s="127">
        <f t="shared" si="6"/>
        <v>0</v>
      </c>
      <c r="H98" s="127">
        <f t="shared" si="6"/>
        <v>0</v>
      </c>
      <c r="I98" s="127">
        <f t="shared" si="6"/>
        <v>0</v>
      </c>
      <c r="J98" s="127">
        <f t="shared" si="6"/>
        <v>0</v>
      </c>
      <c r="K98" s="127">
        <f t="shared" si="6"/>
        <v>0</v>
      </c>
      <c r="L98" s="127">
        <f t="shared" si="6"/>
        <v>0</v>
      </c>
      <c r="M98" s="127">
        <f t="shared" si="6"/>
        <v>0</v>
      </c>
      <c r="N98" s="127">
        <f t="shared" si="6"/>
        <v>0</v>
      </c>
      <c r="O98" s="127">
        <f t="shared" si="6"/>
        <v>0</v>
      </c>
    </row>
    <row r="99" spans="1:15" x14ac:dyDescent="0.25">
      <c r="A99" s="128">
        <v>39479</v>
      </c>
      <c r="B99" s="129" t="s">
        <v>569</v>
      </c>
      <c r="C99" s="130">
        <v>78.324221612043004</v>
      </c>
      <c r="D99" s="131">
        <v>98</v>
      </c>
      <c r="E99" s="127">
        <f t="shared" si="5"/>
        <v>1</v>
      </c>
      <c r="F99" s="127">
        <f t="shared" si="6"/>
        <v>0</v>
      </c>
      <c r="G99" s="127">
        <f t="shared" si="6"/>
        <v>0</v>
      </c>
      <c r="H99" s="127">
        <f t="shared" si="6"/>
        <v>0</v>
      </c>
      <c r="I99" s="127">
        <f t="shared" si="6"/>
        <v>0</v>
      </c>
      <c r="J99" s="127">
        <f t="shared" si="6"/>
        <v>0</v>
      </c>
      <c r="K99" s="127">
        <f t="shared" si="6"/>
        <v>0</v>
      </c>
      <c r="L99" s="127">
        <f t="shared" si="6"/>
        <v>0</v>
      </c>
      <c r="M99" s="127">
        <f t="shared" si="6"/>
        <v>0</v>
      </c>
      <c r="N99" s="127">
        <f t="shared" si="6"/>
        <v>0</v>
      </c>
      <c r="O99" s="127">
        <f t="shared" si="6"/>
        <v>0</v>
      </c>
    </row>
    <row r="100" spans="1:15" x14ac:dyDescent="0.25">
      <c r="A100" s="128">
        <v>39508</v>
      </c>
      <c r="B100" s="129" t="s">
        <v>570</v>
      </c>
      <c r="C100" s="130">
        <v>86.660883886636</v>
      </c>
      <c r="D100" s="131">
        <v>99</v>
      </c>
      <c r="E100" s="127">
        <f t="shared" si="5"/>
        <v>0</v>
      </c>
      <c r="F100" s="127">
        <f t="shared" si="6"/>
        <v>1</v>
      </c>
      <c r="G100" s="127">
        <f t="shared" si="6"/>
        <v>0</v>
      </c>
      <c r="H100" s="127">
        <f t="shared" si="6"/>
        <v>0</v>
      </c>
      <c r="I100" s="127">
        <f t="shared" si="6"/>
        <v>0</v>
      </c>
      <c r="J100" s="127">
        <f t="shared" si="6"/>
        <v>0</v>
      </c>
      <c r="K100" s="127">
        <f t="shared" si="6"/>
        <v>0</v>
      </c>
      <c r="L100" s="127">
        <f t="shared" si="6"/>
        <v>0</v>
      </c>
      <c r="M100" s="127">
        <f t="shared" si="6"/>
        <v>0</v>
      </c>
      <c r="N100" s="127">
        <f t="shared" si="6"/>
        <v>0</v>
      </c>
      <c r="O100" s="127">
        <f t="shared" si="6"/>
        <v>0</v>
      </c>
    </row>
    <row r="101" spans="1:15" x14ac:dyDescent="0.25">
      <c r="A101" s="128">
        <v>39539</v>
      </c>
      <c r="B101" s="129" t="s">
        <v>571</v>
      </c>
      <c r="C101" s="130">
        <v>84.396906279345004</v>
      </c>
      <c r="D101" s="131">
        <v>100</v>
      </c>
      <c r="E101" s="127">
        <f t="shared" si="5"/>
        <v>0</v>
      </c>
      <c r="F101" s="127">
        <f t="shared" si="6"/>
        <v>0</v>
      </c>
      <c r="G101" s="127">
        <f t="shared" si="6"/>
        <v>1</v>
      </c>
      <c r="H101" s="127">
        <f t="shared" si="6"/>
        <v>0</v>
      </c>
      <c r="I101" s="127">
        <f t="shared" si="6"/>
        <v>0</v>
      </c>
      <c r="J101" s="127">
        <f t="shared" si="6"/>
        <v>0</v>
      </c>
      <c r="K101" s="127">
        <f t="shared" si="6"/>
        <v>0</v>
      </c>
      <c r="L101" s="127">
        <f t="shared" si="6"/>
        <v>0</v>
      </c>
      <c r="M101" s="127">
        <f t="shared" si="6"/>
        <v>0</v>
      </c>
      <c r="N101" s="127">
        <f t="shared" si="6"/>
        <v>0</v>
      </c>
      <c r="O101" s="127">
        <f t="shared" si="6"/>
        <v>0</v>
      </c>
    </row>
    <row r="102" spans="1:15" x14ac:dyDescent="0.25">
      <c r="A102" s="128">
        <v>39569</v>
      </c>
      <c r="B102" s="129" t="s">
        <v>572</v>
      </c>
      <c r="C102" s="130">
        <v>84.326619438197</v>
      </c>
      <c r="D102" s="131">
        <v>101</v>
      </c>
      <c r="E102" s="127">
        <f t="shared" si="5"/>
        <v>0</v>
      </c>
      <c r="F102" s="127">
        <f t="shared" si="6"/>
        <v>0</v>
      </c>
      <c r="G102" s="127">
        <f t="shared" si="6"/>
        <v>0</v>
      </c>
      <c r="H102" s="127">
        <f t="shared" si="6"/>
        <v>1</v>
      </c>
      <c r="I102" s="127">
        <f t="shared" si="6"/>
        <v>0</v>
      </c>
      <c r="J102" s="127">
        <f t="shared" si="6"/>
        <v>0</v>
      </c>
      <c r="K102" s="127">
        <f t="shared" si="6"/>
        <v>0</v>
      </c>
      <c r="L102" s="127">
        <f t="shared" si="6"/>
        <v>0</v>
      </c>
      <c r="M102" s="127">
        <f t="shared" si="6"/>
        <v>0</v>
      </c>
      <c r="N102" s="127">
        <f t="shared" si="6"/>
        <v>0</v>
      </c>
      <c r="O102" s="127">
        <f t="shared" si="6"/>
        <v>0</v>
      </c>
    </row>
    <row r="103" spans="1:15" x14ac:dyDescent="0.25">
      <c r="A103" s="128">
        <v>39600</v>
      </c>
      <c r="B103" s="129" t="s">
        <v>573</v>
      </c>
      <c r="C103" s="130">
        <v>83.210883464046006</v>
      </c>
      <c r="D103" s="131">
        <v>102</v>
      </c>
      <c r="E103" s="127">
        <f t="shared" si="5"/>
        <v>0</v>
      </c>
      <c r="F103" s="127">
        <f t="shared" si="6"/>
        <v>0</v>
      </c>
      <c r="G103" s="127">
        <f t="shared" si="6"/>
        <v>0</v>
      </c>
      <c r="H103" s="127">
        <f t="shared" si="6"/>
        <v>0</v>
      </c>
      <c r="I103" s="127">
        <f t="shared" si="6"/>
        <v>1</v>
      </c>
      <c r="J103" s="127">
        <f t="shared" si="6"/>
        <v>0</v>
      </c>
      <c r="K103" s="127">
        <f t="shared" si="6"/>
        <v>0</v>
      </c>
      <c r="L103" s="127">
        <f t="shared" si="6"/>
        <v>0</v>
      </c>
      <c r="M103" s="127">
        <f t="shared" si="6"/>
        <v>0</v>
      </c>
      <c r="N103" s="127">
        <f t="shared" si="6"/>
        <v>0</v>
      </c>
      <c r="O103" s="127">
        <f t="shared" si="6"/>
        <v>0</v>
      </c>
    </row>
    <row r="104" spans="1:15" x14ac:dyDescent="0.25">
      <c r="A104" s="128">
        <v>39630</v>
      </c>
      <c r="B104" s="129" t="s">
        <v>574</v>
      </c>
      <c r="C104" s="130">
        <v>80.082003170654005</v>
      </c>
      <c r="D104" s="131">
        <v>103</v>
      </c>
      <c r="E104" s="127">
        <f t="shared" si="5"/>
        <v>0</v>
      </c>
      <c r="F104" s="127">
        <f t="shared" si="6"/>
        <v>0</v>
      </c>
      <c r="G104" s="127">
        <f t="shared" si="6"/>
        <v>0</v>
      </c>
      <c r="H104" s="127">
        <f t="shared" si="6"/>
        <v>0</v>
      </c>
      <c r="I104" s="127">
        <f t="shared" si="6"/>
        <v>0</v>
      </c>
      <c r="J104" s="127">
        <f t="shared" si="6"/>
        <v>1</v>
      </c>
      <c r="K104" s="127">
        <f t="shared" si="6"/>
        <v>0</v>
      </c>
      <c r="L104" s="127">
        <f t="shared" si="6"/>
        <v>0</v>
      </c>
      <c r="M104" s="127">
        <f t="shared" si="6"/>
        <v>0</v>
      </c>
      <c r="N104" s="127">
        <f t="shared" si="6"/>
        <v>0</v>
      </c>
      <c r="O104" s="127">
        <f t="shared" si="6"/>
        <v>0</v>
      </c>
    </row>
    <row r="105" spans="1:15" x14ac:dyDescent="0.25">
      <c r="A105" s="128">
        <v>39661</v>
      </c>
      <c r="B105" s="129" t="s">
        <v>575</v>
      </c>
      <c r="C105" s="130">
        <v>79.309627975319003</v>
      </c>
      <c r="D105" s="131">
        <v>104</v>
      </c>
      <c r="E105" s="127">
        <f t="shared" si="5"/>
        <v>0</v>
      </c>
      <c r="F105" s="127">
        <f t="shared" si="6"/>
        <v>0</v>
      </c>
      <c r="G105" s="127">
        <f t="shared" si="6"/>
        <v>0</v>
      </c>
      <c r="H105" s="127">
        <f t="shared" si="6"/>
        <v>0</v>
      </c>
      <c r="I105" s="127">
        <f t="shared" si="6"/>
        <v>0</v>
      </c>
      <c r="J105" s="127">
        <f t="shared" si="6"/>
        <v>0</v>
      </c>
      <c r="K105" s="127">
        <f t="shared" si="6"/>
        <v>1</v>
      </c>
      <c r="L105" s="127">
        <f t="shared" si="6"/>
        <v>0</v>
      </c>
      <c r="M105" s="127">
        <f t="shared" si="6"/>
        <v>0</v>
      </c>
      <c r="N105" s="127">
        <f t="shared" si="6"/>
        <v>0</v>
      </c>
      <c r="O105" s="127">
        <f t="shared" si="6"/>
        <v>0</v>
      </c>
    </row>
    <row r="106" spans="1:15" x14ac:dyDescent="0.25">
      <c r="A106" s="128">
        <v>39692</v>
      </c>
      <c r="B106" s="129" t="s">
        <v>576</v>
      </c>
      <c r="C106" s="130">
        <v>78.662570578328001</v>
      </c>
      <c r="D106" s="131">
        <v>105</v>
      </c>
      <c r="E106" s="127">
        <f t="shared" si="5"/>
        <v>0</v>
      </c>
      <c r="F106" s="127">
        <f t="shared" si="6"/>
        <v>0</v>
      </c>
      <c r="G106" s="127">
        <f t="shared" si="6"/>
        <v>0</v>
      </c>
      <c r="H106" s="127">
        <f t="shared" si="6"/>
        <v>0</v>
      </c>
      <c r="I106" s="127">
        <f t="shared" si="6"/>
        <v>0</v>
      </c>
      <c r="J106" s="127">
        <f t="shared" si="6"/>
        <v>0</v>
      </c>
      <c r="K106" s="127">
        <f t="shared" si="6"/>
        <v>0</v>
      </c>
      <c r="L106" s="127">
        <f t="shared" si="6"/>
        <v>1</v>
      </c>
      <c r="M106" s="127">
        <f t="shared" si="6"/>
        <v>0</v>
      </c>
      <c r="N106" s="127">
        <f t="shared" si="6"/>
        <v>0</v>
      </c>
      <c r="O106" s="127">
        <f t="shared" si="6"/>
        <v>0</v>
      </c>
    </row>
    <row r="107" spans="1:15" x14ac:dyDescent="0.25">
      <c r="A107" s="128">
        <v>39722</v>
      </c>
      <c r="B107" s="129" t="s">
        <v>577</v>
      </c>
      <c r="C107" s="130">
        <v>84.146928101507001</v>
      </c>
      <c r="D107" s="131">
        <v>106</v>
      </c>
      <c r="E107" s="127">
        <f t="shared" si="5"/>
        <v>0</v>
      </c>
      <c r="F107" s="127">
        <f t="shared" si="6"/>
        <v>0</v>
      </c>
      <c r="G107" s="127">
        <f t="shared" si="6"/>
        <v>0</v>
      </c>
      <c r="H107" s="127">
        <f t="shared" si="6"/>
        <v>0</v>
      </c>
      <c r="I107" s="127">
        <f t="shared" si="6"/>
        <v>0</v>
      </c>
      <c r="J107" s="127">
        <f t="shared" si="6"/>
        <v>0</v>
      </c>
      <c r="K107" s="127">
        <f t="shared" si="6"/>
        <v>0</v>
      </c>
      <c r="L107" s="127">
        <f t="shared" si="6"/>
        <v>0</v>
      </c>
      <c r="M107" s="127">
        <f t="shared" si="6"/>
        <v>1</v>
      </c>
      <c r="N107" s="127">
        <f t="shared" si="6"/>
        <v>0</v>
      </c>
      <c r="O107" s="127">
        <f t="shared" si="6"/>
        <v>0</v>
      </c>
    </row>
    <row r="108" spans="1:15" x14ac:dyDescent="0.25">
      <c r="A108" s="128">
        <v>39753</v>
      </c>
      <c r="B108" s="129" t="s">
        <v>578</v>
      </c>
      <c r="C108" s="130">
        <v>82.866359050816996</v>
      </c>
      <c r="D108" s="131">
        <v>107</v>
      </c>
      <c r="E108" s="127">
        <f t="shared" si="5"/>
        <v>0</v>
      </c>
      <c r="F108" s="127">
        <f t="shared" si="6"/>
        <v>0</v>
      </c>
      <c r="G108" s="127">
        <f t="shared" si="6"/>
        <v>0</v>
      </c>
      <c r="H108" s="127">
        <f t="shared" si="6"/>
        <v>0</v>
      </c>
      <c r="I108" s="127">
        <f t="shared" si="6"/>
        <v>0</v>
      </c>
      <c r="J108" s="127">
        <f t="shared" si="6"/>
        <v>0</v>
      </c>
      <c r="K108" s="127">
        <f t="shared" si="6"/>
        <v>0</v>
      </c>
      <c r="L108" s="127">
        <f t="shared" si="6"/>
        <v>0</v>
      </c>
      <c r="M108" s="127">
        <f t="shared" si="6"/>
        <v>0</v>
      </c>
      <c r="N108" s="127">
        <f t="shared" si="6"/>
        <v>1</v>
      </c>
      <c r="O108" s="127">
        <f t="shared" si="6"/>
        <v>0</v>
      </c>
    </row>
    <row r="109" spans="1:15" x14ac:dyDescent="0.25">
      <c r="A109" s="128">
        <v>39783</v>
      </c>
      <c r="B109" s="129" t="s">
        <v>579</v>
      </c>
      <c r="C109" s="130">
        <v>88.141235510014994</v>
      </c>
      <c r="D109" s="131">
        <v>108</v>
      </c>
      <c r="E109" s="127">
        <f t="shared" si="5"/>
        <v>0</v>
      </c>
      <c r="F109" s="127">
        <f t="shared" si="6"/>
        <v>0</v>
      </c>
      <c r="G109" s="127">
        <f t="shared" si="6"/>
        <v>0</v>
      </c>
      <c r="H109" s="127">
        <f t="shared" si="6"/>
        <v>0</v>
      </c>
      <c r="I109" s="127">
        <f t="shared" si="6"/>
        <v>0</v>
      </c>
      <c r="J109" s="127">
        <f t="shared" si="6"/>
        <v>0</v>
      </c>
      <c r="K109" s="127">
        <f t="shared" si="6"/>
        <v>0</v>
      </c>
      <c r="L109" s="127">
        <f t="shared" si="6"/>
        <v>0</v>
      </c>
      <c r="M109" s="127">
        <f t="shared" si="6"/>
        <v>0</v>
      </c>
      <c r="N109" s="127">
        <f t="shared" si="6"/>
        <v>0</v>
      </c>
      <c r="O109" s="127">
        <f t="shared" si="6"/>
        <v>1</v>
      </c>
    </row>
    <row r="110" spans="1:15" x14ac:dyDescent="0.25">
      <c r="A110" s="128">
        <v>39814</v>
      </c>
      <c r="B110" s="129" t="s">
        <v>580</v>
      </c>
      <c r="C110" s="130">
        <v>78.648706494305003</v>
      </c>
      <c r="D110" s="131">
        <v>109</v>
      </c>
      <c r="E110" s="127">
        <f t="shared" si="5"/>
        <v>0</v>
      </c>
      <c r="F110" s="127">
        <f t="shared" si="6"/>
        <v>0</v>
      </c>
      <c r="G110" s="127">
        <f t="shared" si="6"/>
        <v>0</v>
      </c>
      <c r="H110" s="127">
        <f t="shared" si="6"/>
        <v>0</v>
      </c>
      <c r="I110" s="127">
        <f t="shared" si="6"/>
        <v>0</v>
      </c>
      <c r="J110" s="127">
        <f t="shared" si="6"/>
        <v>0</v>
      </c>
      <c r="K110" s="127">
        <f t="shared" si="6"/>
        <v>0</v>
      </c>
      <c r="L110" s="127">
        <f t="shared" si="6"/>
        <v>0</v>
      </c>
      <c r="M110" s="127">
        <f t="shared" si="6"/>
        <v>0</v>
      </c>
      <c r="N110" s="127">
        <f t="shared" si="6"/>
        <v>0</v>
      </c>
      <c r="O110" s="127">
        <f t="shared" si="6"/>
        <v>0</v>
      </c>
    </row>
    <row r="111" spans="1:15" x14ac:dyDescent="0.25">
      <c r="A111" s="128">
        <v>39845</v>
      </c>
      <c r="B111" s="129" t="s">
        <v>569</v>
      </c>
      <c r="C111" s="130">
        <v>74.762891100507005</v>
      </c>
      <c r="D111" s="131">
        <v>110</v>
      </c>
      <c r="E111" s="127">
        <f t="shared" si="5"/>
        <v>1</v>
      </c>
      <c r="F111" s="127">
        <f t="shared" si="6"/>
        <v>0</v>
      </c>
      <c r="G111" s="127">
        <f t="shared" si="6"/>
        <v>0</v>
      </c>
      <c r="H111" s="127">
        <f t="shared" si="6"/>
        <v>0</v>
      </c>
      <c r="I111" s="127">
        <f t="shared" si="6"/>
        <v>0</v>
      </c>
      <c r="J111" s="127">
        <f t="shared" si="6"/>
        <v>0</v>
      </c>
      <c r="K111" s="127">
        <f t="shared" si="6"/>
        <v>0</v>
      </c>
      <c r="L111" s="127">
        <f t="shared" si="6"/>
        <v>0</v>
      </c>
      <c r="M111" s="127">
        <f t="shared" si="6"/>
        <v>0</v>
      </c>
      <c r="N111" s="127">
        <f t="shared" si="6"/>
        <v>0</v>
      </c>
      <c r="O111" s="127">
        <f t="shared" si="6"/>
        <v>0</v>
      </c>
    </row>
    <row r="112" spans="1:15" x14ac:dyDescent="0.25">
      <c r="A112" s="128">
        <v>39873</v>
      </c>
      <c r="B112" s="129" t="s">
        <v>570</v>
      </c>
      <c r="C112" s="130">
        <v>85.003006411873997</v>
      </c>
      <c r="D112" s="131">
        <v>111</v>
      </c>
      <c r="E112" s="127">
        <f t="shared" si="5"/>
        <v>0</v>
      </c>
      <c r="F112" s="127">
        <f t="shared" si="6"/>
        <v>1</v>
      </c>
      <c r="G112" s="127">
        <f t="shared" si="6"/>
        <v>0</v>
      </c>
      <c r="H112" s="127">
        <f t="shared" si="6"/>
        <v>0</v>
      </c>
      <c r="I112" s="127">
        <f t="shared" si="6"/>
        <v>0</v>
      </c>
      <c r="J112" s="127">
        <f t="shared" si="6"/>
        <v>0</v>
      </c>
      <c r="K112" s="127">
        <f t="shared" si="6"/>
        <v>0</v>
      </c>
      <c r="L112" s="127">
        <f t="shared" si="6"/>
        <v>0</v>
      </c>
      <c r="M112" s="127">
        <f t="shared" si="6"/>
        <v>0</v>
      </c>
      <c r="N112" s="127">
        <f t="shared" si="6"/>
        <v>0</v>
      </c>
      <c r="O112" s="127">
        <f t="shared" si="6"/>
        <v>0</v>
      </c>
    </row>
    <row r="113" spans="1:15" x14ac:dyDescent="0.25">
      <c r="A113" s="128">
        <v>39904</v>
      </c>
      <c r="B113" s="129" t="s">
        <v>571</v>
      </c>
      <c r="C113" s="130">
        <v>81.976420377574996</v>
      </c>
      <c r="D113" s="131">
        <v>112</v>
      </c>
      <c r="E113" s="127">
        <f t="shared" si="5"/>
        <v>0</v>
      </c>
      <c r="F113" s="127">
        <f t="shared" si="6"/>
        <v>0</v>
      </c>
      <c r="G113" s="127">
        <f t="shared" si="6"/>
        <v>1</v>
      </c>
      <c r="H113" s="127">
        <f t="shared" si="6"/>
        <v>0</v>
      </c>
      <c r="I113" s="127">
        <f t="shared" si="6"/>
        <v>0</v>
      </c>
      <c r="J113" s="127">
        <f t="shared" si="6"/>
        <v>0</v>
      </c>
      <c r="K113" s="127">
        <f t="shared" si="6"/>
        <v>0</v>
      </c>
      <c r="L113" s="127">
        <f t="shared" si="6"/>
        <v>0</v>
      </c>
      <c r="M113" s="127">
        <f t="shared" si="6"/>
        <v>0</v>
      </c>
      <c r="N113" s="127">
        <f t="shared" si="6"/>
        <v>0</v>
      </c>
      <c r="O113" s="127">
        <f t="shared" si="6"/>
        <v>0</v>
      </c>
    </row>
    <row r="114" spans="1:15" x14ac:dyDescent="0.25">
      <c r="A114" s="128">
        <v>39934</v>
      </c>
      <c r="B114" s="129" t="s">
        <v>572</v>
      </c>
      <c r="C114" s="130">
        <v>81.485423965711007</v>
      </c>
      <c r="D114" s="131">
        <v>113</v>
      </c>
      <c r="E114" s="127">
        <f t="shared" si="5"/>
        <v>0</v>
      </c>
      <c r="F114" s="127">
        <f t="shared" si="5"/>
        <v>0</v>
      </c>
      <c r="G114" s="127">
        <f t="shared" si="5"/>
        <v>0</v>
      </c>
      <c r="H114" s="127">
        <f t="shared" si="5"/>
        <v>1</v>
      </c>
      <c r="I114" s="127">
        <f t="shared" si="5"/>
        <v>0</v>
      </c>
      <c r="J114" s="127">
        <f t="shared" si="5"/>
        <v>0</v>
      </c>
      <c r="K114" s="127">
        <f t="shared" si="5"/>
        <v>0</v>
      </c>
      <c r="L114" s="127">
        <f t="shared" si="5"/>
        <v>0</v>
      </c>
      <c r="M114" s="127">
        <f t="shared" si="5"/>
        <v>0</v>
      </c>
      <c r="N114" s="127">
        <f t="shared" si="5"/>
        <v>0</v>
      </c>
      <c r="O114" s="127">
        <f t="shared" si="5"/>
        <v>0</v>
      </c>
    </row>
    <row r="115" spans="1:15" x14ac:dyDescent="0.25">
      <c r="A115" s="128">
        <v>39965</v>
      </c>
      <c r="B115" s="129" t="s">
        <v>573</v>
      </c>
      <c r="C115" s="130">
        <v>80.105343627747004</v>
      </c>
      <c r="D115" s="131">
        <v>114</v>
      </c>
      <c r="E115" s="127">
        <f t="shared" si="5"/>
        <v>0</v>
      </c>
      <c r="F115" s="127">
        <f t="shared" si="5"/>
        <v>0</v>
      </c>
      <c r="G115" s="127">
        <f t="shared" si="5"/>
        <v>0</v>
      </c>
      <c r="H115" s="127">
        <f t="shared" si="5"/>
        <v>0</v>
      </c>
      <c r="I115" s="127">
        <f t="shared" si="5"/>
        <v>1</v>
      </c>
      <c r="J115" s="127">
        <f t="shared" si="5"/>
        <v>0</v>
      </c>
      <c r="K115" s="127">
        <f t="shared" si="5"/>
        <v>0</v>
      </c>
      <c r="L115" s="127">
        <f t="shared" si="5"/>
        <v>0</v>
      </c>
      <c r="M115" s="127">
        <f t="shared" si="5"/>
        <v>0</v>
      </c>
      <c r="N115" s="127">
        <f t="shared" si="5"/>
        <v>0</v>
      </c>
      <c r="O115" s="127">
        <f t="shared" si="5"/>
        <v>0</v>
      </c>
    </row>
    <row r="116" spans="1:15" x14ac:dyDescent="0.25">
      <c r="A116" s="128">
        <v>39995</v>
      </c>
      <c r="B116" s="129" t="s">
        <v>574</v>
      </c>
      <c r="C116" s="130">
        <v>77.016344360668</v>
      </c>
      <c r="D116" s="131">
        <v>115</v>
      </c>
      <c r="E116" s="127">
        <f t="shared" si="5"/>
        <v>0</v>
      </c>
      <c r="F116" s="127">
        <f t="shared" si="5"/>
        <v>0</v>
      </c>
      <c r="G116" s="127">
        <f t="shared" si="5"/>
        <v>0</v>
      </c>
      <c r="H116" s="127">
        <f t="shared" si="5"/>
        <v>0</v>
      </c>
      <c r="I116" s="127">
        <f t="shared" si="5"/>
        <v>0</v>
      </c>
      <c r="J116" s="127">
        <f t="shared" si="5"/>
        <v>1</v>
      </c>
      <c r="K116" s="127">
        <f t="shared" si="5"/>
        <v>0</v>
      </c>
      <c r="L116" s="127">
        <f t="shared" si="5"/>
        <v>0</v>
      </c>
      <c r="M116" s="127">
        <f t="shared" si="5"/>
        <v>0</v>
      </c>
      <c r="N116" s="127">
        <f t="shared" si="5"/>
        <v>0</v>
      </c>
      <c r="O116" s="127">
        <f t="shared" si="5"/>
        <v>0</v>
      </c>
    </row>
    <row r="117" spans="1:15" x14ac:dyDescent="0.25">
      <c r="A117" s="128">
        <v>40026</v>
      </c>
      <c r="B117" s="129" t="s">
        <v>575</v>
      </c>
      <c r="C117" s="130">
        <v>79.764994946957003</v>
      </c>
      <c r="D117" s="131">
        <v>116</v>
      </c>
      <c r="E117" s="127">
        <f t="shared" si="5"/>
        <v>0</v>
      </c>
      <c r="F117" s="127">
        <f t="shared" si="5"/>
        <v>0</v>
      </c>
      <c r="G117" s="127">
        <f t="shared" si="5"/>
        <v>0</v>
      </c>
      <c r="H117" s="127">
        <f t="shared" si="5"/>
        <v>0</v>
      </c>
      <c r="I117" s="127">
        <f t="shared" si="5"/>
        <v>0</v>
      </c>
      <c r="J117" s="127">
        <f t="shared" si="5"/>
        <v>0</v>
      </c>
      <c r="K117" s="127">
        <f t="shared" si="5"/>
        <v>1</v>
      </c>
      <c r="L117" s="127">
        <f t="shared" si="5"/>
        <v>0</v>
      </c>
      <c r="M117" s="127">
        <f t="shared" si="5"/>
        <v>0</v>
      </c>
      <c r="N117" s="127">
        <f t="shared" si="5"/>
        <v>0</v>
      </c>
      <c r="O117" s="127">
        <f t="shared" si="5"/>
        <v>0</v>
      </c>
    </row>
    <row r="118" spans="1:15" x14ac:dyDescent="0.25">
      <c r="A118" s="128">
        <v>40057</v>
      </c>
      <c r="B118" s="129" t="s">
        <v>576</v>
      </c>
      <c r="C118" s="130">
        <v>78.658844770138998</v>
      </c>
      <c r="D118" s="131">
        <v>117</v>
      </c>
      <c r="E118" s="127">
        <f t="shared" si="5"/>
        <v>0</v>
      </c>
      <c r="F118" s="127">
        <f t="shared" si="5"/>
        <v>0</v>
      </c>
      <c r="G118" s="127">
        <f t="shared" si="5"/>
        <v>0</v>
      </c>
      <c r="H118" s="127">
        <f t="shared" si="5"/>
        <v>0</v>
      </c>
      <c r="I118" s="127">
        <f t="shared" si="5"/>
        <v>0</v>
      </c>
      <c r="J118" s="127">
        <f t="shared" si="5"/>
        <v>0</v>
      </c>
      <c r="K118" s="127">
        <f t="shared" si="5"/>
        <v>0</v>
      </c>
      <c r="L118" s="127">
        <f t="shared" si="5"/>
        <v>1</v>
      </c>
      <c r="M118" s="127">
        <f t="shared" si="5"/>
        <v>0</v>
      </c>
      <c r="N118" s="127">
        <f t="shared" si="5"/>
        <v>0</v>
      </c>
      <c r="O118" s="127">
        <f t="shared" si="5"/>
        <v>0</v>
      </c>
    </row>
    <row r="119" spans="1:15" x14ac:dyDescent="0.25">
      <c r="A119" s="128">
        <v>40087</v>
      </c>
      <c r="B119" s="129" t="s">
        <v>577</v>
      </c>
      <c r="C119" s="130">
        <v>83.352186435107996</v>
      </c>
      <c r="D119" s="131">
        <v>118</v>
      </c>
      <c r="E119" s="127">
        <f t="shared" si="5"/>
        <v>0</v>
      </c>
      <c r="F119" s="127">
        <f t="shared" si="5"/>
        <v>0</v>
      </c>
      <c r="G119" s="127">
        <f t="shared" si="5"/>
        <v>0</v>
      </c>
      <c r="H119" s="127">
        <f t="shared" si="5"/>
        <v>0</v>
      </c>
      <c r="I119" s="127">
        <f t="shared" si="5"/>
        <v>0</v>
      </c>
      <c r="J119" s="127">
        <f t="shared" si="5"/>
        <v>0</v>
      </c>
      <c r="K119" s="127">
        <f t="shared" si="5"/>
        <v>0</v>
      </c>
      <c r="L119" s="127">
        <f t="shared" si="5"/>
        <v>0</v>
      </c>
      <c r="M119" s="127">
        <f t="shared" si="5"/>
        <v>1</v>
      </c>
      <c r="N119" s="127">
        <f t="shared" si="5"/>
        <v>0</v>
      </c>
      <c r="O119" s="127">
        <f t="shared" si="5"/>
        <v>0</v>
      </c>
    </row>
    <row r="120" spans="1:15" x14ac:dyDescent="0.25">
      <c r="A120" s="128">
        <v>40118</v>
      </c>
      <c r="B120" s="129" t="s">
        <v>578</v>
      </c>
      <c r="C120" s="130">
        <v>85.256968625236993</v>
      </c>
      <c r="D120" s="131">
        <v>119</v>
      </c>
      <c r="E120" s="127">
        <f t="shared" si="5"/>
        <v>0</v>
      </c>
      <c r="F120" s="127">
        <f t="shared" si="5"/>
        <v>0</v>
      </c>
      <c r="G120" s="127">
        <f t="shared" si="5"/>
        <v>0</v>
      </c>
      <c r="H120" s="127">
        <f t="shared" si="5"/>
        <v>0</v>
      </c>
      <c r="I120" s="127">
        <f t="shared" si="5"/>
        <v>0</v>
      </c>
      <c r="J120" s="127">
        <f t="shared" si="5"/>
        <v>0</v>
      </c>
      <c r="K120" s="127">
        <f t="shared" si="5"/>
        <v>0</v>
      </c>
      <c r="L120" s="127">
        <f t="shared" si="5"/>
        <v>0</v>
      </c>
      <c r="M120" s="127">
        <f t="shared" si="5"/>
        <v>0</v>
      </c>
      <c r="N120" s="127">
        <f t="shared" si="5"/>
        <v>1</v>
      </c>
      <c r="O120" s="127">
        <f t="shared" si="5"/>
        <v>0</v>
      </c>
    </row>
    <row r="121" spans="1:15" x14ac:dyDescent="0.25">
      <c r="A121" s="128">
        <v>40148</v>
      </c>
      <c r="B121" s="129" t="s">
        <v>579</v>
      </c>
      <c r="C121" s="130">
        <v>89.020861032495006</v>
      </c>
      <c r="D121" s="131">
        <v>120</v>
      </c>
      <c r="E121" s="127">
        <f t="shared" si="5"/>
        <v>0</v>
      </c>
      <c r="F121" s="127">
        <f t="shared" si="5"/>
        <v>0</v>
      </c>
      <c r="G121" s="127">
        <f t="shared" si="5"/>
        <v>0</v>
      </c>
      <c r="H121" s="127">
        <f t="shared" si="5"/>
        <v>0</v>
      </c>
      <c r="I121" s="127">
        <f t="shared" si="5"/>
        <v>0</v>
      </c>
      <c r="J121" s="127">
        <f t="shared" si="5"/>
        <v>0</v>
      </c>
      <c r="K121" s="127">
        <f t="shared" si="5"/>
        <v>0</v>
      </c>
      <c r="L121" s="127">
        <f t="shared" si="5"/>
        <v>0</v>
      </c>
      <c r="M121" s="127">
        <f t="shared" si="5"/>
        <v>0</v>
      </c>
      <c r="N121" s="127">
        <f t="shared" si="5"/>
        <v>0</v>
      </c>
      <c r="O121" s="127">
        <f t="shared" si="5"/>
        <v>1</v>
      </c>
    </row>
    <row r="122" spans="1:15" x14ac:dyDescent="0.25">
      <c r="A122" s="128">
        <v>40179</v>
      </c>
      <c r="B122" s="129" t="s">
        <v>580</v>
      </c>
      <c r="C122" s="130">
        <v>80.252115602174001</v>
      </c>
      <c r="D122" s="131">
        <v>121</v>
      </c>
      <c r="E122" s="127">
        <f t="shared" si="5"/>
        <v>0</v>
      </c>
      <c r="F122" s="127">
        <f t="shared" si="5"/>
        <v>0</v>
      </c>
      <c r="G122" s="127">
        <f t="shared" si="5"/>
        <v>0</v>
      </c>
      <c r="H122" s="127">
        <f t="shared" si="5"/>
        <v>0</v>
      </c>
      <c r="I122" s="127">
        <f t="shared" si="5"/>
        <v>0</v>
      </c>
      <c r="J122" s="127">
        <f t="shared" si="5"/>
        <v>0</v>
      </c>
      <c r="K122" s="127">
        <f t="shared" si="5"/>
        <v>0</v>
      </c>
      <c r="L122" s="127">
        <f t="shared" si="5"/>
        <v>0</v>
      </c>
      <c r="M122" s="127">
        <f t="shared" si="5"/>
        <v>0</v>
      </c>
      <c r="N122" s="127">
        <f t="shared" si="5"/>
        <v>0</v>
      </c>
      <c r="O122" s="127">
        <f t="shared" si="5"/>
        <v>0</v>
      </c>
    </row>
    <row r="123" spans="1:15" x14ac:dyDescent="0.25">
      <c r="A123" s="128">
        <v>40210</v>
      </c>
      <c r="B123" s="129" t="s">
        <v>569</v>
      </c>
      <c r="C123" s="130">
        <v>77.556819937558998</v>
      </c>
      <c r="D123" s="131">
        <v>122</v>
      </c>
      <c r="E123" s="127">
        <f t="shared" si="5"/>
        <v>1</v>
      </c>
      <c r="F123" s="127">
        <f t="shared" si="5"/>
        <v>0</v>
      </c>
      <c r="G123" s="127">
        <f t="shared" si="5"/>
        <v>0</v>
      </c>
      <c r="H123" s="127">
        <f t="shared" si="5"/>
        <v>0</v>
      </c>
      <c r="I123" s="127">
        <f t="shared" si="5"/>
        <v>0</v>
      </c>
      <c r="J123" s="127">
        <f t="shared" si="5"/>
        <v>0</v>
      </c>
      <c r="K123" s="127">
        <f t="shared" si="5"/>
        <v>0</v>
      </c>
      <c r="L123" s="127">
        <f t="shared" si="5"/>
        <v>0</v>
      </c>
      <c r="M123" s="127">
        <f t="shared" si="5"/>
        <v>0</v>
      </c>
      <c r="N123" s="127">
        <f t="shared" si="5"/>
        <v>0</v>
      </c>
      <c r="O123" s="127">
        <f t="shared" si="5"/>
        <v>0</v>
      </c>
    </row>
    <row r="124" spans="1:15" x14ac:dyDescent="0.25">
      <c r="A124" s="128">
        <v>40238</v>
      </c>
      <c r="B124" s="129" t="s">
        <v>570</v>
      </c>
      <c r="C124" s="130">
        <v>84.931707353506994</v>
      </c>
      <c r="D124" s="131">
        <v>123</v>
      </c>
      <c r="E124" s="127">
        <f t="shared" si="5"/>
        <v>0</v>
      </c>
      <c r="F124" s="127">
        <f t="shared" si="5"/>
        <v>1</v>
      </c>
      <c r="G124" s="127">
        <f t="shared" si="5"/>
        <v>0</v>
      </c>
      <c r="H124" s="127">
        <f t="shared" si="5"/>
        <v>0</v>
      </c>
      <c r="I124" s="127">
        <f t="shared" si="5"/>
        <v>0</v>
      </c>
      <c r="J124" s="127">
        <f t="shared" si="5"/>
        <v>0</v>
      </c>
      <c r="K124" s="127">
        <f t="shared" si="5"/>
        <v>0</v>
      </c>
      <c r="L124" s="127">
        <f t="shared" si="5"/>
        <v>0</v>
      </c>
      <c r="M124" s="127">
        <f t="shared" si="5"/>
        <v>0</v>
      </c>
      <c r="N124" s="127">
        <f t="shared" si="5"/>
        <v>0</v>
      </c>
      <c r="O124" s="127">
        <f t="shared" si="5"/>
        <v>0</v>
      </c>
    </row>
    <row r="125" spans="1:15" x14ac:dyDescent="0.25">
      <c r="A125" s="128">
        <v>40269</v>
      </c>
      <c r="B125" s="129" t="s">
        <v>571</v>
      </c>
      <c r="C125" s="130">
        <v>86.917255587683002</v>
      </c>
      <c r="D125" s="131">
        <v>124</v>
      </c>
      <c r="E125" s="127">
        <f t="shared" si="5"/>
        <v>0</v>
      </c>
      <c r="F125" s="127">
        <f t="shared" si="5"/>
        <v>0</v>
      </c>
      <c r="G125" s="127">
        <f t="shared" si="5"/>
        <v>1</v>
      </c>
      <c r="H125" s="127">
        <f t="shared" si="5"/>
        <v>0</v>
      </c>
      <c r="I125" s="127">
        <f t="shared" si="5"/>
        <v>0</v>
      </c>
      <c r="J125" s="127">
        <f t="shared" si="5"/>
        <v>0</v>
      </c>
      <c r="K125" s="127">
        <f t="shared" si="5"/>
        <v>0</v>
      </c>
      <c r="L125" s="127">
        <f t="shared" si="5"/>
        <v>0</v>
      </c>
      <c r="M125" s="127">
        <f t="shared" si="5"/>
        <v>0</v>
      </c>
      <c r="N125" s="127">
        <f t="shared" si="5"/>
        <v>0</v>
      </c>
      <c r="O125" s="127">
        <f t="shared" si="5"/>
        <v>0</v>
      </c>
    </row>
    <row r="126" spans="1:15" x14ac:dyDescent="0.25">
      <c r="A126" s="128">
        <v>40299</v>
      </c>
      <c r="B126" s="129" t="s">
        <v>572</v>
      </c>
      <c r="C126" s="130">
        <v>86.562692269359999</v>
      </c>
      <c r="D126" s="131">
        <v>125</v>
      </c>
      <c r="E126" s="127">
        <f t="shared" si="5"/>
        <v>0</v>
      </c>
      <c r="F126" s="127">
        <f t="shared" si="5"/>
        <v>0</v>
      </c>
      <c r="G126" s="127">
        <f t="shared" si="5"/>
        <v>0</v>
      </c>
      <c r="H126" s="127">
        <f t="shared" si="5"/>
        <v>1</v>
      </c>
      <c r="I126" s="127">
        <f t="shared" si="5"/>
        <v>0</v>
      </c>
      <c r="J126" s="127">
        <f t="shared" si="5"/>
        <v>0</v>
      </c>
      <c r="K126" s="127">
        <f t="shared" si="5"/>
        <v>0</v>
      </c>
      <c r="L126" s="127">
        <f t="shared" si="5"/>
        <v>0</v>
      </c>
      <c r="M126" s="127">
        <f t="shared" si="5"/>
        <v>0</v>
      </c>
      <c r="N126" s="127">
        <f t="shared" si="5"/>
        <v>0</v>
      </c>
      <c r="O126" s="127">
        <f t="shared" si="5"/>
        <v>0</v>
      </c>
    </row>
    <row r="127" spans="1:15" x14ac:dyDescent="0.25">
      <c r="A127" s="128">
        <v>40330</v>
      </c>
      <c r="B127" s="129" t="s">
        <v>573</v>
      </c>
      <c r="C127" s="130">
        <v>85.664694589123002</v>
      </c>
      <c r="D127" s="131">
        <v>126</v>
      </c>
      <c r="E127" s="127">
        <f t="shared" si="5"/>
        <v>0</v>
      </c>
      <c r="F127" s="127">
        <f t="shared" si="5"/>
        <v>0</v>
      </c>
      <c r="G127" s="127">
        <f t="shared" si="5"/>
        <v>0</v>
      </c>
      <c r="H127" s="127">
        <f t="shared" si="5"/>
        <v>0</v>
      </c>
      <c r="I127" s="127">
        <f t="shared" si="5"/>
        <v>1</v>
      </c>
      <c r="J127" s="127">
        <f t="shared" si="5"/>
        <v>0</v>
      </c>
      <c r="K127" s="127">
        <f t="shared" si="5"/>
        <v>0</v>
      </c>
      <c r="L127" s="127">
        <f t="shared" si="5"/>
        <v>0</v>
      </c>
      <c r="M127" s="127">
        <f t="shared" si="5"/>
        <v>0</v>
      </c>
      <c r="N127" s="127">
        <f t="shared" si="5"/>
        <v>0</v>
      </c>
      <c r="O127" s="127">
        <f t="shared" si="5"/>
        <v>0</v>
      </c>
    </row>
    <row r="128" spans="1:15" x14ac:dyDescent="0.25">
      <c r="A128" s="128">
        <v>40360</v>
      </c>
      <c r="B128" s="129" t="s">
        <v>574</v>
      </c>
      <c r="C128" s="130">
        <v>82.944320257453995</v>
      </c>
      <c r="D128" s="131">
        <v>127</v>
      </c>
      <c r="E128" s="127">
        <f t="shared" ref="E128:O191" si="7">IF($B128=E$1,1,0)</f>
        <v>0</v>
      </c>
      <c r="F128" s="127">
        <f t="shared" si="7"/>
        <v>0</v>
      </c>
      <c r="G128" s="127">
        <f t="shared" si="7"/>
        <v>0</v>
      </c>
      <c r="H128" s="127">
        <f t="shared" si="7"/>
        <v>0</v>
      </c>
      <c r="I128" s="127">
        <f t="shared" si="7"/>
        <v>0</v>
      </c>
      <c r="J128" s="127">
        <f t="shared" si="7"/>
        <v>1</v>
      </c>
      <c r="K128" s="127">
        <f t="shared" si="7"/>
        <v>0</v>
      </c>
      <c r="L128" s="127">
        <f t="shared" si="7"/>
        <v>0</v>
      </c>
      <c r="M128" s="127">
        <f t="shared" si="7"/>
        <v>0</v>
      </c>
      <c r="N128" s="127">
        <f t="shared" si="7"/>
        <v>0</v>
      </c>
      <c r="O128" s="127">
        <f t="shared" si="7"/>
        <v>0</v>
      </c>
    </row>
    <row r="129" spans="1:15" x14ac:dyDescent="0.25">
      <c r="A129" s="128">
        <v>40391</v>
      </c>
      <c r="B129" s="129" t="s">
        <v>575</v>
      </c>
      <c r="C129" s="130">
        <v>86.382438765776996</v>
      </c>
      <c r="D129" s="131">
        <v>128</v>
      </c>
      <c r="E129" s="127">
        <f t="shared" si="7"/>
        <v>0</v>
      </c>
      <c r="F129" s="127">
        <f t="shared" si="7"/>
        <v>0</v>
      </c>
      <c r="G129" s="127">
        <f t="shared" si="7"/>
        <v>0</v>
      </c>
      <c r="H129" s="127">
        <f t="shared" si="7"/>
        <v>0</v>
      </c>
      <c r="I129" s="127">
        <f t="shared" si="7"/>
        <v>0</v>
      </c>
      <c r="J129" s="127">
        <f t="shared" si="7"/>
        <v>0</v>
      </c>
      <c r="K129" s="127">
        <f t="shared" si="7"/>
        <v>1</v>
      </c>
      <c r="L129" s="127">
        <f t="shared" si="7"/>
        <v>0</v>
      </c>
      <c r="M129" s="127">
        <f t="shared" si="7"/>
        <v>0</v>
      </c>
      <c r="N129" s="127">
        <f t="shared" si="7"/>
        <v>0</v>
      </c>
      <c r="O129" s="127">
        <f t="shared" si="7"/>
        <v>0</v>
      </c>
    </row>
    <row r="130" spans="1:15" x14ac:dyDescent="0.25">
      <c r="A130" s="128">
        <v>40422</v>
      </c>
      <c r="B130" s="129" t="s">
        <v>576</v>
      </c>
      <c r="C130" s="130">
        <v>83.793658327619994</v>
      </c>
      <c r="D130" s="131">
        <v>129</v>
      </c>
      <c r="E130" s="127">
        <f t="shared" si="7"/>
        <v>0</v>
      </c>
      <c r="F130" s="127">
        <f t="shared" si="7"/>
        <v>0</v>
      </c>
      <c r="G130" s="127">
        <f t="shared" si="7"/>
        <v>0</v>
      </c>
      <c r="H130" s="127">
        <f t="shared" si="7"/>
        <v>0</v>
      </c>
      <c r="I130" s="127">
        <f t="shared" si="7"/>
        <v>0</v>
      </c>
      <c r="J130" s="127">
        <f t="shared" si="7"/>
        <v>0</v>
      </c>
      <c r="K130" s="127">
        <f t="shared" si="7"/>
        <v>0</v>
      </c>
      <c r="L130" s="127">
        <f t="shared" si="7"/>
        <v>1</v>
      </c>
      <c r="M130" s="127">
        <f t="shared" si="7"/>
        <v>0</v>
      </c>
      <c r="N130" s="127">
        <f t="shared" si="7"/>
        <v>0</v>
      </c>
      <c r="O130" s="127">
        <f t="shared" si="7"/>
        <v>0</v>
      </c>
    </row>
    <row r="131" spans="1:15" x14ac:dyDescent="0.25">
      <c r="A131" s="128">
        <v>40452</v>
      </c>
      <c r="B131" s="129" t="s">
        <v>577</v>
      </c>
      <c r="C131" s="130">
        <v>88.712756711026003</v>
      </c>
      <c r="D131" s="131">
        <v>130</v>
      </c>
      <c r="E131" s="127">
        <f t="shared" si="7"/>
        <v>0</v>
      </c>
      <c r="F131" s="127">
        <f t="shared" si="7"/>
        <v>0</v>
      </c>
      <c r="G131" s="127">
        <f t="shared" si="7"/>
        <v>0</v>
      </c>
      <c r="H131" s="127">
        <f t="shared" si="7"/>
        <v>0</v>
      </c>
      <c r="I131" s="127">
        <f t="shared" si="7"/>
        <v>0</v>
      </c>
      <c r="J131" s="127">
        <f t="shared" si="7"/>
        <v>0</v>
      </c>
      <c r="K131" s="127">
        <f t="shared" si="7"/>
        <v>0</v>
      </c>
      <c r="L131" s="127">
        <f t="shared" si="7"/>
        <v>0</v>
      </c>
      <c r="M131" s="127">
        <f t="shared" si="7"/>
        <v>1</v>
      </c>
      <c r="N131" s="127">
        <f t="shared" si="7"/>
        <v>0</v>
      </c>
      <c r="O131" s="127">
        <f t="shared" si="7"/>
        <v>0</v>
      </c>
    </row>
    <row r="132" spans="1:15" x14ac:dyDescent="0.25">
      <c r="A132" s="128">
        <v>40483</v>
      </c>
      <c r="B132" s="129" t="s">
        <v>578</v>
      </c>
      <c r="C132" s="130">
        <v>92.605955799125994</v>
      </c>
      <c r="D132" s="131">
        <v>131</v>
      </c>
      <c r="E132" s="127">
        <f t="shared" si="7"/>
        <v>0</v>
      </c>
      <c r="F132" s="127">
        <f t="shared" si="7"/>
        <v>0</v>
      </c>
      <c r="G132" s="127">
        <f t="shared" si="7"/>
        <v>0</v>
      </c>
      <c r="H132" s="127">
        <f t="shared" si="7"/>
        <v>0</v>
      </c>
      <c r="I132" s="127">
        <f t="shared" si="7"/>
        <v>0</v>
      </c>
      <c r="J132" s="127">
        <f t="shared" si="7"/>
        <v>0</v>
      </c>
      <c r="K132" s="127">
        <f t="shared" si="7"/>
        <v>0</v>
      </c>
      <c r="L132" s="127">
        <f t="shared" si="7"/>
        <v>0</v>
      </c>
      <c r="M132" s="127">
        <f t="shared" si="7"/>
        <v>0</v>
      </c>
      <c r="N132" s="127">
        <f t="shared" si="7"/>
        <v>1</v>
      </c>
      <c r="O132" s="127">
        <f t="shared" si="7"/>
        <v>0</v>
      </c>
    </row>
    <row r="133" spans="1:15" x14ac:dyDescent="0.25">
      <c r="A133" s="128">
        <v>40513</v>
      </c>
      <c r="B133" s="129" t="s">
        <v>579</v>
      </c>
      <c r="C133" s="130">
        <v>95.711344095268998</v>
      </c>
      <c r="D133" s="131">
        <v>132</v>
      </c>
      <c r="E133" s="127">
        <f t="shared" si="7"/>
        <v>0</v>
      </c>
      <c r="F133" s="127">
        <f t="shared" si="7"/>
        <v>0</v>
      </c>
      <c r="G133" s="127">
        <f t="shared" si="7"/>
        <v>0</v>
      </c>
      <c r="H133" s="127">
        <f t="shared" si="7"/>
        <v>0</v>
      </c>
      <c r="I133" s="127">
        <f t="shared" si="7"/>
        <v>0</v>
      </c>
      <c r="J133" s="127">
        <f t="shared" si="7"/>
        <v>0</v>
      </c>
      <c r="K133" s="127">
        <f t="shared" si="7"/>
        <v>0</v>
      </c>
      <c r="L133" s="127">
        <f t="shared" si="7"/>
        <v>0</v>
      </c>
      <c r="M133" s="127">
        <f t="shared" si="7"/>
        <v>0</v>
      </c>
      <c r="N133" s="127">
        <f t="shared" si="7"/>
        <v>0</v>
      </c>
      <c r="O133" s="127">
        <f t="shared" si="7"/>
        <v>1</v>
      </c>
    </row>
    <row r="134" spans="1:15" x14ac:dyDescent="0.25">
      <c r="A134" s="128">
        <v>40544</v>
      </c>
      <c r="B134" s="129" t="s">
        <v>580</v>
      </c>
      <c r="C134" s="130">
        <v>86.848863871858995</v>
      </c>
      <c r="D134" s="131">
        <v>133</v>
      </c>
      <c r="E134" s="127">
        <f t="shared" si="7"/>
        <v>0</v>
      </c>
      <c r="F134" s="127">
        <f t="shared" si="7"/>
        <v>0</v>
      </c>
      <c r="G134" s="127">
        <f t="shared" si="7"/>
        <v>0</v>
      </c>
      <c r="H134" s="127">
        <f t="shared" si="7"/>
        <v>0</v>
      </c>
      <c r="I134" s="127">
        <f t="shared" si="7"/>
        <v>0</v>
      </c>
      <c r="J134" s="127">
        <f t="shared" si="7"/>
        <v>0</v>
      </c>
      <c r="K134" s="127">
        <f t="shared" si="7"/>
        <v>0</v>
      </c>
      <c r="L134" s="127">
        <f t="shared" si="7"/>
        <v>0</v>
      </c>
      <c r="M134" s="127">
        <f t="shared" si="7"/>
        <v>0</v>
      </c>
      <c r="N134" s="127">
        <f t="shared" si="7"/>
        <v>0</v>
      </c>
      <c r="O134" s="127">
        <f t="shared" si="7"/>
        <v>0</v>
      </c>
    </row>
    <row r="135" spans="1:15" x14ac:dyDescent="0.25">
      <c r="A135" s="128">
        <v>40575</v>
      </c>
      <c r="B135" s="129" t="s">
        <v>569</v>
      </c>
      <c r="C135" s="130">
        <v>82.714344566869002</v>
      </c>
      <c r="D135" s="131">
        <v>134</v>
      </c>
      <c r="E135" s="127">
        <f t="shared" si="7"/>
        <v>1</v>
      </c>
      <c r="F135" s="127">
        <f t="shared" si="7"/>
        <v>0</v>
      </c>
      <c r="G135" s="127">
        <f t="shared" si="7"/>
        <v>0</v>
      </c>
      <c r="H135" s="127">
        <f t="shared" si="7"/>
        <v>0</v>
      </c>
      <c r="I135" s="127">
        <f t="shared" si="7"/>
        <v>0</v>
      </c>
      <c r="J135" s="127">
        <f t="shared" si="7"/>
        <v>0</v>
      </c>
      <c r="K135" s="127">
        <f t="shared" si="7"/>
        <v>0</v>
      </c>
      <c r="L135" s="127">
        <f t="shared" si="7"/>
        <v>0</v>
      </c>
      <c r="M135" s="127">
        <f t="shared" si="7"/>
        <v>0</v>
      </c>
      <c r="N135" s="127">
        <f t="shared" si="7"/>
        <v>0</v>
      </c>
      <c r="O135" s="127">
        <f t="shared" si="7"/>
        <v>0</v>
      </c>
    </row>
    <row r="136" spans="1:15" x14ac:dyDescent="0.25">
      <c r="A136" s="128">
        <v>40603</v>
      </c>
      <c r="B136" s="129" t="s">
        <v>570</v>
      </c>
      <c r="C136" s="130">
        <v>95.644527080654001</v>
      </c>
      <c r="D136" s="131">
        <v>135</v>
      </c>
      <c r="E136" s="127">
        <f t="shared" si="7"/>
        <v>0</v>
      </c>
      <c r="F136" s="127">
        <f t="shared" si="7"/>
        <v>1</v>
      </c>
      <c r="G136" s="127">
        <f t="shared" si="7"/>
        <v>0</v>
      </c>
      <c r="H136" s="127">
        <f t="shared" si="7"/>
        <v>0</v>
      </c>
      <c r="I136" s="127">
        <f t="shared" si="7"/>
        <v>0</v>
      </c>
      <c r="J136" s="127">
        <f t="shared" si="7"/>
        <v>0</v>
      </c>
      <c r="K136" s="127">
        <f t="shared" si="7"/>
        <v>0</v>
      </c>
      <c r="L136" s="127">
        <f t="shared" si="7"/>
        <v>0</v>
      </c>
      <c r="M136" s="127">
        <f t="shared" si="7"/>
        <v>0</v>
      </c>
      <c r="N136" s="127">
        <f t="shared" si="7"/>
        <v>0</v>
      </c>
      <c r="O136" s="127">
        <f t="shared" si="7"/>
        <v>0</v>
      </c>
    </row>
    <row r="137" spans="1:15" x14ac:dyDescent="0.25">
      <c r="A137" s="128">
        <v>40634</v>
      </c>
      <c r="B137" s="129" t="s">
        <v>571</v>
      </c>
      <c r="C137" s="130">
        <v>92.139917239491993</v>
      </c>
      <c r="D137" s="131">
        <v>136</v>
      </c>
      <c r="E137" s="127">
        <f t="shared" si="7"/>
        <v>0</v>
      </c>
      <c r="F137" s="127">
        <f t="shared" si="7"/>
        <v>0</v>
      </c>
      <c r="G137" s="127">
        <f t="shared" si="7"/>
        <v>1</v>
      </c>
      <c r="H137" s="127">
        <f t="shared" si="7"/>
        <v>0</v>
      </c>
      <c r="I137" s="127">
        <f t="shared" si="7"/>
        <v>0</v>
      </c>
      <c r="J137" s="127">
        <f t="shared" si="7"/>
        <v>0</v>
      </c>
      <c r="K137" s="127">
        <f t="shared" si="7"/>
        <v>0</v>
      </c>
      <c r="L137" s="127">
        <f t="shared" si="7"/>
        <v>0</v>
      </c>
      <c r="M137" s="127">
        <f t="shared" si="7"/>
        <v>0</v>
      </c>
      <c r="N137" s="127">
        <f t="shared" si="7"/>
        <v>0</v>
      </c>
      <c r="O137" s="127">
        <f t="shared" si="7"/>
        <v>0</v>
      </c>
    </row>
    <row r="138" spans="1:15" x14ac:dyDescent="0.25">
      <c r="A138" s="128">
        <v>40664</v>
      </c>
      <c r="B138" s="129" t="s">
        <v>572</v>
      </c>
      <c r="C138" s="130">
        <v>93.282803243302993</v>
      </c>
      <c r="D138" s="131">
        <v>137</v>
      </c>
      <c r="E138" s="127">
        <f t="shared" si="7"/>
        <v>0</v>
      </c>
      <c r="F138" s="127">
        <f t="shared" si="7"/>
        <v>0</v>
      </c>
      <c r="G138" s="127">
        <f t="shared" si="7"/>
        <v>0</v>
      </c>
      <c r="H138" s="127">
        <f t="shared" si="7"/>
        <v>1</v>
      </c>
      <c r="I138" s="127">
        <f t="shared" si="7"/>
        <v>0</v>
      </c>
      <c r="J138" s="127">
        <f t="shared" si="7"/>
        <v>0</v>
      </c>
      <c r="K138" s="127">
        <f t="shared" si="7"/>
        <v>0</v>
      </c>
      <c r="L138" s="127">
        <f t="shared" si="7"/>
        <v>0</v>
      </c>
      <c r="M138" s="127">
        <f t="shared" si="7"/>
        <v>0</v>
      </c>
      <c r="N138" s="127">
        <f t="shared" si="7"/>
        <v>0</v>
      </c>
      <c r="O138" s="127">
        <f t="shared" si="7"/>
        <v>0</v>
      </c>
    </row>
    <row r="139" spans="1:15" x14ac:dyDescent="0.25">
      <c r="A139" s="128">
        <v>40695</v>
      </c>
      <c r="B139" s="129" t="s">
        <v>573</v>
      </c>
      <c r="C139" s="130">
        <v>90.299224690833</v>
      </c>
      <c r="D139" s="131">
        <v>138</v>
      </c>
      <c r="E139" s="127">
        <f t="shared" si="7"/>
        <v>0</v>
      </c>
      <c r="F139" s="127">
        <f t="shared" si="7"/>
        <v>0</v>
      </c>
      <c r="G139" s="127">
        <f t="shared" si="7"/>
        <v>0</v>
      </c>
      <c r="H139" s="127">
        <f t="shared" si="7"/>
        <v>0</v>
      </c>
      <c r="I139" s="127">
        <f t="shared" si="7"/>
        <v>1</v>
      </c>
      <c r="J139" s="127">
        <f t="shared" si="7"/>
        <v>0</v>
      </c>
      <c r="K139" s="127">
        <f t="shared" si="7"/>
        <v>0</v>
      </c>
      <c r="L139" s="127">
        <f t="shared" si="7"/>
        <v>0</v>
      </c>
      <c r="M139" s="127">
        <f t="shared" si="7"/>
        <v>0</v>
      </c>
      <c r="N139" s="127">
        <f t="shared" si="7"/>
        <v>0</v>
      </c>
      <c r="O139" s="127">
        <f t="shared" si="7"/>
        <v>0</v>
      </c>
    </row>
    <row r="140" spans="1:15" x14ac:dyDescent="0.25">
      <c r="A140" s="128">
        <v>40725</v>
      </c>
      <c r="B140" s="129" t="s">
        <v>574</v>
      </c>
      <c r="C140" s="130">
        <v>86.217614902673006</v>
      </c>
      <c r="D140" s="131">
        <v>139</v>
      </c>
      <c r="E140" s="127">
        <f t="shared" si="7"/>
        <v>0</v>
      </c>
      <c r="F140" s="127">
        <f t="shared" si="7"/>
        <v>0</v>
      </c>
      <c r="G140" s="127">
        <f t="shared" si="7"/>
        <v>0</v>
      </c>
      <c r="H140" s="127">
        <f t="shared" si="7"/>
        <v>0</v>
      </c>
      <c r="I140" s="127">
        <f t="shared" si="7"/>
        <v>0</v>
      </c>
      <c r="J140" s="127">
        <f t="shared" si="7"/>
        <v>1</v>
      </c>
      <c r="K140" s="127">
        <f t="shared" si="7"/>
        <v>0</v>
      </c>
      <c r="L140" s="127">
        <f t="shared" si="7"/>
        <v>0</v>
      </c>
      <c r="M140" s="127">
        <f t="shared" si="7"/>
        <v>0</v>
      </c>
      <c r="N140" s="127">
        <f t="shared" si="7"/>
        <v>0</v>
      </c>
      <c r="O140" s="127">
        <f t="shared" si="7"/>
        <v>0</v>
      </c>
    </row>
    <row r="141" spans="1:15" x14ac:dyDescent="0.25">
      <c r="A141" s="128">
        <v>40756</v>
      </c>
      <c r="B141" s="129" t="s">
        <v>575</v>
      </c>
      <c r="C141" s="130">
        <v>90.129173827106996</v>
      </c>
      <c r="D141" s="131">
        <v>140</v>
      </c>
      <c r="E141" s="127">
        <f t="shared" si="7"/>
        <v>0</v>
      </c>
      <c r="F141" s="127">
        <f t="shared" si="7"/>
        <v>0</v>
      </c>
      <c r="G141" s="127">
        <f t="shared" si="7"/>
        <v>0</v>
      </c>
      <c r="H141" s="127">
        <f t="shared" si="7"/>
        <v>0</v>
      </c>
      <c r="I141" s="127">
        <f t="shared" si="7"/>
        <v>0</v>
      </c>
      <c r="J141" s="127">
        <f t="shared" si="7"/>
        <v>0</v>
      </c>
      <c r="K141" s="127">
        <f t="shared" si="7"/>
        <v>1</v>
      </c>
      <c r="L141" s="127">
        <f t="shared" si="7"/>
        <v>0</v>
      </c>
      <c r="M141" s="127">
        <f t="shared" si="7"/>
        <v>0</v>
      </c>
      <c r="N141" s="127">
        <f t="shared" si="7"/>
        <v>0</v>
      </c>
      <c r="O141" s="127">
        <f t="shared" si="7"/>
        <v>0</v>
      </c>
    </row>
    <row r="142" spans="1:15" x14ac:dyDescent="0.25">
      <c r="A142" s="128">
        <v>40787</v>
      </c>
      <c r="B142" s="129" t="s">
        <v>576</v>
      </c>
      <c r="C142" s="130">
        <v>87.458701616587007</v>
      </c>
      <c r="D142" s="131">
        <v>141</v>
      </c>
      <c r="E142" s="127">
        <f t="shared" si="7"/>
        <v>0</v>
      </c>
      <c r="F142" s="127">
        <f t="shared" si="7"/>
        <v>0</v>
      </c>
      <c r="G142" s="127">
        <f t="shared" si="7"/>
        <v>0</v>
      </c>
      <c r="H142" s="127">
        <f t="shared" si="7"/>
        <v>0</v>
      </c>
      <c r="I142" s="127">
        <f t="shared" si="7"/>
        <v>0</v>
      </c>
      <c r="J142" s="127">
        <f t="shared" si="7"/>
        <v>0</v>
      </c>
      <c r="K142" s="127">
        <f t="shared" si="7"/>
        <v>0</v>
      </c>
      <c r="L142" s="127">
        <f t="shared" si="7"/>
        <v>1</v>
      </c>
      <c r="M142" s="127">
        <f t="shared" si="7"/>
        <v>0</v>
      </c>
      <c r="N142" s="127">
        <f t="shared" si="7"/>
        <v>0</v>
      </c>
      <c r="O142" s="127">
        <f t="shared" si="7"/>
        <v>0</v>
      </c>
    </row>
    <row r="143" spans="1:15" x14ac:dyDescent="0.25">
      <c r="A143" s="128">
        <v>40817</v>
      </c>
      <c r="B143" s="129" t="s">
        <v>577</v>
      </c>
      <c r="C143" s="130">
        <v>92.725270096646994</v>
      </c>
      <c r="D143" s="131">
        <v>142</v>
      </c>
      <c r="E143" s="127">
        <f t="shared" si="7"/>
        <v>0</v>
      </c>
      <c r="F143" s="127">
        <f t="shared" si="7"/>
        <v>0</v>
      </c>
      <c r="G143" s="127">
        <f t="shared" si="7"/>
        <v>0</v>
      </c>
      <c r="H143" s="127">
        <f t="shared" si="7"/>
        <v>0</v>
      </c>
      <c r="I143" s="127">
        <f t="shared" si="7"/>
        <v>0</v>
      </c>
      <c r="J143" s="127">
        <f t="shared" si="7"/>
        <v>0</v>
      </c>
      <c r="K143" s="127">
        <f t="shared" si="7"/>
        <v>0</v>
      </c>
      <c r="L143" s="127">
        <f t="shared" si="7"/>
        <v>0</v>
      </c>
      <c r="M143" s="127">
        <f t="shared" si="7"/>
        <v>1</v>
      </c>
      <c r="N143" s="127">
        <f t="shared" si="7"/>
        <v>0</v>
      </c>
      <c r="O143" s="127">
        <f t="shared" si="7"/>
        <v>0</v>
      </c>
    </row>
    <row r="144" spans="1:15" x14ac:dyDescent="0.25">
      <c r="A144" s="128">
        <v>40848</v>
      </c>
      <c r="B144" s="129" t="s">
        <v>578</v>
      </c>
      <c r="C144" s="130">
        <v>96.056992528132</v>
      </c>
      <c r="D144" s="131">
        <v>143</v>
      </c>
      <c r="E144" s="127">
        <f t="shared" si="7"/>
        <v>0</v>
      </c>
      <c r="F144" s="127">
        <f t="shared" si="7"/>
        <v>0</v>
      </c>
      <c r="G144" s="127">
        <f t="shared" si="7"/>
        <v>0</v>
      </c>
      <c r="H144" s="127">
        <f t="shared" si="7"/>
        <v>0</v>
      </c>
      <c r="I144" s="127">
        <f t="shared" si="7"/>
        <v>0</v>
      </c>
      <c r="J144" s="127">
        <f t="shared" si="7"/>
        <v>0</v>
      </c>
      <c r="K144" s="127">
        <f t="shared" si="7"/>
        <v>0</v>
      </c>
      <c r="L144" s="127">
        <f t="shared" si="7"/>
        <v>0</v>
      </c>
      <c r="M144" s="127">
        <f t="shared" si="7"/>
        <v>0</v>
      </c>
      <c r="N144" s="127">
        <f t="shared" si="7"/>
        <v>1</v>
      </c>
      <c r="O144" s="127">
        <f t="shared" si="7"/>
        <v>0</v>
      </c>
    </row>
    <row r="145" spans="1:15" x14ac:dyDescent="0.25">
      <c r="A145" s="128">
        <v>40878</v>
      </c>
      <c r="B145" s="129" t="s">
        <v>579</v>
      </c>
      <c r="C145" s="130">
        <v>101.58519316988</v>
      </c>
      <c r="D145" s="131">
        <v>144</v>
      </c>
      <c r="E145" s="127">
        <f t="shared" si="7"/>
        <v>0</v>
      </c>
      <c r="F145" s="127">
        <f t="shared" si="7"/>
        <v>0</v>
      </c>
      <c r="G145" s="127">
        <f t="shared" si="7"/>
        <v>0</v>
      </c>
      <c r="H145" s="127">
        <f t="shared" si="7"/>
        <v>0</v>
      </c>
      <c r="I145" s="127">
        <f t="shared" si="7"/>
        <v>0</v>
      </c>
      <c r="J145" s="127">
        <f t="shared" si="7"/>
        <v>0</v>
      </c>
      <c r="K145" s="127">
        <f t="shared" si="7"/>
        <v>0</v>
      </c>
      <c r="L145" s="127">
        <f t="shared" si="7"/>
        <v>0</v>
      </c>
      <c r="M145" s="127">
        <f t="shared" si="7"/>
        <v>0</v>
      </c>
      <c r="N145" s="127">
        <f t="shared" si="7"/>
        <v>0</v>
      </c>
      <c r="O145" s="127">
        <f t="shared" si="7"/>
        <v>1</v>
      </c>
    </row>
    <row r="146" spans="1:15" x14ac:dyDescent="0.25">
      <c r="A146" s="128">
        <v>40909</v>
      </c>
      <c r="B146" s="129" t="s">
        <v>580</v>
      </c>
      <c r="C146" s="130">
        <v>91.100460705250001</v>
      </c>
      <c r="D146" s="131">
        <v>145</v>
      </c>
      <c r="E146" s="127">
        <f t="shared" si="7"/>
        <v>0</v>
      </c>
      <c r="F146" s="127">
        <f t="shared" si="7"/>
        <v>0</v>
      </c>
      <c r="G146" s="127">
        <f t="shared" si="7"/>
        <v>0</v>
      </c>
      <c r="H146" s="127">
        <f t="shared" si="7"/>
        <v>0</v>
      </c>
      <c r="I146" s="127">
        <f t="shared" si="7"/>
        <v>0</v>
      </c>
      <c r="J146" s="127">
        <f t="shared" si="7"/>
        <v>0</v>
      </c>
      <c r="K146" s="127">
        <f t="shared" si="7"/>
        <v>0</v>
      </c>
      <c r="L146" s="127">
        <f t="shared" si="7"/>
        <v>0</v>
      </c>
      <c r="M146" s="127">
        <f t="shared" si="7"/>
        <v>0</v>
      </c>
      <c r="N146" s="127">
        <f t="shared" si="7"/>
        <v>0</v>
      </c>
      <c r="O146" s="127">
        <f t="shared" si="7"/>
        <v>0</v>
      </c>
    </row>
    <row r="147" spans="1:15" x14ac:dyDescent="0.25">
      <c r="A147" s="128">
        <v>40940</v>
      </c>
      <c r="B147" s="129" t="s">
        <v>569</v>
      </c>
      <c r="C147" s="130">
        <v>88.015296657074003</v>
      </c>
      <c r="D147" s="131">
        <v>146</v>
      </c>
      <c r="E147" s="127">
        <f t="shared" si="7"/>
        <v>1</v>
      </c>
      <c r="F147" s="127">
        <f t="shared" si="7"/>
        <v>0</v>
      </c>
      <c r="G147" s="127">
        <f t="shared" si="7"/>
        <v>0</v>
      </c>
      <c r="H147" s="127">
        <f t="shared" si="7"/>
        <v>0</v>
      </c>
      <c r="I147" s="127">
        <f t="shared" si="7"/>
        <v>0</v>
      </c>
      <c r="J147" s="127">
        <f t="shared" si="7"/>
        <v>0</v>
      </c>
      <c r="K147" s="127">
        <f t="shared" si="7"/>
        <v>0</v>
      </c>
      <c r="L147" s="127">
        <f t="shared" si="7"/>
        <v>0</v>
      </c>
      <c r="M147" s="127">
        <f t="shared" si="7"/>
        <v>0</v>
      </c>
      <c r="N147" s="127">
        <f t="shared" si="7"/>
        <v>0</v>
      </c>
      <c r="O147" s="127">
        <f t="shared" si="7"/>
        <v>0</v>
      </c>
    </row>
    <row r="148" spans="1:15" x14ac:dyDescent="0.25">
      <c r="A148" s="128">
        <v>40969</v>
      </c>
      <c r="B148" s="129" t="s">
        <v>570</v>
      </c>
      <c r="C148" s="130">
        <v>99.656658440081003</v>
      </c>
      <c r="D148" s="131">
        <v>147</v>
      </c>
      <c r="E148" s="127">
        <f t="shared" si="7"/>
        <v>0</v>
      </c>
      <c r="F148" s="127">
        <f t="shared" si="7"/>
        <v>1</v>
      </c>
      <c r="G148" s="127">
        <f t="shared" si="7"/>
        <v>0</v>
      </c>
      <c r="H148" s="127">
        <f t="shared" si="7"/>
        <v>0</v>
      </c>
      <c r="I148" s="127">
        <f t="shared" si="7"/>
        <v>0</v>
      </c>
      <c r="J148" s="127">
        <f t="shared" si="7"/>
        <v>0</v>
      </c>
      <c r="K148" s="127">
        <f t="shared" si="7"/>
        <v>0</v>
      </c>
      <c r="L148" s="127">
        <f t="shared" si="7"/>
        <v>0</v>
      </c>
      <c r="M148" s="127">
        <f t="shared" si="7"/>
        <v>0</v>
      </c>
      <c r="N148" s="127">
        <f t="shared" si="7"/>
        <v>0</v>
      </c>
      <c r="O148" s="127">
        <f t="shared" si="7"/>
        <v>0</v>
      </c>
    </row>
    <row r="149" spans="1:15" x14ac:dyDescent="0.25">
      <c r="A149" s="128">
        <v>41000</v>
      </c>
      <c r="B149" s="129" t="s">
        <v>571</v>
      </c>
      <c r="C149" s="130">
        <v>97.030624888605004</v>
      </c>
      <c r="D149" s="131">
        <v>148</v>
      </c>
      <c r="E149" s="127">
        <f t="shared" si="7"/>
        <v>0</v>
      </c>
      <c r="F149" s="127">
        <f t="shared" si="7"/>
        <v>0</v>
      </c>
      <c r="G149" s="127">
        <f t="shared" si="7"/>
        <v>1</v>
      </c>
      <c r="H149" s="127">
        <f t="shared" si="7"/>
        <v>0</v>
      </c>
      <c r="I149" s="127">
        <f t="shared" si="7"/>
        <v>0</v>
      </c>
      <c r="J149" s="127">
        <f t="shared" si="7"/>
        <v>0</v>
      </c>
      <c r="K149" s="127">
        <f t="shared" si="7"/>
        <v>0</v>
      </c>
      <c r="L149" s="127">
        <f t="shared" si="7"/>
        <v>0</v>
      </c>
      <c r="M149" s="127">
        <f t="shared" si="7"/>
        <v>0</v>
      </c>
      <c r="N149" s="127">
        <f t="shared" si="7"/>
        <v>0</v>
      </c>
      <c r="O149" s="127">
        <f t="shared" si="7"/>
        <v>0</v>
      </c>
    </row>
    <row r="150" spans="1:15" x14ac:dyDescent="0.25">
      <c r="A150" s="128">
        <v>41030</v>
      </c>
      <c r="B150" s="129" t="s">
        <v>572</v>
      </c>
      <c r="C150" s="130">
        <v>98.050024300299</v>
      </c>
      <c r="D150" s="131">
        <v>149</v>
      </c>
      <c r="E150" s="127">
        <f t="shared" si="7"/>
        <v>0</v>
      </c>
      <c r="F150" s="127">
        <f t="shared" si="7"/>
        <v>0</v>
      </c>
      <c r="G150" s="127">
        <f t="shared" si="7"/>
        <v>0</v>
      </c>
      <c r="H150" s="127">
        <f t="shared" si="7"/>
        <v>1</v>
      </c>
      <c r="I150" s="127">
        <f t="shared" si="7"/>
        <v>0</v>
      </c>
      <c r="J150" s="127">
        <f t="shared" si="7"/>
        <v>0</v>
      </c>
      <c r="K150" s="127">
        <f t="shared" si="7"/>
        <v>0</v>
      </c>
      <c r="L150" s="127">
        <f t="shared" si="7"/>
        <v>0</v>
      </c>
      <c r="M150" s="127">
        <f t="shared" si="7"/>
        <v>0</v>
      </c>
      <c r="N150" s="127">
        <f t="shared" si="7"/>
        <v>0</v>
      </c>
      <c r="O150" s="127">
        <f t="shared" si="7"/>
        <v>0</v>
      </c>
    </row>
    <row r="151" spans="1:15" x14ac:dyDescent="0.25">
      <c r="A151" s="128">
        <v>41061</v>
      </c>
      <c r="B151" s="129" t="s">
        <v>573</v>
      </c>
      <c r="C151" s="130">
        <v>95.814680749836</v>
      </c>
      <c r="D151" s="131">
        <v>150</v>
      </c>
      <c r="E151" s="127">
        <f t="shared" si="7"/>
        <v>0</v>
      </c>
      <c r="F151" s="127">
        <f t="shared" si="7"/>
        <v>0</v>
      </c>
      <c r="G151" s="127">
        <f t="shared" ref="F151:P177" si="8">IF($B151=G$1,1,0)</f>
        <v>0</v>
      </c>
      <c r="H151" s="127">
        <f t="shared" si="8"/>
        <v>0</v>
      </c>
      <c r="I151" s="127">
        <f t="shared" si="8"/>
        <v>1</v>
      </c>
      <c r="J151" s="127">
        <f t="shared" si="8"/>
        <v>0</v>
      </c>
      <c r="K151" s="127">
        <f t="shared" si="8"/>
        <v>0</v>
      </c>
      <c r="L151" s="127">
        <f t="shared" si="8"/>
        <v>0</v>
      </c>
      <c r="M151" s="127">
        <f t="shared" si="8"/>
        <v>0</v>
      </c>
      <c r="N151" s="127">
        <f t="shared" si="8"/>
        <v>0</v>
      </c>
      <c r="O151" s="127">
        <f t="shared" si="8"/>
        <v>0</v>
      </c>
    </row>
    <row r="152" spans="1:15" x14ac:dyDescent="0.25">
      <c r="A152" s="128">
        <v>41091</v>
      </c>
      <c r="B152" s="129" t="s">
        <v>574</v>
      </c>
      <c r="C152" s="130">
        <v>91.735853985771996</v>
      </c>
      <c r="D152" s="131">
        <v>151</v>
      </c>
      <c r="E152" s="127">
        <f t="shared" ref="E152:O215" si="9">IF($B152=E$1,1,0)</f>
        <v>0</v>
      </c>
      <c r="F152" s="127">
        <f t="shared" si="8"/>
        <v>0</v>
      </c>
      <c r="G152" s="127">
        <f t="shared" si="8"/>
        <v>0</v>
      </c>
      <c r="H152" s="127">
        <f t="shared" si="8"/>
        <v>0</v>
      </c>
      <c r="I152" s="127">
        <f t="shared" si="8"/>
        <v>0</v>
      </c>
      <c r="J152" s="127">
        <f t="shared" si="8"/>
        <v>1</v>
      </c>
      <c r="K152" s="127">
        <f t="shared" si="8"/>
        <v>0</v>
      </c>
      <c r="L152" s="127">
        <f t="shared" si="8"/>
        <v>0</v>
      </c>
      <c r="M152" s="127">
        <f t="shared" si="8"/>
        <v>0</v>
      </c>
      <c r="N152" s="127">
        <f t="shared" si="8"/>
        <v>0</v>
      </c>
      <c r="O152" s="127">
        <f t="shared" si="8"/>
        <v>0</v>
      </c>
    </row>
    <row r="153" spans="1:15" x14ac:dyDescent="0.25">
      <c r="A153" s="128">
        <v>41122</v>
      </c>
      <c r="B153" s="129" t="s">
        <v>575</v>
      </c>
      <c r="C153" s="130">
        <v>95.981976906276003</v>
      </c>
      <c r="D153" s="131">
        <v>152</v>
      </c>
      <c r="E153" s="127">
        <f t="shared" si="9"/>
        <v>0</v>
      </c>
      <c r="F153" s="127">
        <f t="shared" si="8"/>
        <v>0</v>
      </c>
      <c r="G153" s="127">
        <f t="shared" si="8"/>
        <v>0</v>
      </c>
      <c r="H153" s="127">
        <f t="shared" si="8"/>
        <v>0</v>
      </c>
      <c r="I153" s="127">
        <f t="shared" si="8"/>
        <v>0</v>
      </c>
      <c r="J153" s="127">
        <f t="shared" si="8"/>
        <v>0</v>
      </c>
      <c r="K153" s="127">
        <f t="shared" si="8"/>
        <v>1</v>
      </c>
      <c r="L153" s="127">
        <f t="shared" si="8"/>
        <v>0</v>
      </c>
      <c r="M153" s="127">
        <f t="shared" si="8"/>
        <v>0</v>
      </c>
      <c r="N153" s="127">
        <f t="shared" si="8"/>
        <v>0</v>
      </c>
      <c r="O153" s="127">
        <f t="shared" si="8"/>
        <v>0</v>
      </c>
    </row>
    <row r="154" spans="1:15" x14ac:dyDescent="0.25">
      <c r="A154" s="128">
        <v>41153</v>
      </c>
      <c r="B154" s="129" t="s">
        <v>576</v>
      </c>
      <c r="C154" s="130">
        <v>90.899779519709995</v>
      </c>
      <c r="D154" s="131">
        <v>153</v>
      </c>
      <c r="E154" s="127">
        <f t="shared" si="9"/>
        <v>0</v>
      </c>
      <c r="F154" s="127">
        <f t="shared" si="8"/>
        <v>0</v>
      </c>
      <c r="G154" s="127">
        <f t="shared" si="8"/>
        <v>0</v>
      </c>
      <c r="H154" s="127">
        <f t="shared" si="8"/>
        <v>0</v>
      </c>
      <c r="I154" s="127">
        <f t="shared" si="8"/>
        <v>0</v>
      </c>
      <c r="J154" s="127">
        <f t="shared" si="8"/>
        <v>0</v>
      </c>
      <c r="K154" s="127">
        <f t="shared" si="8"/>
        <v>0</v>
      </c>
      <c r="L154" s="127">
        <f t="shared" si="8"/>
        <v>1</v>
      </c>
      <c r="M154" s="127">
        <f t="shared" si="8"/>
        <v>0</v>
      </c>
      <c r="N154" s="127">
        <f t="shared" si="8"/>
        <v>0</v>
      </c>
      <c r="O154" s="127">
        <f t="shared" si="8"/>
        <v>0</v>
      </c>
    </row>
    <row r="155" spans="1:15" x14ac:dyDescent="0.25">
      <c r="A155" s="128">
        <v>41183</v>
      </c>
      <c r="B155" s="129" t="s">
        <v>577</v>
      </c>
      <c r="C155" s="130">
        <v>98.773930598205993</v>
      </c>
      <c r="D155" s="131">
        <v>154</v>
      </c>
      <c r="E155" s="127">
        <f t="shared" si="9"/>
        <v>0</v>
      </c>
      <c r="F155" s="127">
        <f t="shared" si="8"/>
        <v>0</v>
      </c>
      <c r="G155" s="127">
        <f t="shared" si="8"/>
        <v>0</v>
      </c>
      <c r="H155" s="127">
        <f t="shared" si="8"/>
        <v>0</v>
      </c>
      <c r="I155" s="127">
        <f t="shared" si="8"/>
        <v>0</v>
      </c>
      <c r="J155" s="127">
        <f t="shared" si="8"/>
        <v>0</v>
      </c>
      <c r="K155" s="127">
        <f t="shared" si="8"/>
        <v>0</v>
      </c>
      <c r="L155" s="127">
        <f t="shared" si="8"/>
        <v>0</v>
      </c>
      <c r="M155" s="127">
        <f t="shared" si="8"/>
        <v>1</v>
      </c>
      <c r="N155" s="127">
        <f t="shared" si="8"/>
        <v>0</v>
      </c>
      <c r="O155" s="127">
        <f t="shared" si="8"/>
        <v>0</v>
      </c>
    </row>
    <row r="156" spans="1:15" x14ac:dyDescent="0.25">
      <c r="A156" s="128">
        <v>41214</v>
      </c>
      <c r="B156" s="129" t="s">
        <v>578</v>
      </c>
      <c r="C156" s="130">
        <v>101.22420134012</v>
      </c>
      <c r="D156" s="131">
        <v>155</v>
      </c>
      <c r="E156" s="127">
        <f t="shared" si="9"/>
        <v>0</v>
      </c>
      <c r="F156" s="127">
        <f t="shared" si="8"/>
        <v>0</v>
      </c>
      <c r="G156" s="127">
        <f t="shared" si="8"/>
        <v>0</v>
      </c>
      <c r="H156" s="127">
        <f t="shared" si="8"/>
        <v>0</v>
      </c>
      <c r="I156" s="127">
        <f t="shared" si="8"/>
        <v>0</v>
      </c>
      <c r="J156" s="127">
        <f t="shared" si="8"/>
        <v>0</v>
      </c>
      <c r="K156" s="127">
        <f t="shared" si="8"/>
        <v>0</v>
      </c>
      <c r="L156" s="127">
        <f t="shared" si="8"/>
        <v>0</v>
      </c>
      <c r="M156" s="127">
        <f t="shared" si="8"/>
        <v>0</v>
      </c>
      <c r="N156" s="127">
        <f t="shared" si="8"/>
        <v>1</v>
      </c>
      <c r="O156" s="127">
        <f t="shared" si="8"/>
        <v>0</v>
      </c>
    </row>
    <row r="157" spans="1:15" x14ac:dyDescent="0.25">
      <c r="A157" s="128">
        <v>41244</v>
      </c>
      <c r="B157" s="129" t="s">
        <v>579</v>
      </c>
      <c r="C157" s="130">
        <v>105.06357368719</v>
      </c>
      <c r="D157" s="131">
        <v>156</v>
      </c>
      <c r="E157" s="127">
        <f t="shared" si="9"/>
        <v>0</v>
      </c>
      <c r="F157" s="127">
        <f t="shared" si="8"/>
        <v>0</v>
      </c>
      <c r="G157" s="127">
        <f t="shared" si="8"/>
        <v>0</v>
      </c>
      <c r="H157" s="127">
        <f t="shared" si="8"/>
        <v>0</v>
      </c>
      <c r="I157" s="127">
        <f t="shared" si="8"/>
        <v>0</v>
      </c>
      <c r="J157" s="127">
        <f t="shared" si="8"/>
        <v>0</v>
      </c>
      <c r="K157" s="127">
        <f t="shared" si="8"/>
        <v>0</v>
      </c>
      <c r="L157" s="127">
        <f t="shared" si="8"/>
        <v>0</v>
      </c>
      <c r="M157" s="127">
        <f t="shared" si="8"/>
        <v>0</v>
      </c>
      <c r="N157" s="127">
        <f t="shared" si="8"/>
        <v>0</v>
      </c>
      <c r="O157" s="127">
        <f t="shared" si="8"/>
        <v>1</v>
      </c>
    </row>
    <row r="158" spans="1:15" x14ac:dyDescent="0.25">
      <c r="A158" s="128">
        <v>41275</v>
      </c>
      <c r="B158" s="129" t="s">
        <v>580</v>
      </c>
      <c r="C158" s="130">
        <v>95.605294696651001</v>
      </c>
      <c r="D158" s="131">
        <v>157</v>
      </c>
      <c r="E158" s="127">
        <f t="shared" si="9"/>
        <v>0</v>
      </c>
      <c r="F158" s="127">
        <f t="shared" si="8"/>
        <v>0</v>
      </c>
      <c r="G158" s="127">
        <f t="shared" si="8"/>
        <v>0</v>
      </c>
      <c r="H158" s="127">
        <f t="shared" si="8"/>
        <v>0</v>
      </c>
      <c r="I158" s="127">
        <f t="shared" si="8"/>
        <v>0</v>
      </c>
      <c r="J158" s="127">
        <f t="shared" si="8"/>
        <v>0</v>
      </c>
      <c r="K158" s="127">
        <f t="shared" si="8"/>
        <v>0</v>
      </c>
      <c r="L158" s="127">
        <f t="shared" si="8"/>
        <v>0</v>
      </c>
      <c r="M158" s="127">
        <f t="shared" si="8"/>
        <v>0</v>
      </c>
      <c r="N158" s="127">
        <f t="shared" si="8"/>
        <v>0</v>
      </c>
      <c r="O158" s="127">
        <f t="shared" si="8"/>
        <v>0</v>
      </c>
    </row>
    <row r="159" spans="1:15" x14ac:dyDescent="0.25">
      <c r="A159" s="128">
        <v>41306</v>
      </c>
      <c r="B159" s="129" t="s">
        <v>569</v>
      </c>
      <c r="C159" s="130">
        <v>90.528007898854995</v>
      </c>
      <c r="D159" s="131">
        <v>158</v>
      </c>
      <c r="E159" s="127">
        <f t="shared" si="9"/>
        <v>1</v>
      </c>
      <c r="F159" s="127">
        <f t="shared" si="8"/>
        <v>0</v>
      </c>
      <c r="G159" s="127">
        <f t="shared" si="8"/>
        <v>0</v>
      </c>
      <c r="H159" s="127">
        <f t="shared" si="8"/>
        <v>0</v>
      </c>
      <c r="I159" s="127">
        <f t="shared" si="8"/>
        <v>0</v>
      </c>
      <c r="J159" s="127">
        <f t="shared" si="8"/>
        <v>0</v>
      </c>
      <c r="K159" s="127">
        <f t="shared" si="8"/>
        <v>0</v>
      </c>
      <c r="L159" s="127">
        <f t="shared" si="8"/>
        <v>0</v>
      </c>
      <c r="M159" s="127">
        <f t="shared" si="8"/>
        <v>0</v>
      </c>
      <c r="N159" s="127">
        <f t="shared" si="8"/>
        <v>0</v>
      </c>
      <c r="O159" s="127">
        <f t="shared" si="8"/>
        <v>0</v>
      </c>
    </row>
    <row r="160" spans="1:15" x14ac:dyDescent="0.25">
      <c r="A160" s="128">
        <v>41334</v>
      </c>
      <c r="B160" s="129" t="s">
        <v>570</v>
      </c>
      <c r="C160" s="130">
        <v>102.73886517548</v>
      </c>
      <c r="D160" s="131">
        <v>159</v>
      </c>
      <c r="E160" s="127">
        <f t="shared" si="9"/>
        <v>0</v>
      </c>
      <c r="F160" s="127">
        <f t="shared" si="8"/>
        <v>1</v>
      </c>
      <c r="G160" s="127">
        <f t="shared" si="8"/>
        <v>0</v>
      </c>
      <c r="H160" s="127">
        <f t="shared" si="8"/>
        <v>0</v>
      </c>
      <c r="I160" s="127">
        <f t="shared" si="8"/>
        <v>0</v>
      </c>
      <c r="J160" s="127">
        <f t="shared" si="8"/>
        <v>0</v>
      </c>
      <c r="K160" s="127">
        <f t="shared" si="8"/>
        <v>0</v>
      </c>
      <c r="L160" s="127">
        <f t="shared" si="8"/>
        <v>0</v>
      </c>
      <c r="M160" s="127">
        <f t="shared" si="8"/>
        <v>0</v>
      </c>
      <c r="N160" s="127">
        <f t="shared" si="8"/>
        <v>0</v>
      </c>
      <c r="O160" s="127">
        <f t="shared" si="8"/>
        <v>0</v>
      </c>
    </row>
    <row r="161" spans="1:15" x14ac:dyDescent="0.25">
      <c r="A161" s="128">
        <v>41365</v>
      </c>
      <c r="B161" s="129" t="s">
        <v>571</v>
      </c>
      <c r="C161" s="130">
        <v>101.66268625553001</v>
      </c>
      <c r="D161" s="131">
        <v>160</v>
      </c>
      <c r="E161" s="127">
        <f t="shared" si="9"/>
        <v>0</v>
      </c>
      <c r="F161" s="127">
        <f t="shared" si="8"/>
        <v>0</v>
      </c>
      <c r="G161" s="127">
        <f t="shared" si="8"/>
        <v>1</v>
      </c>
      <c r="H161" s="127">
        <f t="shared" si="8"/>
        <v>0</v>
      </c>
      <c r="I161" s="127">
        <f t="shared" si="8"/>
        <v>0</v>
      </c>
      <c r="J161" s="127">
        <f t="shared" si="8"/>
        <v>0</v>
      </c>
      <c r="K161" s="127">
        <f t="shared" si="8"/>
        <v>0</v>
      </c>
      <c r="L161" s="127">
        <f t="shared" si="8"/>
        <v>0</v>
      </c>
      <c r="M161" s="127">
        <f t="shared" si="8"/>
        <v>0</v>
      </c>
      <c r="N161" s="127">
        <f t="shared" si="8"/>
        <v>0</v>
      </c>
      <c r="O161" s="127">
        <f t="shared" si="8"/>
        <v>0</v>
      </c>
    </row>
    <row r="162" spans="1:15" x14ac:dyDescent="0.25">
      <c r="A162" s="128">
        <v>41395</v>
      </c>
      <c r="B162" s="129" t="s">
        <v>572</v>
      </c>
      <c r="C162" s="130">
        <v>101.68843281946</v>
      </c>
      <c r="D162" s="131">
        <v>161</v>
      </c>
      <c r="E162" s="127">
        <f t="shared" si="9"/>
        <v>0</v>
      </c>
      <c r="F162" s="127">
        <f t="shared" si="8"/>
        <v>0</v>
      </c>
      <c r="G162" s="127">
        <f t="shared" si="8"/>
        <v>0</v>
      </c>
      <c r="H162" s="127">
        <f t="shared" si="8"/>
        <v>1</v>
      </c>
      <c r="I162" s="127">
        <f t="shared" si="8"/>
        <v>0</v>
      </c>
      <c r="J162" s="127">
        <f t="shared" si="8"/>
        <v>0</v>
      </c>
      <c r="K162" s="127">
        <f t="shared" si="8"/>
        <v>0</v>
      </c>
      <c r="L162" s="127">
        <f t="shared" si="8"/>
        <v>0</v>
      </c>
      <c r="M162" s="127">
        <f t="shared" si="8"/>
        <v>0</v>
      </c>
      <c r="N162" s="127">
        <f t="shared" si="8"/>
        <v>0</v>
      </c>
      <c r="O162" s="127">
        <f t="shared" si="8"/>
        <v>0</v>
      </c>
    </row>
    <row r="163" spans="1:15" x14ac:dyDescent="0.25">
      <c r="A163" s="128">
        <v>41426</v>
      </c>
      <c r="B163" s="129" t="s">
        <v>573</v>
      </c>
      <c r="C163" s="130">
        <v>99.788294352934003</v>
      </c>
      <c r="D163" s="131">
        <v>162</v>
      </c>
      <c r="E163" s="127">
        <f t="shared" si="9"/>
        <v>0</v>
      </c>
      <c r="F163" s="127">
        <f t="shared" si="8"/>
        <v>0</v>
      </c>
      <c r="G163" s="127">
        <f t="shared" si="8"/>
        <v>0</v>
      </c>
      <c r="H163" s="127">
        <f t="shared" si="8"/>
        <v>0</v>
      </c>
      <c r="I163" s="127">
        <f t="shared" si="8"/>
        <v>1</v>
      </c>
      <c r="J163" s="127">
        <f t="shared" si="8"/>
        <v>0</v>
      </c>
      <c r="K163" s="127">
        <f t="shared" si="8"/>
        <v>0</v>
      </c>
      <c r="L163" s="127">
        <f t="shared" si="8"/>
        <v>0</v>
      </c>
      <c r="M163" s="127">
        <f t="shared" si="8"/>
        <v>0</v>
      </c>
      <c r="N163" s="127">
        <f t="shared" si="8"/>
        <v>0</v>
      </c>
      <c r="O163" s="127">
        <f t="shared" si="8"/>
        <v>0</v>
      </c>
    </row>
    <row r="164" spans="1:15" x14ac:dyDescent="0.25">
      <c r="A164" s="128">
        <v>41456</v>
      </c>
      <c r="B164" s="129" t="s">
        <v>574</v>
      </c>
      <c r="C164" s="130">
        <v>96.398995981501997</v>
      </c>
      <c r="D164" s="131">
        <v>163</v>
      </c>
      <c r="E164" s="127">
        <f t="shared" si="9"/>
        <v>0</v>
      </c>
      <c r="F164" s="127">
        <f t="shared" si="8"/>
        <v>0</v>
      </c>
      <c r="G164" s="127">
        <f t="shared" si="8"/>
        <v>0</v>
      </c>
      <c r="H164" s="127">
        <f t="shared" si="8"/>
        <v>0</v>
      </c>
      <c r="I164" s="127">
        <f t="shared" si="8"/>
        <v>0</v>
      </c>
      <c r="J164" s="127">
        <f t="shared" si="8"/>
        <v>1</v>
      </c>
      <c r="K164" s="127">
        <f t="shared" si="8"/>
        <v>0</v>
      </c>
      <c r="L164" s="127">
        <f t="shared" si="8"/>
        <v>0</v>
      </c>
      <c r="M164" s="127">
        <f t="shared" si="8"/>
        <v>0</v>
      </c>
      <c r="N164" s="127">
        <f t="shared" si="8"/>
        <v>0</v>
      </c>
      <c r="O164" s="127">
        <f t="shared" si="8"/>
        <v>0</v>
      </c>
    </row>
    <row r="165" spans="1:15" x14ac:dyDescent="0.25">
      <c r="A165" s="128">
        <v>41487</v>
      </c>
      <c r="B165" s="129" t="s">
        <v>575</v>
      </c>
      <c r="C165" s="130">
        <v>99.347043465205005</v>
      </c>
      <c r="D165" s="131">
        <v>164</v>
      </c>
      <c r="E165" s="127">
        <f t="shared" si="9"/>
        <v>0</v>
      </c>
      <c r="F165" s="127">
        <f t="shared" si="8"/>
        <v>0</v>
      </c>
      <c r="G165" s="127">
        <f t="shared" si="8"/>
        <v>0</v>
      </c>
      <c r="H165" s="127">
        <f t="shared" si="8"/>
        <v>0</v>
      </c>
      <c r="I165" s="127">
        <f t="shared" si="8"/>
        <v>0</v>
      </c>
      <c r="J165" s="127">
        <f t="shared" si="8"/>
        <v>0</v>
      </c>
      <c r="K165" s="127">
        <f t="shared" si="8"/>
        <v>1</v>
      </c>
      <c r="L165" s="127">
        <f t="shared" si="8"/>
        <v>0</v>
      </c>
      <c r="M165" s="127">
        <f t="shared" si="8"/>
        <v>0</v>
      </c>
      <c r="N165" s="127">
        <f t="shared" si="8"/>
        <v>0</v>
      </c>
      <c r="O165" s="127">
        <f t="shared" si="8"/>
        <v>0</v>
      </c>
    </row>
    <row r="166" spans="1:15" x14ac:dyDescent="0.25">
      <c r="A166" s="128">
        <v>41518</v>
      </c>
      <c r="B166" s="129" t="s">
        <v>576</v>
      </c>
      <c r="C166" s="130">
        <v>95.117631326609001</v>
      </c>
      <c r="D166" s="131">
        <v>165</v>
      </c>
      <c r="E166" s="127">
        <f t="shared" si="9"/>
        <v>0</v>
      </c>
      <c r="F166" s="127">
        <f t="shared" si="8"/>
        <v>0</v>
      </c>
      <c r="G166" s="127">
        <f t="shared" si="8"/>
        <v>0</v>
      </c>
      <c r="H166" s="127">
        <f t="shared" si="8"/>
        <v>0</v>
      </c>
      <c r="I166" s="127">
        <f t="shared" si="8"/>
        <v>0</v>
      </c>
      <c r="J166" s="127">
        <f t="shared" si="8"/>
        <v>0</v>
      </c>
      <c r="K166" s="127">
        <f t="shared" si="8"/>
        <v>0</v>
      </c>
      <c r="L166" s="127">
        <f t="shared" si="8"/>
        <v>1</v>
      </c>
      <c r="M166" s="127">
        <f t="shared" si="8"/>
        <v>0</v>
      </c>
      <c r="N166" s="127">
        <f t="shared" si="8"/>
        <v>0</v>
      </c>
      <c r="O166" s="127">
        <f t="shared" si="8"/>
        <v>0</v>
      </c>
    </row>
    <row r="167" spans="1:15" x14ac:dyDescent="0.25">
      <c r="A167" s="128">
        <v>41548</v>
      </c>
      <c r="B167" s="129" t="s">
        <v>577</v>
      </c>
      <c r="C167" s="130">
        <v>102.66463642714</v>
      </c>
      <c r="D167" s="131">
        <v>166</v>
      </c>
      <c r="E167" s="127">
        <f t="shared" si="9"/>
        <v>0</v>
      </c>
      <c r="F167" s="127">
        <f t="shared" si="8"/>
        <v>0</v>
      </c>
      <c r="G167" s="127">
        <f t="shared" si="8"/>
        <v>0</v>
      </c>
      <c r="H167" s="127">
        <f t="shared" si="8"/>
        <v>0</v>
      </c>
      <c r="I167" s="127">
        <f t="shared" si="8"/>
        <v>0</v>
      </c>
      <c r="J167" s="127">
        <f t="shared" si="8"/>
        <v>0</v>
      </c>
      <c r="K167" s="127">
        <f t="shared" si="8"/>
        <v>0</v>
      </c>
      <c r="L167" s="127">
        <f t="shared" si="8"/>
        <v>0</v>
      </c>
      <c r="M167" s="127">
        <f t="shared" si="8"/>
        <v>1</v>
      </c>
      <c r="N167" s="127">
        <f t="shared" si="8"/>
        <v>0</v>
      </c>
      <c r="O167" s="127">
        <f t="shared" si="8"/>
        <v>0</v>
      </c>
    </row>
    <row r="168" spans="1:15" x14ac:dyDescent="0.25">
      <c r="A168" s="128">
        <v>41579</v>
      </c>
      <c r="B168" s="129" t="s">
        <v>578</v>
      </c>
      <c r="C168" s="130">
        <v>105.78263786943999</v>
      </c>
      <c r="D168" s="131">
        <v>167</v>
      </c>
      <c r="E168" s="127">
        <f t="shared" si="9"/>
        <v>0</v>
      </c>
      <c r="F168" s="127">
        <f t="shared" si="8"/>
        <v>0</v>
      </c>
      <c r="G168" s="127">
        <f t="shared" si="8"/>
        <v>0</v>
      </c>
      <c r="H168" s="127">
        <f t="shared" si="8"/>
        <v>0</v>
      </c>
      <c r="I168" s="127">
        <f t="shared" si="8"/>
        <v>0</v>
      </c>
      <c r="J168" s="127">
        <f t="shared" si="8"/>
        <v>0</v>
      </c>
      <c r="K168" s="127">
        <f t="shared" si="8"/>
        <v>0</v>
      </c>
      <c r="L168" s="127">
        <f t="shared" si="8"/>
        <v>0</v>
      </c>
      <c r="M168" s="127">
        <f t="shared" si="8"/>
        <v>0</v>
      </c>
      <c r="N168" s="127">
        <f t="shared" si="8"/>
        <v>1</v>
      </c>
      <c r="O168" s="127">
        <f t="shared" si="8"/>
        <v>0</v>
      </c>
    </row>
    <row r="169" spans="1:15" x14ac:dyDescent="0.25">
      <c r="A169" s="128">
        <v>41609</v>
      </c>
      <c r="B169" s="129" t="s">
        <v>579</v>
      </c>
      <c r="C169" s="130">
        <v>108.67747373117</v>
      </c>
      <c r="D169" s="131">
        <v>168</v>
      </c>
      <c r="E169" s="127">
        <f t="shared" si="9"/>
        <v>0</v>
      </c>
      <c r="F169" s="127">
        <f t="shared" si="8"/>
        <v>0</v>
      </c>
      <c r="G169" s="127">
        <f t="shared" si="8"/>
        <v>0</v>
      </c>
      <c r="H169" s="127">
        <f t="shared" si="8"/>
        <v>0</v>
      </c>
      <c r="I169" s="127">
        <f t="shared" si="8"/>
        <v>0</v>
      </c>
      <c r="J169" s="127">
        <f t="shared" si="8"/>
        <v>0</v>
      </c>
      <c r="K169" s="127">
        <f t="shared" si="8"/>
        <v>0</v>
      </c>
      <c r="L169" s="127">
        <f t="shared" si="8"/>
        <v>0</v>
      </c>
      <c r="M169" s="127">
        <f t="shared" si="8"/>
        <v>0</v>
      </c>
      <c r="N169" s="127">
        <f t="shared" si="8"/>
        <v>0</v>
      </c>
      <c r="O169" s="127">
        <f t="shared" si="8"/>
        <v>1</v>
      </c>
    </row>
    <row r="170" spans="1:15" x14ac:dyDescent="0.25">
      <c r="A170" s="128">
        <v>41640</v>
      </c>
      <c r="B170" s="129" t="s">
        <v>580</v>
      </c>
      <c r="C170" s="130">
        <v>97.698925440131006</v>
      </c>
      <c r="D170" s="131">
        <v>169</v>
      </c>
      <c r="E170" s="127">
        <f t="shared" si="9"/>
        <v>0</v>
      </c>
      <c r="F170" s="127">
        <f t="shared" si="8"/>
        <v>0</v>
      </c>
      <c r="G170" s="127">
        <f t="shared" si="8"/>
        <v>0</v>
      </c>
      <c r="H170" s="127">
        <f t="shared" si="8"/>
        <v>0</v>
      </c>
      <c r="I170" s="127">
        <f t="shared" si="8"/>
        <v>0</v>
      </c>
      <c r="J170" s="127">
        <f t="shared" si="8"/>
        <v>0</v>
      </c>
      <c r="K170" s="127">
        <f t="shared" si="8"/>
        <v>0</v>
      </c>
      <c r="L170" s="127">
        <f t="shared" si="8"/>
        <v>0</v>
      </c>
      <c r="M170" s="127">
        <f t="shared" si="8"/>
        <v>0</v>
      </c>
      <c r="N170" s="127">
        <f t="shared" si="8"/>
        <v>0</v>
      </c>
      <c r="O170" s="127">
        <f t="shared" si="8"/>
        <v>0</v>
      </c>
    </row>
    <row r="171" spans="1:15" x14ac:dyDescent="0.25">
      <c r="A171" s="128">
        <v>41671</v>
      </c>
      <c r="B171" s="129" t="s">
        <v>569</v>
      </c>
      <c r="C171" s="130">
        <v>93.550666974763999</v>
      </c>
      <c r="D171" s="131">
        <v>170</v>
      </c>
      <c r="E171" s="127">
        <f t="shared" si="9"/>
        <v>1</v>
      </c>
      <c r="F171" s="127">
        <f t="shared" si="8"/>
        <v>0</v>
      </c>
      <c r="G171" s="127">
        <f t="shared" si="8"/>
        <v>0</v>
      </c>
      <c r="H171" s="127">
        <f t="shared" si="8"/>
        <v>0</v>
      </c>
      <c r="I171" s="127">
        <f t="shared" si="8"/>
        <v>0</v>
      </c>
      <c r="J171" s="127">
        <f t="shared" si="8"/>
        <v>0</v>
      </c>
      <c r="K171" s="127">
        <f t="shared" si="8"/>
        <v>0</v>
      </c>
      <c r="L171" s="127">
        <f t="shared" si="8"/>
        <v>0</v>
      </c>
      <c r="M171" s="127">
        <f t="shared" si="8"/>
        <v>0</v>
      </c>
      <c r="N171" s="127">
        <f t="shared" si="8"/>
        <v>0</v>
      </c>
      <c r="O171" s="127">
        <f t="shared" si="8"/>
        <v>0</v>
      </c>
    </row>
    <row r="172" spans="1:15" x14ac:dyDescent="0.25">
      <c r="A172" s="128">
        <v>41699</v>
      </c>
      <c r="B172" s="129" t="s">
        <v>570</v>
      </c>
      <c r="C172" s="130">
        <v>105.79817460075</v>
      </c>
      <c r="D172" s="131">
        <v>171</v>
      </c>
      <c r="E172" s="127">
        <f t="shared" si="9"/>
        <v>0</v>
      </c>
      <c r="F172" s="127">
        <f t="shared" si="8"/>
        <v>1</v>
      </c>
      <c r="G172" s="127">
        <f t="shared" si="8"/>
        <v>0</v>
      </c>
      <c r="H172" s="127">
        <f t="shared" si="8"/>
        <v>0</v>
      </c>
      <c r="I172" s="127">
        <f t="shared" si="8"/>
        <v>0</v>
      </c>
      <c r="J172" s="127">
        <f t="shared" si="8"/>
        <v>0</v>
      </c>
      <c r="K172" s="127">
        <f t="shared" si="8"/>
        <v>0</v>
      </c>
      <c r="L172" s="127">
        <f t="shared" si="8"/>
        <v>0</v>
      </c>
      <c r="M172" s="127">
        <f t="shared" si="8"/>
        <v>0</v>
      </c>
      <c r="N172" s="127">
        <f t="shared" si="8"/>
        <v>0</v>
      </c>
      <c r="O172" s="127">
        <f t="shared" si="8"/>
        <v>0</v>
      </c>
    </row>
    <row r="173" spans="1:15" x14ac:dyDescent="0.25">
      <c r="A173" s="128">
        <v>41730</v>
      </c>
      <c r="B173" s="129" t="s">
        <v>571</v>
      </c>
      <c r="C173" s="130">
        <v>103.05050205472</v>
      </c>
      <c r="D173" s="131">
        <v>172</v>
      </c>
      <c r="E173" s="127">
        <f t="shared" si="9"/>
        <v>0</v>
      </c>
      <c r="F173" s="127">
        <f t="shared" si="8"/>
        <v>0</v>
      </c>
      <c r="G173" s="127">
        <f t="shared" si="8"/>
        <v>1</v>
      </c>
      <c r="H173" s="127">
        <f t="shared" si="8"/>
        <v>0</v>
      </c>
      <c r="I173" s="127">
        <f t="shared" si="8"/>
        <v>0</v>
      </c>
      <c r="J173" s="127">
        <f t="shared" si="8"/>
        <v>0</v>
      </c>
      <c r="K173" s="127">
        <f t="shared" si="8"/>
        <v>0</v>
      </c>
      <c r="L173" s="127">
        <f t="shared" si="8"/>
        <v>0</v>
      </c>
      <c r="M173" s="127">
        <f t="shared" si="8"/>
        <v>0</v>
      </c>
      <c r="N173" s="127">
        <f t="shared" si="8"/>
        <v>0</v>
      </c>
      <c r="O173" s="127">
        <f t="shared" si="8"/>
        <v>0</v>
      </c>
    </row>
    <row r="174" spans="1:15" x14ac:dyDescent="0.25">
      <c r="A174" s="128">
        <v>41760</v>
      </c>
      <c r="B174" s="129" t="s">
        <v>572</v>
      </c>
      <c r="C174" s="130">
        <v>103.72294789161</v>
      </c>
      <c r="D174" s="131">
        <v>173</v>
      </c>
      <c r="E174" s="127">
        <f t="shared" si="9"/>
        <v>0</v>
      </c>
      <c r="F174" s="127">
        <f t="shared" si="8"/>
        <v>0</v>
      </c>
      <c r="G174" s="127">
        <f t="shared" si="8"/>
        <v>0</v>
      </c>
      <c r="H174" s="127">
        <f t="shared" si="8"/>
        <v>1</v>
      </c>
      <c r="I174" s="127">
        <f t="shared" si="8"/>
        <v>0</v>
      </c>
      <c r="J174" s="127">
        <f t="shared" si="8"/>
        <v>0</v>
      </c>
      <c r="K174" s="127">
        <f t="shared" si="8"/>
        <v>0</v>
      </c>
      <c r="L174" s="127">
        <f t="shared" si="8"/>
        <v>0</v>
      </c>
      <c r="M174" s="127">
        <f t="shared" si="8"/>
        <v>0</v>
      </c>
      <c r="N174" s="127">
        <f t="shared" si="8"/>
        <v>0</v>
      </c>
      <c r="O174" s="127">
        <f t="shared" si="8"/>
        <v>0</v>
      </c>
    </row>
    <row r="175" spans="1:15" x14ac:dyDescent="0.25">
      <c r="A175" s="128">
        <v>41791</v>
      </c>
      <c r="B175" s="129" t="s">
        <v>573</v>
      </c>
      <c r="C175" s="130">
        <v>100.78927029294</v>
      </c>
      <c r="D175" s="131">
        <v>174</v>
      </c>
      <c r="E175" s="127">
        <f t="shared" si="9"/>
        <v>0</v>
      </c>
      <c r="F175" s="127">
        <f t="shared" si="8"/>
        <v>0</v>
      </c>
      <c r="G175" s="127">
        <f t="shared" si="8"/>
        <v>0</v>
      </c>
      <c r="H175" s="127">
        <f t="shared" si="8"/>
        <v>0</v>
      </c>
      <c r="I175" s="127">
        <f t="shared" si="8"/>
        <v>1</v>
      </c>
      <c r="J175" s="127">
        <f t="shared" si="8"/>
        <v>0</v>
      </c>
      <c r="K175" s="127">
        <f t="shared" si="8"/>
        <v>0</v>
      </c>
      <c r="L175" s="127">
        <f t="shared" si="8"/>
        <v>0</v>
      </c>
      <c r="M175" s="127">
        <f t="shared" si="8"/>
        <v>0</v>
      </c>
      <c r="N175" s="127">
        <f t="shared" si="8"/>
        <v>0</v>
      </c>
      <c r="O175" s="127">
        <f t="shared" si="8"/>
        <v>0</v>
      </c>
    </row>
    <row r="176" spans="1:15" x14ac:dyDescent="0.25">
      <c r="A176" s="128">
        <v>41821</v>
      </c>
      <c r="B176" s="129" t="s">
        <v>574</v>
      </c>
      <c r="C176" s="130">
        <v>96.846824409804995</v>
      </c>
      <c r="D176" s="131">
        <v>175</v>
      </c>
      <c r="E176" s="127">
        <f t="shared" si="9"/>
        <v>0</v>
      </c>
      <c r="F176" s="127">
        <f t="shared" si="8"/>
        <v>0</v>
      </c>
      <c r="G176" s="127">
        <f t="shared" si="8"/>
        <v>0</v>
      </c>
      <c r="H176" s="127">
        <f t="shared" si="8"/>
        <v>0</v>
      </c>
      <c r="I176" s="127">
        <f t="shared" si="8"/>
        <v>0</v>
      </c>
      <c r="J176" s="127">
        <f t="shared" si="8"/>
        <v>1</v>
      </c>
      <c r="K176" s="127">
        <f t="shared" si="8"/>
        <v>0</v>
      </c>
      <c r="L176" s="127">
        <f t="shared" ref="F176:U201" si="10">IF($B176=L$1,1,0)</f>
        <v>0</v>
      </c>
      <c r="M176" s="127">
        <f t="shared" si="10"/>
        <v>0</v>
      </c>
      <c r="N176" s="127">
        <f t="shared" si="10"/>
        <v>0</v>
      </c>
      <c r="O176" s="127">
        <f t="shared" si="10"/>
        <v>0</v>
      </c>
    </row>
    <row r="177" spans="1:15" x14ac:dyDescent="0.25">
      <c r="A177" s="128">
        <v>41852</v>
      </c>
      <c r="B177" s="129" t="s">
        <v>575</v>
      </c>
      <c r="C177" s="130">
        <v>99.510487255474004</v>
      </c>
      <c r="D177" s="131">
        <v>176</v>
      </c>
      <c r="E177" s="127">
        <f t="shared" si="9"/>
        <v>0</v>
      </c>
      <c r="F177" s="127">
        <f t="shared" si="10"/>
        <v>0</v>
      </c>
      <c r="G177" s="127">
        <f t="shared" si="10"/>
        <v>0</v>
      </c>
      <c r="H177" s="127">
        <f t="shared" si="10"/>
        <v>0</v>
      </c>
      <c r="I177" s="127">
        <f t="shared" si="10"/>
        <v>0</v>
      </c>
      <c r="J177" s="127">
        <f t="shared" si="10"/>
        <v>0</v>
      </c>
      <c r="K177" s="127">
        <f t="shared" si="10"/>
        <v>1</v>
      </c>
      <c r="L177" s="127">
        <f t="shared" si="10"/>
        <v>0</v>
      </c>
      <c r="M177" s="127">
        <f t="shared" si="10"/>
        <v>0</v>
      </c>
      <c r="N177" s="127">
        <f t="shared" si="10"/>
        <v>0</v>
      </c>
      <c r="O177" s="127">
        <f t="shared" si="10"/>
        <v>0</v>
      </c>
    </row>
    <row r="178" spans="1:15" x14ac:dyDescent="0.25">
      <c r="A178" s="128">
        <v>41883</v>
      </c>
      <c r="B178" s="129" t="s">
        <v>576</v>
      </c>
      <c r="C178" s="130">
        <v>97.444925591868994</v>
      </c>
      <c r="D178" s="131">
        <v>177</v>
      </c>
      <c r="E178" s="127">
        <f t="shared" si="9"/>
        <v>0</v>
      </c>
      <c r="F178" s="127">
        <f t="shared" si="10"/>
        <v>0</v>
      </c>
      <c r="G178" s="127">
        <f t="shared" si="10"/>
        <v>0</v>
      </c>
      <c r="H178" s="127">
        <f t="shared" si="10"/>
        <v>0</v>
      </c>
      <c r="I178" s="127">
        <f t="shared" si="10"/>
        <v>0</v>
      </c>
      <c r="J178" s="127">
        <f t="shared" si="10"/>
        <v>0</v>
      </c>
      <c r="K178" s="127">
        <f t="shared" si="10"/>
        <v>0</v>
      </c>
      <c r="L178" s="127">
        <f t="shared" si="10"/>
        <v>1</v>
      </c>
      <c r="M178" s="127">
        <f t="shared" si="10"/>
        <v>0</v>
      </c>
      <c r="N178" s="127">
        <f t="shared" si="10"/>
        <v>0</v>
      </c>
      <c r="O178" s="127">
        <f t="shared" si="10"/>
        <v>0</v>
      </c>
    </row>
    <row r="179" spans="1:15" x14ac:dyDescent="0.25">
      <c r="A179" s="128">
        <v>41913</v>
      </c>
      <c r="B179" s="129" t="s">
        <v>577</v>
      </c>
      <c r="C179" s="130">
        <v>104.59869705982</v>
      </c>
      <c r="D179" s="131">
        <v>178</v>
      </c>
      <c r="E179" s="127">
        <f t="shared" si="9"/>
        <v>0</v>
      </c>
      <c r="F179" s="127">
        <f t="shared" si="10"/>
        <v>0</v>
      </c>
      <c r="G179" s="127">
        <f t="shared" si="10"/>
        <v>0</v>
      </c>
      <c r="H179" s="127">
        <f t="shared" si="10"/>
        <v>0</v>
      </c>
      <c r="I179" s="127">
        <f t="shared" si="10"/>
        <v>0</v>
      </c>
      <c r="J179" s="127">
        <f t="shared" si="10"/>
        <v>0</v>
      </c>
      <c r="K179" s="127">
        <f t="shared" si="10"/>
        <v>0</v>
      </c>
      <c r="L179" s="127">
        <f t="shared" si="10"/>
        <v>0</v>
      </c>
      <c r="M179" s="127">
        <f t="shared" si="10"/>
        <v>1</v>
      </c>
      <c r="N179" s="127">
        <f t="shared" si="10"/>
        <v>0</v>
      </c>
      <c r="O179" s="127">
        <f t="shared" si="10"/>
        <v>0</v>
      </c>
    </row>
    <row r="180" spans="1:15" x14ac:dyDescent="0.25">
      <c r="A180" s="128">
        <v>41944</v>
      </c>
      <c r="B180" s="129" t="s">
        <v>578</v>
      </c>
      <c r="C180" s="130">
        <v>106.90288028348</v>
      </c>
      <c r="D180" s="131">
        <v>179</v>
      </c>
      <c r="E180" s="127">
        <f t="shared" si="9"/>
        <v>0</v>
      </c>
      <c r="F180" s="127">
        <f t="shared" si="10"/>
        <v>0</v>
      </c>
      <c r="G180" s="127">
        <f t="shared" si="10"/>
        <v>0</v>
      </c>
      <c r="H180" s="127">
        <f t="shared" si="10"/>
        <v>0</v>
      </c>
      <c r="I180" s="127">
        <f t="shared" si="10"/>
        <v>0</v>
      </c>
      <c r="J180" s="127">
        <f t="shared" si="10"/>
        <v>0</v>
      </c>
      <c r="K180" s="127">
        <f t="shared" si="10"/>
        <v>0</v>
      </c>
      <c r="L180" s="127">
        <f t="shared" si="10"/>
        <v>0</v>
      </c>
      <c r="M180" s="127">
        <f t="shared" si="10"/>
        <v>0</v>
      </c>
      <c r="N180" s="127">
        <f t="shared" si="10"/>
        <v>1</v>
      </c>
      <c r="O180" s="127">
        <f t="shared" si="10"/>
        <v>0</v>
      </c>
    </row>
    <row r="181" spans="1:15" x14ac:dyDescent="0.25">
      <c r="A181" s="128">
        <v>41974</v>
      </c>
      <c r="B181" s="129" t="s">
        <v>579</v>
      </c>
      <c r="C181" s="130">
        <v>111.28657554828</v>
      </c>
      <c r="D181" s="131">
        <v>180</v>
      </c>
      <c r="E181" s="127">
        <f t="shared" si="9"/>
        <v>0</v>
      </c>
      <c r="F181" s="127">
        <f t="shared" si="10"/>
        <v>0</v>
      </c>
      <c r="G181" s="127">
        <f t="shared" si="10"/>
        <v>0</v>
      </c>
      <c r="H181" s="127">
        <f t="shared" si="10"/>
        <v>0</v>
      </c>
      <c r="I181" s="127">
        <f t="shared" si="10"/>
        <v>0</v>
      </c>
      <c r="J181" s="127">
        <f t="shared" si="10"/>
        <v>0</v>
      </c>
      <c r="K181" s="127">
        <f t="shared" si="10"/>
        <v>0</v>
      </c>
      <c r="L181" s="127">
        <f t="shared" si="10"/>
        <v>0</v>
      </c>
      <c r="M181" s="127">
        <f t="shared" si="10"/>
        <v>0</v>
      </c>
      <c r="N181" s="127">
        <f t="shared" si="10"/>
        <v>0</v>
      </c>
      <c r="O181" s="127">
        <f t="shared" si="10"/>
        <v>1</v>
      </c>
    </row>
    <row r="182" spans="1:15" x14ac:dyDescent="0.25">
      <c r="A182" s="128">
        <v>42005</v>
      </c>
      <c r="B182" s="129" t="s">
        <v>580</v>
      </c>
      <c r="C182" s="130">
        <v>100.26379408752</v>
      </c>
      <c r="D182" s="131">
        <v>181</v>
      </c>
      <c r="E182" s="127">
        <f t="shared" si="9"/>
        <v>0</v>
      </c>
      <c r="F182" s="127">
        <f t="shared" si="10"/>
        <v>0</v>
      </c>
      <c r="G182" s="127">
        <f t="shared" si="10"/>
        <v>0</v>
      </c>
      <c r="H182" s="127">
        <f t="shared" si="10"/>
        <v>0</v>
      </c>
      <c r="I182" s="127">
        <f t="shared" si="10"/>
        <v>0</v>
      </c>
      <c r="J182" s="127">
        <f t="shared" si="10"/>
        <v>0</v>
      </c>
      <c r="K182" s="127">
        <f t="shared" si="10"/>
        <v>0</v>
      </c>
      <c r="L182" s="127">
        <f t="shared" si="10"/>
        <v>0</v>
      </c>
      <c r="M182" s="127">
        <f t="shared" si="10"/>
        <v>0</v>
      </c>
      <c r="N182" s="127">
        <f t="shared" si="10"/>
        <v>0</v>
      </c>
      <c r="O182" s="127">
        <f t="shared" si="10"/>
        <v>0</v>
      </c>
    </row>
    <row r="183" spans="1:15" x14ac:dyDescent="0.25">
      <c r="A183" s="128">
        <v>42036</v>
      </c>
      <c r="B183" s="129" t="s">
        <v>569</v>
      </c>
      <c r="C183" s="130">
        <v>95.454561021863995</v>
      </c>
      <c r="D183" s="131">
        <v>182</v>
      </c>
      <c r="E183" s="127">
        <f t="shared" si="9"/>
        <v>1</v>
      </c>
      <c r="F183" s="127">
        <f t="shared" si="10"/>
        <v>0</v>
      </c>
      <c r="G183" s="127">
        <f t="shared" si="10"/>
        <v>0</v>
      </c>
      <c r="H183" s="127">
        <f t="shared" si="10"/>
        <v>0</v>
      </c>
      <c r="I183" s="127">
        <f t="shared" si="10"/>
        <v>0</v>
      </c>
      <c r="J183" s="127">
        <f t="shared" si="10"/>
        <v>0</v>
      </c>
      <c r="K183" s="127">
        <f t="shared" si="10"/>
        <v>0</v>
      </c>
      <c r="L183" s="127">
        <f t="shared" si="10"/>
        <v>0</v>
      </c>
      <c r="M183" s="127">
        <f t="shared" si="10"/>
        <v>0</v>
      </c>
      <c r="N183" s="127">
        <f t="shared" si="10"/>
        <v>0</v>
      </c>
      <c r="O183" s="127">
        <f t="shared" si="10"/>
        <v>0</v>
      </c>
    </row>
    <row r="184" spans="1:15" x14ac:dyDescent="0.25">
      <c r="A184" s="128">
        <v>42064</v>
      </c>
      <c r="B184" s="129" t="s">
        <v>570</v>
      </c>
      <c r="C184" s="130">
        <v>108.07582813334</v>
      </c>
      <c r="D184" s="131">
        <v>183</v>
      </c>
      <c r="E184" s="127">
        <f t="shared" si="9"/>
        <v>0</v>
      </c>
      <c r="F184" s="127">
        <f t="shared" si="10"/>
        <v>1</v>
      </c>
      <c r="G184" s="127">
        <f t="shared" si="10"/>
        <v>0</v>
      </c>
      <c r="H184" s="127">
        <f t="shared" si="10"/>
        <v>0</v>
      </c>
      <c r="I184" s="127">
        <f t="shared" si="10"/>
        <v>0</v>
      </c>
      <c r="J184" s="127">
        <f t="shared" si="10"/>
        <v>0</v>
      </c>
      <c r="K184" s="127">
        <f t="shared" si="10"/>
        <v>0</v>
      </c>
      <c r="L184" s="127">
        <f t="shared" si="10"/>
        <v>0</v>
      </c>
      <c r="M184" s="127">
        <f t="shared" si="10"/>
        <v>0</v>
      </c>
      <c r="N184" s="127">
        <f t="shared" si="10"/>
        <v>0</v>
      </c>
      <c r="O184" s="127">
        <f t="shared" si="10"/>
        <v>0</v>
      </c>
    </row>
    <row r="185" spans="1:15" x14ac:dyDescent="0.25">
      <c r="A185" s="128">
        <v>42095</v>
      </c>
      <c r="B185" s="129" t="s">
        <v>571</v>
      </c>
      <c r="C185" s="130">
        <v>106.00603200310999</v>
      </c>
      <c r="D185" s="131">
        <v>184</v>
      </c>
      <c r="E185" s="127">
        <f t="shared" si="9"/>
        <v>0</v>
      </c>
      <c r="F185" s="127">
        <f t="shared" si="10"/>
        <v>0</v>
      </c>
      <c r="G185" s="127">
        <f t="shared" si="10"/>
        <v>1</v>
      </c>
      <c r="H185" s="127">
        <f t="shared" si="10"/>
        <v>0</v>
      </c>
      <c r="I185" s="127">
        <f t="shared" si="10"/>
        <v>0</v>
      </c>
      <c r="J185" s="127">
        <f t="shared" si="10"/>
        <v>0</v>
      </c>
      <c r="K185" s="127">
        <f t="shared" si="10"/>
        <v>0</v>
      </c>
      <c r="L185" s="127">
        <f t="shared" si="10"/>
        <v>0</v>
      </c>
      <c r="M185" s="127">
        <f t="shared" si="10"/>
        <v>0</v>
      </c>
      <c r="N185" s="127">
        <f t="shared" si="10"/>
        <v>0</v>
      </c>
      <c r="O185" s="127">
        <f t="shared" si="10"/>
        <v>0</v>
      </c>
    </row>
    <row r="186" spans="1:15" x14ac:dyDescent="0.25">
      <c r="A186" s="128">
        <v>42125</v>
      </c>
      <c r="B186" s="129" t="s">
        <v>572</v>
      </c>
      <c r="C186" s="130">
        <v>105.3161119855</v>
      </c>
      <c r="D186" s="131">
        <v>185</v>
      </c>
      <c r="E186" s="127">
        <f t="shared" si="9"/>
        <v>0</v>
      </c>
      <c r="F186" s="127">
        <f t="shared" si="10"/>
        <v>0</v>
      </c>
      <c r="G186" s="127">
        <f t="shared" si="10"/>
        <v>0</v>
      </c>
      <c r="H186" s="127">
        <f t="shared" si="10"/>
        <v>1</v>
      </c>
      <c r="I186" s="127">
        <f t="shared" si="10"/>
        <v>0</v>
      </c>
      <c r="J186" s="127">
        <f t="shared" si="10"/>
        <v>0</v>
      </c>
      <c r="K186" s="127">
        <f t="shared" si="10"/>
        <v>0</v>
      </c>
      <c r="L186" s="127">
        <f t="shared" si="10"/>
        <v>0</v>
      </c>
      <c r="M186" s="127">
        <f t="shared" si="10"/>
        <v>0</v>
      </c>
      <c r="N186" s="127">
        <f t="shared" si="10"/>
        <v>0</v>
      </c>
      <c r="O186" s="127">
        <f t="shared" si="10"/>
        <v>0</v>
      </c>
    </row>
    <row r="187" spans="1:15" x14ac:dyDescent="0.25">
      <c r="A187" s="128">
        <v>42156</v>
      </c>
      <c r="B187" s="129" t="s">
        <v>573</v>
      </c>
      <c r="C187" s="130">
        <v>103.64408895995</v>
      </c>
      <c r="D187" s="131">
        <v>186</v>
      </c>
      <c r="E187" s="127">
        <f t="shared" si="9"/>
        <v>0</v>
      </c>
      <c r="F187" s="127">
        <f t="shared" si="10"/>
        <v>0</v>
      </c>
      <c r="G187" s="127">
        <f t="shared" si="10"/>
        <v>0</v>
      </c>
      <c r="H187" s="127">
        <f t="shared" si="10"/>
        <v>0</v>
      </c>
      <c r="I187" s="127">
        <f t="shared" si="10"/>
        <v>1</v>
      </c>
      <c r="J187" s="127">
        <f t="shared" si="10"/>
        <v>0</v>
      </c>
      <c r="K187" s="127">
        <f t="shared" si="10"/>
        <v>0</v>
      </c>
      <c r="L187" s="127">
        <f t="shared" si="10"/>
        <v>0</v>
      </c>
      <c r="M187" s="127">
        <f t="shared" si="10"/>
        <v>0</v>
      </c>
      <c r="N187" s="127">
        <f t="shared" si="10"/>
        <v>0</v>
      </c>
      <c r="O187" s="127">
        <f t="shared" si="10"/>
        <v>0</v>
      </c>
    </row>
    <row r="188" spans="1:15" x14ac:dyDescent="0.25">
      <c r="A188" s="128">
        <v>42186</v>
      </c>
      <c r="B188" s="129" t="s">
        <v>574</v>
      </c>
      <c r="C188" s="130">
        <v>99.163743536859997</v>
      </c>
      <c r="D188" s="131">
        <v>187</v>
      </c>
      <c r="E188" s="127">
        <f t="shared" si="9"/>
        <v>0</v>
      </c>
      <c r="F188" s="127">
        <f t="shared" si="10"/>
        <v>0</v>
      </c>
      <c r="G188" s="127">
        <f t="shared" si="10"/>
        <v>0</v>
      </c>
      <c r="H188" s="127">
        <f t="shared" si="10"/>
        <v>0</v>
      </c>
      <c r="I188" s="127">
        <f t="shared" si="10"/>
        <v>0</v>
      </c>
      <c r="J188" s="127">
        <f t="shared" si="10"/>
        <v>1</v>
      </c>
      <c r="K188" s="127">
        <f t="shared" si="10"/>
        <v>0</v>
      </c>
      <c r="L188" s="127">
        <f t="shared" si="10"/>
        <v>0</v>
      </c>
      <c r="M188" s="127">
        <f t="shared" si="10"/>
        <v>0</v>
      </c>
      <c r="N188" s="127">
        <f t="shared" si="10"/>
        <v>0</v>
      </c>
      <c r="O188" s="127">
        <f t="shared" si="10"/>
        <v>0</v>
      </c>
    </row>
    <row r="189" spans="1:15" x14ac:dyDescent="0.25">
      <c r="A189" s="128">
        <v>42217</v>
      </c>
      <c r="B189" s="129" t="s">
        <v>575</v>
      </c>
      <c r="C189" s="130">
        <v>101.29057588518</v>
      </c>
      <c r="D189" s="131">
        <v>188</v>
      </c>
      <c r="E189" s="127">
        <f t="shared" si="9"/>
        <v>0</v>
      </c>
      <c r="F189" s="127">
        <f t="shared" si="10"/>
        <v>0</v>
      </c>
      <c r="G189" s="127">
        <f t="shared" si="10"/>
        <v>0</v>
      </c>
      <c r="H189" s="127">
        <f t="shared" si="10"/>
        <v>0</v>
      </c>
      <c r="I189" s="127">
        <f t="shared" si="10"/>
        <v>0</v>
      </c>
      <c r="J189" s="127">
        <f t="shared" si="10"/>
        <v>0</v>
      </c>
      <c r="K189" s="127">
        <f t="shared" si="10"/>
        <v>1</v>
      </c>
      <c r="L189" s="127">
        <f t="shared" si="10"/>
        <v>0</v>
      </c>
      <c r="M189" s="127">
        <f t="shared" si="10"/>
        <v>0</v>
      </c>
      <c r="N189" s="127">
        <f t="shared" si="10"/>
        <v>0</v>
      </c>
      <c r="O189" s="127">
        <f t="shared" si="10"/>
        <v>0</v>
      </c>
    </row>
    <row r="190" spans="1:15" x14ac:dyDescent="0.25">
      <c r="A190" s="128">
        <v>42248</v>
      </c>
      <c r="B190" s="129" t="s">
        <v>576</v>
      </c>
      <c r="C190" s="130">
        <v>100.07548107690999</v>
      </c>
      <c r="D190" s="131">
        <v>189</v>
      </c>
      <c r="E190" s="127">
        <f t="shared" si="9"/>
        <v>0</v>
      </c>
      <c r="F190" s="127">
        <f t="shared" si="10"/>
        <v>0</v>
      </c>
      <c r="G190" s="127">
        <f t="shared" si="10"/>
        <v>0</v>
      </c>
      <c r="H190" s="127">
        <f t="shared" si="10"/>
        <v>0</v>
      </c>
      <c r="I190" s="127">
        <f t="shared" si="10"/>
        <v>0</v>
      </c>
      <c r="J190" s="127">
        <f t="shared" si="10"/>
        <v>0</v>
      </c>
      <c r="K190" s="127">
        <f t="shared" si="10"/>
        <v>0</v>
      </c>
      <c r="L190" s="127">
        <f t="shared" si="10"/>
        <v>1</v>
      </c>
      <c r="M190" s="127">
        <f t="shared" si="10"/>
        <v>0</v>
      </c>
      <c r="N190" s="127">
        <f t="shared" si="10"/>
        <v>0</v>
      </c>
      <c r="O190" s="127">
        <f t="shared" si="10"/>
        <v>0</v>
      </c>
    </row>
    <row r="191" spans="1:15" x14ac:dyDescent="0.25">
      <c r="A191" s="128">
        <v>42278</v>
      </c>
      <c r="B191" s="129" t="s">
        <v>577</v>
      </c>
      <c r="C191" s="130">
        <v>106.22257736265</v>
      </c>
      <c r="D191" s="131">
        <v>190</v>
      </c>
      <c r="E191" s="127">
        <f t="shared" si="9"/>
        <v>0</v>
      </c>
      <c r="F191" s="127">
        <f t="shared" si="10"/>
        <v>0</v>
      </c>
      <c r="G191" s="127">
        <f t="shared" si="10"/>
        <v>0</v>
      </c>
      <c r="H191" s="127">
        <f t="shared" si="10"/>
        <v>0</v>
      </c>
      <c r="I191" s="127">
        <f t="shared" si="10"/>
        <v>0</v>
      </c>
      <c r="J191" s="127">
        <f t="shared" si="10"/>
        <v>0</v>
      </c>
      <c r="K191" s="127">
        <f t="shared" si="10"/>
        <v>0</v>
      </c>
      <c r="L191" s="127">
        <f t="shared" si="10"/>
        <v>0</v>
      </c>
      <c r="M191" s="127">
        <f t="shared" si="10"/>
        <v>1</v>
      </c>
      <c r="N191" s="127">
        <f t="shared" si="10"/>
        <v>0</v>
      </c>
      <c r="O191" s="127">
        <f t="shared" si="10"/>
        <v>0</v>
      </c>
    </row>
    <row r="192" spans="1:15" x14ac:dyDescent="0.25">
      <c r="A192" s="128">
        <v>42309</v>
      </c>
      <c r="B192" s="129" t="s">
        <v>578</v>
      </c>
      <c r="C192" s="130">
        <v>109.67167045207</v>
      </c>
      <c r="D192" s="131">
        <v>191</v>
      </c>
      <c r="E192" s="127">
        <f t="shared" si="9"/>
        <v>0</v>
      </c>
      <c r="F192" s="127">
        <f t="shared" si="10"/>
        <v>0</v>
      </c>
      <c r="G192" s="127">
        <f t="shared" si="10"/>
        <v>0</v>
      </c>
      <c r="H192" s="127">
        <f t="shared" si="10"/>
        <v>0</v>
      </c>
      <c r="I192" s="127">
        <f t="shared" si="10"/>
        <v>0</v>
      </c>
      <c r="J192" s="127">
        <f t="shared" si="10"/>
        <v>0</v>
      </c>
      <c r="K192" s="127">
        <f t="shared" si="10"/>
        <v>0</v>
      </c>
      <c r="L192" s="127">
        <f t="shared" si="10"/>
        <v>0</v>
      </c>
      <c r="M192" s="127">
        <f t="shared" si="10"/>
        <v>0</v>
      </c>
      <c r="N192" s="127">
        <f t="shared" si="10"/>
        <v>1</v>
      </c>
      <c r="O192" s="127">
        <f t="shared" si="10"/>
        <v>0</v>
      </c>
    </row>
    <row r="193" spans="1:16" x14ac:dyDescent="0.25">
      <c r="A193" s="128">
        <v>42339</v>
      </c>
      <c r="B193" s="129" t="s">
        <v>579</v>
      </c>
      <c r="C193" s="130">
        <v>114.15003615726</v>
      </c>
      <c r="D193" s="131">
        <v>192</v>
      </c>
      <c r="E193" s="127">
        <f t="shared" si="9"/>
        <v>0</v>
      </c>
      <c r="F193" s="127">
        <f t="shared" si="10"/>
        <v>0</v>
      </c>
      <c r="G193" s="127">
        <f t="shared" si="10"/>
        <v>0</v>
      </c>
      <c r="H193" s="127">
        <f t="shared" si="10"/>
        <v>0</v>
      </c>
      <c r="I193" s="127">
        <f t="shared" si="10"/>
        <v>0</v>
      </c>
      <c r="J193" s="127">
        <f t="shared" si="10"/>
        <v>0</v>
      </c>
      <c r="K193" s="127">
        <f t="shared" si="10"/>
        <v>0</v>
      </c>
      <c r="L193" s="127">
        <f t="shared" si="10"/>
        <v>0</v>
      </c>
      <c r="M193" s="127">
        <f t="shared" si="10"/>
        <v>0</v>
      </c>
      <c r="N193" s="127">
        <f t="shared" si="10"/>
        <v>0</v>
      </c>
      <c r="O193" s="127">
        <f t="shared" si="10"/>
        <v>1</v>
      </c>
    </row>
    <row r="194" spans="1:16" x14ac:dyDescent="0.25">
      <c r="A194" s="128">
        <v>42370</v>
      </c>
      <c r="B194" s="129" t="s">
        <v>580</v>
      </c>
      <c r="C194" s="130">
        <v>101.67688109993</v>
      </c>
      <c r="D194" s="131">
        <v>193</v>
      </c>
      <c r="E194" s="127">
        <f t="shared" si="9"/>
        <v>0</v>
      </c>
      <c r="F194" s="127">
        <f t="shared" si="10"/>
        <v>0</v>
      </c>
      <c r="G194" s="127">
        <f t="shared" si="10"/>
        <v>0</v>
      </c>
      <c r="H194" s="127">
        <f t="shared" si="10"/>
        <v>0</v>
      </c>
      <c r="I194" s="127">
        <f t="shared" si="10"/>
        <v>0</v>
      </c>
      <c r="J194" s="127">
        <f t="shared" si="10"/>
        <v>0</v>
      </c>
      <c r="K194" s="127">
        <f t="shared" si="10"/>
        <v>0</v>
      </c>
      <c r="L194" s="127">
        <f t="shared" si="10"/>
        <v>0</v>
      </c>
      <c r="M194" s="127">
        <f t="shared" si="10"/>
        <v>0</v>
      </c>
      <c r="N194" s="127">
        <f t="shared" si="10"/>
        <v>0</v>
      </c>
      <c r="O194" s="127">
        <f t="shared" si="10"/>
        <v>0</v>
      </c>
    </row>
    <row r="195" spans="1:16" x14ac:dyDescent="0.25">
      <c r="A195" s="128">
        <v>42401</v>
      </c>
      <c r="B195" s="129" t="s">
        <v>569</v>
      </c>
      <c r="C195" s="130">
        <v>99.795161380373003</v>
      </c>
      <c r="D195" s="131">
        <v>194</v>
      </c>
      <c r="E195" s="127">
        <f t="shared" si="9"/>
        <v>1</v>
      </c>
      <c r="F195" s="127">
        <f t="shared" si="10"/>
        <v>0</v>
      </c>
      <c r="G195" s="127">
        <f t="shared" si="10"/>
        <v>0</v>
      </c>
      <c r="H195" s="127">
        <f t="shared" si="10"/>
        <v>0</v>
      </c>
      <c r="I195" s="127">
        <f t="shared" si="10"/>
        <v>0</v>
      </c>
      <c r="J195" s="127">
        <f t="shared" si="10"/>
        <v>0</v>
      </c>
      <c r="K195" s="127">
        <f t="shared" si="10"/>
        <v>0</v>
      </c>
      <c r="L195" s="127">
        <f t="shared" si="10"/>
        <v>0</v>
      </c>
      <c r="M195" s="127">
        <f t="shared" si="10"/>
        <v>0</v>
      </c>
      <c r="N195" s="127">
        <f t="shared" si="10"/>
        <v>0</v>
      </c>
      <c r="O195" s="127">
        <f t="shared" si="10"/>
        <v>0</v>
      </c>
    </row>
    <row r="196" spans="1:16" x14ac:dyDescent="0.25">
      <c r="A196" s="128">
        <v>42430</v>
      </c>
      <c r="B196" s="129" t="s">
        <v>570</v>
      </c>
      <c r="C196" s="130">
        <v>111.33848161509999</v>
      </c>
      <c r="D196" s="131">
        <v>195</v>
      </c>
      <c r="E196" s="127">
        <f t="shared" si="9"/>
        <v>0</v>
      </c>
      <c r="F196" s="127">
        <f t="shared" si="10"/>
        <v>1</v>
      </c>
      <c r="G196" s="127">
        <f t="shared" si="10"/>
        <v>0</v>
      </c>
      <c r="H196" s="127">
        <f t="shared" si="10"/>
        <v>0</v>
      </c>
      <c r="I196" s="127">
        <f t="shared" si="10"/>
        <v>0</v>
      </c>
      <c r="J196" s="127">
        <f t="shared" si="10"/>
        <v>0</v>
      </c>
      <c r="K196" s="127">
        <f t="shared" si="10"/>
        <v>0</v>
      </c>
      <c r="L196" s="127">
        <f t="shared" si="10"/>
        <v>0</v>
      </c>
      <c r="M196" s="127">
        <f t="shared" si="10"/>
        <v>0</v>
      </c>
      <c r="N196" s="127">
        <f t="shared" si="10"/>
        <v>0</v>
      </c>
      <c r="O196" s="127">
        <f t="shared" si="10"/>
        <v>0</v>
      </c>
    </row>
    <row r="197" spans="1:16" x14ac:dyDescent="0.25">
      <c r="A197" s="128">
        <v>42461</v>
      </c>
      <c r="B197" s="129" t="s">
        <v>571</v>
      </c>
      <c r="C197" s="130">
        <v>106.69843546183</v>
      </c>
      <c r="D197" s="131">
        <v>196</v>
      </c>
      <c r="E197" s="127">
        <f t="shared" si="9"/>
        <v>0</v>
      </c>
      <c r="F197" s="127">
        <f t="shared" si="10"/>
        <v>0</v>
      </c>
      <c r="G197" s="127">
        <f t="shared" si="10"/>
        <v>1</v>
      </c>
      <c r="H197" s="127">
        <f t="shared" si="10"/>
        <v>0</v>
      </c>
      <c r="I197" s="127">
        <f t="shared" si="10"/>
        <v>0</v>
      </c>
      <c r="J197" s="127">
        <f t="shared" si="10"/>
        <v>0</v>
      </c>
      <c r="K197" s="127">
        <f t="shared" si="10"/>
        <v>0</v>
      </c>
      <c r="L197" s="127">
        <f t="shared" si="10"/>
        <v>0</v>
      </c>
      <c r="M197" s="127">
        <f t="shared" si="10"/>
        <v>0</v>
      </c>
      <c r="N197" s="127">
        <f t="shared" si="10"/>
        <v>0</v>
      </c>
      <c r="O197" s="127">
        <f t="shared" si="10"/>
        <v>0</v>
      </c>
    </row>
    <row r="198" spans="1:16" x14ac:dyDescent="0.25">
      <c r="A198" s="128">
        <v>42491</v>
      </c>
      <c r="B198" s="129" t="s">
        <v>572</v>
      </c>
      <c r="C198" s="130">
        <v>107.36625601576</v>
      </c>
      <c r="D198" s="131">
        <v>197</v>
      </c>
      <c r="E198" s="127">
        <f t="shared" si="9"/>
        <v>0</v>
      </c>
      <c r="F198" s="127">
        <f t="shared" si="10"/>
        <v>0</v>
      </c>
      <c r="G198" s="127">
        <f t="shared" si="10"/>
        <v>0</v>
      </c>
      <c r="H198" s="127">
        <f t="shared" si="10"/>
        <v>1</v>
      </c>
      <c r="I198" s="127">
        <f t="shared" si="10"/>
        <v>0</v>
      </c>
      <c r="J198" s="127">
        <f t="shared" si="10"/>
        <v>0</v>
      </c>
      <c r="K198" s="127">
        <f t="shared" si="10"/>
        <v>0</v>
      </c>
      <c r="L198" s="127">
        <f t="shared" si="10"/>
        <v>0</v>
      </c>
      <c r="M198" s="127">
        <f t="shared" si="10"/>
        <v>0</v>
      </c>
      <c r="N198" s="127">
        <f t="shared" si="10"/>
        <v>0</v>
      </c>
      <c r="O198" s="127">
        <f t="shared" si="10"/>
        <v>0</v>
      </c>
    </row>
    <row r="199" spans="1:16" x14ac:dyDescent="0.25">
      <c r="A199" s="128">
        <v>42522</v>
      </c>
      <c r="B199" s="129" t="s">
        <v>573</v>
      </c>
      <c r="C199" s="130">
        <v>104.89057584886</v>
      </c>
      <c r="D199" s="131">
        <v>198</v>
      </c>
      <c r="E199" s="127">
        <f t="shared" si="9"/>
        <v>0</v>
      </c>
      <c r="F199" s="127">
        <f t="shared" si="10"/>
        <v>0</v>
      </c>
      <c r="G199" s="127">
        <f t="shared" si="10"/>
        <v>0</v>
      </c>
      <c r="H199" s="127">
        <f t="shared" si="10"/>
        <v>0</v>
      </c>
      <c r="I199" s="127">
        <f t="shared" si="10"/>
        <v>1</v>
      </c>
      <c r="J199" s="127">
        <f t="shared" si="10"/>
        <v>0</v>
      </c>
      <c r="K199" s="127">
        <f t="shared" si="10"/>
        <v>0</v>
      </c>
      <c r="L199" s="127">
        <f t="shared" si="10"/>
        <v>0</v>
      </c>
      <c r="M199" s="127">
        <f t="shared" si="10"/>
        <v>0</v>
      </c>
      <c r="N199" s="127">
        <f t="shared" si="10"/>
        <v>0</v>
      </c>
      <c r="O199" s="127">
        <f t="shared" si="10"/>
        <v>0</v>
      </c>
    </row>
    <row r="200" spans="1:16" x14ac:dyDescent="0.25">
      <c r="A200" s="128">
        <v>42552</v>
      </c>
      <c r="B200" s="129" t="s">
        <v>574</v>
      </c>
      <c r="C200" s="130">
        <v>99.856407309462</v>
      </c>
      <c r="D200" s="131">
        <v>199</v>
      </c>
      <c r="E200" s="127">
        <f t="shared" si="9"/>
        <v>0</v>
      </c>
      <c r="F200" s="127">
        <f t="shared" si="10"/>
        <v>0</v>
      </c>
      <c r="G200" s="127">
        <f t="shared" si="10"/>
        <v>0</v>
      </c>
      <c r="H200" s="127">
        <f t="shared" si="10"/>
        <v>0</v>
      </c>
      <c r="I200" s="127">
        <f t="shared" si="10"/>
        <v>0</v>
      </c>
      <c r="J200" s="127">
        <f t="shared" si="10"/>
        <v>1</v>
      </c>
      <c r="K200" s="127">
        <f t="shared" si="10"/>
        <v>0</v>
      </c>
      <c r="L200" s="127">
        <f t="shared" si="10"/>
        <v>0</v>
      </c>
      <c r="M200" s="127">
        <f t="shared" si="10"/>
        <v>0</v>
      </c>
      <c r="N200" s="127">
        <f t="shared" si="10"/>
        <v>0</v>
      </c>
      <c r="O200" s="127">
        <f t="shared" si="10"/>
        <v>0</v>
      </c>
    </row>
    <row r="201" spans="1:16" x14ac:dyDescent="0.25">
      <c r="A201" s="128">
        <v>42583</v>
      </c>
      <c r="B201" s="129" t="s">
        <v>575</v>
      </c>
      <c r="C201" s="130">
        <v>104.48314864912</v>
      </c>
      <c r="D201" s="131">
        <v>200</v>
      </c>
      <c r="E201" s="127">
        <f t="shared" si="9"/>
        <v>0</v>
      </c>
      <c r="F201" s="127">
        <f t="shared" si="10"/>
        <v>0</v>
      </c>
      <c r="G201" s="127">
        <f t="shared" si="10"/>
        <v>0</v>
      </c>
      <c r="H201" s="127">
        <f t="shared" si="10"/>
        <v>0</v>
      </c>
      <c r="I201" s="127">
        <f t="shared" si="10"/>
        <v>0</v>
      </c>
      <c r="J201" s="127">
        <f t="shared" si="10"/>
        <v>0</v>
      </c>
      <c r="K201" s="127">
        <f t="shared" si="10"/>
        <v>1</v>
      </c>
      <c r="L201" s="127">
        <f t="shared" si="10"/>
        <v>0</v>
      </c>
      <c r="M201" s="127">
        <f t="shared" si="10"/>
        <v>0</v>
      </c>
      <c r="N201" s="127">
        <f t="shared" si="10"/>
        <v>0</v>
      </c>
      <c r="O201" s="127">
        <f t="shared" si="10"/>
        <v>0</v>
      </c>
    </row>
    <row r="202" spans="1:16" x14ac:dyDescent="0.25">
      <c r="A202" s="128">
        <v>42614</v>
      </c>
      <c r="B202" s="129" t="s">
        <v>576</v>
      </c>
      <c r="C202" s="130">
        <v>101.538789102</v>
      </c>
      <c r="D202" s="131">
        <v>201</v>
      </c>
      <c r="E202" s="127">
        <f t="shared" si="9"/>
        <v>0</v>
      </c>
      <c r="F202" s="127">
        <f t="shared" si="9"/>
        <v>0</v>
      </c>
      <c r="G202" s="127">
        <f t="shared" si="9"/>
        <v>0</v>
      </c>
      <c r="H202" s="127">
        <f t="shared" si="9"/>
        <v>0</v>
      </c>
      <c r="I202" s="127">
        <f t="shared" si="9"/>
        <v>0</v>
      </c>
      <c r="J202" s="127">
        <f t="shared" si="9"/>
        <v>0</v>
      </c>
      <c r="K202" s="127">
        <f t="shared" si="9"/>
        <v>0</v>
      </c>
      <c r="L202" s="127">
        <f t="shared" si="9"/>
        <v>1</v>
      </c>
      <c r="M202" s="127">
        <f t="shared" si="9"/>
        <v>0</v>
      </c>
      <c r="N202" s="127">
        <f t="shared" si="9"/>
        <v>0</v>
      </c>
      <c r="O202" s="127">
        <f t="shared" si="9"/>
        <v>0</v>
      </c>
    </row>
    <row r="203" spans="1:16" x14ac:dyDescent="0.25">
      <c r="A203" s="128">
        <v>42644</v>
      </c>
      <c r="B203" s="129" t="s">
        <v>577</v>
      </c>
      <c r="C203" s="130">
        <v>106.33942361782</v>
      </c>
      <c r="D203" s="131">
        <v>202</v>
      </c>
      <c r="E203" s="127">
        <f t="shared" si="9"/>
        <v>0</v>
      </c>
      <c r="F203" s="127">
        <f t="shared" si="9"/>
        <v>0</v>
      </c>
      <c r="G203" s="127">
        <f t="shared" si="9"/>
        <v>0</v>
      </c>
      <c r="H203" s="127">
        <f t="shared" si="9"/>
        <v>0</v>
      </c>
      <c r="I203" s="127">
        <f t="shared" si="9"/>
        <v>0</v>
      </c>
      <c r="J203" s="127">
        <f t="shared" si="9"/>
        <v>0</v>
      </c>
      <c r="K203" s="127">
        <f t="shared" si="9"/>
        <v>0</v>
      </c>
      <c r="L203" s="127">
        <f t="shared" si="9"/>
        <v>0</v>
      </c>
      <c r="M203" s="127">
        <f t="shared" si="9"/>
        <v>1</v>
      </c>
      <c r="N203" s="127">
        <f t="shared" si="9"/>
        <v>0</v>
      </c>
      <c r="O203" s="127">
        <f t="shared" si="9"/>
        <v>0</v>
      </c>
    </row>
    <row r="204" spans="1:16" x14ac:dyDescent="0.25">
      <c r="A204" s="128">
        <v>42675</v>
      </c>
      <c r="B204" s="129" t="s">
        <v>578</v>
      </c>
      <c r="C204" s="130">
        <v>111.59995930791</v>
      </c>
      <c r="D204" s="131">
        <v>203</v>
      </c>
      <c r="E204" s="127">
        <f t="shared" si="9"/>
        <v>0</v>
      </c>
      <c r="F204" s="127">
        <f t="shared" si="9"/>
        <v>0</v>
      </c>
      <c r="G204" s="127">
        <f t="shared" si="9"/>
        <v>0</v>
      </c>
      <c r="H204" s="127">
        <f t="shared" si="9"/>
        <v>0</v>
      </c>
      <c r="I204" s="127">
        <f t="shared" si="9"/>
        <v>0</v>
      </c>
      <c r="J204" s="127">
        <f t="shared" si="9"/>
        <v>0</v>
      </c>
      <c r="K204" s="127">
        <f t="shared" si="9"/>
        <v>0</v>
      </c>
      <c r="L204" s="127">
        <f t="shared" si="9"/>
        <v>0</v>
      </c>
      <c r="M204" s="127">
        <f t="shared" si="9"/>
        <v>0</v>
      </c>
      <c r="N204" s="127">
        <f t="shared" si="9"/>
        <v>1</v>
      </c>
      <c r="O204" s="127">
        <f t="shared" si="9"/>
        <v>0</v>
      </c>
    </row>
    <row r="205" spans="1:16" x14ac:dyDescent="0.25">
      <c r="A205" s="128">
        <v>42705</v>
      </c>
      <c r="B205" s="129" t="s">
        <v>579</v>
      </c>
      <c r="C205" s="130">
        <v>115.12821007457001</v>
      </c>
      <c r="D205" s="131">
        <v>204</v>
      </c>
      <c r="E205" s="127">
        <f t="shared" si="9"/>
        <v>0</v>
      </c>
      <c r="F205" s="127">
        <f t="shared" si="9"/>
        <v>0</v>
      </c>
      <c r="G205" s="127">
        <f t="shared" si="9"/>
        <v>0</v>
      </c>
      <c r="H205" s="127">
        <f t="shared" si="9"/>
        <v>0</v>
      </c>
      <c r="I205" s="127">
        <f t="shared" si="9"/>
        <v>0</v>
      </c>
      <c r="J205" s="127">
        <f t="shared" si="9"/>
        <v>0</v>
      </c>
      <c r="K205" s="127">
        <f t="shared" si="9"/>
        <v>0</v>
      </c>
      <c r="L205" s="127">
        <f t="shared" si="9"/>
        <v>0</v>
      </c>
      <c r="M205" s="127">
        <f t="shared" si="9"/>
        <v>0</v>
      </c>
      <c r="N205" s="127">
        <f t="shared" si="9"/>
        <v>0</v>
      </c>
      <c r="O205" s="127">
        <f t="shared" si="9"/>
        <v>1</v>
      </c>
    </row>
    <row r="206" spans="1:16" x14ac:dyDescent="0.25">
      <c r="A206" s="128">
        <v>42736</v>
      </c>
      <c r="B206" s="129" t="s">
        <v>580</v>
      </c>
      <c r="C206" s="130">
        <v>102.67536693346</v>
      </c>
      <c r="D206" s="131">
        <v>205</v>
      </c>
      <c r="E206" s="127">
        <f t="shared" si="9"/>
        <v>0</v>
      </c>
      <c r="F206" s="127">
        <f t="shared" si="9"/>
        <v>0</v>
      </c>
      <c r="G206" s="127">
        <f t="shared" si="9"/>
        <v>0</v>
      </c>
      <c r="H206" s="127">
        <f t="shared" si="9"/>
        <v>0</v>
      </c>
      <c r="I206" s="127">
        <f t="shared" si="9"/>
        <v>0</v>
      </c>
      <c r="J206" s="127">
        <f t="shared" si="9"/>
        <v>0</v>
      </c>
      <c r="K206" s="127">
        <f t="shared" si="9"/>
        <v>0</v>
      </c>
      <c r="L206" s="127">
        <f t="shared" si="9"/>
        <v>0</v>
      </c>
      <c r="M206" s="127">
        <f t="shared" si="9"/>
        <v>0</v>
      </c>
      <c r="N206" s="127">
        <f t="shared" si="9"/>
        <v>0</v>
      </c>
      <c r="O206" s="127">
        <f t="shared" si="9"/>
        <v>0</v>
      </c>
    </row>
    <row r="207" spans="1:16" ht="15.75" thickBot="1" x14ac:dyDescent="0.3">
      <c r="A207" s="140"/>
      <c r="B207" s="141"/>
      <c r="C207" s="142"/>
      <c r="D207" s="143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</row>
    <row r="208" spans="1:16" ht="15.75" thickBot="1" x14ac:dyDescent="0.3">
      <c r="A208" s="169" t="s">
        <v>566</v>
      </c>
      <c r="B208" s="170"/>
      <c r="C208" s="170"/>
      <c r="D208" s="170"/>
      <c r="E208" s="170"/>
      <c r="F208" s="170"/>
      <c r="G208" s="170"/>
      <c r="H208" s="170"/>
      <c r="I208" s="170"/>
      <c r="J208" s="170"/>
      <c r="K208" s="170"/>
      <c r="L208" s="170"/>
      <c r="M208" s="170"/>
      <c r="N208" s="170"/>
      <c r="O208" s="171"/>
      <c r="P208" s="172"/>
    </row>
    <row r="209" spans="1:15" x14ac:dyDescent="0.25">
      <c r="A209" s="173">
        <v>42767</v>
      </c>
      <c r="B209" s="174" t="s">
        <v>569</v>
      </c>
      <c r="C209" s="175">
        <v>97.852581950797997</v>
      </c>
      <c r="D209" s="176">
        <v>206</v>
      </c>
      <c r="E209" s="177">
        <f t="shared" si="9"/>
        <v>1</v>
      </c>
      <c r="F209" s="177">
        <f t="shared" si="9"/>
        <v>0</v>
      </c>
      <c r="G209" s="177">
        <f t="shared" si="9"/>
        <v>0</v>
      </c>
      <c r="H209" s="177">
        <f t="shared" si="9"/>
        <v>0</v>
      </c>
      <c r="I209" s="177">
        <f t="shared" si="9"/>
        <v>0</v>
      </c>
      <c r="J209" s="177">
        <f t="shared" si="9"/>
        <v>0</v>
      </c>
      <c r="K209" s="177">
        <f t="shared" si="9"/>
        <v>0</v>
      </c>
      <c r="L209" s="177">
        <f t="shared" si="9"/>
        <v>0</v>
      </c>
      <c r="M209" s="177">
        <f t="shared" si="9"/>
        <v>0</v>
      </c>
      <c r="N209" s="177">
        <f t="shared" si="9"/>
        <v>0</v>
      </c>
      <c r="O209" s="177">
        <f t="shared" si="9"/>
        <v>0</v>
      </c>
    </row>
    <row r="210" spans="1:15" x14ac:dyDescent="0.25">
      <c r="A210" s="128">
        <v>42795</v>
      </c>
      <c r="B210" s="129" t="s">
        <v>570</v>
      </c>
      <c r="C210" s="130">
        <v>111.07689397129</v>
      </c>
      <c r="D210" s="131">
        <v>207</v>
      </c>
      <c r="E210" s="127">
        <f t="shared" si="9"/>
        <v>0</v>
      </c>
      <c r="F210" s="127">
        <f t="shared" si="9"/>
        <v>1</v>
      </c>
      <c r="G210" s="127">
        <f t="shared" si="9"/>
        <v>0</v>
      </c>
      <c r="H210" s="127">
        <f t="shared" si="9"/>
        <v>0</v>
      </c>
      <c r="I210" s="127">
        <f t="shared" si="9"/>
        <v>0</v>
      </c>
      <c r="J210" s="127">
        <f t="shared" si="9"/>
        <v>0</v>
      </c>
      <c r="K210" s="127">
        <f t="shared" si="9"/>
        <v>0</v>
      </c>
      <c r="L210" s="127">
        <f t="shared" si="9"/>
        <v>0</v>
      </c>
      <c r="M210" s="127">
        <f t="shared" si="9"/>
        <v>0</v>
      </c>
      <c r="N210" s="127">
        <f t="shared" si="9"/>
        <v>0</v>
      </c>
      <c r="O210" s="127">
        <f t="shared" si="9"/>
        <v>0</v>
      </c>
    </row>
    <row r="211" spans="1:15" x14ac:dyDescent="0.25">
      <c r="A211" s="128">
        <v>42826</v>
      </c>
      <c r="B211" s="129" t="s">
        <v>571</v>
      </c>
      <c r="C211" s="130">
        <v>105.93921921989001</v>
      </c>
      <c r="D211" s="131">
        <v>208</v>
      </c>
      <c r="E211" s="127">
        <f t="shared" si="9"/>
        <v>0</v>
      </c>
      <c r="F211" s="127">
        <f t="shared" si="9"/>
        <v>0</v>
      </c>
      <c r="G211" s="127">
        <f t="shared" si="9"/>
        <v>1</v>
      </c>
      <c r="H211" s="127">
        <f t="shared" si="9"/>
        <v>0</v>
      </c>
      <c r="I211" s="127">
        <f t="shared" si="9"/>
        <v>0</v>
      </c>
      <c r="J211" s="127">
        <f t="shared" si="9"/>
        <v>0</v>
      </c>
      <c r="K211" s="127">
        <f t="shared" si="9"/>
        <v>0</v>
      </c>
      <c r="L211" s="127">
        <f t="shared" si="9"/>
        <v>0</v>
      </c>
      <c r="M211" s="127">
        <f t="shared" si="9"/>
        <v>0</v>
      </c>
      <c r="N211" s="127">
        <f t="shared" si="9"/>
        <v>0</v>
      </c>
      <c r="O211" s="127">
        <f t="shared" si="9"/>
        <v>0</v>
      </c>
    </row>
    <row r="212" spans="1:15" x14ac:dyDescent="0.25">
      <c r="A212" s="128">
        <v>42856</v>
      </c>
      <c r="B212" s="129" t="s">
        <v>572</v>
      </c>
      <c r="C212" s="130">
        <v>108.64607771151</v>
      </c>
      <c r="D212" s="131">
        <v>209</v>
      </c>
      <c r="E212" s="127">
        <f t="shared" si="9"/>
        <v>0</v>
      </c>
      <c r="F212" s="127">
        <f t="shared" si="9"/>
        <v>0</v>
      </c>
      <c r="G212" s="127">
        <f t="shared" si="9"/>
        <v>0</v>
      </c>
      <c r="H212" s="127">
        <f t="shared" si="9"/>
        <v>1</v>
      </c>
      <c r="I212" s="127">
        <f t="shared" si="9"/>
        <v>0</v>
      </c>
      <c r="J212" s="127">
        <f t="shared" si="9"/>
        <v>0</v>
      </c>
      <c r="K212" s="127">
        <f t="shared" si="9"/>
        <v>0</v>
      </c>
      <c r="L212" s="127">
        <f t="shared" si="9"/>
        <v>0</v>
      </c>
      <c r="M212" s="127">
        <f t="shared" si="9"/>
        <v>0</v>
      </c>
      <c r="N212" s="127">
        <f t="shared" si="9"/>
        <v>0</v>
      </c>
      <c r="O212" s="127">
        <f t="shared" si="9"/>
        <v>0</v>
      </c>
    </row>
    <row r="213" spans="1:15" x14ac:dyDescent="0.25">
      <c r="A213" s="128">
        <v>42887</v>
      </c>
      <c r="B213" s="129" t="s">
        <v>573</v>
      </c>
      <c r="C213" s="130">
        <v>105.67469536735</v>
      </c>
      <c r="D213" s="131">
        <v>210</v>
      </c>
      <c r="E213" s="127">
        <f t="shared" si="9"/>
        <v>0</v>
      </c>
      <c r="F213" s="127">
        <f t="shared" si="9"/>
        <v>0</v>
      </c>
      <c r="G213" s="127">
        <f t="shared" si="9"/>
        <v>0</v>
      </c>
      <c r="H213" s="127">
        <f t="shared" si="9"/>
        <v>0</v>
      </c>
      <c r="I213" s="127">
        <f t="shared" si="9"/>
        <v>1</v>
      </c>
      <c r="J213" s="127">
        <f t="shared" si="9"/>
        <v>0</v>
      </c>
      <c r="K213" s="127">
        <f t="shared" si="9"/>
        <v>0</v>
      </c>
      <c r="L213" s="127">
        <f t="shared" si="9"/>
        <v>0</v>
      </c>
      <c r="M213" s="127">
        <f t="shared" si="9"/>
        <v>0</v>
      </c>
      <c r="N213" s="127">
        <f t="shared" si="9"/>
        <v>0</v>
      </c>
      <c r="O213" s="127">
        <f t="shared" si="9"/>
        <v>0</v>
      </c>
    </row>
    <row r="214" spans="1:15" x14ac:dyDescent="0.25">
      <c r="A214" s="128">
        <v>42917</v>
      </c>
      <c r="B214" s="129" t="s">
        <v>574</v>
      </c>
      <c r="C214" s="130">
        <v>101.97317103551001</v>
      </c>
      <c r="D214" s="131">
        <v>211</v>
      </c>
      <c r="E214" s="127">
        <f t="shared" si="9"/>
        <v>0</v>
      </c>
      <c r="F214" s="127">
        <f t="shared" si="9"/>
        <v>0</v>
      </c>
      <c r="G214" s="127">
        <f t="shared" si="9"/>
        <v>0</v>
      </c>
      <c r="H214" s="127">
        <f t="shared" si="9"/>
        <v>0</v>
      </c>
      <c r="I214" s="127">
        <f t="shared" si="9"/>
        <v>0</v>
      </c>
      <c r="J214" s="127">
        <f t="shared" si="9"/>
        <v>1</v>
      </c>
      <c r="K214" s="127">
        <f t="shared" si="9"/>
        <v>0</v>
      </c>
      <c r="L214" s="127">
        <f t="shared" si="9"/>
        <v>0</v>
      </c>
      <c r="M214" s="127">
        <f t="shared" si="9"/>
        <v>0</v>
      </c>
      <c r="N214" s="127">
        <f t="shared" si="9"/>
        <v>0</v>
      </c>
      <c r="O214" s="127">
        <f t="shared" si="9"/>
        <v>0</v>
      </c>
    </row>
    <row r="215" spans="1:15" x14ac:dyDescent="0.25">
      <c r="A215" s="128">
        <v>42948</v>
      </c>
      <c r="B215" s="129" t="s">
        <v>575</v>
      </c>
      <c r="C215" s="130">
        <v>106.70925485322</v>
      </c>
      <c r="D215" s="131">
        <v>212</v>
      </c>
      <c r="E215" s="127">
        <f t="shared" si="9"/>
        <v>0</v>
      </c>
      <c r="F215" s="127">
        <f t="shared" si="9"/>
        <v>0</v>
      </c>
      <c r="G215" s="127">
        <f t="shared" si="9"/>
        <v>0</v>
      </c>
      <c r="H215" s="127">
        <f t="shared" si="9"/>
        <v>0</v>
      </c>
      <c r="I215" s="127">
        <f t="shared" si="9"/>
        <v>0</v>
      </c>
      <c r="J215" s="127">
        <f t="shared" si="9"/>
        <v>0</v>
      </c>
      <c r="K215" s="127">
        <f t="shared" si="9"/>
        <v>1</v>
      </c>
      <c r="L215" s="127">
        <f t="shared" si="9"/>
        <v>0</v>
      </c>
      <c r="M215" s="127">
        <f t="shared" si="9"/>
        <v>0</v>
      </c>
      <c r="N215" s="127">
        <f t="shared" si="9"/>
        <v>0</v>
      </c>
      <c r="O215" s="127">
        <f t="shared" si="9"/>
        <v>0</v>
      </c>
    </row>
    <row r="216" spans="1:15" x14ac:dyDescent="0.25">
      <c r="A216" s="128">
        <v>42979</v>
      </c>
      <c r="B216" s="129" t="s">
        <v>576</v>
      </c>
      <c r="C216" s="130">
        <v>103.01383688195</v>
      </c>
      <c r="D216" s="131">
        <v>213</v>
      </c>
      <c r="E216" s="127">
        <f t="shared" ref="E216:O281" si="11">IF($B216=E$1,1,0)</f>
        <v>0</v>
      </c>
      <c r="F216" s="127">
        <f t="shared" si="11"/>
        <v>0</v>
      </c>
      <c r="G216" s="127">
        <f t="shared" si="11"/>
        <v>0</v>
      </c>
      <c r="H216" s="127">
        <f t="shared" si="11"/>
        <v>0</v>
      </c>
      <c r="I216" s="127">
        <f t="shared" si="11"/>
        <v>0</v>
      </c>
      <c r="J216" s="127">
        <f t="shared" si="11"/>
        <v>0</v>
      </c>
      <c r="K216" s="127">
        <f t="shared" si="11"/>
        <v>0</v>
      </c>
      <c r="L216" s="127">
        <f t="shared" si="11"/>
        <v>1</v>
      </c>
      <c r="M216" s="127">
        <f t="shared" si="11"/>
        <v>0</v>
      </c>
      <c r="N216" s="127">
        <f t="shared" si="11"/>
        <v>0</v>
      </c>
      <c r="O216" s="127">
        <f t="shared" si="11"/>
        <v>0</v>
      </c>
    </row>
    <row r="217" spans="1:15" x14ac:dyDescent="0.25">
      <c r="A217" s="128">
        <v>43009</v>
      </c>
      <c r="B217" s="129" t="s">
        <v>577</v>
      </c>
      <c r="C217" s="130">
        <v>109.52567882048</v>
      </c>
      <c r="D217" s="131">
        <v>214</v>
      </c>
      <c r="E217" s="127">
        <f t="shared" si="11"/>
        <v>0</v>
      </c>
      <c r="F217" s="127">
        <f t="shared" si="11"/>
        <v>0</v>
      </c>
      <c r="G217" s="127">
        <f t="shared" si="11"/>
        <v>0</v>
      </c>
      <c r="H217" s="127">
        <f t="shared" si="11"/>
        <v>0</v>
      </c>
      <c r="I217" s="127">
        <f t="shared" si="11"/>
        <v>0</v>
      </c>
      <c r="J217" s="127">
        <f t="shared" si="11"/>
        <v>0</v>
      </c>
      <c r="K217" s="127">
        <f t="shared" si="11"/>
        <v>0</v>
      </c>
      <c r="L217" s="127">
        <f t="shared" si="11"/>
        <v>0</v>
      </c>
      <c r="M217" s="127">
        <f t="shared" si="11"/>
        <v>1</v>
      </c>
      <c r="N217" s="127">
        <f t="shared" si="11"/>
        <v>0</v>
      </c>
      <c r="O217" s="127">
        <f t="shared" si="11"/>
        <v>0</v>
      </c>
    </row>
    <row r="218" spans="1:15" x14ac:dyDescent="0.25">
      <c r="A218" s="128">
        <v>43040</v>
      </c>
      <c r="B218" s="129" t="s">
        <v>578</v>
      </c>
      <c r="C218" s="130">
        <v>114.91368330242</v>
      </c>
      <c r="D218" s="131">
        <v>215</v>
      </c>
      <c r="E218" s="127">
        <f t="shared" si="11"/>
        <v>0</v>
      </c>
      <c r="F218" s="127">
        <f t="shared" si="11"/>
        <v>0</v>
      </c>
      <c r="G218" s="127">
        <f t="shared" si="11"/>
        <v>0</v>
      </c>
      <c r="H218" s="127">
        <f t="shared" si="11"/>
        <v>0</v>
      </c>
      <c r="I218" s="127">
        <f t="shared" si="11"/>
        <v>0</v>
      </c>
      <c r="J218" s="127">
        <f t="shared" si="11"/>
        <v>0</v>
      </c>
      <c r="K218" s="127">
        <f t="shared" si="11"/>
        <v>0</v>
      </c>
      <c r="L218" s="127">
        <f t="shared" si="11"/>
        <v>0</v>
      </c>
      <c r="M218" s="127">
        <f t="shared" si="11"/>
        <v>0</v>
      </c>
      <c r="N218" s="127">
        <f t="shared" si="11"/>
        <v>1</v>
      </c>
      <c r="O218" s="127">
        <f t="shared" si="11"/>
        <v>0</v>
      </c>
    </row>
    <row r="219" spans="1:15" x14ac:dyDescent="0.25">
      <c r="A219" s="128">
        <v>43070</v>
      </c>
      <c r="B219" s="129" t="s">
        <v>579</v>
      </c>
      <c r="C219" s="130">
        <v>117.76341796227</v>
      </c>
      <c r="D219" s="131">
        <v>216</v>
      </c>
      <c r="E219" s="127">
        <f t="shared" si="11"/>
        <v>0</v>
      </c>
      <c r="F219" s="127">
        <f t="shared" si="11"/>
        <v>0</v>
      </c>
      <c r="G219" s="127">
        <f t="shared" si="11"/>
        <v>0</v>
      </c>
      <c r="H219" s="127">
        <f t="shared" si="11"/>
        <v>0</v>
      </c>
      <c r="I219" s="127">
        <f t="shared" si="11"/>
        <v>0</v>
      </c>
      <c r="J219" s="127">
        <f t="shared" si="11"/>
        <v>0</v>
      </c>
      <c r="K219" s="127">
        <f t="shared" si="11"/>
        <v>0</v>
      </c>
      <c r="L219" s="127">
        <f t="shared" si="11"/>
        <v>0</v>
      </c>
      <c r="M219" s="127">
        <f t="shared" si="11"/>
        <v>0</v>
      </c>
      <c r="N219" s="127">
        <f t="shared" si="11"/>
        <v>0</v>
      </c>
      <c r="O219" s="127">
        <f t="shared" si="11"/>
        <v>1</v>
      </c>
    </row>
    <row r="220" spans="1:15" x14ac:dyDescent="0.25">
      <c r="A220" s="128">
        <v>43101</v>
      </c>
      <c r="B220" s="129" t="s">
        <v>580</v>
      </c>
      <c r="C220" s="130">
        <v>106.85038142197</v>
      </c>
      <c r="D220" s="131">
        <v>217</v>
      </c>
      <c r="E220" s="127">
        <f t="shared" si="11"/>
        <v>0</v>
      </c>
      <c r="F220" s="127">
        <f t="shared" si="11"/>
        <v>0</v>
      </c>
      <c r="G220" s="127">
        <f t="shared" si="11"/>
        <v>0</v>
      </c>
      <c r="H220" s="127">
        <f t="shared" si="11"/>
        <v>0</v>
      </c>
      <c r="I220" s="127">
        <f t="shared" si="11"/>
        <v>0</v>
      </c>
      <c r="J220" s="127">
        <f t="shared" si="11"/>
        <v>0</v>
      </c>
      <c r="K220" s="127">
        <f t="shared" si="11"/>
        <v>0</v>
      </c>
      <c r="L220" s="127">
        <f t="shared" si="11"/>
        <v>0</v>
      </c>
      <c r="M220" s="127">
        <f t="shared" si="11"/>
        <v>0</v>
      </c>
      <c r="N220" s="127">
        <f t="shared" si="11"/>
        <v>0</v>
      </c>
      <c r="O220" s="127">
        <f t="shared" si="11"/>
        <v>0</v>
      </c>
    </row>
    <row r="221" spans="1:15" x14ac:dyDescent="0.25">
      <c r="A221" s="128">
        <v>43132</v>
      </c>
      <c r="B221" s="129" t="s">
        <v>569</v>
      </c>
      <c r="C221" s="130">
        <v>102.47078442525</v>
      </c>
      <c r="D221" s="131">
        <v>218</v>
      </c>
      <c r="E221" s="127">
        <f t="shared" si="11"/>
        <v>1</v>
      </c>
      <c r="F221" s="127">
        <f t="shared" si="11"/>
        <v>0</v>
      </c>
      <c r="G221" s="127">
        <f t="shared" si="11"/>
        <v>0</v>
      </c>
      <c r="H221" s="127">
        <f t="shared" si="11"/>
        <v>0</v>
      </c>
      <c r="I221" s="127">
        <f t="shared" si="11"/>
        <v>0</v>
      </c>
      <c r="J221" s="127">
        <f t="shared" si="11"/>
        <v>0</v>
      </c>
      <c r="K221" s="127">
        <f t="shared" si="11"/>
        <v>0</v>
      </c>
      <c r="L221" s="127">
        <f t="shared" si="11"/>
        <v>0</v>
      </c>
      <c r="M221" s="127">
        <f t="shared" si="11"/>
        <v>0</v>
      </c>
      <c r="N221" s="127">
        <f t="shared" si="11"/>
        <v>0</v>
      </c>
      <c r="O221" s="127">
        <f t="shared" si="11"/>
        <v>0</v>
      </c>
    </row>
    <row r="222" spans="1:15" x14ac:dyDescent="0.25">
      <c r="A222" s="128">
        <v>43160</v>
      </c>
      <c r="B222" s="129" t="s">
        <v>570</v>
      </c>
      <c r="C222" s="130">
        <v>116.2006391569</v>
      </c>
      <c r="D222" s="131">
        <v>219</v>
      </c>
      <c r="E222" s="127">
        <f t="shared" si="11"/>
        <v>0</v>
      </c>
      <c r="F222" s="127">
        <f t="shared" si="11"/>
        <v>1</v>
      </c>
      <c r="G222" s="127">
        <f t="shared" si="11"/>
        <v>0</v>
      </c>
      <c r="H222" s="127">
        <f t="shared" si="11"/>
        <v>0</v>
      </c>
      <c r="I222" s="127">
        <f t="shared" si="11"/>
        <v>0</v>
      </c>
      <c r="J222" s="127">
        <f t="shared" si="11"/>
        <v>0</v>
      </c>
      <c r="K222" s="127">
        <f t="shared" si="11"/>
        <v>0</v>
      </c>
      <c r="L222" s="127">
        <f t="shared" si="11"/>
        <v>0</v>
      </c>
      <c r="M222" s="127">
        <f t="shared" si="11"/>
        <v>0</v>
      </c>
      <c r="N222" s="127">
        <f t="shared" si="11"/>
        <v>0</v>
      </c>
      <c r="O222" s="127">
        <f t="shared" si="11"/>
        <v>0</v>
      </c>
    </row>
    <row r="223" spans="1:15" x14ac:dyDescent="0.25">
      <c r="A223" s="128">
        <v>43191</v>
      </c>
      <c r="B223" s="129" t="s">
        <v>571</v>
      </c>
      <c r="C223" s="130">
        <v>112.67630173739001</v>
      </c>
      <c r="D223" s="131">
        <v>220</v>
      </c>
      <c r="E223" s="127">
        <f t="shared" si="11"/>
        <v>0</v>
      </c>
      <c r="F223" s="127">
        <f t="shared" si="11"/>
        <v>0</v>
      </c>
      <c r="G223" s="127">
        <f t="shared" si="11"/>
        <v>1</v>
      </c>
      <c r="H223" s="127">
        <f t="shared" si="11"/>
        <v>0</v>
      </c>
      <c r="I223" s="127">
        <f t="shared" si="11"/>
        <v>0</v>
      </c>
      <c r="J223" s="127">
        <f t="shared" si="11"/>
        <v>0</v>
      </c>
      <c r="K223" s="127">
        <f t="shared" si="11"/>
        <v>0</v>
      </c>
      <c r="L223" s="127">
        <f t="shared" si="11"/>
        <v>0</v>
      </c>
      <c r="M223" s="127">
        <f t="shared" si="11"/>
        <v>0</v>
      </c>
      <c r="N223" s="127">
        <f t="shared" si="11"/>
        <v>0</v>
      </c>
      <c r="O223" s="127">
        <f t="shared" si="11"/>
        <v>0</v>
      </c>
    </row>
    <row r="224" spans="1:15" x14ac:dyDescent="0.25">
      <c r="A224" s="128">
        <v>43221</v>
      </c>
      <c r="B224" s="129" t="s">
        <v>572</v>
      </c>
      <c r="C224" s="130">
        <v>113.28030904572</v>
      </c>
      <c r="D224" s="131">
        <v>221</v>
      </c>
      <c r="E224" s="127">
        <f t="shared" si="11"/>
        <v>0</v>
      </c>
      <c r="F224" s="127">
        <f t="shared" si="11"/>
        <v>0</v>
      </c>
      <c r="G224" s="127">
        <f t="shared" si="11"/>
        <v>0</v>
      </c>
      <c r="H224" s="127">
        <f t="shared" si="11"/>
        <v>1</v>
      </c>
      <c r="I224" s="127">
        <f t="shared" si="11"/>
        <v>0</v>
      </c>
      <c r="J224" s="127">
        <f t="shared" si="11"/>
        <v>0</v>
      </c>
      <c r="K224" s="127">
        <f t="shared" si="11"/>
        <v>0</v>
      </c>
      <c r="L224" s="127">
        <f t="shared" si="11"/>
        <v>0</v>
      </c>
      <c r="M224" s="127">
        <f t="shared" si="11"/>
        <v>0</v>
      </c>
      <c r="N224" s="127">
        <f t="shared" si="11"/>
        <v>0</v>
      </c>
      <c r="O224" s="127">
        <f t="shared" si="11"/>
        <v>0</v>
      </c>
    </row>
    <row r="225" spans="1:15" x14ac:dyDescent="0.25">
      <c r="A225" s="128">
        <v>43252</v>
      </c>
      <c r="B225" s="129" t="s">
        <v>573</v>
      </c>
      <c r="C225" s="130">
        <v>110.06576442252</v>
      </c>
      <c r="D225" s="131">
        <v>222</v>
      </c>
      <c r="E225" s="127">
        <f t="shared" si="11"/>
        <v>0</v>
      </c>
      <c r="F225" s="127">
        <f t="shared" si="11"/>
        <v>0</v>
      </c>
      <c r="G225" s="127">
        <f t="shared" si="11"/>
        <v>0</v>
      </c>
      <c r="H225" s="127">
        <f t="shared" si="11"/>
        <v>0</v>
      </c>
      <c r="I225" s="127">
        <f t="shared" si="11"/>
        <v>1</v>
      </c>
      <c r="J225" s="127">
        <f t="shared" si="11"/>
        <v>0</v>
      </c>
      <c r="K225" s="127">
        <f t="shared" si="11"/>
        <v>0</v>
      </c>
      <c r="L225" s="127">
        <f t="shared" si="11"/>
        <v>0</v>
      </c>
      <c r="M225" s="127">
        <f t="shared" si="11"/>
        <v>0</v>
      </c>
      <c r="N225" s="127">
        <f t="shared" si="11"/>
        <v>0</v>
      </c>
      <c r="O225" s="127">
        <f t="shared" si="11"/>
        <v>0</v>
      </c>
    </row>
    <row r="226" spans="1:15" x14ac:dyDescent="0.25">
      <c r="A226" s="128">
        <v>43282</v>
      </c>
      <c r="B226" s="129" t="s">
        <v>574</v>
      </c>
      <c r="C226" s="130">
        <v>105.13932825577</v>
      </c>
      <c r="D226" s="131">
        <v>223</v>
      </c>
      <c r="E226" s="127">
        <f t="shared" si="11"/>
        <v>0</v>
      </c>
      <c r="F226" s="127">
        <f t="shared" si="11"/>
        <v>0</v>
      </c>
      <c r="G226" s="127">
        <f t="shared" si="11"/>
        <v>0</v>
      </c>
      <c r="H226" s="127">
        <f t="shared" si="11"/>
        <v>0</v>
      </c>
      <c r="I226" s="127">
        <f t="shared" si="11"/>
        <v>0</v>
      </c>
      <c r="J226" s="127">
        <f t="shared" si="11"/>
        <v>1</v>
      </c>
      <c r="K226" s="127">
        <f t="shared" si="11"/>
        <v>0</v>
      </c>
      <c r="L226" s="127">
        <f t="shared" si="11"/>
        <v>0</v>
      </c>
      <c r="M226" s="127">
        <f t="shared" si="11"/>
        <v>0</v>
      </c>
      <c r="N226" s="127">
        <f t="shared" si="11"/>
        <v>0</v>
      </c>
      <c r="O226" s="127">
        <f t="shared" si="11"/>
        <v>0</v>
      </c>
    </row>
    <row r="227" spans="1:15" x14ac:dyDescent="0.25">
      <c r="A227" s="128">
        <v>43313</v>
      </c>
      <c r="B227" s="129" t="s">
        <v>575</v>
      </c>
      <c r="C227" s="130">
        <v>109.26879264151999</v>
      </c>
      <c r="D227" s="131">
        <v>224</v>
      </c>
      <c r="E227" s="127">
        <f t="shared" si="11"/>
        <v>0</v>
      </c>
      <c r="F227" s="127">
        <f t="shared" si="11"/>
        <v>0</v>
      </c>
      <c r="G227" s="127">
        <f t="shared" si="11"/>
        <v>0</v>
      </c>
      <c r="H227" s="127">
        <f t="shared" si="11"/>
        <v>0</v>
      </c>
      <c r="I227" s="127">
        <f t="shared" si="11"/>
        <v>0</v>
      </c>
      <c r="J227" s="127">
        <f t="shared" si="11"/>
        <v>0</v>
      </c>
      <c r="K227" s="127">
        <f t="shared" si="11"/>
        <v>1</v>
      </c>
      <c r="L227" s="127">
        <f t="shared" si="11"/>
        <v>0</v>
      </c>
      <c r="M227" s="127">
        <f t="shared" si="11"/>
        <v>0</v>
      </c>
      <c r="N227" s="127">
        <f t="shared" si="11"/>
        <v>0</v>
      </c>
      <c r="O227" s="127">
        <f t="shared" si="11"/>
        <v>0</v>
      </c>
    </row>
    <row r="228" spans="1:15" x14ac:dyDescent="0.25">
      <c r="A228" s="128">
        <v>43344</v>
      </c>
      <c r="B228" s="129" t="s">
        <v>576</v>
      </c>
      <c r="C228" s="130">
        <v>104.76078051362001</v>
      </c>
      <c r="D228" s="131">
        <v>225</v>
      </c>
      <c r="E228" s="127">
        <f t="shared" si="11"/>
        <v>0</v>
      </c>
      <c r="F228" s="127">
        <f t="shared" si="11"/>
        <v>0</v>
      </c>
      <c r="G228" s="127">
        <f t="shared" si="11"/>
        <v>0</v>
      </c>
      <c r="H228" s="127">
        <f t="shared" si="11"/>
        <v>0</v>
      </c>
      <c r="I228" s="127">
        <f t="shared" si="11"/>
        <v>0</v>
      </c>
      <c r="J228" s="127">
        <f t="shared" si="11"/>
        <v>0</v>
      </c>
      <c r="K228" s="127">
        <f t="shared" si="11"/>
        <v>0</v>
      </c>
      <c r="L228" s="127">
        <f t="shared" si="11"/>
        <v>1</v>
      </c>
      <c r="M228" s="127">
        <f t="shared" si="11"/>
        <v>0</v>
      </c>
      <c r="N228" s="127">
        <f t="shared" si="11"/>
        <v>0</v>
      </c>
      <c r="O228" s="127">
        <f t="shared" si="11"/>
        <v>0</v>
      </c>
    </row>
    <row r="229" spans="1:15" x14ac:dyDescent="0.25">
      <c r="A229" s="128">
        <v>43374</v>
      </c>
      <c r="B229" s="129" t="s">
        <v>577</v>
      </c>
      <c r="C229" s="130">
        <v>113.44375001278</v>
      </c>
      <c r="D229" s="131">
        <v>226</v>
      </c>
      <c r="E229" s="127">
        <f t="shared" si="11"/>
        <v>0</v>
      </c>
      <c r="F229" s="127">
        <f t="shared" si="11"/>
        <v>0</v>
      </c>
      <c r="G229" s="127">
        <f t="shared" si="11"/>
        <v>0</v>
      </c>
      <c r="H229" s="127">
        <f t="shared" si="11"/>
        <v>0</v>
      </c>
      <c r="I229" s="127">
        <f t="shared" si="11"/>
        <v>0</v>
      </c>
      <c r="J229" s="127">
        <f t="shared" si="11"/>
        <v>0</v>
      </c>
      <c r="K229" s="127">
        <f t="shared" si="11"/>
        <v>0</v>
      </c>
      <c r="L229" s="127">
        <f t="shared" si="11"/>
        <v>0</v>
      </c>
      <c r="M229" s="127">
        <f t="shared" si="11"/>
        <v>1</v>
      </c>
      <c r="N229" s="127">
        <f t="shared" si="11"/>
        <v>0</v>
      </c>
      <c r="O229" s="127">
        <f t="shared" si="11"/>
        <v>0</v>
      </c>
    </row>
    <row r="230" spans="1:15" x14ac:dyDescent="0.25">
      <c r="A230" s="128">
        <v>43405</v>
      </c>
      <c r="B230" s="129" t="s">
        <v>578</v>
      </c>
      <c r="C230" s="130">
        <v>118.14300542258999</v>
      </c>
      <c r="D230" s="131">
        <v>227</v>
      </c>
      <c r="E230" s="127">
        <f t="shared" si="11"/>
        <v>0</v>
      </c>
      <c r="F230" s="127">
        <f t="shared" si="11"/>
        <v>0</v>
      </c>
      <c r="G230" s="127">
        <f t="shared" si="11"/>
        <v>0</v>
      </c>
      <c r="H230" s="127">
        <f t="shared" si="11"/>
        <v>0</v>
      </c>
      <c r="I230" s="127">
        <f t="shared" si="11"/>
        <v>0</v>
      </c>
      <c r="J230" s="127">
        <f t="shared" si="11"/>
        <v>0</v>
      </c>
      <c r="K230" s="127">
        <f t="shared" si="11"/>
        <v>0</v>
      </c>
      <c r="L230" s="127">
        <f t="shared" si="11"/>
        <v>0</v>
      </c>
      <c r="M230" s="127">
        <f t="shared" si="11"/>
        <v>0</v>
      </c>
      <c r="N230" s="127">
        <f t="shared" si="11"/>
        <v>1</v>
      </c>
      <c r="O230" s="127">
        <f t="shared" si="11"/>
        <v>0</v>
      </c>
    </row>
    <row r="231" spans="1:15" x14ac:dyDescent="0.25">
      <c r="A231" s="128">
        <v>43435</v>
      </c>
      <c r="B231" s="129" t="s">
        <v>579</v>
      </c>
      <c r="C231" s="130">
        <v>121.21550073344</v>
      </c>
      <c r="D231" s="131">
        <v>228</v>
      </c>
      <c r="E231" s="127">
        <f t="shared" si="11"/>
        <v>0</v>
      </c>
      <c r="F231" s="127">
        <f t="shared" si="11"/>
        <v>0</v>
      </c>
      <c r="G231" s="127">
        <f t="shared" si="11"/>
        <v>0</v>
      </c>
      <c r="H231" s="127">
        <f t="shared" si="11"/>
        <v>0</v>
      </c>
      <c r="I231" s="127">
        <f t="shared" si="11"/>
        <v>0</v>
      </c>
      <c r="J231" s="127">
        <f t="shared" si="11"/>
        <v>0</v>
      </c>
      <c r="K231" s="127">
        <f t="shared" si="11"/>
        <v>0</v>
      </c>
      <c r="L231" s="127">
        <f t="shared" si="11"/>
        <v>0</v>
      </c>
      <c r="M231" s="127">
        <f t="shared" si="11"/>
        <v>0</v>
      </c>
      <c r="N231" s="127">
        <f t="shared" si="11"/>
        <v>0</v>
      </c>
      <c r="O231" s="127">
        <f t="shared" si="11"/>
        <v>1</v>
      </c>
    </row>
    <row r="232" spans="1:15" x14ac:dyDescent="0.25">
      <c r="A232" s="128">
        <v>43466</v>
      </c>
      <c r="B232" s="129" t="s">
        <v>580</v>
      </c>
      <c r="C232" s="130">
        <v>108.57803528984</v>
      </c>
      <c r="D232" s="131">
        <v>229</v>
      </c>
      <c r="E232" s="127">
        <f t="shared" si="11"/>
        <v>0</v>
      </c>
      <c r="F232" s="127">
        <f t="shared" si="11"/>
        <v>0</v>
      </c>
      <c r="G232" s="127">
        <f t="shared" si="11"/>
        <v>0</v>
      </c>
      <c r="H232" s="127">
        <f t="shared" si="11"/>
        <v>0</v>
      </c>
      <c r="I232" s="127">
        <f t="shared" si="11"/>
        <v>0</v>
      </c>
      <c r="J232" s="127">
        <f t="shared" si="11"/>
        <v>0</v>
      </c>
      <c r="K232" s="127">
        <f t="shared" si="11"/>
        <v>0</v>
      </c>
      <c r="L232" s="127">
        <f t="shared" si="11"/>
        <v>0</v>
      </c>
      <c r="M232" s="127">
        <f t="shared" si="11"/>
        <v>0</v>
      </c>
      <c r="N232" s="127">
        <f t="shared" si="11"/>
        <v>0</v>
      </c>
      <c r="O232" s="127">
        <f t="shared" si="11"/>
        <v>0</v>
      </c>
    </row>
    <row r="233" spans="1:15" x14ac:dyDescent="0.25">
      <c r="A233" s="128">
        <v>43497</v>
      </c>
      <c r="B233" s="129" t="s">
        <v>569</v>
      </c>
      <c r="C233" s="130">
        <v>102.98717029247</v>
      </c>
      <c r="D233" s="131">
        <v>230</v>
      </c>
      <c r="E233" s="127">
        <f t="shared" si="11"/>
        <v>1</v>
      </c>
      <c r="F233" s="127">
        <f t="shared" si="11"/>
        <v>0</v>
      </c>
      <c r="G233" s="127">
        <f t="shared" si="11"/>
        <v>0</v>
      </c>
      <c r="H233" s="127">
        <f t="shared" si="11"/>
        <v>0</v>
      </c>
      <c r="I233" s="127">
        <f t="shared" si="11"/>
        <v>0</v>
      </c>
      <c r="J233" s="127">
        <f t="shared" si="11"/>
        <v>0</v>
      </c>
      <c r="K233" s="127">
        <f t="shared" si="11"/>
        <v>0</v>
      </c>
      <c r="L233" s="127">
        <f t="shared" si="11"/>
        <v>0</v>
      </c>
      <c r="M233" s="127">
        <f t="shared" si="11"/>
        <v>0</v>
      </c>
      <c r="N233" s="127">
        <f t="shared" si="11"/>
        <v>0</v>
      </c>
      <c r="O233" s="127">
        <f t="shared" si="11"/>
        <v>0</v>
      </c>
    </row>
    <row r="234" spans="1:15" x14ac:dyDescent="0.25">
      <c r="A234" s="128">
        <v>43525</v>
      </c>
      <c r="B234" s="129" t="s">
        <v>570</v>
      </c>
      <c r="C234" s="130">
        <v>117.58515528858</v>
      </c>
      <c r="D234" s="131">
        <v>231</v>
      </c>
      <c r="E234" s="127">
        <f t="shared" si="11"/>
        <v>0</v>
      </c>
      <c r="F234" s="127">
        <f t="shared" si="11"/>
        <v>1</v>
      </c>
      <c r="G234" s="127">
        <f t="shared" si="11"/>
        <v>0</v>
      </c>
      <c r="H234" s="127">
        <f t="shared" si="11"/>
        <v>0</v>
      </c>
      <c r="I234" s="127">
        <f t="shared" si="11"/>
        <v>0</v>
      </c>
      <c r="J234" s="127">
        <f t="shared" si="11"/>
        <v>0</v>
      </c>
      <c r="K234" s="127">
        <f t="shared" si="11"/>
        <v>0</v>
      </c>
      <c r="L234" s="127">
        <f t="shared" si="11"/>
        <v>0</v>
      </c>
      <c r="M234" s="127">
        <f t="shared" si="11"/>
        <v>0</v>
      </c>
      <c r="N234" s="127">
        <f t="shared" si="11"/>
        <v>0</v>
      </c>
      <c r="O234" s="127">
        <f t="shared" si="11"/>
        <v>0</v>
      </c>
    </row>
    <row r="235" spans="1:15" x14ac:dyDescent="0.25">
      <c r="A235" s="128">
        <v>43556</v>
      </c>
      <c r="B235" s="129" t="s">
        <v>571</v>
      </c>
      <c r="C235" s="130">
        <v>114.26887640998</v>
      </c>
      <c r="D235" s="131">
        <v>232</v>
      </c>
      <c r="E235" s="127">
        <f t="shared" si="11"/>
        <v>0</v>
      </c>
      <c r="F235" s="127">
        <f t="shared" si="11"/>
        <v>0</v>
      </c>
      <c r="G235" s="127">
        <f t="shared" si="11"/>
        <v>1</v>
      </c>
      <c r="H235" s="127">
        <f t="shared" si="11"/>
        <v>0</v>
      </c>
      <c r="I235" s="127">
        <f t="shared" si="11"/>
        <v>0</v>
      </c>
      <c r="J235" s="127">
        <f t="shared" si="11"/>
        <v>0</v>
      </c>
      <c r="K235" s="127">
        <f t="shared" si="11"/>
        <v>0</v>
      </c>
      <c r="L235" s="127">
        <f t="shared" si="11"/>
        <v>0</v>
      </c>
      <c r="M235" s="127">
        <f t="shared" si="11"/>
        <v>0</v>
      </c>
      <c r="N235" s="127">
        <f t="shared" si="11"/>
        <v>0</v>
      </c>
      <c r="O235" s="127">
        <f t="shared" si="11"/>
        <v>0</v>
      </c>
    </row>
    <row r="236" spans="1:15" x14ac:dyDescent="0.25">
      <c r="A236" s="128">
        <v>43586</v>
      </c>
      <c r="B236" s="129" t="s">
        <v>572</v>
      </c>
      <c r="C236" s="130">
        <v>115.47763214266</v>
      </c>
      <c r="D236" s="131">
        <v>233</v>
      </c>
      <c r="E236" s="127">
        <f t="shared" si="11"/>
        <v>0</v>
      </c>
      <c r="F236" s="127">
        <f t="shared" si="11"/>
        <v>0</v>
      </c>
      <c r="G236" s="127">
        <f t="shared" si="11"/>
        <v>0</v>
      </c>
      <c r="H236" s="127">
        <f t="shared" si="11"/>
        <v>1</v>
      </c>
      <c r="I236" s="127">
        <f t="shared" si="11"/>
        <v>0</v>
      </c>
      <c r="J236" s="127">
        <f t="shared" si="11"/>
        <v>0</v>
      </c>
      <c r="K236" s="127">
        <f t="shared" si="11"/>
        <v>0</v>
      </c>
      <c r="L236" s="127">
        <f t="shared" si="11"/>
        <v>0</v>
      </c>
      <c r="M236" s="127">
        <f t="shared" si="11"/>
        <v>0</v>
      </c>
      <c r="N236" s="127">
        <f t="shared" si="11"/>
        <v>0</v>
      </c>
      <c r="O236" s="127">
        <f t="shared" si="11"/>
        <v>0</v>
      </c>
    </row>
    <row r="237" spans="1:15" x14ac:dyDescent="0.25">
      <c r="A237" s="128">
        <v>43617</v>
      </c>
      <c r="B237" s="129" t="s">
        <v>573</v>
      </c>
      <c r="C237" s="130">
        <v>111.23156002803</v>
      </c>
      <c r="D237" s="131">
        <v>234</v>
      </c>
      <c r="E237" s="127">
        <f t="shared" si="11"/>
        <v>0</v>
      </c>
      <c r="F237" s="127">
        <f t="shared" si="11"/>
        <v>0</v>
      </c>
      <c r="G237" s="127">
        <f t="shared" si="11"/>
        <v>0</v>
      </c>
      <c r="H237" s="127">
        <f t="shared" si="11"/>
        <v>0</v>
      </c>
      <c r="I237" s="127">
        <f t="shared" si="11"/>
        <v>1</v>
      </c>
      <c r="J237" s="127">
        <f t="shared" si="11"/>
        <v>0</v>
      </c>
      <c r="K237" s="127">
        <f t="shared" si="11"/>
        <v>0</v>
      </c>
      <c r="L237" s="127">
        <f t="shared" si="11"/>
        <v>0</v>
      </c>
      <c r="M237" s="127">
        <f t="shared" si="11"/>
        <v>0</v>
      </c>
      <c r="N237" s="127">
        <f t="shared" si="11"/>
        <v>0</v>
      </c>
      <c r="O237" s="127">
        <f t="shared" si="11"/>
        <v>0</v>
      </c>
    </row>
    <row r="238" spans="1:15" x14ac:dyDescent="0.25">
      <c r="A238" s="128">
        <v>43647</v>
      </c>
      <c r="B238" s="129" t="s">
        <v>574</v>
      </c>
      <c r="C238" s="130">
        <v>108.28164308026</v>
      </c>
      <c r="D238" s="131">
        <v>235</v>
      </c>
      <c r="E238" s="127">
        <f t="shared" si="11"/>
        <v>0</v>
      </c>
      <c r="F238" s="127">
        <f t="shared" si="11"/>
        <v>0</v>
      </c>
      <c r="G238" s="127">
        <f t="shared" si="11"/>
        <v>0</v>
      </c>
      <c r="H238" s="127">
        <f t="shared" si="11"/>
        <v>0</v>
      </c>
      <c r="I238" s="127">
        <f t="shared" si="11"/>
        <v>0</v>
      </c>
      <c r="J238" s="127">
        <f t="shared" si="11"/>
        <v>1</v>
      </c>
      <c r="K238" s="127">
        <f t="shared" si="11"/>
        <v>0</v>
      </c>
      <c r="L238" s="127">
        <f t="shared" si="11"/>
        <v>0</v>
      </c>
      <c r="M238" s="127">
        <f t="shared" si="11"/>
        <v>0</v>
      </c>
      <c r="N238" s="127">
        <f t="shared" si="11"/>
        <v>0</v>
      </c>
      <c r="O238" s="127">
        <f t="shared" si="11"/>
        <v>0</v>
      </c>
    </row>
    <row r="239" spans="1:15" x14ac:dyDescent="0.25">
      <c r="A239" s="128">
        <v>43678</v>
      </c>
      <c r="B239" s="129" t="s">
        <v>575</v>
      </c>
      <c r="C239" s="130">
        <v>113.43092005195</v>
      </c>
      <c r="D239" s="131">
        <v>236</v>
      </c>
      <c r="E239" s="127">
        <f t="shared" si="11"/>
        <v>0</v>
      </c>
      <c r="F239" s="127">
        <f t="shared" si="11"/>
        <v>0</v>
      </c>
      <c r="G239" s="127">
        <f t="shared" ref="F239:P264" si="12">IF($B239=G$1,1,0)</f>
        <v>0</v>
      </c>
      <c r="H239" s="127">
        <f t="shared" si="12"/>
        <v>0</v>
      </c>
      <c r="I239" s="127">
        <f t="shared" si="12"/>
        <v>0</v>
      </c>
      <c r="J239" s="127">
        <f t="shared" si="12"/>
        <v>0</v>
      </c>
      <c r="K239" s="127">
        <f t="shared" si="12"/>
        <v>1</v>
      </c>
      <c r="L239" s="127">
        <f t="shared" si="12"/>
        <v>0</v>
      </c>
      <c r="M239" s="127">
        <f t="shared" si="12"/>
        <v>0</v>
      </c>
      <c r="N239" s="127">
        <f t="shared" si="12"/>
        <v>0</v>
      </c>
      <c r="O239" s="127">
        <f t="shared" si="12"/>
        <v>0</v>
      </c>
    </row>
    <row r="240" spans="1:15" x14ac:dyDescent="0.25">
      <c r="A240" s="128">
        <v>43709</v>
      </c>
      <c r="B240" s="129" t="s">
        <v>576</v>
      </c>
      <c r="C240" s="130">
        <v>108.3197110177</v>
      </c>
      <c r="D240" s="131">
        <v>237</v>
      </c>
      <c r="E240" s="127">
        <f t="shared" ref="E240:E265" si="13">IF($B240=E$1,1,0)</f>
        <v>0</v>
      </c>
      <c r="F240" s="127">
        <f t="shared" si="12"/>
        <v>0</v>
      </c>
      <c r="G240" s="127">
        <f t="shared" si="12"/>
        <v>0</v>
      </c>
      <c r="H240" s="127">
        <f t="shared" si="12"/>
        <v>0</v>
      </c>
      <c r="I240" s="127">
        <f t="shared" si="12"/>
        <v>0</v>
      </c>
      <c r="J240" s="127">
        <f t="shared" si="12"/>
        <v>0</v>
      </c>
      <c r="K240" s="127">
        <f t="shared" si="12"/>
        <v>0</v>
      </c>
      <c r="L240" s="127">
        <f t="shared" si="12"/>
        <v>1</v>
      </c>
      <c r="M240" s="127">
        <f t="shared" si="12"/>
        <v>0</v>
      </c>
      <c r="N240" s="127">
        <f t="shared" si="12"/>
        <v>0</v>
      </c>
      <c r="O240" s="127">
        <f t="shared" si="12"/>
        <v>0</v>
      </c>
    </row>
    <row r="241" spans="1:15" x14ac:dyDescent="0.25">
      <c r="A241" s="128">
        <v>43739</v>
      </c>
      <c r="B241" s="129" t="s">
        <v>577</v>
      </c>
      <c r="C241" s="130">
        <v>109.47984894247</v>
      </c>
      <c r="D241" s="131">
        <v>238</v>
      </c>
      <c r="E241" s="127">
        <f t="shared" si="13"/>
        <v>0</v>
      </c>
      <c r="F241" s="127">
        <f t="shared" si="12"/>
        <v>0</v>
      </c>
      <c r="G241" s="127">
        <f t="shared" si="12"/>
        <v>0</v>
      </c>
      <c r="H241" s="127">
        <f t="shared" si="12"/>
        <v>0</v>
      </c>
      <c r="I241" s="127">
        <f t="shared" si="12"/>
        <v>0</v>
      </c>
      <c r="J241" s="127">
        <f t="shared" si="12"/>
        <v>0</v>
      </c>
      <c r="K241" s="127">
        <f t="shared" si="12"/>
        <v>0</v>
      </c>
      <c r="L241" s="127">
        <f t="shared" si="12"/>
        <v>0</v>
      </c>
      <c r="M241" s="127">
        <f t="shared" si="12"/>
        <v>1</v>
      </c>
      <c r="N241" s="127">
        <f t="shared" si="12"/>
        <v>0</v>
      </c>
      <c r="O241" s="127">
        <f t="shared" si="12"/>
        <v>0</v>
      </c>
    </row>
    <row r="242" spans="1:15" x14ac:dyDescent="0.25">
      <c r="A242" s="128">
        <v>43770</v>
      </c>
      <c r="B242" s="129" t="s">
        <v>578</v>
      </c>
      <c r="C242" s="130">
        <v>113.48602135979</v>
      </c>
      <c r="D242" s="131">
        <v>239</v>
      </c>
      <c r="E242" s="127">
        <f t="shared" si="13"/>
        <v>0</v>
      </c>
      <c r="F242" s="127">
        <f t="shared" si="12"/>
        <v>0</v>
      </c>
      <c r="G242" s="127">
        <f t="shared" si="12"/>
        <v>0</v>
      </c>
      <c r="H242" s="127">
        <f t="shared" si="12"/>
        <v>0</v>
      </c>
      <c r="I242" s="127">
        <f t="shared" si="12"/>
        <v>0</v>
      </c>
      <c r="J242" s="127">
        <f t="shared" si="12"/>
        <v>0</v>
      </c>
      <c r="K242" s="127">
        <f t="shared" si="12"/>
        <v>0</v>
      </c>
      <c r="L242" s="127">
        <f t="shared" si="12"/>
        <v>0</v>
      </c>
      <c r="M242" s="127">
        <f t="shared" si="12"/>
        <v>0</v>
      </c>
      <c r="N242" s="127">
        <f t="shared" si="12"/>
        <v>1</v>
      </c>
      <c r="O242" s="127">
        <f t="shared" si="12"/>
        <v>0</v>
      </c>
    </row>
    <row r="243" spans="1:15" x14ac:dyDescent="0.25">
      <c r="A243" s="128">
        <v>43800</v>
      </c>
      <c r="B243" s="129" t="s">
        <v>579</v>
      </c>
      <c r="C243" s="130">
        <v>122.95054913135</v>
      </c>
      <c r="D243" s="131">
        <v>240</v>
      </c>
      <c r="E243" s="127">
        <f t="shared" si="13"/>
        <v>0</v>
      </c>
      <c r="F243" s="127">
        <f t="shared" si="12"/>
        <v>0</v>
      </c>
      <c r="G243" s="127">
        <f t="shared" si="12"/>
        <v>0</v>
      </c>
      <c r="H243" s="127">
        <f t="shared" si="12"/>
        <v>0</v>
      </c>
      <c r="I243" s="127">
        <f t="shared" si="12"/>
        <v>0</v>
      </c>
      <c r="J243" s="127">
        <f t="shared" si="12"/>
        <v>0</v>
      </c>
      <c r="K243" s="127">
        <f t="shared" si="12"/>
        <v>0</v>
      </c>
      <c r="L243" s="127">
        <f t="shared" si="12"/>
        <v>0</v>
      </c>
      <c r="M243" s="127">
        <f t="shared" si="12"/>
        <v>0</v>
      </c>
      <c r="N243" s="127">
        <f t="shared" si="12"/>
        <v>0</v>
      </c>
      <c r="O243" s="127">
        <f t="shared" si="12"/>
        <v>1</v>
      </c>
    </row>
    <row r="244" spans="1:15" x14ac:dyDescent="0.25">
      <c r="A244" s="128">
        <v>43831</v>
      </c>
      <c r="B244" s="129" t="s">
        <v>580</v>
      </c>
      <c r="C244" s="130">
        <v>109.98390635353</v>
      </c>
      <c r="D244" s="131">
        <v>241</v>
      </c>
      <c r="E244" s="127">
        <f t="shared" si="13"/>
        <v>0</v>
      </c>
      <c r="F244" s="127">
        <f t="shared" si="12"/>
        <v>0</v>
      </c>
      <c r="G244" s="127">
        <f t="shared" si="12"/>
        <v>0</v>
      </c>
      <c r="H244" s="127">
        <f t="shared" si="12"/>
        <v>0</v>
      </c>
      <c r="I244" s="127">
        <f t="shared" si="12"/>
        <v>0</v>
      </c>
      <c r="J244" s="127">
        <f t="shared" si="12"/>
        <v>0</v>
      </c>
      <c r="K244" s="127">
        <f t="shared" si="12"/>
        <v>0</v>
      </c>
      <c r="L244" s="127">
        <f t="shared" si="12"/>
        <v>0</v>
      </c>
      <c r="M244" s="127">
        <f t="shared" si="12"/>
        <v>0</v>
      </c>
      <c r="N244" s="127">
        <f t="shared" si="12"/>
        <v>0</v>
      </c>
      <c r="O244" s="127">
        <f t="shared" si="12"/>
        <v>0</v>
      </c>
    </row>
    <row r="245" spans="1:15" x14ac:dyDescent="0.25">
      <c r="A245" s="128">
        <v>43862</v>
      </c>
      <c r="B245" s="129" t="s">
        <v>569</v>
      </c>
      <c r="C245" s="130">
        <v>106.31546222484999</v>
      </c>
      <c r="D245" s="131">
        <v>242</v>
      </c>
      <c r="E245" s="127">
        <f t="shared" si="13"/>
        <v>1</v>
      </c>
      <c r="F245" s="127">
        <f t="shared" si="12"/>
        <v>0</v>
      </c>
      <c r="G245" s="127">
        <f t="shared" si="12"/>
        <v>0</v>
      </c>
      <c r="H245" s="127">
        <f t="shared" si="12"/>
        <v>0</v>
      </c>
      <c r="I245" s="127">
        <f t="shared" si="12"/>
        <v>0</v>
      </c>
      <c r="J245" s="127">
        <f t="shared" si="12"/>
        <v>0</v>
      </c>
      <c r="K245" s="127">
        <f t="shared" si="12"/>
        <v>0</v>
      </c>
      <c r="L245" s="127">
        <f t="shared" si="12"/>
        <v>0</v>
      </c>
      <c r="M245" s="127">
        <f t="shared" si="12"/>
        <v>0</v>
      </c>
      <c r="N245" s="127">
        <f t="shared" si="12"/>
        <v>0</v>
      </c>
      <c r="O245" s="127">
        <f t="shared" si="12"/>
        <v>0</v>
      </c>
    </row>
    <row r="246" spans="1:15" x14ac:dyDescent="0.25">
      <c r="A246" s="128">
        <v>43891</v>
      </c>
      <c r="B246" s="129" t="s">
        <v>570</v>
      </c>
      <c r="C246" s="130">
        <v>113.42663646635</v>
      </c>
      <c r="D246" s="131">
        <v>243</v>
      </c>
      <c r="E246" s="127">
        <f t="shared" si="13"/>
        <v>0</v>
      </c>
      <c r="F246" s="127">
        <f t="shared" si="12"/>
        <v>1</v>
      </c>
      <c r="G246" s="127">
        <f t="shared" si="12"/>
        <v>0</v>
      </c>
      <c r="H246" s="127">
        <f t="shared" si="12"/>
        <v>0</v>
      </c>
      <c r="I246" s="127">
        <f t="shared" si="12"/>
        <v>0</v>
      </c>
      <c r="J246" s="127">
        <f t="shared" si="12"/>
        <v>0</v>
      </c>
      <c r="K246" s="127">
        <f t="shared" si="12"/>
        <v>0</v>
      </c>
      <c r="L246" s="127">
        <f t="shared" si="12"/>
        <v>0</v>
      </c>
      <c r="M246" s="127">
        <f t="shared" si="12"/>
        <v>0</v>
      </c>
      <c r="N246" s="127">
        <f t="shared" si="12"/>
        <v>0</v>
      </c>
      <c r="O246" s="127">
        <f t="shared" si="12"/>
        <v>0</v>
      </c>
    </row>
    <row r="247" spans="1:15" x14ac:dyDescent="0.25">
      <c r="A247" s="128">
        <v>43922</v>
      </c>
      <c r="B247" s="129" t="s">
        <v>571</v>
      </c>
      <c r="C247" s="130">
        <v>98.478826294944994</v>
      </c>
      <c r="D247" s="131">
        <v>244</v>
      </c>
      <c r="E247" s="127">
        <f t="shared" si="13"/>
        <v>0</v>
      </c>
      <c r="F247" s="127">
        <f t="shared" si="12"/>
        <v>0</v>
      </c>
      <c r="G247" s="127">
        <f t="shared" si="12"/>
        <v>1</v>
      </c>
      <c r="H247" s="127">
        <f t="shared" si="12"/>
        <v>0</v>
      </c>
      <c r="I247" s="127">
        <f t="shared" si="12"/>
        <v>0</v>
      </c>
      <c r="J247" s="127">
        <f t="shared" si="12"/>
        <v>0</v>
      </c>
      <c r="K247" s="127">
        <f t="shared" si="12"/>
        <v>0</v>
      </c>
      <c r="L247" s="127">
        <f t="shared" si="12"/>
        <v>0</v>
      </c>
      <c r="M247" s="127">
        <f t="shared" si="12"/>
        <v>0</v>
      </c>
      <c r="N247" s="127">
        <f t="shared" si="12"/>
        <v>0</v>
      </c>
      <c r="O247" s="127">
        <f t="shared" si="12"/>
        <v>0</v>
      </c>
    </row>
    <row r="248" spans="1:15" x14ac:dyDescent="0.25">
      <c r="A248" s="128">
        <v>43952</v>
      </c>
      <c r="B248" s="129" t="s">
        <v>572</v>
      </c>
      <c r="C248" s="130">
        <v>97.793032126317996</v>
      </c>
      <c r="D248" s="131">
        <v>245</v>
      </c>
      <c r="E248" s="127">
        <f t="shared" si="13"/>
        <v>0</v>
      </c>
      <c r="F248" s="127">
        <f t="shared" si="12"/>
        <v>0</v>
      </c>
      <c r="G248" s="127">
        <f t="shared" si="12"/>
        <v>0</v>
      </c>
      <c r="H248" s="127">
        <f t="shared" si="12"/>
        <v>1</v>
      </c>
      <c r="I248" s="127">
        <f t="shared" si="12"/>
        <v>0</v>
      </c>
      <c r="J248" s="127">
        <f t="shared" si="12"/>
        <v>0</v>
      </c>
      <c r="K248" s="127">
        <f t="shared" si="12"/>
        <v>0</v>
      </c>
      <c r="L248" s="127">
        <f t="shared" si="12"/>
        <v>0</v>
      </c>
      <c r="M248" s="127">
        <f t="shared" si="12"/>
        <v>0</v>
      </c>
      <c r="N248" s="127">
        <f t="shared" si="12"/>
        <v>0</v>
      </c>
      <c r="O248" s="127">
        <f t="shared" si="12"/>
        <v>0</v>
      </c>
    </row>
    <row r="249" spans="1:15" x14ac:dyDescent="0.25">
      <c r="A249" s="128">
        <v>43983</v>
      </c>
      <c r="B249" s="129" t="s">
        <v>573</v>
      </c>
      <c r="C249" s="130">
        <v>96.121518388802002</v>
      </c>
      <c r="D249" s="131">
        <v>246</v>
      </c>
      <c r="E249" s="127">
        <f t="shared" si="13"/>
        <v>0</v>
      </c>
      <c r="F249" s="127">
        <f t="shared" si="12"/>
        <v>0</v>
      </c>
      <c r="G249" s="127">
        <f t="shared" si="12"/>
        <v>0</v>
      </c>
      <c r="H249" s="127">
        <f t="shared" si="12"/>
        <v>0</v>
      </c>
      <c r="I249" s="127">
        <f t="shared" si="12"/>
        <v>1</v>
      </c>
      <c r="J249" s="127">
        <f t="shared" si="12"/>
        <v>0</v>
      </c>
      <c r="K249" s="127">
        <f t="shared" si="12"/>
        <v>0</v>
      </c>
      <c r="L249" s="127">
        <f t="shared" si="12"/>
        <v>0</v>
      </c>
      <c r="M249" s="127">
        <f t="shared" si="12"/>
        <v>0</v>
      </c>
      <c r="N249" s="127">
        <f t="shared" si="12"/>
        <v>0</v>
      </c>
      <c r="O249" s="127">
        <f t="shared" si="12"/>
        <v>0</v>
      </c>
    </row>
    <row r="250" spans="1:15" x14ac:dyDescent="0.25">
      <c r="A250" s="128">
        <v>44013</v>
      </c>
      <c r="B250" s="129" t="s">
        <v>574</v>
      </c>
      <c r="C250" s="130">
        <v>96.100070355376999</v>
      </c>
      <c r="D250" s="131">
        <v>247</v>
      </c>
      <c r="E250" s="127">
        <f t="shared" si="13"/>
        <v>0</v>
      </c>
      <c r="F250" s="127">
        <f t="shared" si="12"/>
        <v>0</v>
      </c>
      <c r="G250" s="127">
        <f t="shared" si="12"/>
        <v>0</v>
      </c>
      <c r="H250" s="127">
        <f t="shared" si="12"/>
        <v>0</v>
      </c>
      <c r="I250" s="127">
        <f t="shared" si="12"/>
        <v>0</v>
      </c>
      <c r="J250" s="127">
        <f t="shared" si="12"/>
        <v>1</v>
      </c>
      <c r="K250" s="127">
        <f t="shared" si="12"/>
        <v>0</v>
      </c>
      <c r="L250" s="127">
        <f t="shared" si="12"/>
        <v>0</v>
      </c>
      <c r="M250" s="127">
        <f t="shared" si="12"/>
        <v>0</v>
      </c>
      <c r="N250" s="127">
        <f t="shared" si="12"/>
        <v>0</v>
      </c>
      <c r="O250" s="127">
        <f t="shared" si="12"/>
        <v>0</v>
      </c>
    </row>
    <row r="251" spans="1:15" x14ac:dyDescent="0.25">
      <c r="A251" s="128">
        <v>44044</v>
      </c>
      <c r="B251" s="129" t="s">
        <v>575</v>
      </c>
      <c r="C251" s="130">
        <v>101.06602545755</v>
      </c>
      <c r="D251" s="131">
        <v>248</v>
      </c>
      <c r="E251" s="127">
        <f t="shared" si="13"/>
        <v>0</v>
      </c>
      <c r="F251" s="127">
        <f t="shared" si="12"/>
        <v>0</v>
      </c>
      <c r="G251" s="127">
        <f t="shared" si="12"/>
        <v>0</v>
      </c>
      <c r="H251" s="127">
        <f t="shared" si="12"/>
        <v>0</v>
      </c>
      <c r="I251" s="127">
        <f t="shared" si="12"/>
        <v>0</v>
      </c>
      <c r="J251" s="127">
        <f t="shared" si="12"/>
        <v>0</v>
      </c>
      <c r="K251" s="127">
        <f t="shared" si="12"/>
        <v>1</v>
      </c>
      <c r="L251" s="127">
        <f t="shared" si="12"/>
        <v>0</v>
      </c>
      <c r="M251" s="127">
        <f t="shared" si="12"/>
        <v>0</v>
      </c>
      <c r="N251" s="127">
        <f t="shared" si="12"/>
        <v>0</v>
      </c>
      <c r="O251" s="127">
        <f t="shared" si="12"/>
        <v>0</v>
      </c>
    </row>
    <row r="252" spans="1:15" x14ac:dyDescent="0.25">
      <c r="A252" s="128">
        <v>44075</v>
      </c>
      <c r="B252" s="129" t="s">
        <v>576</v>
      </c>
      <c r="C252" s="130">
        <v>103.16722310401001</v>
      </c>
      <c r="D252" s="131">
        <v>249</v>
      </c>
      <c r="E252" s="127">
        <f t="shared" si="13"/>
        <v>0</v>
      </c>
      <c r="F252" s="127">
        <f t="shared" si="12"/>
        <v>0</v>
      </c>
      <c r="G252" s="127">
        <f t="shared" si="12"/>
        <v>0</v>
      </c>
      <c r="H252" s="127">
        <f t="shared" si="12"/>
        <v>0</v>
      </c>
      <c r="I252" s="127">
        <f t="shared" si="12"/>
        <v>0</v>
      </c>
      <c r="J252" s="127">
        <f t="shared" si="12"/>
        <v>0</v>
      </c>
      <c r="K252" s="127">
        <f t="shared" si="12"/>
        <v>0</v>
      </c>
      <c r="L252" s="127">
        <f t="shared" si="12"/>
        <v>1</v>
      </c>
      <c r="M252" s="127">
        <f t="shared" si="12"/>
        <v>0</v>
      </c>
      <c r="N252" s="127">
        <f t="shared" si="12"/>
        <v>0</v>
      </c>
      <c r="O252" s="127">
        <f t="shared" si="12"/>
        <v>0</v>
      </c>
    </row>
    <row r="253" spans="1:15" x14ac:dyDescent="0.25">
      <c r="A253" s="128">
        <v>44105</v>
      </c>
      <c r="B253" s="129" t="s">
        <v>577</v>
      </c>
      <c r="C253" s="130">
        <v>108.47746533567</v>
      </c>
      <c r="D253" s="131">
        <v>250</v>
      </c>
      <c r="E253" s="127">
        <f t="shared" si="13"/>
        <v>0</v>
      </c>
      <c r="F253" s="127">
        <f t="shared" si="12"/>
        <v>0</v>
      </c>
      <c r="G253" s="127">
        <f t="shared" si="12"/>
        <v>0</v>
      </c>
      <c r="H253" s="127">
        <f t="shared" si="12"/>
        <v>0</v>
      </c>
      <c r="I253" s="127">
        <f t="shared" si="12"/>
        <v>0</v>
      </c>
      <c r="J253" s="127">
        <f t="shared" si="12"/>
        <v>0</v>
      </c>
      <c r="K253" s="127">
        <f t="shared" si="12"/>
        <v>0</v>
      </c>
      <c r="L253" s="127">
        <f t="shared" si="12"/>
        <v>0</v>
      </c>
      <c r="M253" s="127">
        <f t="shared" si="12"/>
        <v>1</v>
      </c>
      <c r="N253" s="127">
        <f t="shared" si="12"/>
        <v>0</v>
      </c>
      <c r="O253" s="127">
        <f t="shared" si="12"/>
        <v>0</v>
      </c>
    </row>
    <row r="254" spans="1:15" x14ac:dyDescent="0.25">
      <c r="A254" s="128">
        <v>44136</v>
      </c>
      <c r="B254" s="129" t="s">
        <v>578</v>
      </c>
      <c r="C254" s="130">
        <v>114.59604799995</v>
      </c>
      <c r="D254" s="131">
        <v>251</v>
      </c>
      <c r="E254" s="127">
        <f t="shared" si="13"/>
        <v>0</v>
      </c>
      <c r="F254" s="127">
        <f t="shared" si="12"/>
        <v>0</v>
      </c>
      <c r="G254" s="127">
        <f t="shared" si="12"/>
        <v>0</v>
      </c>
      <c r="H254" s="127">
        <f t="shared" si="12"/>
        <v>0</v>
      </c>
      <c r="I254" s="127">
        <f t="shared" si="12"/>
        <v>0</v>
      </c>
      <c r="J254" s="127">
        <f t="shared" si="12"/>
        <v>0</v>
      </c>
      <c r="K254" s="127">
        <f t="shared" si="12"/>
        <v>0</v>
      </c>
      <c r="L254" s="127">
        <f t="shared" si="12"/>
        <v>0</v>
      </c>
      <c r="M254" s="127">
        <f t="shared" si="12"/>
        <v>0</v>
      </c>
      <c r="N254" s="127">
        <f t="shared" si="12"/>
        <v>1</v>
      </c>
      <c r="O254" s="127">
        <f t="shared" si="12"/>
        <v>0</v>
      </c>
    </row>
    <row r="255" spans="1:15" x14ac:dyDescent="0.25">
      <c r="A255" s="128">
        <v>44166</v>
      </c>
      <c r="B255" s="129" t="s">
        <v>579</v>
      </c>
      <c r="C255" s="130">
        <v>122.86204530856</v>
      </c>
      <c r="D255" s="131">
        <v>252</v>
      </c>
      <c r="E255" s="127">
        <f t="shared" si="13"/>
        <v>0</v>
      </c>
      <c r="F255" s="127">
        <f t="shared" si="12"/>
        <v>0</v>
      </c>
      <c r="G255" s="127">
        <f t="shared" si="12"/>
        <v>0</v>
      </c>
      <c r="H255" s="127">
        <f t="shared" si="12"/>
        <v>0</v>
      </c>
      <c r="I255" s="127">
        <f t="shared" si="12"/>
        <v>0</v>
      </c>
      <c r="J255" s="127">
        <f t="shared" si="12"/>
        <v>0</v>
      </c>
      <c r="K255" s="127">
        <f t="shared" si="12"/>
        <v>0</v>
      </c>
      <c r="L255" s="127">
        <f t="shared" si="12"/>
        <v>0</v>
      </c>
      <c r="M255" s="127">
        <f t="shared" si="12"/>
        <v>0</v>
      </c>
      <c r="N255" s="127">
        <f t="shared" si="12"/>
        <v>0</v>
      </c>
      <c r="O255" s="127">
        <f t="shared" si="12"/>
        <v>1</v>
      </c>
    </row>
    <row r="256" spans="1:15" x14ac:dyDescent="0.25">
      <c r="A256" s="128">
        <v>44197</v>
      </c>
      <c r="B256" s="129" t="s">
        <v>580</v>
      </c>
      <c r="C256" s="130">
        <v>106.76019371236001</v>
      </c>
      <c r="D256" s="131">
        <v>253</v>
      </c>
      <c r="E256" s="127">
        <f t="shared" si="13"/>
        <v>0</v>
      </c>
      <c r="F256" s="127">
        <f t="shared" si="12"/>
        <v>0</v>
      </c>
      <c r="G256" s="127">
        <f t="shared" si="12"/>
        <v>0</v>
      </c>
      <c r="H256" s="127">
        <f t="shared" si="12"/>
        <v>0</v>
      </c>
      <c r="I256" s="127">
        <f t="shared" si="12"/>
        <v>0</v>
      </c>
      <c r="J256" s="127">
        <f t="shared" si="12"/>
        <v>0</v>
      </c>
      <c r="K256" s="127">
        <f t="shared" si="12"/>
        <v>0</v>
      </c>
      <c r="L256" s="127">
        <f t="shared" si="12"/>
        <v>0</v>
      </c>
      <c r="M256" s="127">
        <f t="shared" si="12"/>
        <v>0</v>
      </c>
      <c r="N256" s="127">
        <f t="shared" si="12"/>
        <v>0</v>
      </c>
      <c r="O256" s="127">
        <f t="shared" si="12"/>
        <v>0</v>
      </c>
    </row>
    <row r="257" spans="1:15" x14ac:dyDescent="0.25">
      <c r="A257" s="128">
        <v>44228</v>
      </c>
      <c r="B257" s="129" t="s">
        <v>569</v>
      </c>
      <c r="C257" s="130">
        <v>104.10370314844</v>
      </c>
      <c r="D257" s="131">
        <v>254</v>
      </c>
      <c r="E257" s="127">
        <f t="shared" si="13"/>
        <v>1</v>
      </c>
      <c r="F257" s="127">
        <f t="shared" si="12"/>
        <v>0</v>
      </c>
      <c r="G257" s="127">
        <f t="shared" si="12"/>
        <v>0</v>
      </c>
      <c r="H257" s="127">
        <f t="shared" si="12"/>
        <v>0</v>
      </c>
      <c r="I257" s="127">
        <f t="shared" si="12"/>
        <v>0</v>
      </c>
      <c r="J257" s="127">
        <f t="shared" si="12"/>
        <v>0</v>
      </c>
      <c r="K257" s="127">
        <f t="shared" si="12"/>
        <v>0</v>
      </c>
      <c r="L257" s="127">
        <f t="shared" si="12"/>
        <v>0</v>
      </c>
      <c r="M257" s="127">
        <f t="shared" si="12"/>
        <v>0</v>
      </c>
      <c r="N257" s="127">
        <f t="shared" si="12"/>
        <v>0</v>
      </c>
      <c r="O257" s="127">
        <f t="shared" si="12"/>
        <v>0</v>
      </c>
    </row>
    <row r="258" spans="1:15" x14ac:dyDescent="0.25">
      <c r="A258" s="128">
        <v>44256</v>
      </c>
      <c r="B258" s="129" t="s">
        <v>570</v>
      </c>
      <c r="C258" s="130">
        <v>119.97190703642001</v>
      </c>
      <c r="D258" s="131">
        <v>255</v>
      </c>
      <c r="E258" s="127">
        <f t="shared" si="13"/>
        <v>0</v>
      </c>
      <c r="F258" s="127">
        <f t="shared" si="12"/>
        <v>1</v>
      </c>
      <c r="G258" s="127">
        <f t="shared" si="12"/>
        <v>0</v>
      </c>
      <c r="H258" s="127">
        <f t="shared" si="12"/>
        <v>0</v>
      </c>
      <c r="I258" s="127">
        <f t="shared" si="12"/>
        <v>0</v>
      </c>
      <c r="J258" s="127">
        <f t="shared" si="12"/>
        <v>0</v>
      </c>
      <c r="K258" s="127">
        <f t="shared" si="12"/>
        <v>0</v>
      </c>
      <c r="L258" s="127">
        <f t="shared" si="12"/>
        <v>0</v>
      </c>
      <c r="M258" s="127">
        <f t="shared" si="12"/>
        <v>0</v>
      </c>
      <c r="N258" s="127">
        <f t="shared" si="12"/>
        <v>0</v>
      </c>
      <c r="O258" s="127">
        <f t="shared" si="12"/>
        <v>0</v>
      </c>
    </row>
    <row r="259" spans="1:15" x14ac:dyDescent="0.25">
      <c r="A259" s="128">
        <v>44287</v>
      </c>
      <c r="B259" s="129" t="s">
        <v>571</v>
      </c>
      <c r="C259" s="130">
        <v>112.31735377155</v>
      </c>
      <c r="D259" s="131">
        <v>256</v>
      </c>
      <c r="E259" s="127">
        <f t="shared" si="13"/>
        <v>0</v>
      </c>
      <c r="F259" s="127">
        <f t="shared" si="12"/>
        <v>0</v>
      </c>
      <c r="G259" s="127">
        <f t="shared" si="12"/>
        <v>1</v>
      </c>
      <c r="H259" s="127">
        <f t="shared" si="12"/>
        <v>0</v>
      </c>
      <c r="I259" s="127">
        <f t="shared" si="12"/>
        <v>0</v>
      </c>
      <c r="J259" s="127">
        <f t="shared" si="12"/>
        <v>0</v>
      </c>
      <c r="K259" s="127">
        <f t="shared" si="12"/>
        <v>0</v>
      </c>
      <c r="L259" s="127">
        <f t="shared" si="12"/>
        <v>0</v>
      </c>
      <c r="M259" s="127">
        <f t="shared" si="12"/>
        <v>0</v>
      </c>
      <c r="N259" s="127">
        <f t="shared" si="12"/>
        <v>0</v>
      </c>
      <c r="O259" s="127">
        <f t="shared" si="12"/>
        <v>0</v>
      </c>
    </row>
  </sheetData>
  <mergeCells count="1">
    <mergeCell ref="A208:O20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DD1A-9C6F-43E7-B660-D0FAECD4180D}">
  <dimension ref="B1:AG320"/>
  <sheetViews>
    <sheetView showGridLines="0" tabSelected="1" topLeftCell="A301" zoomScale="90" zoomScaleNormal="90" workbookViewId="0">
      <selection activeCell="R321" sqref="R321"/>
    </sheetView>
  </sheetViews>
  <sheetFormatPr baseColWidth="10" defaultRowHeight="15" x14ac:dyDescent="0.25"/>
  <cols>
    <col min="1" max="1" width="11.42578125" style="122"/>
    <col min="2" max="2" width="11.5703125" style="122" bestFit="1" customWidth="1"/>
    <col min="3" max="3" width="11.42578125" style="122" bestFit="1" customWidth="1"/>
    <col min="4" max="4" width="13.42578125" style="122" bestFit="1" customWidth="1"/>
    <col min="5" max="5" width="5.42578125" style="122" bestFit="1" customWidth="1"/>
    <col min="6" max="6" width="8.5703125" style="122" bestFit="1" customWidth="1"/>
    <col min="7" max="7" width="10.5703125" style="122" bestFit="1" customWidth="1"/>
    <col min="8" max="8" width="13.28515625" style="122" bestFit="1" customWidth="1"/>
    <col min="9" max="9" width="6.5703125" style="122" bestFit="1" customWidth="1"/>
    <col min="10" max="10" width="6.140625" style="122" bestFit="1" customWidth="1"/>
    <col min="11" max="11" width="5.42578125" style="122" bestFit="1" customWidth="1"/>
    <col min="12" max="12" width="7.85546875" style="122" bestFit="1" customWidth="1"/>
    <col min="13" max="13" width="12.28515625" style="122" bestFit="1" customWidth="1"/>
    <col min="14" max="14" width="9" style="122" bestFit="1" customWidth="1"/>
    <col min="15" max="15" width="11.85546875" style="122" bestFit="1" customWidth="1"/>
    <col min="16" max="16" width="10.85546875" style="122" bestFit="1" customWidth="1"/>
    <col min="17" max="17" width="11.42578125" style="122"/>
    <col min="18" max="18" width="31.28515625" style="122" customWidth="1"/>
    <col min="19" max="19" width="19.140625" style="122" bestFit="1" customWidth="1"/>
    <col min="20" max="20" width="20" style="122" customWidth="1"/>
    <col min="21" max="21" width="25" style="122" bestFit="1" customWidth="1"/>
    <col min="22" max="22" width="12.42578125" style="122" bestFit="1" customWidth="1"/>
    <col min="23" max="23" width="12" style="122" bestFit="1" customWidth="1"/>
    <col min="24" max="24" width="12.140625" style="122" bestFit="1" customWidth="1"/>
    <col min="25" max="25" width="14" style="122" bestFit="1" customWidth="1"/>
    <col min="26" max="26" width="13.5703125" style="122" bestFit="1" customWidth="1"/>
    <col min="27" max="16384" width="11.42578125" style="122"/>
  </cols>
  <sheetData>
    <row r="1" spans="2:26" ht="16.5" thickBot="1" x14ac:dyDescent="0.3">
      <c r="B1" s="121" t="s">
        <v>547</v>
      </c>
      <c r="C1" s="121" t="s">
        <v>567</v>
      </c>
      <c r="D1" s="121" t="s">
        <v>548</v>
      </c>
      <c r="E1" s="121" t="s">
        <v>568</v>
      </c>
      <c r="F1" s="121" t="s">
        <v>569</v>
      </c>
      <c r="G1" s="121" t="s">
        <v>570</v>
      </c>
      <c r="H1" s="121" t="s">
        <v>571</v>
      </c>
      <c r="I1" s="121" t="s">
        <v>572</v>
      </c>
      <c r="J1" s="121" t="s">
        <v>573</v>
      </c>
      <c r="K1" s="121" t="s">
        <v>574</v>
      </c>
      <c r="L1" s="121" t="s">
        <v>575</v>
      </c>
      <c r="M1" s="121" t="s">
        <v>576</v>
      </c>
      <c r="N1" s="121" t="s">
        <v>577</v>
      </c>
      <c r="O1" s="121" t="s">
        <v>578</v>
      </c>
      <c r="P1" s="121" t="s">
        <v>579</v>
      </c>
    </row>
    <row r="2" spans="2:26" ht="15.75" thickBot="1" x14ac:dyDescent="0.3">
      <c r="B2" s="123">
        <v>36526</v>
      </c>
      <c r="C2" s="124" t="s">
        <v>580</v>
      </c>
      <c r="D2" s="125">
        <v>55.502277640076997</v>
      </c>
      <c r="E2" s="126">
        <v>1</v>
      </c>
      <c r="F2" s="127">
        <f>IF($C2=F$1,1,0)</f>
        <v>0</v>
      </c>
      <c r="G2" s="127">
        <f t="shared" ref="G2:P17" si="0">IF($C2=G$1,1,0)</f>
        <v>0</v>
      </c>
      <c r="H2" s="127">
        <f t="shared" si="0"/>
        <v>0</v>
      </c>
      <c r="I2" s="127">
        <f t="shared" si="0"/>
        <v>0</v>
      </c>
      <c r="J2" s="127">
        <f t="shared" si="0"/>
        <v>0</v>
      </c>
      <c r="K2" s="127">
        <f t="shared" si="0"/>
        <v>0</v>
      </c>
      <c r="L2" s="127">
        <f t="shared" si="0"/>
        <v>0</v>
      </c>
      <c r="M2" s="127">
        <f t="shared" si="0"/>
        <v>0</v>
      </c>
      <c r="N2" s="127">
        <f t="shared" si="0"/>
        <v>0</v>
      </c>
      <c r="O2" s="127">
        <f t="shared" si="0"/>
        <v>0</v>
      </c>
      <c r="P2" s="127">
        <f t="shared" si="0"/>
        <v>0</v>
      </c>
      <c r="R2" s="178" t="s">
        <v>41</v>
      </c>
      <c r="S2" s="179"/>
      <c r="T2" s="180"/>
      <c r="U2" s="180"/>
      <c r="V2" s="180"/>
      <c r="W2" s="180"/>
      <c r="X2" s="180"/>
      <c r="Y2" s="180"/>
      <c r="Z2" s="180"/>
    </row>
    <row r="3" spans="2:26" ht="15.75" thickBot="1" x14ac:dyDescent="0.3">
      <c r="B3" s="128">
        <v>36557</v>
      </c>
      <c r="C3" s="129" t="s">
        <v>569</v>
      </c>
      <c r="D3" s="130">
        <v>53.348561860145999</v>
      </c>
      <c r="E3" s="131">
        <v>2</v>
      </c>
      <c r="F3" s="132">
        <f t="shared" ref="F3:P39" si="1">IF($C3=F$1,1,0)</f>
        <v>1</v>
      </c>
      <c r="G3" s="132">
        <f t="shared" si="0"/>
        <v>0</v>
      </c>
      <c r="H3" s="132">
        <f t="shared" si="0"/>
        <v>0</v>
      </c>
      <c r="I3" s="132">
        <f t="shared" si="0"/>
        <v>0</v>
      </c>
      <c r="J3" s="132">
        <f t="shared" si="0"/>
        <v>0</v>
      </c>
      <c r="K3" s="132">
        <f t="shared" si="0"/>
        <v>0</v>
      </c>
      <c r="L3" s="132">
        <f t="shared" si="0"/>
        <v>0</v>
      </c>
      <c r="M3" s="132">
        <f t="shared" si="0"/>
        <v>0</v>
      </c>
      <c r="N3" s="132">
        <f t="shared" si="0"/>
        <v>0</v>
      </c>
      <c r="O3" s="132">
        <f t="shared" si="0"/>
        <v>0</v>
      </c>
      <c r="P3" s="132">
        <f t="shared" si="0"/>
        <v>0</v>
      </c>
      <c r="R3" s="180"/>
      <c r="S3" s="180"/>
      <c r="T3" s="180"/>
      <c r="U3" s="180"/>
      <c r="V3" s="180"/>
      <c r="W3" s="180"/>
      <c r="X3" s="180"/>
      <c r="Y3" s="180"/>
      <c r="Z3" s="180"/>
    </row>
    <row r="4" spans="2:26" x14ac:dyDescent="0.25">
      <c r="B4" s="128">
        <v>36586</v>
      </c>
      <c r="C4" s="129" t="s">
        <v>570</v>
      </c>
      <c r="D4" s="130">
        <v>60.138013573000997</v>
      </c>
      <c r="E4" s="131">
        <v>3</v>
      </c>
      <c r="F4" s="132">
        <f t="shared" si="1"/>
        <v>0</v>
      </c>
      <c r="G4" s="132">
        <f t="shared" si="0"/>
        <v>1</v>
      </c>
      <c r="H4" s="132">
        <f t="shared" si="0"/>
        <v>0</v>
      </c>
      <c r="I4" s="132">
        <f t="shared" si="0"/>
        <v>0</v>
      </c>
      <c r="J4" s="132">
        <f t="shared" si="0"/>
        <v>0</v>
      </c>
      <c r="K4" s="132">
        <f t="shared" si="0"/>
        <v>0</v>
      </c>
      <c r="L4" s="132">
        <f t="shared" si="0"/>
        <v>0</v>
      </c>
      <c r="M4" s="132">
        <f t="shared" si="0"/>
        <v>0</v>
      </c>
      <c r="N4" s="132">
        <f t="shared" si="0"/>
        <v>0</v>
      </c>
      <c r="O4" s="132">
        <f t="shared" si="0"/>
        <v>0</v>
      </c>
      <c r="P4" s="132">
        <f t="shared" si="0"/>
        <v>0</v>
      </c>
      <c r="R4" s="181" t="s">
        <v>42</v>
      </c>
      <c r="S4" s="182"/>
      <c r="T4" s="180"/>
      <c r="U4" s="180"/>
      <c r="V4" s="180"/>
      <c r="W4" s="180"/>
      <c r="X4" s="180"/>
      <c r="Y4" s="180"/>
      <c r="Z4" s="180"/>
    </row>
    <row r="5" spans="2:26" x14ac:dyDescent="0.25">
      <c r="B5" s="128">
        <v>36617</v>
      </c>
      <c r="C5" s="129" t="s">
        <v>571</v>
      </c>
      <c r="D5" s="130">
        <v>57.741460775318998</v>
      </c>
      <c r="E5" s="131">
        <v>4</v>
      </c>
      <c r="F5" s="132">
        <f t="shared" si="1"/>
        <v>0</v>
      </c>
      <c r="G5" s="132">
        <f t="shared" si="0"/>
        <v>0</v>
      </c>
      <c r="H5" s="132">
        <f t="shared" si="0"/>
        <v>1</v>
      </c>
      <c r="I5" s="132">
        <f t="shared" si="0"/>
        <v>0</v>
      </c>
      <c r="J5" s="132">
        <f t="shared" si="0"/>
        <v>0</v>
      </c>
      <c r="K5" s="132">
        <f t="shared" si="0"/>
        <v>0</v>
      </c>
      <c r="L5" s="132">
        <f t="shared" si="0"/>
        <v>0</v>
      </c>
      <c r="M5" s="132">
        <f t="shared" si="0"/>
        <v>0</v>
      </c>
      <c r="N5" s="132">
        <f t="shared" si="0"/>
        <v>0</v>
      </c>
      <c r="O5" s="132">
        <f t="shared" si="0"/>
        <v>0</v>
      </c>
      <c r="P5" s="132">
        <f t="shared" si="0"/>
        <v>0</v>
      </c>
      <c r="R5" s="180" t="s">
        <v>43</v>
      </c>
      <c r="S5" s="183">
        <v>0.99278279799784952</v>
      </c>
      <c r="T5" s="180"/>
      <c r="U5" s="180"/>
      <c r="V5" s="180"/>
      <c r="W5" s="180"/>
      <c r="X5" s="180"/>
      <c r="Y5" s="180"/>
      <c r="Z5" s="180"/>
    </row>
    <row r="6" spans="2:26" x14ac:dyDescent="0.25">
      <c r="B6" s="128">
        <v>36647</v>
      </c>
      <c r="C6" s="129" t="s">
        <v>572</v>
      </c>
      <c r="D6" s="130">
        <v>57.628261797786003</v>
      </c>
      <c r="E6" s="131">
        <v>5</v>
      </c>
      <c r="F6" s="132">
        <f t="shared" si="1"/>
        <v>0</v>
      </c>
      <c r="G6" s="132">
        <f t="shared" si="0"/>
        <v>0</v>
      </c>
      <c r="H6" s="132">
        <f t="shared" si="0"/>
        <v>0</v>
      </c>
      <c r="I6" s="132">
        <f t="shared" si="0"/>
        <v>1</v>
      </c>
      <c r="J6" s="132">
        <f t="shared" si="0"/>
        <v>0</v>
      </c>
      <c r="K6" s="132">
        <f t="shared" si="0"/>
        <v>0</v>
      </c>
      <c r="L6" s="132">
        <f t="shared" si="0"/>
        <v>0</v>
      </c>
      <c r="M6" s="132">
        <f t="shared" si="0"/>
        <v>0</v>
      </c>
      <c r="N6" s="132">
        <f t="shared" si="0"/>
        <v>0</v>
      </c>
      <c r="O6" s="132">
        <f t="shared" si="0"/>
        <v>0</v>
      </c>
      <c r="P6" s="132">
        <f t="shared" si="0"/>
        <v>0</v>
      </c>
      <c r="R6" s="180" t="s">
        <v>44</v>
      </c>
      <c r="S6" s="183">
        <v>0.98561768400043881</v>
      </c>
      <c r="T6" s="180"/>
      <c r="U6" s="180"/>
      <c r="V6" s="180"/>
      <c r="W6" s="180"/>
      <c r="X6" s="180"/>
      <c r="Y6" s="180"/>
      <c r="Z6" s="180"/>
    </row>
    <row r="7" spans="2:26" x14ac:dyDescent="0.25">
      <c r="B7" s="128">
        <v>36678</v>
      </c>
      <c r="C7" s="129" t="s">
        <v>573</v>
      </c>
      <c r="D7" s="130">
        <v>55.275047640224997</v>
      </c>
      <c r="E7" s="131">
        <v>6</v>
      </c>
      <c r="F7" s="132">
        <f t="shared" si="1"/>
        <v>0</v>
      </c>
      <c r="G7" s="132">
        <f t="shared" si="0"/>
        <v>0</v>
      </c>
      <c r="H7" s="132">
        <f t="shared" si="0"/>
        <v>0</v>
      </c>
      <c r="I7" s="132">
        <f t="shared" si="0"/>
        <v>0</v>
      </c>
      <c r="J7" s="132">
        <f t="shared" si="0"/>
        <v>1</v>
      </c>
      <c r="K7" s="132">
        <f t="shared" si="0"/>
        <v>0</v>
      </c>
      <c r="L7" s="132">
        <f t="shared" si="0"/>
        <v>0</v>
      </c>
      <c r="M7" s="132">
        <f t="shared" si="0"/>
        <v>0</v>
      </c>
      <c r="N7" s="132">
        <f t="shared" si="0"/>
        <v>0</v>
      </c>
      <c r="O7" s="132">
        <f t="shared" si="0"/>
        <v>0</v>
      </c>
      <c r="P7" s="132">
        <f t="shared" si="0"/>
        <v>0</v>
      </c>
      <c r="R7" s="180" t="s">
        <v>45</v>
      </c>
      <c r="S7" s="183">
        <v>0.9847187892504663</v>
      </c>
      <c r="T7" s="180"/>
      <c r="U7" s="180"/>
      <c r="V7" s="180"/>
      <c r="W7" s="180"/>
      <c r="X7" s="180"/>
      <c r="Y7" s="180"/>
      <c r="Z7" s="180"/>
    </row>
    <row r="8" spans="2:26" x14ac:dyDescent="0.25">
      <c r="B8" s="128">
        <v>36708</v>
      </c>
      <c r="C8" s="129" t="s">
        <v>574</v>
      </c>
      <c r="D8" s="130">
        <v>54.741557555470003</v>
      </c>
      <c r="E8" s="131">
        <v>7</v>
      </c>
      <c r="F8" s="132">
        <f t="shared" si="1"/>
        <v>0</v>
      </c>
      <c r="G8" s="132">
        <f t="shared" si="0"/>
        <v>0</v>
      </c>
      <c r="H8" s="132">
        <f t="shared" si="0"/>
        <v>0</v>
      </c>
      <c r="I8" s="132">
        <f t="shared" si="0"/>
        <v>0</v>
      </c>
      <c r="J8" s="132">
        <f t="shared" si="0"/>
        <v>0</v>
      </c>
      <c r="K8" s="132">
        <f t="shared" si="0"/>
        <v>1</v>
      </c>
      <c r="L8" s="132">
        <f t="shared" si="0"/>
        <v>0</v>
      </c>
      <c r="M8" s="132">
        <f t="shared" si="0"/>
        <v>0</v>
      </c>
      <c r="N8" s="132">
        <f t="shared" si="0"/>
        <v>0</v>
      </c>
      <c r="O8" s="132">
        <f t="shared" si="0"/>
        <v>0</v>
      </c>
      <c r="P8" s="132">
        <f t="shared" si="0"/>
        <v>0</v>
      </c>
      <c r="R8" s="180" t="s">
        <v>46</v>
      </c>
      <c r="S8" s="183">
        <v>2.0595083623849195</v>
      </c>
      <c r="T8" s="180"/>
      <c r="U8" s="180"/>
      <c r="V8" s="180"/>
      <c r="W8" s="180"/>
      <c r="X8" s="180"/>
      <c r="Y8" s="180"/>
      <c r="Z8" s="180"/>
    </row>
    <row r="9" spans="2:26" ht="15.75" thickBot="1" x14ac:dyDescent="0.3">
      <c r="B9" s="128">
        <v>36739</v>
      </c>
      <c r="C9" s="129" t="s">
        <v>575</v>
      </c>
      <c r="D9" s="130">
        <v>55.488820953629997</v>
      </c>
      <c r="E9" s="131">
        <v>8</v>
      </c>
      <c r="F9" s="132">
        <f t="shared" si="1"/>
        <v>0</v>
      </c>
      <c r="G9" s="132">
        <f t="shared" si="0"/>
        <v>0</v>
      </c>
      <c r="H9" s="132">
        <f t="shared" si="0"/>
        <v>0</v>
      </c>
      <c r="I9" s="132">
        <f t="shared" si="0"/>
        <v>0</v>
      </c>
      <c r="J9" s="132">
        <f t="shared" si="0"/>
        <v>0</v>
      </c>
      <c r="K9" s="132">
        <f t="shared" si="0"/>
        <v>0</v>
      </c>
      <c r="L9" s="132">
        <f t="shared" si="0"/>
        <v>1</v>
      </c>
      <c r="M9" s="132">
        <f t="shared" si="0"/>
        <v>0</v>
      </c>
      <c r="N9" s="132">
        <f t="shared" si="0"/>
        <v>0</v>
      </c>
      <c r="O9" s="132">
        <f t="shared" si="0"/>
        <v>0</v>
      </c>
      <c r="P9" s="132">
        <f t="shared" si="0"/>
        <v>0</v>
      </c>
      <c r="R9" s="184" t="s">
        <v>47</v>
      </c>
      <c r="S9" s="184">
        <v>205</v>
      </c>
      <c r="T9" s="180"/>
      <c r="U9" s="180"/>
      <c r="V9" s="180"/>
      <c r="W9" s="180"/>
      <c r="X9" s="180"/>
      <c r="Y9" s="180"/>
      <c r="Z9" s="180"/>
    </row>
    <row r="10" spans="2:26" ht="15.75" thickBot="1" x14ac:dyDescent="0.3">
      <c r="B10" s="128">
        <v>36770</v>
      </c>
      <c r="C10" s="129" t="s">
        <v>576</v>
      </c>
      <c r="D10" s="130">
        <v>53.722000067594998</v>
      </c>
      <c r="E10" s="131">
        <v>9</v>
      </c>
      <c r="F10" s="132">
        <f t="shared" si="1"/>
        <v>0</v>
      </c>
      <c r="G10" s="132">
        <f t="shared" si="0"/>
        <v>0</v>
      </c>
      <c r="H10" s="132">
        <f t="shared" si="0"/>
        <v>0</v>
      </c>
      <c r="I10" s="132">
        <f t="shared" si="0"/>
        <v>0</v>
      </c>
      <c r="J10" s="132">
        <f t="shared" si="0"/>
        <v>0</v>
      </c>
      <c r="K10" s="132">
        <f t="shared" si="0"/>
        <v>0</v>
      </c>
      <c r="L10" s="132">
        <f t="shared" si="0"/>
        <v>0</v>
      </c>
      <c r="M10" s="132">
        <f t="shared" si="0"/>
        <v>1</v>
      </c>
      <c r="N10" s="132">
        <f t="shared" si="0"/>
        <v>0</v>
      </c>
      <c r="O10" s="132">
        <f t="shared" si="0"/>
        <v>0</v>
      </c>
      <c r="P10" s="132">
        <f t="shared" si="0"/>
        <v>0</v>
      </c>
      <c r="R10" s="180"/>
      <c r="S10" s="180"/>
      <c r="T10" s="180"/>
      <c r="U10" s="180"/>
      <c r="V10" s="180"/>
      <c r="W10" s="180"/>
      <c r="X10" s="180"/>
      <c r="Y10" s="180"/>
      <c r="Z10" s="180"/>
    </row>
    <row r="11" spans="2:26" ht="15.75" thickBot="1" x14ac:dyDescent="0.3">
      <c r="B11" s="128">
        <v>36800</v>
      </c>
      <c r="C11" s="129" t="s">
        <v>577</v>
      </c>
      <c r="D11" s="130">
        <v>58.211173791162999</v>
      </c>
      <c r="E11" s="131">
        <v>10</v>
      </c>
      <c r="F11" s="132">
        <f t="shared" si="1"/>
        <v>0</v>
      </c>
      <c r="G11" s="132">
        <f t="shared" si="0"/>
        <v>0</v>
      </c>
      <c r="H11" s="132">
        <f t="shared" si="0"/>
        <v>0</v>
      </c>
      <c r="I11" s="132">
        <f t="shared" si="0"/>
        <v>0</v>
      </c>
      <c r="J11" s="132">
        <f t="shared" si="0"/>
        <v>0</v>
      </c>
      <c r="K11" s="132">
        <f t="shared" si="0"/>
        <v>0</v>
      </c>
      <c r="L11" s="132">
        <f t="shared" si="0"/>
        <v>0</v>
      </c>
      <c r="M11" s="132">
        <f t="shared" si="0"/>
        <v>0</v>
      </c>
      <c r="N11" s="132">
        <f t="shared" si="0"/>
        <v>1</v>
      </c>
      <c r="O11" s="132">
        <f t="shared" si="0"/>
        <v>0</v>
      </c>
      <c r="P11" s="132">
        <f t="shared" si="0"/>
        <v>0</v>
      </c>
      <c r="R11" s="178" t="s">
        <v>48</v>
      </c>
      <c r="S11" s="185"/>
      <c r="T11" s="185"/>
      <c r="U11" s="185"/>
      <c r="V11" s="185"/>
      <c r="W11" s="179"/>
      <c r="X11" s="180"/>
      <c r="Y11" s="180"/>
      <c r="Z11" s="180"/>
    </row>
    <row r="12" spans="2:26" x14ac:dyDescent="0.25">
      <c r="B12" s="128">
        <v>36831</v>
      </c>
      <c r="C12" s="129" t="s">
        <v>578</v>
      </c>
      <c r="D12" s="130">
        <v>59.127843450196004</v>
      </c>
      <c r="E12" s="131">
        <v>11</v>
      </c>
      <c r="F12" s="132">
        <f t="shared" si="1"/>
        <v>0</v>
      </c>
      <c r="G12" s="132">
        <f t="shared" si="0"/>
        <v>0</v>
      </c>
      <c r="H12" s="132">
        <f t="shared" si="0"/>
        <v>0</v>
      </c>
      <c r="I12" s="132">
        <f t="shared" si="0"/>
        <v>0</v>
      </c>
      <c r="J12" s="132">
        <f t="shared" si="0"/>
        <v>0</v>
      </c>
      <c r="K12" s="132">
        <f t="shared" si="0"/>
        <v>0</v>
      </c>
      <c r="L12" s="132">
        <f t="shared" si="0"/>
        <v>0</v>
      </c>
      <c r="M12" s="132">
        <f t="shared" si="0"/>
        <v>0</v>
      </c>
      <c r="N12" s="132">
        <f t="shared" si="0"/>
        <v>0</v>
      </c>
      <c r="O12" s="132">
        <f t="shared" si="0"/>
        <v>1</v>
      </c>
      <c r="P12" s="132">
        <f t="shared" si="0"/>
        <v>0</v>
      </c>
      <c r="R12" s="186"/>
      <c r="S12" s="186" t="s">
        <v>52</v>
      </c>
      <c r="T12" s="186" t="s">
        <v>53</v>
      </c>
      <c r="U12" s="186" t="s">
        <v>54</v>
      </c>
      <c r="V12" s="186" t="s">
        <v>20</v>
      </c>
      <c r="W12" s="186" t="s">
        <v>73</v>
      </c>
      <c r="X12" s="180"/>
      <c r="Y12" s="180"/>
      <c r="Z12" s="180"/>
    </row>
    <row r="13" spans="2:26" x14ac:dyDescent="0.25">
      <c r="B13" s="128">
        <v>36861</v>
      </c>
      <c r="C13" s="129" t="s">
        <v>579</v>
      </c>
      <c r="D13" s="130">
        <v>61.587718191286001</v>
      </c>
      <c r="E13" s="131">
        <v>12</v>
      </c>
      <c r="F13" s="132">
        <f t="shared" si="1"/>
        <v>0</v>
      </c>
      <c r="G13" s="132">
        <f t="shared" si="0"/>
        <v>0</v>
      </c>
      <c r="H13" s="132">
        <f t="shared" si="0"/>
        <v>0</v>
      </c>
      <c r="I13" s="132">
        <f t="shared" si="0"/>
        <v>0</v>
      </c>
      <c r="J13" s="132">
        <f t="shared" si="0"/>
        <v>0</v>
      </c>
      <c r="K13" s="132">
        <f t="shared" si="0"/>
        <v>0</v>
      </c>
      <c r="L13" s="132">
        <f t="shared" si="0"/>
        <v>0</v>
      </c>
      <c r="M13" s="132">
        <f t="shared" si="0"/>
        <v>0</v>
      </c>
      <c r="N13" s="132">
        <f t="shared" si="0"/>
        <v>0</v>
      </c>
      <c r="O13" s="132">
        <f t="shared" si="0"/>
        <v>0</v>
      </c>
      <c r="P13" s="132">
        <f t="shared" si="0"/>
        <v>1</v>
      </c>
      <c r="R13" s="180" t="s">
        <v>49</v>
      </c>
      <c r="S13" s="180">
        <v>12</v>
      </c>
      <c r="T13" s="183">
        <v>55809.484177304199</v>
      </c>
      <c r="U13" s="183">
        <v>4650.7903481086832</v>
      </c>
      <c r="V13" s="183">
        <v>1096.4772950676495</v>
      </c>
      <c r="W13" s="180">
        <v>1.0452246801367508E-169</v>
      </c>
      <c r="X13" s="180"/>
      <c r="Y13" s="180"/>
      <c r="Z13" s="180"/>
    </row>
    <row r="14" spans="2:26" x14ac:dyDescent="0.25">
      <c r="B14" s="128">
        <v>36892</v>
      </c>
      <c r="C14" s="129" t="s">
        <v>580</v>
      </c>
      <c r="D14" s="130">
        <v>57.1266517022</v>
      </c>
      <c r="E14" s="131">
        <v>13</v>
      </c>
      <c r="F14" s="132">
        <f t="shared" si="1"/>
        <v>0</v>
      </c>
      <c r="G14" s="132">
        <f t="shared" si="0"/>
        <v>0</v>
      </c>
      <c r="H14" s="132">
        <f t="shared" si="0"/>
        <v>0</v>
      </c>
      <c r="I14" s="132">
        <f t="shared" si="0"/>
        <v>0</v>
      </c>
      <c r="J14" s="132">
        <f t="shared" si="0"/>
        <v>0</v>
      </c>
      <c r="K14" s="132">
        <f t="shared" si="0"/>
        <v>0</v>
      </c>
      <c r="L14" s="132">
        <f t="shared" si="0"/>
        <v>0</v>
      </c>
      <c r="M14" s="132">
        <f t="shared" si="0"/>
        <v>0</v>
      </c>
      <c r="N14" s="132">
        <f t="shared" si="0"/>
        <v>0</v>
      </c>
      <c r="O14" s="132">
        <f t="shared" si="0"/>
        <v>0</v>
      </c>
      <c r="P14" s="132">
        <f t="shared" si="0"/>
        <v>0</v>
      </c>
      <c r="R14" s="180" t="s">
        <v>50</v>
      </c>
      <c r="S14" s="180">
        <v>192</v>
      </c>
      <c r="T14" s="183">
        <v>814.38234138881512</v>
      </c>
      <c r="U14" s="183">
        <v>4.2415746947334121</v>
      </c>
      <c r="V14" s="183"/>
      <c r="W14" s="180"/>
      <c r="X14" s="180"/>
      <c r="Y14" s="180"/>
      <c r="Z14" s="180"/>
    </row>
    <row r="15" spans="2:26" ht="15.75" thickBot="1" x14ac:dyDescent="0.3">
      <c r="B15" s="128">
        <v>36923</v>
      </c>
      <c r="C15" s="129" t="s">
        <v>569</v>
      </c>
      <c r="D15" s="130">
        <v>55.342182430876001</v>
      </c>
      <c r="E15" s="131">
        <v>14</v>
      </c>
      <c r="F15" s="132">
        <f t="shared" si="1"/>
        <v>1</v>
      </c>
      <c r="G15" s="132">
        <f t="shared" si="0"/>
        <v>0</v>
      </c>
      <c r="H15" s="132">
        <f t="shared" si="0"/>
        <v>0</v>
      </c>
      <c r="I15" s="132">
        <f t="shared" si="0"/>
        <v>0</v>
      </c>
      <c r="J15" s="132">
        <f t="shared" si="0"/>
        <v>0</v>
      </c>
      <c r="K15" s="132">
        <f t="shared" si="0"/>
        <v>0</v>
      </c>
      <c r="L15" s="132">
        <f t="shared" si="0"/>
        <v>0</v>
      </c>
      <c r="M15" s="132">
        <f t="shared" si="0"/>
        <v>0</v>
      </c>
      <c r="N15" s="132">
        <f t="shared" si="0"/>
        <v>0</v>
      </c>
      <c r="O15" s="132">
        <f t="shared" si="0"/>
        <v>0</v>
      </c>
      <c r="P15" s="132">
        <f t="shared" si="0"/>
        <v>0</v>
      </c>
      <c r="R15" s="184" t="s">
        <v>25</v>
      </c>
      <c r="S15" s="184">
        <v>204</v>
      </c>
      <c r="T15" s="187">
        <v>56623.866518693016</v>
      </c>
      <c r="U15" s="187"/>
      <c r="V15" s="187"/>
      <c r="W15" s="184"/>
      <c r="X15" s="180"/>
      <c r="Y15" s="180"/>
      <c r="Z15" s="180"/>
    </row>
    <row r="16" spans="2:26" ht="15.75" thickBot="1" x14ac:dyDescent="0.3">
      <c r="B16" s="128">
        <v>36951</v>
      </c>
      <c r="C16" s="129" t="s">
        <v>570</v>
      </c>
      <c r="D16" s="130">
        <v>62.679866403574998</v>
      </c>
      <c r="E16" s="131">
        <v>15</v>
      </c>
      <c r="F16" s="132">
        <f t="shared" si="1"/>
        <v>0</v>
      </c>
      <c r="G16" s="132">
        <f t="shared" si="0"/>
        <v>1</v>
      </c>
      <c r="H16" s="132">
        <f t="shared" si="0"/>
        <v>0</v>
      </c>
      <c r="I16" s="132">
        <f t="shared" si="0"/>
        <v>0</v>
      </c>
      <c r="J16" s="132">
        <f t="shared" si="0"/>
        <v>0</v>
      </c>
      <c r="K16" s="132">
        <f t="shared" si="0"/>
        <v>0</v>
      </c>
      <c r="L16" s="132">
        <f t="shared" si="0"/>
        <v>0</v>
      </c>
      <c r="M16" s="132">
        <f t="shared" si="0"/>
        <v>0</v>
      </c>
      <c r="N16" s="132">
        <f t="shared" si="0"/>
        <v>0</v>
      </c>
      <c r="O16" s="132">
        <f t="shared" si="0"/>
        <v>0</v>
      </c>
      <c r="P16" s="132">
        <f t="shared" si="0"/>
        <v>0</v>
      </c>
      <c r="R16" s="180"/>
      <c r="S16" s="180"/>
      <c r="T16" s="180"/>
      <c r="U16" s="180"/>
      <c r="V16" s="180"/>
      <c r="W16" s="180"/>
      <c r="X16" s="180"/>
      <c r="Y16" s="180"/>
      <c r="Z16" s="180"/>
    </row>
    <row r="17" spans="2:28" x14ac:dyDescent="0.25">
      <c r="B17" s="128">
        <v>36982</v>
      </c>
      <c r="C17" s="129" t="s">
        <v>571</v>
      </c>
      <c r="D17" s="130">
        <v>59.767235936246998</v>
      </c>
      <c r="E17" s="131">
        <v>16</v>
      </c>
      <c r="F17" s="132">
        <f t="shared" si="1"/>
        <v>0</v>
      </c>
      <c r="G17" s="132">
        <f t="shared" si="0"/>
        <v>0</v>
      </c>
      <c r="H17" s="132">
        <f t="shared" si="0"/>
        <v>1</v>
      </c>
      <c r="I17" s="132">
        <f t="shared" si="0"/>
        <v>0</v>
      </c>
      <c r="J17" s="132">
        <f t="shared" si="0"/>
        <v>0</v>
      </c>
      <c r="K17" s="132">
        <f t="shared" si="0"/>
        <v>0</v>
      </c>
      <c r="L17" s="132">
        <f t="shared" si="0"/>
        <v>0</v>
      </c>
      <c r="M17" s="132">
        <f t="shared" si="0"/>
        <v>0</v>
      </c>
      <c r="N17" s="132">
        <f t="shared" si="0"/>
        <v>0</v>
      </c>
      <c r="O17" s="132">
        <f t="shared" si="0"/>
        <v>0</v>
      </c>
      <c r="P17" s="132">
        <f t="shared" si="0"/>
        <v>0</v>
      </c>
      <c r="R17" s="186"/>
      <c r="S17" s="186" t="s">
        <v>56</v>
      </c>
      <c r="T17" s="186" t="s">
        <v>46</v>
      </c>
      <c r="U17" s="186" t="s">
        <v>57</v>
      </c>
      <c r="V17" s="188" t="s">
        <v>58</v>
      </c>
      <c r="W17" s="186" t="s">
        <v>59</v>
      </c>
      <c r="X17" s="186" t="s">
        <v>60</v>
      </c>
      <c r="Y17" s="186" t="s">
        <v>61</v>
      </c>
      <c r="Z17" s="186" t="s">
        <v>62</v>
      </c>
      <c r="AB17" s="134">
        <v>0.05</v>
      </c>
    </row>
    <row r="18" spans="2:28" x14ac:dyDescent="0.25">
      <c r="B18" s="128">
        <v>37012</v>
      </c>
      <c r="C18" s="129" t="s">
        <v>572</v>
      </c>
      <c r="D18" s="130">
        <v>59.822380610834998</v>
      </c>
      <c r="E18" s="131">
        <v>17</v>
      </c>
      <c r="F18" s="132">
        <f t="shared" si="1"/>
        <v>0</v>
      </c>
      <c r="G18" s="132">
        <f t="shared" si="1"/>
        <v>0</v>
      </c>
      <c r="H18" s="132">
        <f t="shared" si="1"/>
        <v>0</v>
      </c>
      <c r="I18" s="132">
        <f t="shared" si="1"/>
        <v>1</v>
      </c>
      <c r="J18" s="132">
        <f t="shared" si="1"/>
        <v>0</v>
      </c>
      <c r="K18" s="132">
        <f t="shared" si="1"/>
        <v>0</v>
      </c>
      <c r="L18" s="132">
        <f t="shared" si="1"/>
        <v>0</v>
      </c>
      <c r="M18" s="132">
        <f t="shared" si="1"/>
        <v>0</v>
      </c>
      <c r="N18" s="132">
        <f t="shared" si="1"/>
        <v>0</v>
      </c>
      <c r="O18" s="132">
        <f t="shared" si="1"/>
        <v>0</v>
      </c>
      <c r="P18" s="132">
        <f t="shared" si="1"/>
        <v>0</v>
      </c>
      <c r="R18" s="180" t="s">
        <v>51</v>
      </c>
      <c r="S18" s="183">
        <v>51.329411432828714</v>
      </c>
      <c r="T18" s="183">
        <v>0.5463397348519089</v>
      </c>
      <c r="U18" s="183">
        <v>93.951452106521387</v>
      </c>
      <c r="V18" s="189">
        <v>1.8477235727632433E-162</v>
      </c>
      <c r="W18" s="183">
        <v>50.251812856740521</v>
      </c>
      <c r="X18" s="183">
        <v>52.407010008916906</v>
      </c>
      <c r="Y18" s="183">
        <v>50.251812856740521</v>
      </c>
      <c r="Z18" s="183">
        <v>52.407010008916906</v>
      </c>
    </row>
    <row r="19" spans="2:28" x14ac:dyDescent="0.25">
      <c r="B19" s="128">
        <v>37043</v>
      </c>
      <c r="C19" s="129" t="s">
        <v>573</v>
      </c>
      <c r="D19" s="130">
        <v>58.456241173362002</v>
      </c>
      <c r="E19" s="131">
        <v>18</v>
      </c>
      <c r="F19" s="132">
        <f t="shared" si="1"/>
        <v>0</v>
      </c>
      <c r="G19" s="132">
        <f t="shared" si="1"/>
        <v>0</v>
      </c>
      <c r="H19" s="132">
        <f t="shared" si="1"/>
        <v>0</v>
      </c>
      <c r="I19" s="132">
        <f t="shared" si="1"/>
        <v>0</v>
      </c>
      <c r="J19" s="132">
        <f t="shared" si="1"/>
        <v>1</v>
      </c>
      <c r="K19" s="132">
        <f t="shared" si="1"/>
        <v>0</v>
      </c>
      <c r="L19" s="132">
        <f t="shared" si="1"/>
        <v>0</v>
      </c>
      <c r="M19" s="132">
        <f t="shared" si="1"/>
        <v>0</v>
      </c>
      <c r="N19" s="132">
        <f t="shared" si="1"/>
        <v>0</v>
      </c>
      <c r="O19" s="132">
        <f t="shared" si="1"/>
        <v>0</v>
      </c>
      <c r="P19" s="132">
        <f t="shared" si="1"/>
        <v>0</v>
      </c>
      <c r="R19" s="180" t="s">
        <v>568</v>
      </c>
      <c r="S19" s="183">
        <v>0.27225713336530066</v>
      </c>
      <c r="T19" s="183">
        <v>2.4338562145925389E-3</v>
      </c>
      <c r="U19" s="183">
        <v>111.86245585624303</v>
      </c>
      <c r="V19" s="189">
        <v>9.498607265031729E-177</v>
      </c>
      <c r="W19" s="183">
        <v>0.26745660390727172</v>
      </c>
      <c r="X19" s="183">
        <v>0.27705766282332961</v>
      </c>
      <c r="Y19" s="183">
        <v>0.26745660390727172</v>
      </c>
      <c r="Z19" s="183">
        <v>0.27705766282332961</v>
      </c>
    </row>
    <row r="20" spans="2:28" x14ac:dyDescent="0.25">
      <c r="B20" s="128">
        <v>37073</v>
      </c>
      <c r="C20" s="129" t="s">
        <v>574</v>
      </c>
      <c r="D20" s="130">
        <v>56.344666561185001</v>
      </c>
      <c r="E20" s="131">
        <v>19</v>
      </c>
      <c r="F20" s="132">
        <f t="shared" si="1"/>
        <v>0</v>
      </c>
      <c r="G20" s="132">
        <f t="shared" si="1"/>
        <v>0</v>
      </c>
      <c r="H20" s="132">
        <f t="shared" si="1"/>
        <v>0</v>
      </c>
      <c r="I20" s="132">
        <f t="shared" si="1"/>
        <v>0</v>
      </c>
      <c r="J20" s="132">
        <f t="shared" si="1"/>
        <v>0</v>
      </c>
      <c r="K20" s="132">
        <f t="shared" si="1"/>
        <v>1</v>
      </c>
      <c r="L20" s="132">
        <f t="shared" si="1"/>
        <v>0</v>
      </c>
      <c r="M20" s="132">
        <f t="shared" si="1"/>
        <v>0</v>
      </c>
      <c r="N20" s="132">
        <f t="shared" si="1"/>
        <v>0</v>
      </c>
      <c r="O20" s="132">
        <f t="shared" si="1"/>
        <v>0</v>
      </c>
      <c r="P20" s="132">
        <f t="shared" si="1"/>
        <v>0</v>
      </c>
      <c r="R20" s="180" t="s">
        <v>569</v>
      </c>
      <c r="S20" s="183">
        <v>-3.0824158450681449</v>
      </c>
      <c r="T20" s="183">
        <v>0.6966315552758009</v>
      </c>
      <c r="U20" s="183">
        <v>-4.4247433549687489</v>
      </c>
      <c r="V20" s="189">
        <v>1.616345499410486E-5</v>
      </c>
      <c r="W20" s="183">
        <v>-4.4564494804338519</v>
      </c>
      <c r="X20" s="183">
        <v>-1.7083822097024379</v>
      </c>
      <c r="Y20" s="183">
        <v>-4.4564494804338519</v>
      </c>
      <c r="Z20" s="183">
        <v>-1.7083822097024379</v>
      </c>
    </row>
    <row r="21" spans="2:28" x14ac:dyDescent="0.25">
      <c r="B21" s="128">
        <v>37104</v>
      </c>
      <c r="C21" s="129" t="s">
        <v>575</v>
      </c>
      <c r="D21" s="130">
        <v>57.112896264950002</v>
      </c>
      <c r="E21" s="131">
        <v>20</v>
      </c>
      <c r="F21" s="132">
        <f t="shared" si="1"/>
        <v>0</v>
      </c>
      <c r="G21" s="132">
        <f t="shared" si="1"/>
        <v>0</v>
      </c>
      <c r="H21" s="132">
        <f t="shared" si="1"/>
        <v>0</v>
      </c>
      <c r="I21" s="132">
        <f t="shared" si="1"/>
        <v>0</v>
      </c>
      <c r="J21" s="132">
        <f t="shared" si="1"/>
        <v>0</v>
      </c>
      <c r="K21" s="132">
        <f t="shared" si="1"/>
        <v>0</v>
      </c>
      <c r="L21" s="132">
        <f t="shared" si="1"/>
        <v>1</v>
      </c>
      <c r="M21" s="132">
        <f t="shared" si="1"/>
        <v>0</v>
      </c>
      <c r="N21" s="132">
        <f t="shared" si="1"/>
        <v>0</v>
      </c>
      <c r="O21" s="132">
        <f t="shared" si="1"/>
        <v>0</v>
      </c>
      <c r="P21" s="132">
        <f t="shared" si="1"/>
        <v>0</v>
      </c>
      <c r="R21" s="180" t="s">
        <v>570</v>
      </c>
      <c r="S21" s="183">
        <v>6.2474674701647785</v>
      </c>
      <c r="T21" s="183">
        <v>0.696593289446088</v>
      </c>
      <c r="U21" s="183">
        <v>8.9686012840183889</v>
      </c>
      <c r="V21" s="189">
        <v>2.6977198488808438E-16</v>
      </c>
      <c r="W21" s="183">
        <v>4.8735093101873348</v>
      </c>
      <c r="X21" s="183">
        <v>7.6214256301422223</v>
      </c>
      <c r="Y21" s="183">
        <v>4.8735093101873348</v>
      </c>
      <c r="Z21" s="183">
        <v>7.6214256301422223</v>
      </c>
    </row>
    <row r="22" spans="2:28" x14ac:dyDescent="0.25">
      <c r="B22" s="128">
        <v>37135</v>
      </c>
      <c r="C22" s="129" t="s">
        <v>576</v>
      </c>
      <c r="D22" s="130">
        <v>55.32470585283</v>
      </c>
      <c r="E22" s="131">
        <v>21</v>
      </c>
      <c r="F22" s="132">
        <f t="shared" si="1"/>
        <v>0</v>
      </c>
      <c r="G22" s="132">
        <f t="shared" si="1"/>
        <v>0</v>
      </c>
      <c r="H22" s="132">
        <f t="shared" si="1"/>
        <v>0</v>
      </c>
      <c r="I22" s="132">
        <f t="shared" si="1"/>
        <v>0</v>
      </c>
      <c r="J22" s="132">
        <f t="shared" si="1"/>
        <v>0</v>
      </c>
      <c r="K22" s="132">
        <f t="shared" si="1"/>
        <v>0</v>
      </c>
      <c r="L22" s="132">
        <f t="shared" si="1"/>
        <v>0</v>
      </c>
      <c r="M22" s="132">
        <f t="shared" si="1"/>
        <v>1</v>
      </c>
      <c r="N22" s="132">
        <f t="shared" si="1"/>
        <v>0</v>
      </c>
      <c r="O22" s="132">
        <f t="shared" si="1"/>
        <v>0</v>
      </c>
      <c r="P22" s="132">
        <f t="shared" si="1"/>
        <v>0</v>
      </c>
      <c r="R22" s="180" t="s">
        <v>571</v>
      </c>
      <c r="S22" s="183">
        <v>3.7931278126746544</v>
      </c>
      <c r="T22" s="183">
        <v>0.69656352568075819</v>
      </c>
      <c r="U22" s="183">
        <v>5.4454872711969724</v>
      </c>
      <c r="V22" s="189">
        <v>1.5676721289051199E-7</v>
      </c>
      <c r="W22" s="183">
        <v>2.4192283586435153</v>
      </c>
      <c r="X22" s="183">
        <v>5.1670272667057935</v>
      </c>
      <c r="Y22" s="183">
        <v>2.4192283586435153</v>
      </c>
      <c r="Z22" s="183">
        <v>5.1670272667057935</v>
      </c>
    </row>
    <row r="23" spans="2:28" x14ac:dyDescent="0.25">
      <c r="B23" s="128">
        <v>37165</v>
      </c>
      <c r="C23" s="129" t="s">
        <v>577</v>
      </c>
      <c r="D23" s="130">
        <v>59.853374764336998</v>
      </c>
      <c r="E23" s="131">
        <v>22</v>
      </c>
      <c r="F23" s="132">
        <f t="shared" si="1"/>
        <v>0</v>
      </c>
      <c r="G23" s="132">
        <f t="shared" si="1"/>
        <v>0</v>
      </c>
      <c r="H23" s="132">
        <f t="shared" si="1"/>
        <v>0</v>
      </c>
      <c r="I23" s="132">
        <f t="shared" si="1"/>
        <v>0</v>
      </c>
      <c r="J23" s="132">
        <f t="shared" si="1"/>
        <v>0</v>
      </c>
      <c r="K23" s="132">
        <f t="shared" si="1"/>
        <v>0</v>
      </c>
      <c r="L23" s="132">
        <f t="shared" si="1"/>
        <v>0</v>
      </c>
      <c r="M23" s="132">
        <f t="shared" si="1"/>
        <v>0</v>
      </c>
      <c r="N23" s="132">
        <f t="shared" si="1"/>
        <v>1</v>
      </c>
      <c r="O23" s="132">
        <f t="shared" si="1"/>
        <v>0</v>
      </c>
      <c r="P23" s="132">
        <f t="shared" si="1"/>
        <v>0</v>
      </c>
      <c r="R23" s="180" t="s">
        <v>572</v>
      </c>
      <c r="S23" s="183">
        <v>3.5886572334726488</v>
      </c>
      <c r="T23" s="183">
        <v>0.69654226506970973</v>
      </c>
      <c r="U23" s="183">
        <v>5.1521026266991807</v>
      </c>
      <c r="V23" s="189">
        <v>6.3642302274644528E-7</v>
      </c>
      <c r="W23" s="183">
        <v>2.214799713796145</v>
      </c>
      <c r="X23" s="183">
        <v>4.9625147531491525</v>
      </c>
      <c r="Y23" s="183">
        <v>2.214799713796145</v>
      </c>
      <c r="Z23" s="183">
        <v>4.9625147531491525</v>
      </c>
    </row>
    <row r="24" spans="2:28" x14ac:dyDescent="0.25">
      <c r="B24" s="128">
        <v>37196</v>
      </c>
      <c r="C24" s="129" t="s">
        <v>578</v>
      </c>
      <c r="D24" s="130">
        <v>60.686917670061</v>
      </c>
      <c r="E24" s="131">
        <v>23</v>
      </c>
      <c r="F24" s="132">
        <f t="shared" si="1"/>
        <v>0</v>
      </c>
      <c r="G24" s="132">
        <f t="shared" si="1"/>
        <v>0</v>
      </c>
      <c r="H24" s="132">
        <f t="shared" si="1"/>
        <v>0</v>
      </c>
      <c r="I24" s="132">
        <f t="shared" si="1"/>
        <v>0</v>
      </c>
      <c r="J24" s="132">
        <f t="shared" si="1"/>
        <v>0</v>
      </c>
      <c r="K24" s="132">
        <f t="shared" si="1"/>
        <v>0</v>
      </c>
      <c r="L24" s="132">
        <f t="shared" si="1"/>
        <v>0</v>
      </c>
      <c r="M24" s="132">
        <f t="shared" si="1"/>
        <v>0</v>
      </c>
      <c r="N24" s="132">
        <f t="shared" si="1"/>
        <v>0</v>
      </c>
      <c r="O24" s="132">
        <f t="shared" si="1"/>
        <v>1</v>
      </c>
      <c r="P24" s="132">
        <f t="shared" si="1"/>
        <v>0</v>
      </c>
      <c r="R24" s="180" t="s">
        <v>573</v>
      </c>
      <c r="S24" s="183">
        <v>1.6106622265191115</v>
      </c>
      <c r="T24" s="183">
        <v>0.69652950839158367</v>
      </c>
      <c r="U24" s="183">
        <v>2.312410611631416</v>
      </c>
      <c r="V24" s="189">
        <v>2.1815367763650981E-2</v>
      </c>
      <c r="W24" s="183">
        <v>0.23682986806978423</v>
      </c>
      <c r="X24" s="183">
        <v>2.9844945849684388</v>
      </c>
      <c r="Y24" s="183">
        <v>0.23682986806978423</v>
      </c>
      <c r="Z24" s="183">
        <v>2.9844945849684388</v>
      </c>
    </row>
    <row r="25" spans="2:28" x14ac:dyDescent="0.25">
      <c r="B25" s="128">
        <v>37226</v>
      </c>
      <c r="C25" s="129" t="s">
        <v>579</v>
      </c>
      <c r="D25" s="130">
        <v>62.539336552230999</v>
      </c>
      <c r="E25" s="131">
        <v>24</v>
      </c>
      <c r="F25" s="132">
        <f t="shared" si="1"/>
        <v>0</v>
      </c>
      <c r="G25" s="132">
        <f t="shared" si="1"/>
        <v>0</v>
      </c>
      <c r="H25" s="132">
        <f t="shared" si="1"/>
        <v>0</v>
      </c>
      <c r="I25" s="132">
        <f t="shared" si="1"/>
        <v>0</v>
      </c>
      <c r="J25" s="132">
        <f t="shared" si="1"/>
        <v>0</v>
      </c>
      <c r="K25" s="132">
        <f t="shared" si="1"/>
        <v>0</v>
      </c>
      <c r="L25" s="132">
        <f t="shared" si="1"/>
        <v>0</v>
      </c>
      <c r="M25" s="132">
        <f t="shared" si="1"/>
        <v>0</v>
      </c>
      <c r="N25" s="132">
        <f t="shared" si="1"/>
        <v>0</v>
      </c>
      <c r="O25" s="132">
        <f t="shared" si="1"/>
        <v>0</v>
      </c>
      <c r="P25" s="132">
        <f t="shared" si="1"/>
        <v>1</v>
      </c>
      <c r="R25" s="180" t="s">
        <v>574</v>
      </c>
      <c r="S25" s="183">
        <v>-1.5406188126306586</v>
      </c>
      <c r="T25" s="183">
        <v>0.69652525611362315</v>
      </c>
      <c r="U25" s="183">
        <v>-2.2118635313050867</v>
      </c>
      <c r="V25" s="189">
        <v>2.8155665536728176E-2</v>
      </c>
      <c r="W25" s="183">
        <v>-2.9144427839018565</v>
      </c>
      <c r="X25" s="183">
        <v>-0.16679484135946088</v>
      </c>
      <c r="Y25" s="183">
        <v>-2.9144427839018565</v>
      </c>
      <c r="Z25" s="183">
        <v>-0.16679484135946088</v>
      </c>
    </row>
    <row r="26" spans="2:28" x14ac:dyDescent="0.25">
      <c r="B26" s="128">
        <v>37257</v>
      </c>
      <c r="C26" s="129" t="s">
        <v>580</v>
      </c>
      <c r="D26" s="130">
        <v>58.756518891961001</v>
      </c>
      <c r="E26" s="131">
        <v>25</v>
      </c>
      <c r="F26" s="132">
        <f t="shared" si="1"/>
        <v>0</v>
      </c>
      <c r="G26" s="132">
        <f t="shared" si="1"/>
        <v>0</v>
      </c>
      <c r="H26" s="132">
        <f t="shared" si="1"/>
        <v>0</v>
      </c>
      <c r="I26" s="132">
        <f t="shared" si="1"/>
        <v>0</v>
      </c>
      <c r="J26" s="132">
        <f t="shared" si="1"/>
        <v>0</v>
      </c>
      <c r="K26" s="132">
        <f t="shared" si="1"/>
        <v>0</v>
      </c>
      <c r="L26" s="132">
        <f t="shared" si="1"/>
        <v>0</v>
      </c>
      <c r="M26" s="132">
        <f t="shared" si="1"/>
        <v>0</v>
      </c>
      <c r="N26" s="132">
        <f t="shared" si="1"/>
        <v>0</v>
      </c>
      <c r="O26" s="132">
        <f t="shared" si="1"/>
        <v>0</v>
      </c>
      <c r="P26" s="132">
        <f t="shared" si="1"/>
        <v>0</v>
      </c>
      <c r="R26" s="180" t="s">
        <v>575</v>
      </c>
      <c r="S26" s="183">
        <v>0.28461400521515984</v>
      </c>
      <c r="T26" s="183">
        <v>0.69652950839158412</v>
      </c>
      <c r="U26" s="183">
        <v>0.408617297309322</v>
      </c>
      <c r="V26" s="189">
        <v>0.68327591254773801</v>
      </c>
      <c r="W26" s="183">
        <v>-1.0892183532341684</v>
      </c>
      <c r="X26" s="183">
        <v>1.6584463636644879</v>
      </c>
      <c r="Y26" s="183">
        <v>-1.0892183532341684</v>
      </c>
      <c r="Z26" s="183">
        <v>1.6584463636644879</v>
      </c>
      <c r="AA26" s="135" t="s">
        <v>581</v>
      </c>
    </row>
    <row r="27" spans="2:28" x14ac:dyDescent="0.25">
      <c r="B27" s="128">
        <v>37288</v>
      </c>
      <c r="C27" s="129" t="s">
        <v>569</v>
      </c>
      <c r="D27" s="130">
        <v>55.774438882143997</v>
      </c>
      <c r="E27" s="131">
        <v>26</v>
      </c>
      <c r="F27" s="132">
        <f t="shared" si="1"/>
        <v>1</v>
      </c>
      <c r="G27" s="132">
        <f t="shared" si="1"/>
        <v>0</v>
      </c>
      <c r="H27" s="132">
        <f t="shared" si="1"/>
        <v>0</v>
      </c>
      <c r="I27" s="132">
        <f t="shared" si="1"/>
        <v>0</v>
      </c>
      <c r="J27" s="132">
        <f t="shared" si="1"/>
        <v>0</v>
      </c>
      <c r="K27" s="132">
        <f t="shared" si="1"/>
        <v>0</v>
      </c>
      <c r="L27" s="132">
        <f t="shared" si="1"/>
        <v>0</v>
      </c>
      <c r="M27" s="132">
        <f t="shared" si="1"/>
        <v>0</v>
      </c>
      <c r="N27" s="132">
        <f t="shared" si="1"/>
        <v>0</v>
      </c>
      <c r="O27" s="132">
        <f t="shared" si="1"/>
        <v>0</v>
      </c>
      <c r="P27" s="132">
        <f t="shared" si="1"/>
        <v>0</v>
      </c>
      <c r="R27" s="180" t="s">
        <v>576</v>
      </c>
      <c r="S27" s="183">
        <v>-1.945588950133619</v>
      </c>
      <c r="T27" s="183">
        <v>0.6965422650697094</v>
      </c>
      <c r="U27" s="183">
        <v>-2.793210186518841</v>
      </c>
      <c r="V27" s="189">
        <v>5.7473860252895198E-3</v>
      </c>
      <c r="W27" s="183">
        <v>-3.3194464698101225</v>
      </c>
      <c r="X27" s="183">
        <v>-0.57173143045711572</v>
      </c>
      <c r="Y27" s="183">
        <v>-3.3194464698101225</v>
      </c>
      <c r="Z27" s="183">
        <v>-0.57173143045711572</v>
      </c>
    </row>
    <row r="28" spans="2:28" x14ac:dyDescent="0.25">
      <c r="B28" s="128">
        <v>37316</v>
      </c>
      <c r="C28" s="129" t="s">
        <v>570</v>
      </c>
      <c r="D28" s="130">
        <v>63.241258993225998</v>
      </c>
      <c r="E28" s="131">
        <v>27</v>
      </c>
      <c r="F28" s="132">
        <f t="shared" si="1"/>
        <v>0</v>
      </c>
      <c r="G28" s="132">
        <f t="shared" si="1"/>
        <v>1</v>
      </c>
      <c r="H28" s="132">
        <f t="shared" si="1"/>
        <v>0</v>
      </c>
      <c r="I28" s="132">
        <f t="shared" si="1"/>
        <v>0</v>
      </c>
      <c r="J28" s="132">
        <f t="shared" si="1"/>
        <v>0</v>
      </c>
      <c r="K28" s="132">
        <f t="shared" si="1"/>
        <v>0</v>
      </c>
      <c r="L28" s="132">
        <f t="shared" si="1"/>
        <v>0</v>
      </c>
      <c r="M28" s="132">
        <f t="shared" si="1"/>
        <v>0</v>
      </c>
      <c r="N28" s="132">
        <f t="shared" si="1"/>
        <v>0</v>
      </c>
      <c r="O28" s="132">
        <f t="shared" si="1"/>
        <v>0</v>
      </c>
      <c r="P28" s="132">
        <f t="shared" si="1"/>
        <v>0</v>
      </c>
      <c r="R28" s="180" t="s">
        <v>577</v>
      </c>
      <c r="S28" s="183">
        <v>3.2008117059067898</v>
      </c>
      <c r="T28" s="183">
        <v>0.69656352568075808</v>
      </c>
      <c r="U28" s="183">
        <v>4.595146871606012</v>
      </c>
      <c r="V28" s="189">
        <v>7.8202887551742934E-6</v>
      </c>
      <c r="W28" s="183">
        <v>1.8269122518756509</v>
      </c>
      <c r="X28" s="183">
        <v>4.5747111599379284</v>
      </c>
      <c r="Y28" s="183">
        <v>1.8269122518756509</v>
      </c>
      <c r="Z28" s="183">
        <v>4.5747111599379284</v>
      </c>
    </row>
    <row r="29" spans="2:28" x14ac:dyDescent="0.25">
      <c r="B29" s="128">
        <v>37347</v>
      </c>
      <c r="C29" s="129" t="s">
        <v>571</v>
      </c>
      <c r="D29" s="130">
        <v>61.662043640356003</v>
      </c>
      <c r="E29" s="131">
        <v>28</v>
      </c>
      <c r="F29" s="132">
        <f t="shared" si="1"/>
        <v>0</v>
      </c>
      <c r="G29" s="132">
        <f t="shared" si="1"/>
        <v>0</v>
      </c>
      <c r="H29" s="132">
        <f t="shared" si="1"/>
        <v>1</v>
      </c>
      <c r="I29" s="132">
        <f t="shared" si="1"/>
        <v>0</v>
      </c>
      <c r="J29" s="132">
        <f t="shared" si="1"/>
        <v>0</v>
      </c>
      <c r="K29" s="132">
        <f t="shared" si="1"/>
        <v>0</v>
      </c>
      <c r="L29" s="132">
        <f t="shared" si="1"/>
        <v>0</v>
      </c>
      <c r="M29" s="132">
        <f t="shared" si="1"/>
        <v>0</v>
      </c>
      <c r="N29" s="132">
        <f t="shared" si="1"/>
        <v>0</v>
      </c>
      <c r="O29" s="132">
        <f t="shared" si="1"/>
        <v>0</v>
      </c>
      <c r="P29" s="132">
        <f t="shared" si="1"/>
        <v>0</v>
      </c>
      <c r="R29" s="180" t="s">
        <v>578</v>
      </c>
      <c r="S29" s="183">
        <v>4.8128234214431922</v>
      </c>
      <c r="T29" s="183">
        <v>0.69659328944608778</v>
      </c>
      <c r="U29" s="183">
        <v>6.9090866856759696</v>
      </c>
      <c r="V29" s="189">
        <v>6.9855718817892449E-11</v>
      </c>
      <c r="W29" s="183">
        <v>3.4388652614657484</v>
      </c>
      <c r="X29" s="183">
        <v>6.1867815814206359</v>
      </c>
      <c r="Y29" s="183">
        <v>3.4388652614657484</v>
      </c>
      <c r="Z29" s="183">
        <v>6.1867815814206359</v>
      </c>
    </row>
    <row r="30" spans="2:28" ht="15.75" thickBot="1" x14ac:dyDescent="0.3">
      <c r="B30" s="128">
        <v>37377</v>
      </c>
      <c r="C30" s="129" t="s">
        <v>572</v>
      </c>
      <c r="D30" s="130">
        <v>61.100607755638997</v>
      </c>
      <c r="E30" s="131">
        <v>29</v>
      </c>
      <c r="F30" s="132">
        <f t="shared" si="1"/>
        <v>0</v>
      </c>
      <c r="G30" s="132">
        <f t="shared" si="1"/>
        <v>0</v>
      </c>
      <c r="H30" s="132">
        <f t="shared" si="1"/>
        <v>0</v>
      </c>
      <c r="I30" s="132">
        <f t="shared" si="1"/>
        <v>1</v>
      </c>
      <c r="J30" s="132">
        <f t="shared" si="1"/>
        <v>0</v>
      </c>
      <c r="K30" s="132">
        <f t="shared" si="1"/>
        <v>0</v>
      </c>
      <c r="L30" s="132">
        <f t="shared" si="1"/>
        <v>0</v>
      </c>
      <c r="M30" s="132">
        <f t="shared" si="1"/>
        <v>0</v>
      </c>
      <c r="N30" s="132">
        <f t="shared" si="1"/>
        <v>0</v>
      </c>
      <c r="O30" s="132">
        <f t="shared" si="1"/>
        <v>0</v>
      </c>
      <c r="P30" s="132">
        <f t="shared" si="1"/>
        <v>0</v>
      </c>
      <c r="R30" s="184" t="s">
        <v>579</v>
      </c>
      <c r="S30" s="187">
        <v>8.2022996592344821</v>
      </c>
      <c r="T30" s="187">
        <v>0.69663155527580101</v>
      </c>
      <c r="U30" s="187">
        <v>11.774229285360377</v>
      </c>
      <c r="V30" s="190">
        <v>1.9282610394633203E-24</v>
      </c>
      <c r="W30" s="187">
        <v>6.8282660238687747</v>
      </c>
      <c r="X30" s="187">
        <v>9.5763332946001896</v>
      </c>
      <c r="Y30" s="187">
        <v>6.8282660238687747</v>
      </c>
      <c r="Z30" s="187">
        <v>9.5763332946001896</v>
      </c>
    </row>
    <row r="31" spans="2:28" x14ac:dyDescent="0.25">
      <c r="B31" s="128">
        <v>37408</v>
      </c>
      <c r="C31" s="129" t="s">
        <v>573</v>
      </c>
      <c r="D31" s="130">
        <v>59.880450995737</v>
      </c>
      <c r="E31" s="131">
        <v>30</v>
      </c>
      <c r="F31" s="132">
        <f t="shared" si="1"/>
        <v>0</v>
      </c>
      <c r="G31" s="132">
        <f t="shared" si="1"/>
        <v>0</v>
      </c>
      <c r="H31" s="132">
        <f t="shared" si="1"/>
        <v>0</v>
      </c>
      <c r="I31" s="132">
        <f t="shared" si="1"/>
        <v>0</v>
      </c>
      <c r="J31" s="132">
        <f t="shared" si="1"/>
        <v>1</v>
      </c>
      <c r="K31" s="132">
        <f t="shared" si="1"/>
        <v>0</v>
      </c>
      <c r="L31" s="132">
        <f t="shared" si="1"/>
        <v>0</v>
      </c>
      <c r="M31" s="132">
        <f t="shared" si="1"/>
        <v>0</v>
      </c>
      <c r="N31" s="132">
        <f t="shared" si="1"/>
        <v>0</v>
      </c>
      <c r="O31" s="132">
        <f t="shared" si="1"/>
        <v>0</v>
      </c>
      <c r="P31" s="132">
        <f t="shared" si="1"/>
        <v>0</v>
      </c>
      <c r="V31" s="135"/>
    </row>
    <row r="32" spans="2:28" x14ac:dyDescent="0.25">
      <c r="B32" s="128">
        <v>37438</v>
      </c>
      <c r="C32" s="129" t="s">
        <v>574</v>
      </c>
      <c r="D32" s="130">
        <v>58.432651561931998</v>
      </c>
      <c r="E32" s="131">
        <v>31</v>
      </c>
      <c r="F32" s="132">
        <f t="shared" si="1"/>
        <v>0</v>
      </c>
      <c r="G32" s="132">
        <f t="shared" si="1"/>
        <v>0</v>
      </c>
      <c r="H32" s="132">
        <f t="shared" si="1"/>
        <v>0</v>
      </c>
      <c r="I32" s="132">
        <f t="shared" si="1"/>
        <v>0</v>
      </c>
      <c r="J32" s="132">
        <f t="shared" si="1"/>
        <v>0</v>
      </c>
      <c r="K32" s="132">
        <f t="shared" si="1"/>
        <v>1</v>
      </c>
      <c r="L32" s="132">
        <f t="shared" si="1"/>
        <v>0</v>
      </c>
      <c r="M32" s="132">
        <f t="shared" si="1"/>
        <v>0</v>
      </c>
      <c r="N32" s="132">
        <f t="shared" si="1"/>
        <v>0</v>
      </c>
      <c r="O32" s="132">
        <f t="shared" si="1"/>
        <v>0</v>
      </c>
      <c r="P32" s="132">
        <f t="shared" si="1"/>
        <v>0</v>
      </c>
    </row>
    <row r="33" spans="2:26" x14ac:dyDescent="0.25">
      <c r="B33" s="128">
        <v>37469</v>
      </c>
      <c r="C33" s="129" t="s">
        <v>575</v>
      </c>
      <c r="D33" s="130">
        <v>59.237029586588001</v>
      </c>
      <c r="E33" s="131">
        <v>32</v>
      </c>
      <c r="F33" s="132">
        <f t="shared" si="1"/>
        <v>0</v>
      </c>
      <c r="G33" s="132">
        <f t="shared" si="1"/>
        <v>0</v>
      </c>
      <c r="H33" s="132">
        <f t="shared" si="1"/>
        <v>0</v>
      </c>
      <c r="I33" s="132">
        <f t="shared" si="1"/>
        <v>0</v>
      </c>
      <c r="J33" s="132">
        <f t="shared" si="1"/>
        <v>0</v>
      </c>
      <c r="K33" s="132">
        <f t="shared" si="1"/>
        <v>0</v>
      </c>
      <c r="L33" s="132">
        <f t="shared" si="1"/>
        <v>1</v>
      </c>
      <c r="M33" s="132">
        <f t="shared" si="1"/>
        <v>0</v>
      </c>
      <c r="N33" s="132">
        <f t="shared" si="1"/>
        <v>0</v>
      </c>
      <c r="O33" s="132">
        <f t="shared" si="1"/>
        <v>0</v>
      </c>
      <c r="P33" s="132">
        <f t="shared" si="1"/>
        <v>0</v>
      </c>
    </row>
    <row r="34" spans="2:26" x14ac:dyDescent="0.25">
      <c r="B34" s="128">
        <v>37500</v>
      </c>
      <c r="C34" s="129" t="s">
        <v>576</v>
      </c>
      <c r="D34" s="130">
        <v>57.905020325980999</v>
      </c>
      <c r="E34" s="131">
        <v>33</v>
      </c>
      <c r="F34" s="132">
        <f t="shared" si="1"/>
        <v>0</v>
      </c>
      <c r="G34" s="132">
        <f t="shared" si="1"/>
        <v>0</v>
      </c>
      <c r="H34" s="132">
        <f t="shared" si="1"/>
        <v>0</v>
      </c>
      <c r="I34" s="132">
        <f t="shared" si="1"/>
        <v>0</v>
      </c>
      <c r="J34" s="132">
        <f t="shared" si="1"/>
        <v>0</v>
      </c>
      <c r="K34" s="132">
        <f t="shared" si="1"/>
        <v>0</v>
      </c>
      <c r="L34" s="132">
        <f t="shared" si="1"/>
        <v>0</v>
      </c>
      <c r="M34" s="132">
        <f t="shared" si="1"/>
        <v>1</v>
      </c>
      <c r="N34" s="132">
        <f t="shared" si="1"/>
        <v>0</v>
      </c>
      <c r="O34" s="132">
        <f t="shared" si="1"/>
        <v>0</v>
      </c>
      <c r="P34" s="132">
        <f t="shared" si="1"/>
        <v>0</v>
      </c>
      <c r="R34" s="122" t="s">
        <v>65</v>
      </c>
    </row>
    <row r="35" spans="2:26" ht="15.75" thickBot="1" x14ac:dyDescent="0.3">
      <c r="B35" s="128">
        <v>37530</v>
      </c>
      <c r="C35" s="129" t="s">
        <v>577</v>
      </c>
      <c r="D35" s="130">
        <v>62.388449902977001</v>
      </c>
      <c r="E35" s="131">
        <v>34</v>
      </c>
      <c r="F35" s="132">
        <f t="shared" si="1"/>
        <v>0</v>
      </c>
      <c r="G35" s="132">
        <f t="shared" si="1"/>
        <v>0</v>
      </c>
      <c r="H35" s="132">
        <f t="shared" si="1"/>
        <v>0</v>
      </c>
      <c r="I35" s="132">
        <f t="shared" si="1"/>
        <v>0</v>
      </c>
      <c r="J35" s="132">
        <f t="shared" si="1"/>
        <v>0</v>
      </c>
      <c r="K35" s="132">
        <f t="shared" si="1"/>
        <v>0</v>
      </c>
      <c r="L35" s="132">
        <f t="shared" si="1"/>
        <v>0</v>
      </c>
      <c r="M35" s="132">
        <f t="shared" si="1"/>
        <v>0</v>
      </c>
      <c r="N35" s="132">
        <f t="shared" si="1"/>
        <v>1</v>
      </c>
      <c r="O35" s="132">
        <f t="shared" si="1"/>
        <v>0</v>
      </c>
      <c r="P35" s="132">
        <f t="shared" si="1"/>
        <v>0</v>
      </c>
      <c r="T35" s="135" t="s">
        <v>582</v>
      </c>
    </row>
    <row r="36" spans="2:26" x14ac:dyDescent="0.25">
      <c r="B36" s="128">
        <v>37561</v>
      </c>
      <c r="C36" s="129" t="s">
        <v>578</v>
      </c>
      <c r="D36" s="130">
        <v>63.056014759431001</v>
      </c>
      <c r="E36" s="131">
        <v>35</v>
      </c>
      <c r="F36" s="132">
        <f t="shared" si="1"/>
        <v>0</v>
      </c>
      <c r="G36" s="132">
        <f t="shared" si="1"/>
        <v>0</v>
      </c>
      <c r="H36" s="132">
        <f t="shared" si="1"/>
        <v>0</v>
      </c>
      <c r="I36" s="132">
        <f t="shared" si="1"/>
        <v>0</v>
      </c>
      <c r="J36" s="132">
        <f t="shared" si="1"/>
        <v>0</v>
      </c>
      <c r="K36" s="132">
        <f t="shared" si="1"/>
        <v>0</v>
      </c>
      <c r="L36" s="132">
        <f t="shared" si="1"/>
        <v>0</v>
      </c>
      <c r="M36" s="132">
        <f t="shared" si="1"/>
        <v>0</v>
      </c>
      <c r="N36" s="132">
        <f t="shared" si="1"/>
        <v>0</v>
      </c>
      <c r="O36" s="132">
        <f t="shared" si="1"/>
        <v>1</v>
      </c>
      <c r="P36" s="132">
        <f t="shared" si="1"/>
        <v>0</v>
      </c>
      <c r="R36" s="136" t="s">
        <v>66</v>
      </c>
      <c r="S36" s="136" t="s">
        <v>565</v>
      </c>
      <c r="T36" s="136" t="s">
        <v>50</v>
      </c>
      <c r="W36" s="122" t="s">
        <v>549</v>
      </c>
      <c r="Y36" s="122" t="s">
        <v>550</v>
      </c>
      <c r="Z36" s="191">
        <v>0.05</v>
      </c>
    </row>
    <row r="37" spans="2:26" x14ac:dyDescent="0.25">
      <c r="B37" s="128">
        <v>37591</v>
      </c>
      <c r="C37" s="129" t="s">
        <v>579</v>
      </c>
      <c r="D37" s="130">
        <v>65.527866948172004</v>
      </c>
      <c r="E37" s="131">
        <v>36</v>
      </c>
      <c r="F37" s="132">
        <f t="shared" si="1"/>
        <v>0</v>
      </c>
      <c r="G37" s="132">
        <f t="shared" si="1"/>
        <v>0</v>
      </c>
      <c r="H37" s="132">
        <f t="shared" si="1"/>
        <v>0</v>
      </c>
      <c r="I37" s="132">
        <f t="shared" si="1"/>
        <v>0</v>
      </c>
      <c r="J37" s="132">
        <f t="shared" si="1"/>
        <v>0</v>
      </c>
      <c r="K37" s="132">
        <f t="shared" si="1"/>
        <v>0</v>
      </c>
      <c r="L37" s="132">
        <f t="shared" si="1"/>
        <v>0</v>
      </c>
      <c r="M37" s="132">
        <f t="shared" si="1"/>
        <v>0</v>
      </c>
      <c r="N37" s="132">
        <f t="shared" si="1"/>
        <v>0</v>
      </c>
      <c r="O37" s="132">
        <f t="shared" si="1"/>
        <v>0</v>
      </c>
      <c r="P37" s="132">
        <f t="shared" si="1"/>
        <v>1</v>
      </c>
      <c r="R37" s="122">
        <v>1</v>
      </c>
      <c r="S37" s="122">
        <v>51.601668566194014</v>
      </c>
      <c r="T37" s="122">
        <v>3.9006090738829826</v>
      </c>
      <c r="Z37" s="192"/>
    </row>
    <row r="38" spans="2:26" x14ac:dyDescent="0.25">
      <c r="B38" s="123">
        <v>37622</v>
      </c>
      <c r="C38" s="124" t="s">
        <v>580</v>
      </c>
      <c r="D38" s="125">
        <v>61.196663014294003</v>
      </c>
      <c r="E38" s="126">
        <v>37</v>
      </c>
      <c r="F38" s="127">
        <f t="shared" si="1"/>
        <v>0</v>
      </c>
      <c r="G38" s="127">
        <f t="shared" si="1"/>
        <v>0</v>
      </c>
      <c r="H38" s="127">
        <f t="shared" si="1"/>
        <v>0</v>
      </c>
      <c r="I38" s="127">
        <f t="shared" si="1"/>
        <v>0</v>
      </c>
      <c r="J38" s="127">
        <f t="shared" si="1"/>
        <v>0</v>
      </c>
      <c r="K38" s="127">
        <f t="shared" si="1"/>
        <v>0</v>
      </c>
      <c r="L38" s="127">
        <f t="shared" si="1"/>
        <v>0</v>
      </c>
      <c r="M38" s="127">
        <f t="shared" si="1"/>
        <v>0</v>
      </c>
      <c r="N38" s="127">
        <f t="shared" si="1"/>
        <v>0</v>
      </c>
      <c r="O38" s="127">
        <f t="shared" si="1"/>
        <v>0</v>
      </c>
      <c r="P38" s="127">
        <f t="shared" si="1"/>
        <v>0</v>
      </c>
      <c r="R38" s="122">
        <v>2</v>
      </c>
      <c r="S38" s="122">
        <v>48.791509854491167</v>
      </c>
      <c r="T38" s="122">
        <v>4.5570520056548318</v>
      </c>
      <c r="W38" s="193" t="s">
        <v>551</v>
      </c>
      <c r="X38" s="193" t="s">
        <v>552</v>
      </c>
      <c r="Y38" s="193" t="s">
        <v>29</v>
      </c>
      <c r="Z38" s="193" t="s">
        <v>30</v>
      </c>
    </row>
    <row r="39" spans="2:26" x14ac:dyDescent="0.25">
      <c r="B39" s="123">
        <v>37653</v>
      </c>
      <c r="C39" s="124" t="s">
        <v>569</v>
      </c>
      <c r="D39" s="125">
        <v>58.653525777840997</v>
      </c>
      <c r="E39" s="126">
        <v>38</v>
      </c>
      <c r="F39" s="127">
        <f t="shared" si="1"/>
        <v>1</v>
      </c>
      <c r="G39" s="127">
        <f t="shared" si="1"/>
        <v>0</v>
      </c>
      <c r="H39" s="127">
        <f t="shared" si="1"/>
        <v>0</v>
      </c>
      <c r="I39" s="127">
        <f t="shared" si="1"/>
        <v>0</v>
      </c>
      <c r="J39" s="127">
        <f t="shared" si="1"/>
        <v>0</v>
      </c>
      <c r="K39" s="127">
        <f t="shared" si="1"/>
        <v>0</v>
      </c>
      <c r="L39" s="127">
        <f t="shared" si="1"/>
        <v>0</v>
      </c>
      <c r="M39" s="127">
        <f t="shared" si="1"/>
        <v>0</v>
      </c>
      <c r="N39" s="127">
        <f t="shared" si="1"/>
        <v>0</v>
      </c>
      <c r="O39" s="127">
        <f t="shared" ref="O39:X65" si="2">IF($C39=O$1,1,0)</f>
        <v>0</v>
      </c>
      <c r="P39" s="127">
        <f t="shared" si="2"/>
        <v>0</v>
      </c>
      <c r="R39" s="122">
        <v>3</v>
      </c>
      <c r="S39" s="122">
        <v>58.393650303089395</v>
      </c>
      <c r="T39" s="122">
        <v>1.7443632699116023</v>
      </c>
      <c r="W39" s="137">
        <v>0</v>
      </c>
      <c r="X39" s="137">
        <f>[1]!ACF($T$37:$T$241,W39)</f>
        <v>1</v>
      </c>
      <c r="Y39" s="137"/>
      <c r="Z39" s="137"/>
    </row>
    <row r="40" spans="2:26" x14ac:dyDescent="0.25">
      <c r="B40" s="123">
        <v>37681</v>
      </c>
      <c r="C40" s="124" t="s">
        <v>570</v>
      </c>
      <c r="D40" s="125">
        <v>66.093776328564005</v>
      </c>
      <c r="E40" s="126">
        <v>39</v>
      </c>
      <c r="F40" s="127">
        <f t="shared" ref="F40:P103" si="3">IF($C40=F$1,1,0)</f>
        <v>0</v>
      </c>
      <c r="G40" s="127">
        <f t="shared" si="3"/>
        <v>1</v>
      </c>
      <c r="H40" s="127">
        <f t="shared" si="3"/>
        <v>0</v>
      </c>
      <c r="I40" s="127">
        <f t="shared" si="3"/>
        <v>0</v>
      </c>
      <c r="J40" s="127">
        <f t="shared" si="3"/>
        <v>0</v>
      </c>
      <c r="K40" s="127">
        <f t="shared" si="3"/>
        <v>0</v>
      </c>
      <c r="L40" s="127">
        <f t="shared" si="3"/>
        <v>0</v>
      </c>
      <c r="M40" s="127">
        <f t="shared" si="3"/>
        <v>0</v>
      </c>
      <c r="N40" s="127">
        <f t="shared" si="3"/>
        <v>0</v>
      </c>
      <c r="O40" s="127">
        <f t="shared" si="3"/>
        <v>0</v>
      </c>
      <c r="P40" s="127">
        <f t="shared" si="3"/>
        <v>0</v>
      </c>
      <c r="R40" s="122">
        <v>4</v>
      </c>
      <c r="S40" s="122">
        <v>56.211567778964572</v>
      </c>
      <c r="T40" s="122">
        <v>1.5298929963544268</v>
      </c>
      <c r="W40" s="122">
        <f>W39+1</f>
        <v>1</v>
      </c>
      <c r="X40" s="137">
        <f>[1]!ACF($T$37:$T$241,W40)</f>
        <v>0.70855153106459046</v>
      </c>
      <c r="Y40" s="137">
        <f>-Z40</f>
        <v>-0.13688982254200305</v>
      </c>
      <c r="Z40" s="137">
        <f>_xlfn.NORM.S.INV(1-$Z$36/2)/SQRT(COUNT($T$37:$T$241))</f>
        <v>0.13688982254200305</v>
      </c>
    </row>
    <row r="41" spans="2:26" x14ac:dyDescent="0.25">
      <c r="B41" s="123">
        <v>37712</v>
      </c>
      <c r="C41" s="124" t="s">
        <v>571</v>
      </c>
      <c r="D41" s="125">
        <v>64.066394435256996</v>
      </c>
      <c r="E41" s="126">
        <v>40</v>
      </c>
      <c r="F41" s="127">
        <f t="shared" si="3"/>
        <v>0</v>
      </c>
      <c r="G41" s="127">
        <f t="shared" si="3"/>
        <v>0</v>
      </c>
      <c r="H41" s="127">
        <f t="shared" si="3"/>
        <v>1</v>
      </c>
      <c r="I41" s="127">
        <f t="shared" si="3"/>
        <v>0</v>
      </c>
      <c r="J41" s="127">
        <f t="shared" si="3"/>
        <v>0</v>
      </c>
      <c r="K41" s="127">
        <f t="shared" si="3"/>
        <v>0</v>
      </c>
      <c r="L41" s="127">
        <f t="shared" si="3"/>
        <v>0</v>
      </c>
      <c r="M41" s="127">
        <f t="shared" si="3"/>
        <v>0</v>
      </c>
      <c r="N41" s="127">
        <f t="shared" si="3"/>
        <v>0</v>
      </c>
      <c r="O41" s="127">
        <f t="shared" si="3"/>
        <v>0</v>
      </c>
      <c r="P41" s="127">
        <f t="shared" si="3"/>
        <v>0</v>
      </c>
      <c r="R41" s="122">
        <v>5</v>
      </c>
      <c r="S41" s="122">
        <v>56.27935433312787</v>
      </c>
      <c r="T41" s="122">
        <v>1.3489074646581329</v>
      </c>
      <c r="W41" s="122">
        <f t="shared" ref="W41:W69" si="4">W40+1</f>
        <v>2</v>
      </c>
      <c r="X41" s="137">
        <f>[1]!ACF($T$37:$T$241,W41)</f>
        <v>0.57296625596544537</v>
      </c>
      <c r="Y41" s="137">
        <f>-Z41</f>
        <v>-0.19378931606200864</v>
      </c>
      <c r="Z41" s="137">
        <f>_xlfn.NORM.S.INV(1-$Z$36/2)*SQRT((1+2*SUMSQ(X$40:X40))/COUNT($T$37:$T$241))</f>
        <v>0.19378931606200864</v>
      </c>
    </row>
    <row r="42" spans="2:26" x14ac:dyDescent="0.25">
      <c r="B42" s="123">
        <v>37742</v>
      </c>
      <c r="C42" s="124" t="s">
        <v>572</v>
      </c>
      <c r="D42" s="125">
        <v>63.873809305263002</v>
      </c>
      <c r="E42" s="126">
        <v>41</v>
      </c>
      <c r="F42" s="127">
        <f t="shared" si="3"/>
        <v>0</v>
      </c>
      <c r="G42" s="127">
        <f t="shared" si="3"/>
        <v>0</v>
      </c>
      <c r="H42" s="127">
        <f t="shared" si="3"/>
        <v>0</v>
      </c>
      <c r="I42" s="127">
        <f t="shared" si="3"/>
        <v>1</v>
      </c>
      <c r="J42" s="127">
        <f t="shared" si="3"/>
        <v>0</v>
      </c>
      <c r="K42" s="127">
        <f t="shared" si="3"/>
        <v>0</v>
      </c>
      <c r="L42" s="127">
        <f t="shared" si="3"/>
        <v>0</v>
      </c>
      <c r="M42" s="127">
        <f t="shared" si="3"/>
        <v>0</v>
      </c>
      <c r="N42" s="127">
        <f t="shared" si="3"/>
        <v>0</v>
      </c>
      <c r="O42" s="127">
        <f t="shared" si="3"/>
        <v>0</v>
      </c>
      <c r="P42" s="127">
        <f t="shared" si="3"/>
        <v>0</v>
      </c>
      <c r="R42" s="122">
        <v>6</v>
      </c>
      <c r="S42" s="122">
        <v>54.573616459539629</v>
      </c>
      <c r="T42" s="122">
        <v>0.70143118068536836</v>
      </c>
      <c r="W42" s="122">
        <f t="shared" si="4"/>
        <v>3</v>
      </c>
      <c r="X42" s="137">
        <f>[1]!ACF($T$37:$T$241,W42)</f>
        <v>0.59255191536385632</v>
      </c>
      <c r="Y42" s="137">
        <f t="shared" ref="Y42:Y69" si="5">-Z42</f>
        <v>-0.22328871030365369</v>
      </c>
      <c r="Z42" s="137">
        <f>_xlfn.NORM.S.INV(1-$Z$36/2)*SQRT((1+2*SUMSQ(X$40:X41))/COUNT($T$37:$T$241))</f>
        <v>0.22328871030365369</v>
      </c>
    </row>
    <row r="43" spans="2:26" x14ac:dyDescent="0.25">
      <c r="B43" s="123">
        <v>37773</v>
      </c>
      <c r="C43" s="124" t="s">
        <v>573</v>
      </c>
      <c r="D43" s="125">
        <v>62.474698369267003</v>
      </c>
      <c r="E43" s="126">
        <v>42</v>
      </c>
      <c r="F43" s="127">
        <f t="shared" si="3"/>
        <v>0</v>
      </c>
      <c r="G43" s="127">
        <f t="shared" si="3"/>
        <v>0</v>
      </c>
      <c r="H43" s="127">
        <f t="shared" si="3"/>
        <v>0</v>
      </c>
      <c r="I43" s="127">
        <f t="shared" si="3"/>
        <v>0</v>
      </c>
      <c r="J43" s="127">
        <f t="shared" si="3"/>
        <v>1</v>
      </c>
      <c r="K43" s="127">
        <f t="shared" si="3"/>
        <v>0</v>
      </c>
      <c r="L43" s="127">
        <f t="shared" si="3"/>
        <v>0</v>
      </c>
      <c r="M43" s="127">
        <f t="shared" si="3"/>
        <v>0</v>
      </c>
      <c r="N43" s="127">
        <f t="shared" si="3"/>
        <v>0</v>
      </c>
      <c r="O43" s="127">
        <f t="shared" si="3"/>
        <v>0</v>
      </c>
      <c r="P43" s="127">
        <f t="shared" si="3"/>
        <v>0</v>
      </c>
      <c r="R43" s="122">
        <v>7</v>
      </c>
      <c r="S43" s="122">
        <v>51.694592553755157</v>
      </c>
      <c r="T43" s="122">
        <v>3.0469650017148453</v>
      </c>
      <c r="W43" s="122">
        <f t="shared" si="4"/>
        <v>4</v>
      </c>
      <c r="X43" s="137">
        <f>[1]!ACF($T$37:$T$241,W43)</f>
        <v>0.56022647428816774</v>
      </c>
      <c r="Y43" s="137">
        <f t="shared" si="5"/>
        <v>-0.25103170335536434</v>
      </c>
      <c r="Z43" s="137">
        <f>_xlfn.NORM.S.INV(1-$Z$36/2)*SQRT((1+2*SUMSQ(X$40:X42))/COUNT($T$37:$T$241))</f>
        <v>0.25103170335536434</v>
      </c>
    </row>
    <row r="44" spans="2:26" x14ac:dyDescent="0.25">
      <c r="B44" s="123">
        <v>37803</v>
      </c>
      <c r="C44" s="124" t="s">
        <v>574</v>
      </c>
      <c r="D44" s="125">
        <v>61.009703297614998</v>
      </c>
      <c r="E44" s="126">
        <v>43</v>
      </c>
      <c r="F44" s="127">
        <f t="shared" si="3"/>
        <v>0</v>
      </c>
      <c r="G44" s="127">
        <f t="shared" si="3"/>
        <v>0</v>
      </c>
      <c r="H44" s="127">
        <f t="shared" si="3"/>
        <v>0</v>
      </c>
      <c r="I44" s="127">
        <f t="shared" si="3"/>
        <v>0</v>
      </c>
      <c r="J44" s="127">
        <f t="shared" si="3"/>
        <v>0</v>
      </c>
      <c r="K44" s="127">
        <f t="shared" si="3"/>
        <v>1</v>
      </c>
      <c r="L44" s="127">
        <f t="shared" si="3"/>
        <v>0</v>
      </c>
      <c r="M44" s="127">
        <f t="shared" si="3"/>
        <v>0</v>
      </c>
      <c r="N44" s="127">
        <f t="shared" si="3"/>
        <v>0</v>
      </c>
      <c r="O44" s="127">
        <f t="shared" si="3"/>
        <v>0</v>
      </c>
      <c r="P44" s="127">
        <f t="shared" si="3"/>
        <v>0</v>
      </c>
      <c r="R44" s="122">
        <v>8</v>
      </c>
      <c r="S44" s="122">
        <v>53.792082504966281</v>
      </c>
      <c r="T44" s="122">
        <v>1.6967384486637158</v>
      </c>
      <c r="W44" s="122">
        <f t="shared" si="4"/>
        <v>5</v>
      </c>
      <c r="X44" s="137">
        <f>[1]!ACF($T$37:$T$241,W44)</f>
        <v>0.5841501639243557</v>
      </c>
      <c r="Y44" s="137">
        <f t="shared" si="5"/>
        <v>-0.27345824977675265</v>
      </c>
      <c r="Z44" s="137">
        <f>_xlfn.NORM.S.INV(1-$Z$36/2)*SQRT((1+2*SUMSQ(X$40:X43))/COUNT($T$37:$T$241))</f>
        <v>0.27345824977675265</v>
      </c>
    </row>
    <row r="45" spans="2:26" x14ac:dyDescent="0.25">
      <c r="B45" s="123">
        <v>37834</v>
      </c>
      <c r="C45" s="124" t="s">
        <v>575</v>
      </c>
      <c r="D45" s="125">
        <v>61.385727100574002</v>
      </c>
      <c r="E45" s="126">
        <v>44</v>
      </c>
      <c r="F45" s="127">
        <f t="shared" si="3"/>
        <v>0</v>
      </c>
      <c r="G45" s="127">
        <f t="shared" si="3"/>
        <v>0</v>
      </c>
      <c r="H45" s="127">
        <f t="shared" si="3"/>
        <v>0</v>
      </c>
      <c r="I45" s="127">
        <f t="shared" si="3"/>
        <v>0</v>
      </c>
      <c r="J45" s="127">
        <f t="shared" si="3"/>
        <v>0</v>
      </c>
      <c r="K45" s="127">
        <f t="shared" si="3"/>
        <v>0</v>
      </c>
      <c r="L45" s="127">
        <f t="shared" si="3"/>
        <v>1</v>
      </c>
      <c r="M45" s="127">
        <f t="shared" si="3"/>
        <v>0</v>
      </c>
      <c r="N45" s="127">
        <f t="shared" si="3"/>
        <v>0</v>
      </c>
      <c r="O45" s="127">
        <f t="shared" si="3"/>
        <v>0</v>
      </c>
      <c r="P45" s="127">
        <f t="shared" si="3"/>
        <v>0</v>
      </c>
      <c r="R45" s="122">
        <v>9</v>
      </c>
      <c r="S45" s="122">
        <v>51.834136682982802</v>
      </c>
      <c r="T45" s="122">
        <v>1.8878633846121957</v>
      </c>
      <c r="W45" s="122">
        <f t="shared" si="4"/>
        <v>6</v>
      </c>
      <c r="X45" s="137">
        <f>[1]!ACF($T$37:$T$241,W45)</f>
        <v>0.57255466950062839</v>
      </c>
      <c r="Y45" s="137">
        <f t="shared" si="5"/>
        <v>-0.2959188484386942</v>
      </c>
      <c r="Z45" s="137">
        <f>_xlfn.NORM.S.INV(1-$Z$36/2)*SQRT((1+2*SUMSQ(X$40:X44))/COUNT($T$37:$T$241))</f>
        <v>0.2959188484386942</v>
      </c>
    </row>
    <row r="46" spans="2:26" x14ac:dyDescent="0.25">
      <c r="B46" s="123">
        <v>37865</v>
      </c>
      <c r="C46" s="124" t="s">
        <v>576</v>
      </c>
      <c r="D46" s="125">
        <v>60.193277494896002</v>
      </c>
      <c r="E46" s="126">
        <v>45</v>
      </c>
      <c r="F46" s="127">
        <f t="shared" si="3"/>
        <v>0</v>
      </c>
      <c r="G46" s="127">
        <f t="shared" si="3"/>
        <v>0</v>
      </c>
      <c r="H46" s="127">
        <f t="shared" si="3"/>
        <v>0</v>
      </c>
      <c r="I46" s="127">
        <f t="shared" si="3"/>
        <v>0</v>
      </c>
      <c r="J46" s="127">
        <f t="shared" si="3"/>
        <v>0</v>
      </c>
      <c r="K46" s="127">
        <f t="shared" si="3"/>
        <v>0</v>
      </c>
      <c r="L46" s="127">
        <f t="shared" si="3"/>
        <v>0</v>
      </c>
      <c r="M46" s="127">
        <f t="shared" si="3"/>
        <v>1</v>
      </c>
      <c r="N46" s="127">
        <f t="shared" si="3"/>
        <v>0</v>
      </c>
      <c r="O46" s="127">
        <f t="shared" si="3"/>
        <v>0</v>
      </c>
      <c r="P46" s="127">
        <f t="shared" si="3"/>
        <v>0</v>
      </c>
      <c r="R46" s="122">
        <v>10</v>
      </c>
      <c r="S46" s="122">
        <v>57.252794472388508</v>
      </c>
      <c r="T46" s="122">
        <v>0.95837931877449023</v>
      </c>
      <c r="W46" s="122">
        <f t="shared" si="4"/>
        <v>7</v>
      </c>
      <c r="X46" s="137">
        <f>[1]!ACF($T$37:$T$241,W46)</f>
        <v>0.47812860624345649</v>
      </c>
      <c r="Y46" s="137">
        <f t="shared" si="5"/>
        <v>-0.31599658858208513</v>
      </c>
      <c r="Z46" s="137">
        <f>_xlfn.NORM.S.INV(1-$Z$36/2)*SQRT((1+2*SUMSQ(X$40:X45))/COUNT($T$37:$T$241))</f>
        <v>0.31599658858208513</v>
      </c>
    </row>
    <row r="47" spans="2:26" x14ac:dyDescent="0.25">
      <c r="B47" s="123">
        <v>37895</v>
      </c>
      <c r="C47" s="124" t="s">
        <v>577</v>
      </c>
      <c r="D47" s="125">
        <v>64.746455005548</v>
      </c>
      <c r="E47" s="126">
        <v>46</v>
      </c>
      <c r="F47" s="127">
        <f t="shared" si="3"/>
        <v>0</v>
      </c>
      <c r="G47" s="127">
        <f t="shared" si="3"/>
        <v>0</v>
      </c>
      <c r="H47" s="127">
        <f t="shared" si="3"/>
        <v>0</v>
      </c>
      <c r="I47" s="127">
        <f t="shared" si="3"/>
        <v>0</v>
      </c>
      <c r="J47" s="127">
        <f t="shared" si="3"/>
        <v>0</v>
      </c>
      <c r="K47" s="127">
        <f t="shared" si="3"/>
        <v>0</v>
      </c>
      <c r="L47" s="127">
        <f t="shared" si="3"/>
        <v>0</v>
      </c>
      <c r="M47" s="127">
        <f t="shared" si="3"/>
        <v>0</v>
      </c>
      <c r="N47" s="127">
        <f t="shared" si="3"/>
        <v>1</v>
      </c>
      <c r="O47" s="127">
        <f t="shared" si="3"/>
        <v>0</v>
      </c>
      <c r="P47" s="127">
        <f t="shared" si="3"/>
        <v>0</v>
      </c>
      <c r="R47" s="122">
        <v>11</v>
      </c>
      <c r="S47" s="122">
        <v>59.137063321290213</v>
      </c>
      <c r="T47" s="122">
        <v>-9.2198710942099638E-3</v>
      </c>
      <c r="W47" s="122">
        <f t="shared" si="4"/>
        <v>8</v>
      </c>
      <c r="X47" s="137">
        <f>[1]!ACF($T$37:$T$241,W47)</f>
        <v>0.39137753545081699</v>
      </c>
      <c r="Y47" s="137">
        <f t="shared" si="5"/>
        <v>-0.32927419441133304</v>
      </c>
      <c r="Z47" s="137">
        <f>_xlfn.NORM.S.INV(1-$Z$36/2)*SQRT((1+2*SUMSQ(X$40:X46))/COUNT($T$37:$T$241))</f>
        <v>0.32927419441133304</v>
      </c>
    </row>
    <row r="48" spans="2:26" x14ac:dyDescent="0.25">
      <c r="B48" s="123">
        <v>37926</v>
      </c>
      <c r="C48" s="124" t="s">
        <v>578</v>
      </c>
      <c r="D48" s="125">
        <v>65.247910026503007</v>
      </c>
      <c r="E48" s="126">
        <v>47</v>
      </c>
      <c r="F48" s="127">
        <f t="shared" si="3"/>
        <v>0</v>
      </c>
      <c r="G48" s="127">
        <f t="shared" si="3"/>
        <v>0</v>
      </c>
      <c r="H48" s="127">
        <f t="shared" si="3"/>
        <v>0</v>
      </c>
      <c r="I48" s="127">
        <f t="shared" si="3"/>
        <v>0</v>
      </c>
      <c r="J48" s="127">
        <f t="shared" si="3"/>
        <v>0</v>
      </c>
      <c r="K48" s="127">
        <f t="shared" si="3"/>
        <v>0</v>
      </c>
      <c r="L48" s="127">
        <f t="shared" si="3"/>
        <v>0</v>
      </c>
      <c r="M48" s="127">
        <f t="shared" si="3"/>
        <v>0</v>
      </c>
      <c r="N48" s="127">
        <f t="shared" si="3"/>
        <v>0</v>
      </c>
      <c r="O48" s="127">
        <f t="shared" si="3"/>
        <v>1</v>
      </c>
      <c r="P48" s="127">
        <f t="shared" si="3"/>
        <v>0</v>
      </c>
      <c r="R48" s="122">
        <v>12</v>
      </c>
      <c r="S48" s="122">
        <v>62.798796692446807</v>
      </c>
      <c r="T48" s="122">
        <v>-1.2110785011608058</v>
      </c>
      <c r="W48" s="122">
        <f t="shared" si="4"/>
        <v>9</v>
      </c>
      <c r="X48" s="137">
        <f>[1]!ACF($T$37:$T$241,W48)</f>
        <v>0.30812712684601895</v>
      </c>
      <c r="Y48" s="137">
        <f t="shared" si="5"/>
        <v>-0.33787895055858824</v>
      </c>
      <c r="Z48" s="137">
        <f>_xlfn.NORM.S.INV(1-$Z$36/2)*SQRT((1+2*SUMSQ(X$40:X47))/COUNT($T$37:$T$241))</f>
        <v>0.33787895055858824</v>
      </c>
    </row>
    <row r="49" spans="2:33" x14ac:dyDescent="0.25">
      <c r="B49" s="123">
        <v>37956</v>
      </c>
      <c r="C49" s="124" t="s">
        <v>579</v>
      </c>
      <c r="D49" s="125">
        <v>67.760788568226005</v>
      </c>
      <c r="E49" s="126">
        <v>48</v>
      </c>
      <c r="F49" s="127">
        <f t="shared" si="3"/>
        <v>0</v>
      </c>
      <c r="G49" s="127">
        <f t="shared" si="3"/>
        <v>0</v>
      </c>
      <c r="H49" s="127">
        <f t="shared" si="3"/>
        <v>0</v>
      </c>
      <c r="I49" s="127">
        <f t="shared" si="3"/>
        <v>0</v>
      </c>
      <c r="J49" s="127">
        <f t="shared" si="3"/>
        <v>0</v>
      </c>
      <c r="K49" s="127">
        <f t="shared" si="3"/>
        <v>0</v>
      </c>
      <c r="L49" s="127">
        <f t="shared" si="3"/>
        <v>0</v>
      </c>
      <c r="M49" s="127">
        <f t="shared" si="3"/>
        <v>0</v>
      </c>
      <c r="N49" s="127">
        <f t="shared" si="3"/>
        <v>0</v>
      </c>
      <c r="O49" s="127">
        <f t="shared" si="3"/>
        <v>0</v>
      </c>
      <c r="P49" s="127">
        <f t="shared" si="3"/>
        <v>1</v>
      </c>
      <c r="R49" s="122">
        <v>13</v>
      </c>
      <c r="S49" s="122">
        <v>54.868754166577624</v>
      </c>
      <c r="T49" s="122">
        <v>2.2578975356223765</v>
      </c>
      <c r="W49" s="122">
        <f t="shared" si="4"/>
        <v>10</v>
      </c>
      <c r="X49" s="137">
        <f>[1]!ACF($T$37:$T$241,W49)</f>
        <v>0.22802549085506058</v>
      </c>
      <c r="Y49" s="137">
        <f t="shared" si="5"/>
        <v>-0.3431040661722054</v>
      </c>
      <c r="Z49" s="137">
        <f>_xlfn.NORM.S.INV(1-$Z$36/2)*SQRT((1+2*SUMSQ(X$40:X48))/COUNT($T$37:$T$241))</f>
        <v>0.3431040661722054</v>
      </c>
    </row>
    <row r="50" spans="2:33" x14ac:dyDescent="0.25">
      <c r="B50" s="123">
        <v>37987</v>
      </c>
      <c r="C50" s="124" t="s">
        <v>580</v>
      </c>
      <c r="D50" s="125">
        <v>63.702242497512003</v>
      </c>
      <c r="E50" s="126">
        <v>49</v>
      </c>
      <c r="F50" s="127">
        <f t="shared" si="3"/>
        <v>0</v>
      </c>
      <c r="G50" s="127">
        <f t="shared" si="3"/>
        <v>0</v>
      </c>
      <c r="H50" s="127">
        <f t="shared" si="3"/>
        <v>0</v>
      </c>
      <c r="I50" s="127">
        <f t="shared" si="3"/>
        <v>0</v>
      </c>
      <c r="J50" s="127">
        <f t="shared" si="3"/>
        <v>0</v>
      </c>
      <c r="K50" s="127">
        <f t="shared" si="3"/>
        <v>0</v>
      </c>
      <c r="L50" s="127">
        <f t="shared" si="3"/>
        <v>0</v>
      </c>
      <c r="M50" s="127">
        <f t="shared" si="3"/>
        <v>0</v>
      </c>
      <c r="N50" s="127">
        <f t="shared" si="3"/>
        <v>0</v>
      </c>
      <c r="O50" s="127">
        <f t="shared" si="3"/>
        <v>0</v>
      </c>
      <c r="P50" s="127">
        <f t="shared" si="3"/>
        <v>0</v>
      </c>
      <c r="R50" s="122">
        <v>14</v>
      </c>
      <c r="S50" s="122">
        <v>52.058595454874776</v>
      </c>
      <c r="T50" s="122">
        <v>3.2835869760012244</v>
      </c>
      <c r="W50" s="122">
        <f t="shared" si="4"/>
        <v>11</v>
      </c>
      <c r="X50" s="137">
        <f>[1]!ACF($T$37:$T$241,W50)</f>
        <v>0.33527478838006314</v>
      </c>
      <c r="Y50" s="137">
        <f t="shared" si="5"/>
        <v>-0.34593218104899676</v>
      </c>
      <c r="Z50" s="137">
        <f>_xlfn.NORM.S.INV(1-$Z$36/2)*SQRT((1+2*SUMSQ(X$40:X49))/COUNT($T$37:$T$241))</f>
        <v>0.34593218104899676</v>
      </c>
    </row>
    <row r="51" spans="2:33" x14ac:dyDescent="0.25">
      <c r="B51" s="123">
        <v>38018</v>
      </c>
      <c r="C51" s="124" t="s">
        <v>569</v>
      </c>
      <c r="D51" s="125">
        <v>61.321554955266997</v>
      </c>
      <c r="E51" s="126">
        <v>50</v>
      </c>
      <c r="F51" s="127">
        <f t="shared" si="3"/>
        <v>1</v>
      </c>
      <c r="G51" s="127">
        <f t="shared" si="3"/>
        <v>0</v>
      </c>
      <c r="H51" s="127">
        <f t="shared" si="3"/>
        <v>0</v>
      </c>
      <c r="I51" s="127">
        <f t="shared" si="3"/>
        <v>0</v>
      </c>
      <c r="J51" s="127">
        <f t="shared" si="3"/>
        <v>0</v>
      </c>
      <c r="K51" s="127">
        <f t="shared" si="3"/>
        <v>0</v>
      </c>
      <c r="L51" s="127">
        <f t="shared" si="3"/>
        <v>0</v>
      </c>
      <c r="M51" s="127">
        <f t="shared" si="3"/>
        <v>0</v>
      </c>
      <c r="N51" s="127">
        <f t="shared" si="3"/>
        <v>0</v>
      </c>
      <c r="O51" s="127">
        <f t="shared" si="3"/>
        <v>0</v>
      </c>
      <c r="P51" s="127">
        <f t="shared" si="3"/>
        <v>0</v>
      </c>
      <c r="R51" s="122">
        <v>15</v>
      </c>
      <c r="S51" s="122">
        <v>61.660735903473004</v>
      </c>
      <c r="T51" s="122">
        <v>1.0191305001019941</v>
      </c>
      <c r="W51" s="122">
        <f t="shared" si="4"/>
        <v>12</v>
      </c>
      <c r="X51" s="137">
        <f>[1]!ACF($T$37:$T$241,W51)</f>
        <v>0.43436062261612107</v>
      </c>
      <c r="Y51" s="137">
        <f t="shared" si="5"/>
        <v>-0.35196861450413253</v>
      </c>
      <c r="Z51" s="137">
        <f>_xlfn.NORM.S.INV(1-$Z$36/2)*SQRT((1+2*SUMSQ(X$40:X50))/COUNT($T$37:$T$241))</f>
        <v>0.35196861450413253</v>
      </c>
      <c r="AB51" s="138"/>
      <c r="AC51" s="138"/>
      <c r="AD51" s="138"/>
      <c r="AE51" s="138"/>
      <c r="AF51" s="138"/>
      <c r="AG51" s="138"/>
    </row>
    <row r="52" spans="2:33" x14ac:dyDescent="0.25">
      <c r="B52" s="123">
        <v>38047</v>
      </c>
      <c r="C52" s="124" t="s">
        <v>570</v>
      </c>
      <c r="D52" s="125">
        <v>70.112271592493002</v>
      </c>
      <c r="E52" s="126">
        <v>51</v>
      </c>
      <c r="F52" s="127">
        <f t="shared" si="3"/>
        <v>0</v>
      </c>
      <c r="G52" s="127">
        <f t="shared" si="3"/>
        <v>1</v>
      </c>
      <c r="H52" s="127">
        <f t="shared" si="3"/>
        <v>0</v>
      </c>
      <c r="I52" s="127">
        <f t="shared" si="3"/>
        <v>0</v>
      </c>
      <c r="J52" s="127">
        <f t="shared" si="3"/>
        <v>0</v>
      </c>
      <c r="K52" s="127">
        <f t="shared" si="3"/>
        <v>0</v>
      </c>
      <c r="L52" s="127">
        <f t="shared" si="3"/>
        <v>0</v>
      </c>
      <c r="M52" s="127">
        <f t="shared" si="3"/>
        <v>0</v>
      </c>
      <c r="N52" s="127">
        <f t="shared" si="3"/>
        <v>0</v>
      </c>
      <c r="O52" s="127">
        <f t="shared" si="3"/>
        <v>0</v>
      </c>
      <c r="P52" s="127">
        <f t="shared" si="3"/>
        <v>0</v>
      </c>
      <c r="R52" s="122">
        <v>16</v>
      </c>
      <c r="S52" s="122">
        <v>59.478653379348181</v>
      </c>
      <c r="T52" s="122">
        <v>0.28858255689881673</v>
      </c>
      <c r="W52" s="122">
        <f t="shared" si="4"/>
        <v>13</v>
      </c>
      <c r="X52" s="137">
        <f>[1]!ACF($T$37:$T$241,W52)</f>
        <v>0.22547429050686615</v>
      </c>
      <c r="Y52" s="137">
        <f t="shared" si="5"/>
        <v>-0.36187398555753802</v>
      </c>
      <c r="Z52" s="137">
        <f>_xlfn.NORM.S.INV(1-$Z$36/2)*SQRT((1+2*SUMSQ(X$40:X51))/COUNT($T$37:$T$241))</f>
        <v>0.36187398555753802</v>
      </c>
    </row>
    <row r="53" spans="2:33" x14ac:dyDescent="0.25">
      <c r="B53" s="123">
        <v>38078</v>
      </c>
      <c r="C53" s="124" t="s">
        <v>571</v>
      </c>
      <c r="D53" s="125">
        <v>67.972673605203994</v>
      </c>
      <c r="E53" s="126">
        <v>52</v>
      </c>
      <c r="F53" s="127">
        <f t="shared" si="3"/>
        <v>0</v>
      </c>
      <c r="G53" s="127">
        <f t="shared" si="3"/>
        <v>0</v>
      </c>
      <c r="H53" s="127">
        <f t="shared" si="3"/>
        <v>1</v>
      </c>
      <c r="I53" s="127">
        <f t="shared" si="3"/>
        <v>0</v>
      </c>
      <c r="J53" s="127">
        <f t="shared" si="3"/>
        <v>0</v>
      </c>
      <c r="K53" s="127">
        <f t="shared" si="3"/>
        <v>0</v>
      </c>
      <c r="L53" s="127">
        <f t="shared" si="3"/>
        <v>0</v>
      </c>
      <c r="M53" s="127">
        <f t="shared" si="3"/>
        <v>0</v>
      </c>
      <c r="N53" s="127">
        <f t="shared" si="3"/>
        <v>0</v>
      </c>
      <c r="O53" s="127">
        <f t="shared" si="3"/>
        <v>0</v>
      </c>
      <c r="P53" s="127">
        <f t="shared" si="3"/>
        <v>0</v>
      </c>
      <c r="R53" s="122">
        <v>17</v>
      </c>
      <c r="S53" s="122">
        <v>59.546439933511479</v>
      </c>
      <c r="T53" s="122">
        <v>0.27594067732351846</v>
      </c>
      <c r="W53" s="122">
        <f t="shared" si="4"/>
        <v>14</v>
      </c>
      <c r="X53" s="137">
        <f>[1]!ACF($T$37:$T$241,W53)</f>
        <v>9.7427382474246815E-2</v>
      </c>
      <c r="Y53" s="137">
        <f t="shared" si="5"/>
        <v>-0.36449704335754918</v>
      </c>
      <c r="Z53" s="137">
        <f>_xlfn.NORM.S.INV(1-$Z$36/2)*SQRT((1+2*SUMSQ(X$40:X52))/COUNT($T$37:$T$241))</f>
        <v>0.36449704335754918</v>
      </c>
    </row>
    <row r="54" spans="2:33" x14ac:dyDescent="0.25">
      <c r="B54" s="123">
        <v>38108</v>
      </c>
      <c r="C54" s="124" t="s">
        <v>572</v>
      </c>
      <c r="D54" s="125">
        <v>67.890095484686995</v>
      </c>
      <c r="E54" s="126">
        <v>53</v>
      </c>
      <c r="F54" s="127">
        <f t="shared" si="3"/>
        <v>0</v>
      </c>
      <c r="G54" s="127">
        <f t="shared" si="3"/>
        <v>0</v>
      </c>
      <c r="H54" s="127">
        <f t="shared" si="3"/>
        <v>0</v>
      </c>
      <c r="I54" s="127">
        <f t="shared" si="3"/>
        <v>1</v>
      </c>
      <c r="J54" s="127">
        <f t="shared" si="3"/>
        <v>0</v>
      </c>
      <c r="K54" s="127">
        <f t="shared" si="3"/>
        <v>0</v>
      </c>
      <c r="L54" s="127">
        <f t="shared" si="3"/>
        <v>0</v>
      </c>
      <c r="M54" s="127">
        <f t="shared" si="3"/>
        <v>0</v>
      </c>
      <c r="N54" s="127">
        <f t="shared" si="3"/>
        <v>0</v>
      </c>
      <c r="O54" s="127">
        <f t="shared" si="3"/>
        <v>0</v>
      </c>
      <c r="P54" s="127">
        <f t="shared" si="3"/>
        <v>0</v>
      </c>
      <c r="R54" s="122">
        <v>18</v>
      </c>
      <c r="S54" s="122">
        <v>57.840702059923238</v>
      </c>
      <c r="T54" s="122">
        <v>0.61553911343876422</v>
      </c>
      <c r="W54" s="122">
        <f t="shared" si="4"/>
        <v>15</v>
      </c>
      <c r="X54" s="137">
        <f>[1]!ACF($T$37:$T$241,W54)</f>
        <v>7.309706697280044E-2</v>
      </c>
      <c r="Y54" s="137">
        <f t="shared" si="5"/>
        <v>-0.36498470652478915</v>
      </c>
      <c r="Z54" s="137">
        <f>_xlfn.NORM.S.INV(1-$Z$36/2)*SQRT((1+2*SUMSQ(X$40:X53))/COUNT($T$37:$T$241))</f>
        <v>0.36498470652478915</v>
      </c>
    </row>
    <row r="55" spans="2:33" x14ac:dyDescent="0.25">
      <c r="B55" s="123">
        <v>38139</v>
      </c>
      <c r="C55" s="124" t="s">
        <v>573</v>
      </c>
      <c r="D55" s="125">
        <v>66.474065718079999</v>
      </c>
      <c r="E55" s="126">
        <v>54</v>
      </c>
      <c r="F55" s="127">
        <f t="shared" si="3"/>
        <v>0</v>
      </c>
      <c r="G55" s="127">
        <f t="shared" si="3"/>
        <v>0</v>
      </c>
      <c r="H55" s="127">
        <f t="shared" si="3"/>
        <v>0</v>
      </c>
      <c r="I55" s="127">
        <f t="shared" si="3"/>
        <v>0</v>
      </c>
      <c r="J55" s="127">
        <f t="shared" si="3"/>
        <v>1</v>
      </c>
      <c r="K55" s="127">
        <f t="shared" si="3"/>
        <v>0</v>
      </c>
      <c r="L55" s="127">
        <f t="shared" si="3"/>
        <v>0</v>
      </c>
      <c r="M55" s="127">
        <f t="shared" si="3"/>
        <v>0</v>
      </c>
      <c r="N55" s="127">
        <f t="shared" si="3"/>
        <v>0</v>
      </c>
      <c r="O55" s="127">
        <f t="shared" si="3"/>
        <v>0</v>
      </c>
      <c r="P55" s="127">
        <f t="shared" si="3"/>
        <v>0</v>
      </c>
      <c r="R55" s="122">
        <v>19</v>
      </c>
      <c r="S55" s="122">
        <v>54.961678154138767</v>
      </c>
      <c r="T55" s="122">
        <v>1.3829884070462342</v>
      </c>
      <c r="W55" s="122">
        <f t="shared" si="4"/>
        <v>16</v>
      </c>
      <c r="X55" s="137">
        <f>[1]!ACF($T$37:$T$241,W55)</f>
        <v>8.4164746820431693E-2</v>
      </c>
      <c r="Y55" s="137">
        <f t="shared" si="5"/>
        <v>-0.36525892987855146</v>
      </c>
      <c r="Z55" s="137">
        <f>_xlfn.NORM.S.INV(1-$Z$36/2)*SQRT((1+2*SUMSQ(X$40:X54))/COUNT($T$37:$T$241))</f>
        <v>0.36525892987855146</v>
      </c>
    </row>
    <row r="56" spans="2:33" x14ac:dyDescent="0.25">
      <c r="B56" s="123">
        <v>38169</v>
      </c>
      <c r="C56" s="124" t="s">
        <v>574</v>
      </c>
      <c r="D56" s="125">
        <v>65.672726924521001</v>
      </c>
      <c r="E56" s="126">
        <v>55</v>
      </c>
      <c r="F56" s="127">
        <f t="shared" si="3"/>
        <v>0</v>
      </c>
      <c r="G56" s="127">
        <f t="shared" si="3"/>
        <v>0</v>
      </c>
      <c r="H56" s="127">
        <f t="shared" si="3"/>
        <v>0</v>
      </c>
      <c r="I56" s="127">
        <f t="shared" si="3"/>
        <v>0</v>
      </c>
      <c r="J56" s="127">
        <f t="shared" si="3"/>
        <v>0</v>
      </c>
      <c r="K56" s="127">
        <f t="shared" si="3"/>
        <v>1</v>
      </c>
      <c r="L56" s="127">
        <f t="shared" si="3"/>
        <v>0</v>
      </c>
      <c r="M56" s="127">
        <f t="shared" si="3"/>
        <v>0</v>
      </c>
      <c r="N56" s="127">
        <f t="shared" si="3"/>
        <v>0</v>
      </c>
      <c r="O56" s="127">
        <f t="shared" si="3"/>
        <v>0</v>
      </c>
      <c r="P56" s="127">
        <f t="shared" si="3"/>
        <v>0</v>
      </c>
      <c r="R56" s="122">
        <v>20</v>
      </c>
      <c r="S56" s="122">
        <v>57.05916810534989</v>
      </c>
      <c r="T56" s="122">
        <v>5.3728159600112235E-2</v>
      </c>
      <c r="W56" s="122">
        <f t="shared" si="4"/>
        <v>17</v>
      </c>
      <c r="X56" s="137">
        <f>[1]!ACF($T$37:$T$241,W56)</f>
        <v>8.1037197706816652E-2</v>
      </c>
      <c r="Y56" s="137">
        <f t="shared" si="5"/>
        <v>-0.36562216349254834</v>
      </c>
      <c r="Z56" s="137">
        <f>_xlfn.NORM.S.INV(1-$Z$36/2)*SQRT((1+2*SUMSQ(X$40:X55))/COUNT($T$37:$T$241))</f>
        <v>0.36562216349254834</v>
      </c>
    </row>
    <row r="57" spans="2:33" x14ac:dyDescent="0.25">
      <c r="B57" s="123">
        <v>38200</v>
      </c>
      <c r="C57" s="124" t="s">
        <v>575</v>
      </c>
      <c r="D57" s="125">
        <v>66.659762484642002</v>
      </c>
      <c r="E57" s="126">
        <v>56</v>
      </c>
      <c r="F57" s="127">
        <f t="shared" si="3"/>
        <v>0</v>
      </c>
      <c r="G57" s="127">
        <f t="shared" si="3"/>
        <v>0</v>
      </c>
      <c r="H57" s="127">
        <f t="shared" si="3"/>
        <v>0</v>
      </c>
      <c r="I57" s="127">
        <f t="shared" si="3"/>
        <v>0</v>
      </c>
      <c r="J57" s="127">
        <f t="shared" si="3"/>
        <v>0</v>
      </c>
      <c r="K57" s="127">
        <f t="shared" si="3"/>
        <v>0</v>
      </c>
      <c r="L57" s="127">
        <f t="shared" si="3"/>
        <v>1</v>
      </c>
      <c r="M57" s="127">
        <f t="shared" si="3"/>
        <v>0</v>
      </c>
      <c r="N57" s="127">
        <f t="shared" si="3"/>
        <v>0</v>
      </c>
      <c r="O57" s="127">
        <f t="shared" si="3"/>
        <v>0</v>
      </c>
      <c r="P57" s="127">
        <f t="shared" si="3"/>
        <v>0</v>
      </c>
      <c r="R57" s="122">
        <v>21</v>
      </c>
      <c r="S57" s="122">
        <v>55.101222283366411</v>
      </c>
      <c r="T57" s="122">
        <v>0.22348356946358905</v>
      </c>
      <c r="W57" s="122">
        <f t="shared" si="4"/>
        <v>18</v>
      </c>
      <c r="X57" s="137">
        <f>[1]!ACF($T$37:$T$241,W57)</f>
        <v>4.4085189570472957E-2</v>
      </c>
      <c r="Y57" s="137">
        <f t="shared" si="5"/>
        <v>-0.36595858122521074</v>
      </c>
      <c r="Z57" s="137">
        <f>_xlfn.NORM.S.INV(1-$Z$36/2)*SQRT((1+2*SUMSQ(X$40:X56))/COUNT($T$37:$T$241))</f>
        <v>0.36595858122521074</v>
      </c>
    </row>
    <row r="58" spans="2:33" x14ac:dyDescent="0.25">
      <c r="B58" s="123">
        <v>38231</v>
      </c>
      <c r="C58" s="124" t="s">
        <v>576</v>
      </c>
      <c r="D58" s="125">
        <v>65.279087514729</v>
      </c>
      <c r="E58" s="126">
        <v>57</v>
      </c>
      <c r="F58" s="127">
        <f t="shared" si="3"/>
        <v>0</v>
      </c>
      <c r="G58" s="127">
        <f t="shared" si="3"/>
        <v>0</v>
      </c>
      <c r="H58" s="127">
        <f t="shared" si="3"/>
        <v>0</v>
      </c>
      <c r="I58" s="127">
        <f t="shared" si="3"/>
        <v>0</v>
      </c>
      <c r="J58" s="127">
        <f t="shared" si="3"/>
        <v>0</v>
      </c>
      <c r="K58" s="127">
        <f t="shared" si="3"/>
        <v>0</v>
      </c>
      <c r="L58" s="127">
        <f t="shared" si="3"/>
        <v>0</v>
      </c>
      <c r="M58" s="127">
        <f t="shared" si="3"/>
        <v>1</v>
      </c>
      <c r="N58" s="127">
        <f t="shared" si="3"/>
        <v>0</v>
      </c>
      <c r="O58" s="127">
        <f t="shared" si="3"/>
        <v>0</v>
      </c>
      <c r="P58" s="127">
        <f t="shared" si="3"/>
        <v>0</v>
      </c>
      <c r="R58" s="122">
        <v>22</v>
      </c>
      <c r="S58" s="122">
        <v>60.519880072772118</v>
      </c>
      <c r="T58" s="122">
        <v>-0.66650530843512001</v>
      </c>
      <c r="W58" s="122">
        <f t="shared" si="4"/>
        <v>19</v>
      </c>
      <c r="X58" s="137">
        <f>[1]!ACF($T$37:$T$241,W58)</f>
        <v>-9.8613832962819656E-3</v>
      </c>
      <c r="Y58" s="137">
        <f t="shared" si="5"/>
        <v>-0.3660580843623264</v>
      </c>
      <c r="Z58" s="137">
        <f>_xlfn.NORM.S.INV(1-$Z$36/2)*SQRT((1+2*SUMSQ(X$40:X57))/COUNT($T$37:$T$241))</f>
        <v>0.3660580843623264</v>
      </c>
    </row>
    <row r="59" spans="2:33" x14ac:dyDescent="0.25">
      <c r="B59" s="123">
        <v>38261</v>
      </c>
      <c r="C59" s="124" t="s">
        <v>577</v>
      </c>
      <c r="D59" s="125">
        <v>70.636479493988006</v>
      </c>
      <c r="E59" s="126">
        <v>58</v>
      </c>
      <c r="F59" s="127">
        <f t="shared" si="3"/>
        <v>0</v>
      </c>
      <c r="G59" s="127">
        <f t="shared" si="3"/>
        <v>0</v>
      </c>
      <c r="H59" s="127">
        <f t="shared" si="3"/>
        <v>0</v>
      </c>
      <c r="I59" s="127">
        <f t="shared" si="3"/>
        <v>0</v>
      </c>
      <c r="J59" s="127">
        <f t="shared" si="3"/>
        <v>0</v>
      </c>
      <c r="K59" s="127">
        <f t="shared" si="3"/>
        <v>0</v>
      </c>
      <c r="L59" s="127">
        <f t="shared" si="3"/>
        <v>0</v>
      </c>
      <c r="M59" s="127">
        <f t="shared" si="3"/>
        <v>0</v>
      </c>
      <c r="N59" s="127">
        <f t="shared" si="3"/>
        <v>1</v>
      </c>
      <c r="O59" s="127">
        <f t="shared" si="3"/>
        <v>0</v>
      </c>
      <c r="P59" s="127">
        <f t="shared" si="3"/>
        <v>0</v>
      </c>
      <c r="R59" s="122">
        <v>23</v>
      </c>
      <c r="S59" s="122">
        <v>62.404148921673823</v>
      </c>
      <c r="T59" s="122">
        <v>-1.717231251612823</v>
      </c>
      <c r="W59" s="122">
        <f t="shared" si="4"/>
        <v>20</v>
      </c>
      <c r="X59" s="137">
        <f>[1]!ACF($T$37:$T$241,W59)</f>
        <v>-0.10636643369752204</v>
      </c>
      <c r="Y59" s="137">
        <f t="shared" si="5"/>
        <v>-0.3660630624786923</v>
      </c>
      <c r="Z59" s="137">
        <f>_xlfn.NORM.S.INV(1-$Z$36/2)*SQRT((1+2*SUMSQ(X$40:X58))/COUNT($T$37:$T$241))</f>
        <v>0.3660630624786923</v>
      </c>
    </row>
    <row r="60" spans="2:33" x14ac:dyDescent="0.25">
      <c r="B60" s="123">
        <v>38292</v>
      </c>
      <c r="C60" s="124" t="s">
        <v>578</v>
      </c>
      <c r="D60" s="125">
        <v>71.346680870512998</v>
      </c>
      <c r="E60" s="126">
        <v>59</v>
      </c>
      <c r="F60" s="127">
        <f t="shared" si="3"/>
        <v>0</v>
      </c>
      <c r="G60" s="127">
        <f t="shared" si="3"/>
        <v>0</v>
      </c>
      <c r="H60" s="127">
        <f t="shared" si="3"/>
        <v>0</v>
      </c>
      <c r="I60" s="127">
        <f t="shared" si="3"/>
        <v>0</v>
      </c>
      <c r="J60" s="127">
        <f t="shared" si="3"/>
        <v>0</v>
      </c>
      <c r="K60" s="127">
        <f t="shared" si="3"/>
        <v>0</v>
      </c>
      <c r="L60" s="127">
        <f t="shared" si="3"/>
        <v>0</v>
      </c>
      <c r="M60" s="127">
        <f t="shared" si="3"/>
        <v>0</v>
      </c>
      <c r="N60" s="127">
        <f t="shared" si="3"/>
        <v>0</v>
      </c>
      <c r="O60" s="127">
        <f t="shared" si="3"/>
        <v>1</v>
      </c>
      <c r="P60" s="127">
        <f t="shared" si="3"/>
        <v>0</v>
      </c>
      <c r="R60" s="122">
        <v>24</v>
      </c>
      <c r="S60" s="122">
        <v>66.065882292830409</v>
      </c>
      <c r="T60" s="122">
        <v>-3.5265457405994098</v>
      </c>
      <c r="W60" s="122">
        <f t="shared" si="4"/>
        <v>21</v>
      </c>
      <c r="X60" s="137">
        <f>[1]!ACF($T$37:$T$241,W60)</f>
        <v>-0.20094757060098539</v>
      </c>
      <c r="Y60" s="137">
        <f t="shared" si="5"/>
        <v>-0.36664176111977509</v>
      </c>
      <c r="Z60" s="137">
        <f>_xlfn.NORM.S.INV(1-$Z$36/2)*SQRT((1+2*SUMSQ(X$40:X59))/COUNT($T$37:$T$241))</f>
        <v>0.36664176111977509</v>
      </c>
    </row>
    <row r="61" spans="2:33" x14ac:dyDescent="0.25">
      <c r="B61" s="123">
        <v>38322</v>
      </c>
      <c r="C61" s="124" t="s">
        <v>579</v>
      </c>
      <c r="D61" s="125">
        <v>74.189871292136004</v>
      </c>
      <c r="E61" s="126">
        <v>60</v>
      </c>
      <c r="F61" s="127">
        <f t="shared" si="3"/>
        <v>0</v>
      </c>
      <c r="G61" s="127">
        <f t="shared" si="3"/>
        <v>0</v>
      </c>
      <c r="H61" s="127">
        <f t="shared" si="3"/>
        <v>0</v>
      </c>
      <c r="I61" s="127">
        <f t="shared" si="3"/>
        <v>0</v>
      </c>
      <c r="J61" s="127">
        <f t="shared" si="3"/>
        <v>0</v>
      </c>
      <c r="K61" s="127">
        <f t="shared" si="3"/>
        <v>0</v>
      </c>
      <c r="L61" s="127">
        <f t="shared" si="3"/>
        <v>0</v>
      </c>
      <c r="M61" s="127">
        <f t="shared" si="3"/>
        <v>0</v>
      </c>
      <c r="N61" s="127">
        <f t="shared" si="3"/>
        <v>0</v>
      </c>
      <c r="O61" s="127">
        <f t="shared" si="3"/>
        <v>0</v>
      </c>
      <c r="P61" s="127">
        <f t="shared" si="3"/>
        <v>1</v>
      </c>
      <c r="R61" s="122">
        <v>25</v>
      </c>
      <c r="S61" s="122">
        <v>58.135839766961233</v>
      </c>
      <c r="T61" s="122">
        <v>0.62067912499976785</v>
      </c>
      <c r="W61" s="122">
        <f t="shared" si="4"/>
        <v>22</v>
      </c>
      <c r="X61" s="137">
        <f>[1]!ACF($T$37:$T$241,W61)</f>
        <v>-0.24584346182197669</v>
      </c>
      <c r="Y61" s="137">
        <f t="shared" si="5"/>
        <v>-0.36869977707570045</v>
      </c>
      <c r="Z61" s="137">
        <f>_xlfn.NORM.S.INV(1-$Z$36/2)*SQRT((1+2*SUMSQ(X$40:X60))/COUNT($T$37:$T$241))</f>
        <v>0.36869977707570045</v>
      </c>
    </row>
    <row r="62" spans="2:33" x14ac:dyDescent="0.25">
      <c r="B62" s="123">
        <v>38353</v>
      </c>
      <c r="C62" s="124" t="s">
        <v>580</v>
      </c>
      <c r="D62" s="125">
        <v>68.445000345501001</v>
      </c>
      <c r="E62" s="126">
        <v>61</v>
      </c>
      <c r="F62" s="127">
        <f t="shared" si="3"/>
        <v>0</v>
      </c>
      <c r="G62" s="127">
        <f t="shared" si="3"/>
        <v>0</v>
      </c>
      <c r="H62" s="127">
        <f t="shared" si="3"/>
        <v>0</v>
      </c>
      <c r="I62" s="127">
        <f t="shared" si="3"/>
        <v>0</v>
      </c>
      <c r="J62" s="127">
        <f t="shared" si="3"/>
        <v>0</v>
      </c>
      <c r="K62" s="127">
        <f t="shared" si="3"/>
        <v>0</v>
      </c>
      <c r="L62" s="127">
        <f t="shared" si="3"/>
        <v>0</v>
      </c>
      <c r="M62" s="127">
        <f t="shared" si="3"/>
        <v>0</v>
      </c>
      <c r="N62" s="127">
        <f t="shared" si="3"/>
        <v>0</v>
      </c>
      <c r="O62" s="127">
        <f t="shared" si="3"/>
        <v>0</v>
      </c>
      <c r="P62" s="127">
        <f t="shared" si="3"/>
        <v>0</v>
      </c>
      <c r="R62" s="122">
        <v>26</v>
      </c>
      <c r="S62" s="122">
        <v>55.325681055258386</v>
      </c>
      <c r="T62" s="122">
        <v>0.44875782688561117</v>
      </c>
      <c r="W62" s="122">
        <f t="shared" si="4"/>
        <v>23</v>
      </c>
      <c r="X62" s="137">
        <f>[1]!ACF($T$37:$T$241,W62)</f>
        <v>-0.14322998027699124</v>
      </c>
      <c r="Y62" s="137">
        <f t="shared" si="5"/>
        <v>-0.37175884308774421</v>
      </c>
      <c r="Z62" s="137">
        <f>_xlfn.NORM.S.INV(1-$Z$36/2)*SQRT((1+2*SUMSQ(X$40:X61))/COUNT($T$37:$T$241))</f>
        <v>0.37175884308774421</v>
      </c>
    </row>
    <row r="63" spans="2:33" x14ac:dyDescent="0.25">
      <c r="B63" s="123">
        <v>38384</v>
      </c>
      <c r="C63" s="124" t="s">
        <v>569</v>
      </c>
      <c r="D63" s="125">
        <v>65.234412569783004</v>
      </c>
      <c r="E63" s="126">
        <v>62</v>
      </c>
      <c r="F63" s="127">
        <f t="shared" si="3"/>
        <v>1</v>
      </c>
      <c r="G63" s="127">
        <f t="shared" si="3"/>
        <v>0</v>
      </c>
      <c r="H63" s="127">
        <f t="shared" ref="G63:Q89" si="6">IF($C63=H$1,1,0)</f>
        <v>0</v>
      </c>
      <c r="I63" s="127">
        <f t="shared" si="6"/>
        <v>0</v>
      </c>
      <c r="J63" s="127">
        <f t="shared" si="6"/>
        <v>0</v>
      </c>
      <c r="K63" s="127">
        <f t="shared" si="6"/>
        <v>0</v>
      </c>
      <c r="L63" s="127">
        <f t="shared" si="6"/>
        <v>0</v>
      </c>
      <c r="M63" s="127">
        <f t="shared" si="6"/>
        <v>0</v>
      </c>
      <c r="N63" s="127">
        <f t="shared" si="6"/>
        <v>0</v>
      </c>
      <c r="O63" s="127">
        <f t="shared" si="6"/>
        <v>0</v>
      </c>
      <c r="P63" s="127">
        <f t="shared" si="6"/>
        <v>0</v>
      </c>
      <c r="R63" s="122">
        <v>27</v>
      </c>
      <c r="S63" s="122">
        <v>64.92782150385662</v>
      </c>
      <c r="T63" s="122">
        <v>-1.6865625106306226</v>
      </c>
      <c r="W63" s="122">
        <f t="shared" si="4"/>
        <v>24</v>
      </c>
      <c r="X63" s="137">
        <f>[1]!ACF($T$37:$T$241,W63)</f>
        <v>-7.1353133950836423E-2</v>
      </c>
      <c r="Y63" s="137">
        <f t="shared" si="5"/>
        <v>-0.37279147638931381</v>
      </c>
      <c r="Z63" s="137">
        <f>_xlfn.NORM.S.INV(1-$Z$36/2)*SQRT((1+2*SUMSQ(X$40:X62))/COUNT($T$37:$T$241))</f>
        <v>0.37279147638931381</v>
      </c>
    </row>
    <row r="64" spans="2:33" x14ac:dyDescent="0.25">
      <c r="B64" s="123">
        <v>38412</v>
      </c>
      <c r="C64" s="124" t="s">
        <v>570</v>
      </c>
      <c r="D64" s="125">
        <v>73.872724250020994</v>
      </c>
      <c r="E64" s="126">
        <v>63</v>
      </c>
      <c r="F64" s="127">
        <f t="shared" ref="F64:P127" si="7">IF($C64=F$1,1,0)</f>
        <v>0</v>
      </c>
      <c r="G64" s="127">
        <f t="shared" si="6"/>
        <v>1</v>
      </c>
      <c r="H64" s="127">
        <f t="shared" si="6"/>
        <v>0</v>
      </c>
      <c r="I64" s="127">
        <f t="shared" si="6"/>
        <v>0</v>
      </c>
      <c r="J64" s="127">
        <f t="shared" si="6"/>
        <v>0</v>
      </c>
      <c r="K64" s="127">
        <f t="shared" si="6"/>
        <v>0</v>
      </c>
      <c r="L64" s="127">
        <f t="shared" si="6"/>
        <v>0</v>
      </c>
      <c r="M64" s="127">
        <f t="shared" si="6"/>
        <v>0</v>
      </c>
      <c r="N64" s="127">
        <f t="shared" si="6"/>
        <v>0</v>
      </c>
      <c r="O64" s="127">
        <f t="shared" si="6"/>
        <v>0</v>
      </c>
      <c r="P64" s="127">
        <f t="shared" si="6"/>
        <v>0</v>
      </c>
      <c r="R64" s="122">
        <v>28</v>
      </c>
      <c r="S64" s="122">
        <v>62.745738979731783</v>
      </c>
      <c r="T64" s="122">
        <v>-1.0836953393757796</v>
      </c>
      <c r="W64" s="122">
        <f t="shared" si="4"/>
        <v>25</v>
      </c>
      <c r="X64" s="137">
        <f>[1]!ACF($T$37:$T$241,W64)</f>
        <v>-0.2440810386351944</v>
      </c>
      <c r="Y64" s="137">
        <f t="shared" si="5"/>
        <v>-0.37304730756058752</v>
      </c>
      <c r="Z64" s="137">
        <f>_xlfn.NORM.S.INV(1-$Z$36/2)*SQRT((1+2*SUMSQ(X$40:X63))/COUNT($T$37:$T$241))</f>
        <v>0.37304730756058752</v>
      </c>
    </row>
    <row r="65" spans="2:26" x14ac:dyDescent="0.25">
      <c r="B65" s="123">
        <v>38443</v>
      </c>
      <c r="C65" s="124" t="s">
        <v>571</v>
      </c>
      <c r="D65" s="125">
        <v>72.151020229874007</v>
      </c>
      <c r="E65" s="126">
        <v>64</v>
      </c>
      <c r="F65" s="127">
        <f t="shared" si="7"/>
        <v>0</v>
      </c>
      <c r="G65" s="127">
        <f t="shared" si="6"/>
        <v>0</v>
      </c>
      <c r="H65" s="127">
        <f t="shared" si="6"/>
        <v>1</v>
      </c>
      <c r="I65" s="127">
        <f t="shared" si="6"/>
        <v>0</v>
      </c>
      <c r="J65" s="127">
        <f t="shared" si="6"/>
        <v>0</v>
      </c>
      <c r="K65" s="127">
        <f t="shared" si="6"/>
        <v>0</v>
      </c>
      <c r="L65" s="127">
        <f t="shared" si="6"/>
        <v>0</v>
      </c>
      <c r="M65" s="127">
        <f t="shared" si="6"/>
        <v>0</v>
      </c>
      <c r="N65" s="127">
        <f t="shared" si="6"/>
        <v>0</v>
      </c>
      <c r="O65" s="127">
        <f t="shared" si="6"/>
        <v>0</v>
      </c>
      <c r="P65" s="127">
        <f t="shared" si="6"/>
        <v>0</v>
      </c>
      <c r="R65" s="122">
        <v>29</v>
      </c>
      <c r="S65" s="122">
        <v>62.813525533895074</v>
      </c>
      <c r="T65" s="122">
        <v>-1.7129177782560774</v>
      </c>
      <c r="W65" s="122">
        <f t="shared" si="4"/>
        <v>26</v>
      </c>
      <c r="X65" s="137">
        <f>[1]!ACF($T$37:$T$241,W65)</f>
        <v>-0.31476240616278189</v>
      </c>
      <c r="Y65" s="137">
        <f t="shared" si="5"/>
        <v>-0.37602798465142295</v>
      </c>
      <c r="Z65" s="137">
        <f>_xlfn.NORM.S.INV(1-$Z$36/2)*SQRT((1+2*SUMSQ(X$40:X64))/COUNT($T$37:$T$241))</f>
        <v>0.37602798465142295</v>
      </c>
    </row>
    <row r="66" spans="2:26" x14ac:dyDescent="0.25">
      <c r="B66" s="123">
        <v>38473</v>
      </c>
      <c r="C66" s="124" t="s">
        <v>572</v>
      </c>
      <c r="D66" s="125">
        <v>71.383797953032001</v>
      </c>
      <c r="E66" s="126">
        <v>65</v>
      </c>
      <c r="F66" s="127">
        <f t="shared" si="7"/>
        <v>0</v>
      </c>
      <c r="G66" s="127">
        <f t="shared" si="6"/>
        <v>0</v>
      </c>
      <c r="H66" s="127">
        <f t="shared" si="6"/>
        <v>0</v>
      </c>
      <c r="I66" s="127">
        <f t="shared" si="6"/>
        <v>1</v>
      </c>
      <c r="J66" s="127">
        <f t="shared" si="6"/>
        <v>0</v>
      </c>
      <c r="K66" s="127">
        <f t="shared" si="6"/>
        <v>0</v>
      </c>
      <c r="L66" s="127">
        <f t="shared" si="6"/>
        <v>0</v>
      </c>
      <c r="M66" s="127">
        <f t="shared" si="6"/>
        <v>0</v>
      </c>
      <c r="N66" s="127">
        <f t="shared" si="6"/>
        <v>0</v>
      </c>
      <c r="O66" s="127">
        <f t="shared" si="6"/>
        <v>0</v>
      </c>
      <c r="P66" s="127">
        <f t="shared" si="6"/>
        <v>0</v>
      </c>
      <c r="R66" s="122">
        <v>30</v>
      </c>
      <c r="S66" s="122">
        <v>61.10778766030684</v>
      </c>
      <c r="T66" s="122">
        <v>-1.2273366645698403</v>
      </c>
      <c r="W66" s="122">
        <f t="shared" si="4"/>
        <v>27</v>
      </c>
      <c r="X66" s="137">
        <f>[1]!ACF($T$37:$T$241,W66)</f>
        <v>-0.31589824424791801</v>
      </c>
      <c r="Y66" s="137">
        <f t="shared" si="5"/>
        <v>-0.38093327115756415</v>
      </c>
      <c r="Z66" s="137">
        <f>_xlfn.NORM.S.INV(1-$Z$36/2)*SQRT((1+2*SUMSQ(X$40:X65))/COUNT($T$37:$T$241))</f>
        <v>0.38093327115756415</v>
      </c>
    </row>
    <row r="67" spans="2:26" x14ac:dyDescent="0.25">
      <c r="B67" s="123">
        <v>38504</v>
      </c>
      <c r="C67" s="124" t="s">
        <v>573</v>
      </c>
      <c r="D67" s="125">
        <v>70.560173746116007</v>
      </c>
      <c r="E67" s="126">
        <v>66</v>
      </c>
      <c r="F67" s="127">
        <f t="shared" si="7"/>
        <v>0</v>
      </c>
      <c r="G67" s="127">
        <f t="shared" si="6"/>
        <v>0</v>
      </c>
      <c r="H67" s="127">
        <f t="shared" si="6"/>
        <v>0</v>
      </c>
      <c r="I67" s="127">
        <f t="shared" si="6"/>
        <v>0</v>
      </c>
      <c r="J67" s="127">
        <f t="shared" si="6"/>
        <v>1</v>
      </c>
      <c r="K67" s="127">
        <f t="shared" si="6"/>
        <v>0</v>
      </c>
      <c r="L67" s="127">
        <f t="shared" si="6"/>
        <v>0</v>
      </c>
      <c r="M67" s="127">
        <f t="shared" si="6"/>
        <v>0</v>
      </c>
      <c r="N67" s="127">
        <f t="shared" si="6"/>
        <v>0</v>
      </c>
      <c r="O67" s="127">
        <f t="shared" si="6"/>
        <v>0</v>
      </c>
      <c r="P67" s="127">
        <f t="shared" si="6"/>
        <v>0</v>
      </c>
      <c r="R67" s="122">
        <v>31</v>
      </c>
      <c r="S67" s="122">
        <v>58.228763754522369</v>
      </c>
      <c r="T67" s="122">
        <v>0.20388780740962886</v>
      </c>
      <c r="W67" s="122">
        <f t="shared" si="4"/>
        <v>28</v>
      </c>
      <c r="X67" s="137">
        <f>[1]!ACF($T$37:$T$241,W67)</f>
        <v>-0.30106073523472127</v>
      </c>
      <c r="Y67" s="137">
        <f t="shared" si="5"/>
        <v>-0.38581098378737905</v>
      </c>
      <c r="Z67" s="137">
        <f>_xlfn.NORM.S.INV(1-$Z$36/2)*SQRT((1+2*SUMSQ(X$40:X66))/COUNT($T$37:$T$241))</f>
        <v>0.38581098378737905</v>
      </c>
    </row>
    <row r="68" spans="2:26" x14ac:dyDescent="0.25">
      <c r="B68" s="123">
        <v>38534</v>
      </c>
      <c r="C68" s="124" t="s">
        <v>574</v>
      </c>
      <c r="D68" s="125">
        <v>68.386984451366999</v>
      </c>
      <c r="E68" s="126">
        <v>67</v>
      </c>
      <c r="F68" s="127">
        <f t="shared" si="7"/>
        <v>0</v>
      </c>
      <c r="G68" s="127">
        <f t="shared" si="6"/>
        <v>0</v>
      </c>
      <c r="H68" s="127">
        <f t="shared" si="6"/>
        <v>0</v>
      </c>
      <c r="I68" s="127">
        <f t="shared" si="6"/>
        <v>0</v>
      </c>
      <c r="J68" s="127">
        <f t="shared" si="6"/>
        <v>0</v>
      </c>
      <c r="K68" s="127">
        <f t="shared" si="6"/>
        <v>1</v>
      </c>
      <c r="L68" s="127">
        <f t="shared" si="6"/>
        <v>0</v>
      </c>
      <c r="M68" s="127">
        <f t="shared" si="6"/>
        <v>0</v>
      </c>
      <c r="N68" s="127">
        <f t="shared" si="6"/>
        <v>0</v>
      </c>
      <c r="O68" s="127">
        <f t="shared" si="6"/>
        <v>0</v>
      </c>
      <c r="P68" s="127">
        <f t="shared" si="6"/>
        <v>0</v>
      </c>
      <c r="R68" s="122">
        <v>32</v>
      </c>
      <c r="S68" s="122">
        <v>60.326253705733492</v>
      </c>
      <c r="T68" s="122">
        <v>-1.0892241191454914</v>
      </c>
      <c r="W68" s="122">
        <f t="shared" si="4"/>
        <v>29</v>
      </c>
      <c r="X68" s="137">
        <f>[1]!ACF($T$37:$T$241,W68)</f>
        <v>-0.28119489924528901</v>
      </c>
      <c r="Y68" s="137">
        <f t="shared" si="5"/>
        <v>-0.39018841337044197</v>
      </c>
      <c r="Z68" s="137">
        <f>_xlfn.NORM.S.INV(1-$Z$36/2)*SQRT((1+2*SUMSQ(X$40:X67))/COUNT($T$37:$T$241))</f>
        <v>0.39018841337044197</v>
      </c>
    </row>
    <row r="69" spans="2:26" x14ac:dyDescent="0.25">
      <c r="B69" s="123">
        <v>38565</v>
      </c>
      <c r="C69" s="124" t="s">
        <v>575</v>
      </c>
      <c r="D69" s="125">
        <v>70.826519098177997</v>
      </c>
      <c r="E69" s="126">
        <v>68</v>
      </c>
      <c r="F69" s="127">
        <f t="shared" si="7"/>
        <v>0</v>
      </c>
      <c r="G69" s="127">
        <f t="shared" si="6"/>
        <v>0</v>
      </c>
      <c r="H69" s="127">
        <f t="shared" si="6"/>
        <v>0</v>
      </c>
      <c r="I69" s="127">
        <f t="shared" si="6"/>
        <v>0</v>
      </c>
      <c r="J69" s="127">
        <f t="shared" si="6"/>
        <v>0</v>
      </c>
      <c r="K69" s="127">
        <f t="shared" si="6"/>
        <v>0</v>
      </c>
      <c r="L69" s="127">
        <f t="shared" si="6"/>
        <v>1</v>
      </c>
      <c r="M69" s="127">
        <f t="shared" si="6"/>
        <v>0</v>
      </c>
      <c r="N69" s="127">
        <f t="shared" si="6"/>
        <v>0</v>
      </c>
      <c r="O69" s="127">
        <f t="shared" si="6"/>
        <v>0</v>
      </c>
      <c r="P69" s="127">
        <f t="shared" si="6"/>
        <v>0</v>
      </c>
      <c r="R69" s="122">
        <v>33</v>
      </c>
      <c r="S69" s="122">
        <v>58.368307883750013</v>
      </c>
      <c r="T69" s="122">
        <v>-0.46328755776901431</v>
      </c>
      <c r="W69" s="194">
        <f t="shared" si="4"/>
        <v>30</v>
      </c>
      <c r="X69" s="195">
        <f>[1]!ACF($T$37:$T$241,W69)</f>
        <v>-0.29534383473986026</v>
      </c>
      <c r="Y69" s="195">
        <f t="shared" si="5"/>
        <v>-0.39396748202432141</v>
      </c>
      <c r="Z69" s="195">
        <f>_xlfn.NORM.S.INV(1-$Z$36/2)*SQRT((1+2*SUMSQ(X$40:X68))/COUNT($T$37:$T$241))</f>
        <v>0.39396748202432141</v>
      </c>
    </row>
    <row r="70" spans="2:26" x14ac:dyDescent="0.25">
      <c r="B70" s="123">
        <v>38596</v>
      </c>
      <c r="C70" s="124" t="s">
        <v>576</v>
      </c>
      <c r="D70" s="125">
        <v>68.761571421642998</v>
      </c>
      <c r="E70" s="126">
        <v>69</v>
      </c>
      <c r="F70" s="127">
        <f t="shared" si="7"/>
        <v>0</v>
      </c>
      <c r="G70" s="127">
        <f t="shared" si="6"/>
        <v>0</v>
      </c>
      <c r="H70" s="127">
        <f t="shared" si="6"/>
        <v>0</v>
      </c>
      <c r="I70" s="127">
        <f t="shared" si="6"/>
        <v>0</v>
      </c>
      <c r="J70" s="127">
        <f t="shared" si="6"/>
        <v>0</v>
      </c>
      <c r="K70" s="127">
        <f t="shared" si="6"/>
        <v>0</v>
      </c>
      <c r="L70" s="127">
        <f t="shared" si="6"/>
        <v>0</v>
      </c>
      <c r="M70" s="127">
        <f t="shared" si="6"/>
        <v>1</v>
      </c>
      <c r="N70" s="127">
        <f t="shared" si="6"/>
        <v>0</v>
      </c>
      <c r="O70" s="127">
        <f t="shared" si="6"/>
        <v>0</v>
      </c>
      <c r="P70" s="127">
        <f t="shared" si="6"/>
        <v>0</v>
      </c>
      <c r="R70" s="122">
        <v>34</v>
      </c>
      <c r="S70" s="122">
        <v>63.78696567315572</v>
      </c>
      <c r="T70" s="122">
        <v>-1.3985157701787188</v>
      </c>
      <c r="W70" s="139"/>
      <c r="X70" s="139"/>
      <c r="Y70" s="139"/>
      <c r="Z70" s="139"/>
    </row>
    <row r="71" spans="2:26" x14ac:dyDescent="0.25">
      <c r="B71" s="123">
        <v>38626</v>
      </c>
      <c r="C71" s="124" t="s">
        <v>577</v>
      </c>
      <c r="D71" s="125">
        <v>73.414034995674001</v>
      </c>
      <c r="E71" s="126">
        <v>70</v>
      </c>
      <c r="F71" s="127">
        <f t="shared" si="7"/>
        <v>0</v>
      </c>
      <c r="G71" s="127">
        <f t="shared" si="6"/>
        <v>0</v>
      </c>
      <c r="H71" s="127">
        <f t="shared" si="6"/>
        <v>0</v>
      </c>
      <c r="I71" s="127">
        <f t="shared" si="6"/>
        <v>0</v>
      </c>
      <c r="J71" s="127">
        <f t="shared" si="6"/>
        <v>0</v>
      </c>
      <c r="K71" s="127">
        <f t="shared" si="6"/>
        <v>0</v>
      </c>
      <c r="L71" s="127">
        <f t="shared" si="6"/>
        <v>0</v>
      </c>
      <c r="M71" s="127">
        <f t="shared" si="6"/>
        <v>0</v>
      </c>
      <c r="N71" s="127">
        <f t="shared" si="6"/>
        <v>1</v>
      </c>
      <c r="O71" s="127">
        <f t="shared" si="6"/>
        <v>0</v>
      </c>
      <c r="P71" s="127">
        <f t="shared" si="6"/>
        <v>0</v>
      </c>
      <c r="R71" s="122">
        <v>35</v>
      </c>
      <c r="S71" s="122">
        <v>65.671234522057432</v>
      </c>
      <c r="T71" s="122">
        <v>-2.6152197626264311</v>
      </c>
    </row>
    <row r="72" spans="2:26" x14ac:dyDescent="0.25">
      <c r="B72" s="123">
        <v>38657</v>
      </c>
      <c r="C72" s="124" t="s">
        <v>578</v>
      </c>
      <c r="D72" s="125">
        <v>75.449640448791001</v>
      </c>
      <c r="E72" s="126">
        <v>71</v>
      </c>
      <c r="F72" s="127">
        <f t="shared" si="7"/>
        <v>0</v>
      </c>
      <c r="G72" s="127">
        <f t="shared" si="6"/>
        <v>0</v>
      </c>
      <c r="H72" s="127">
        <f t="shared" si="6"/>
        <v>0</v>
      </c>
      <c r="I72" s="127">
        <f t="shared" si="6"/>
        <v>0</v>
      </c>
      <c r="J72" s="127">
        <f t="shared" si="6"/>
        <v>0</v>
      </c>
      <c r="K72" s="127">
        <f t="shared" si="6"/>
        <v>0</v>
      </c>
      <c r="L72" s="127">
        <f t="shared" si="6"/>
        <v>0</v>
      </c>
      <c r="M72" s="127">
        <f t="shared" si="6"/>
        <v>0</v>
      </c>
      <c r="N72" s="127">
        <f t="shared" si="6"/>
        <v>0</v>
      </c>
      <c r="O72" s="127">
        <f t="shared" si="6"/>
        <v>1</v>
      </c>
      <c r="P72" s="127">
        <f t="shared" si="6"/>
        <v>0</v>
      </c>
      <c r="R72" s="122">
        <v>36</v>
      </c>
      <c r="S72" s="122">
        <v>69.332967893214018</v>
      </c>
      <c r="T72" s="122">
        <v>-3.8051009450420139</v>
      </c>
    </row>
    <row r="73" spans="2:26" x14ac:dyDescent="0.25">
      <c r="B73" s="123">
        <v>38687</v>
      </c>
      <c r="C73" s="124" t="s">
        <v>579</v>
      </c>
      <c r="D73" s="125">
        <v>79.360776695794002</v>
      </c>
      <c r="E73" s="126">
        <v>72</v>
      </c>
      <c r="F73" s="127">
        <f t="shared" si="7"/>
        <v>0</v>
      </c>
      <c r="G73" s="127">
        <f t="shared" si="6"/>
        <v>0</v>
      </c>
      <c r="H73" s="127">
        <f t="shared" si="6"/>
        <v>0</v>
      </c>
      <c r="I73" s="127">
        <f t="shared" si="6"/>
        <v>0</v>
      </c>
      <c r="J73" s="127">
        <f t="shared" si="6"/>
        <v>0</v>
      </c>
      <c r="K73" s="127">
        <f t="shared" si="6"/>
        <v>0</v>
      </c>
      <c r="L73" s="127">
        <f t="shared" si="6"/>
        <v>0</v>
      </c>
      <c r="M73" s="127">
        <f t="shared" si="6"/>
        <v>0</v>
      </c>
      <c r="N73" s="127">
        <f t="shared" si="6"/>
        <v>0</v>
      </c>
      <c r="O73" s="127">
        <f t="shared" si="6"/>
        <v>0</v>
      </c>
      <c r="P73" s="127">
        <f t="shared" si="6"/>
        <v>1</v>
      </c>
      <c r="R73" s="122">
        <v>37</v>
      </c>
      <c r="S73" s="122">
        <v>61.402925367344835</v>
      </c>
      <c r="T73" s="122">
        <v>-0.20626235305083185</v>
      </c>
    </row>
    <row r="74" spans="2:26" x14ac:dyDescent="0.25">
      <c r="B74" s="123">
        <v>38718</v>
      </c>
      <c r="C74" s="124" t="s">
        <v>580</v>
      </c>
      <c r="D74" s="125">
        <v>72.415419562729994</v>
      </c>
      <c r="E74" s="126">
        <v>73</v>
      </c>
      <c r="F74" s="127">
        <f t="shared" si="7"/>
        <v>0</v>
      </c>
      <c r="G74" s="127">
        <f t="shared" si="6"/>
        <v>0</v>
      </c>
      <c r="H74" s="127">
        <f t="shared" si="6"/>
        <v>0</v>
      </c>
      <c r="I74" s="127">
        <f t="shared" si="6"/>
        <v>0</v>
      </c>
      <c r="J74" s="127">
        <f t="shared" si="6"/>
        <v>0</v>
      </c>
      <c r="K74" s="127">
        <f t="shared" si="6"/>
        <v>0</v>
      </c>
      <c r="L74" s="127">
        <f t="shared" si="6"/>
        <v>0</v>
      </c>
      <c r="M74" s="127">
        <f t="shared" si="6"/>
        <v>0</v>
      </c>
      <c r="N74" s="127">
        <f t="shared" si="6"/>
        <v>0</v>
      </c>
      <c r="O74" s="127">
        <f t="shared" si="6"/>
        <v>0</v>
      </c>
      <c r="P74" s="127">
        <f t="shared" si="6"/>
        <v>0</v>
      </c>
      <c r="R74" s="122">
        <v>38</v>
      </c>
      <c r="S74" s="122">
        <v>58.592766655641988</v>
      </c>
      <c r="T74" s="122">
        <v>6.0759122199009141E-2</v>
      </c>
    </row>
    <row r="75" spans="2:26" x14ac:dyDescent="0.25">
      <c r="B75" s="123">
        <v>38749</v>
      </c>
      <c r="C75" s="124" t="s">
        <v>569</v>
      </c>
      <c r="D75" s="125">
        <v>70.023901755771007</v>
      </c>
      <c r="E75" s="126">
        <v>74</v>
      </c>
      <c r="F75" s="127">
        <f t="shared" si="7"/>
        <v>1</v>
      </c>
      <c r="G75" s="127">
        <f t="shared" si="6"/>
        <v>0</v>
      </c>
      <c r="H75" s="127">
        <f t="shared" si="6"/>
        <v>0</v>
      </c>
      <c r="I75" s="127">
        <f t="shared" si="6"/>
        <v>0</v>
      </c>
      <c r="J75" s="127">
        <f t="shared" si="6"/>
        <v>0</v>
      </c>
      <c r="K75" s="127">
        <f t="shared" si="6"/>
        <v>0</v>
      </c>
      <c r="L75" s="127">
        <f t="shared" si="6"/>
        <v>0</v>
      </c>
      <c r="M75" s="127">
        <f t="shared" si="6"/>
        <v>0</v>
      </c>
      <c r="N75" s="127">
        <f t="shared" si="6"/>
        <v>0</v>
      </c>
      <c r="O75" s="127">
        <f t="shared" si="6"/>
        <v>0</v>
      </c>
      <c r="P75" s="127">
        <f t="shared" si="6"/>
        <v>0</v>
      </c>
      <c r="R75" s="122">
        <v>39</v>
      </c>
      <c r="S75" s="122">
        <v>68.194907104240215</v>
      </c>
      <c r="T75" s="122">
        <v>-2.1011307756762108</v>
      </c>
    </row>
    <row r="76" spans="2:26" x14ac:dyDescent="0.25">
      <c r="B76" s="123">
        <v>38777</v>
      </c>
      <c r="C76" s="124" t="s">
        <v>570</v>
      </c>
      <c r="D76" s="125">
        <v>77.857092439332007</v>
      </c>
      <c r="E76" s="126">
        <v>75</v>
      </c>
      <c r="F76" s="127">
        <f t="shared" si="7"/>
        <v>0</v>
      </c>
      <c r="G76" s="127">
        <f t="shared" si="6"/>
        <v>1</v>
      </c>
      <c r="H76" s="127">
        <f t="shared" si="6"/>
        <v>0</v>
      </c>
      <c r="I76" s="127">
        <f t="shared" si="6"/>
        <v>0</v>
      </c>
      <c r="J76" s="127">
        <f t="shared" si="6"/>
        <v>0</v>
      </c>
      <c r="K76" s="127">
        <f t="shared" si="6"/>
        <v>0</v>
      </c>
      <c r="L76" s="127">
        <f t="shared" si="6"/>
        <v>0</v>
      </c>
      <c r="M76" s="127">
        <f t="shared" si="6"/>
        <v>0</v>
      </c>
      <c r="N76" s="127">
        <f t="shared" si="6"/>
        <v>0</v>
      </c>
      <c r="O76" s="127">
        <f t="shared" si="6"/>
        <v>0</v>
      </c>
      <c r="P76" s="127">
        <f t="shared" si="6"/>
        <v>0</v>
      </c>
      <c r="R76" s="122">
        <v>40</v>
      </c>
      <c r="S76" s="122">
        <v>66.012824580115392</v>
      </c>
      <c r="T76" s="122">
        <v>-1.9464301448583967</v>
      </c>
    </row>
    <row r="77" spans="2:26" x14ac:dyDescent="0.25">
      <c r="B77" s="123">
        <v>38808</v>
      </c>
      <c r="C77" s="124" t="s">
        <v>571</v>
      </c>
      <c r="D77" s="125">
        <v>76.087098411490999</v>
      </c>
      <c r="E77" s="126">
        <v>76</v>
      </c>
      <c r="F77" s="127">
        <f t="shared" si="7"/>
        <v>0</v>
      </c>
      <c r="G77" s="127">
        <f t="shared" si="6"/>
        <v>0</v>
      </c>
      <c r="H77" s="127">
        <f t="shared" si="6"/>
        <v>1</v>
      </c>
      <c r="I77" s="127">
        <f t="shared" si="6"/>
        <v>0</v>
      </c>
      <c r="J77" s="127">
        <f t="shared" si="6"/>
        <v>0</v>
      </c>
      <c r="K77" s="127">
        <f t="shared" si="6"/>
        <v>0</v>
      </c>
      <c r="L77" s="127">
        <f t="shared" si="6"/>
        <v>0</v>
      </c>
      <c r="M77" s="127">
        <f t="shared" si="6"/>
        <v>0</v>
      </c>
      <c r="N77" s="127">
        <f t="shared" si="6"/>
        <v>0</v>
      </c>
      <c r="O77" s="127">
        <f t="shared" si="6"/>
        <v>0</v>
      </c>
      <c r="P77" s="127">
        <f t="shared" si="6"/>
        <v>0</v>
      </c>
      <c r="R77" s="122">
        <v>41</v>
      </c>
      <c r="S77" s="122">
        <v>66.080611134278683</v>
      </c>
      <c r="T77" s="122">
        <v>-2.2068018290156814</v>
      </c>
    </row>
    <row r="78" spans="2:26" x14ac:dyDescent="0.25">
      <c r="B78" s="123">
        <v>38838</v>
      </c>
      <c r="C78" s="124" t="s">
        <v>572</v>
      </c>
      <c r="D78" s="125">
        <v>76.772317808127994</v>
      </c>
      <c r="E78" s="126">
        <v>77</v>
      </c>
      <c r="F78" s="127">
        <f t="shared" si="7"/>
        <v>0</v>
      </c>
      <c r="G78" s="127">
        <f t="shared" si="6"/>
        <v>0</v>
      </c>
      <c r="H78" s="127">
        <f t="shared" si="6"/>
        <v>0</v>
      </c>
      <c r="I78" s="127">
        <f t="shared" si="6"/>
        <v>1</v>
      </c>
      <c r="J78" s="127">
        <f t="shared" si="6"/>
        <v>0</v>
      </c>
      <c r="K78" s="127">
        <f t="shared" si="6"/>
        <v>0</v>
      </c>
      <c r="L78" s="127">
        <f t="shared" si="6"/>
        <v>0</v>
      </c>
      <c r="M78" s="127">
        <f t="shared" si="6"/>
        <v>0</v>
      </c>
      <c r="N78" s="127">
        <f t="shared" si="6"/>
        <v>0</v>
      </c>
      <c r="O78" s="127">
        <f t="shared" si="6"/>
        <v>0</v>
      </c>
      <c r="P78" s="127">
        <f t="shared" si="6"/>
        <v>0</v>
      </c>
      <c r="R78" s="122">
        <v>42</v>
      </c>
      <c r="S78" s="122">
        <v>64.37487326069045</v>
      </c>
      <c r="T78" s="122">
        <v>-1.9001748914234469</v>
      </c>
    </row>
    <row r="79" spans="2:26" x14ac:dyDescent="0.25">
      <c r="B79" s="123">
        <v>38869</v>
      </c>
      <c r="C79" s="124" t="s">
        <v>573</v>
      </c>
      <c r="D79" s="125">
        <v>75.412793551608004</v>
      </c>
      <c r="E79" s="126">
        <v>78</v>
      </c>
      <c r="F79" s="127">
        <f t="shared" si="7"/>
        <v>0</v>
      </c>
      <c r="G79" s="127">
        <f t="shared" si="6"/>
        <v>0</v>
      </c>
      <c r="H79" s="127">
        <f t="shared" si="6"/>
        <v>0</v>
      </c>
      <c r="I79" s="127">
        <f t="shared" si="6"/>
        <v>0</v>
      </c>
      <c r="J79" s="127">
        <f t="shared" si="6"/>
        <v>1</v>
      </c>
      <c r="K79" s="127">
        <f t="shared" si="6"/>
        <v>0</v>
      </c>
      <c r="L79" s="127">
        <f t="shared" si="6"/>
        <v>0</v>
      </c>
      <c r="M79" s="127">
        <f t="shared" si="6"/>
        <v>0</v>
      </c>
      <c r="N79" s="127">
        <f t="shared" si="6"/>
        <v>0</v>
      </c>
      <c r="O79" s="127">
        <f t="shared" si="6"/>
        <v>0</v>
      </c>
      <c r="P79" s="127">
        <f t="shared" si="6"/>
        <v>0</v>
      </c>
      <c r="R79" s="122">
        <v>43</v>
      </c>
      <c r="S79" s="122">
        <v>61.495849354905978</v>
      </c>
      <c r="T79" s="122">
        <v>-0.48614605729098059</v>
      </c>
    </row>
    <row r="80" spans="2:26" x14ac:dyDescent="0.25">
      <c r="B80" s="123">
        <v>38899</v>
      </c>
      <c r="C80" s="124" t="s">
        <v>574</v>
      </c>
      <c r="D80" s="125">
        <v>72.959334647633</v>
      </c>
      <c r="E80" s="126">
        <v>79</v>
      </c>
      <c r="F80" s="127">
        <f t="shared" si="7"/>
        <v>0</v>
      </c>
      <c r="G80" s="127">
        <f t="shared" si="6"/>
        <v>0</v>
      </c>
      <c r="H80" s="127">
        <f t="shared" si="6"/>
        <v>0</v>
      </c>
      <c r="I80" s="127">
        <f t="shared" si="6"/>
        <v>0</v>
      </c>
      <c r="J80" s="127">
        <f t="shared" si="6"/>
        <v>0</v>
      </c>
      <c r="K80" s="127">
        <f t="shared" si="6"/>
        <v>1</v>
      </c>
      <c r="L80" s="127">
        <f t="shared" si="6"/>
        <v>0</v>
      </c>
      <c r="M80" s="127">
        <f t="shared" si="6"/>
        <v>0</v>
      </c>
      <c r="N80" s="127">
        <f t="shared" si="6"/>
        <v>0</v>
      </c>
      <c r="O80" s="127">
        <f t="shared" si="6"/>
        <v>0</v>
      </c>
      <c r="P80" s="127">
        <f t="shared" si="6"/>
        <v>0</v>
      </c>
      <c r="R80" s="122">
        <v>44</v>
      </c>
      <c r="S80" s="122">
        <v>63.593339306117102</v>
      </c>
      <c r="T80" s="122">
        <v>-2.2076122055431</v>
      </c>
    </row>
    <row r="81" spans="2:20" x14ac:dyDescent="0.25">
      <c r="B81" s="123">
        <v>38930</v>
      </c>
      <c r="C81" s="124" t="s">
        <v>575</v>
      </c>
      <c r="D81" s="125">
        <v>74.242245929575006</v>
      </c>
      <c r="E81" s="126">
        <v>80</v>
      </c>
      <c r="F81" s="127">
        <f t="shared" si="7"/>
        <v>0</v>
      </c>
      <c r="G81" s="127">
        <f t="shared" si="6"/>
        <v>0</v>
      </c>
      <c r="H81" s="127">
        <f t="shared" si="6"/>
        <v>0</v>
      </c>
      <c r="I81" s="127">
        <f t="shared" si="6"/>
        <v>0</v>
      </c>
      <c r="J81" s="127">
        <f t="shared" si="6"/>
        <v>0</v>
      </c>
      <c r="K81" s="127">
        <f t="shared" si="6"/>
        <v>0</v>
      </c>
      <c r="L81" s="127">
        <f t="shared" si="6"/>
        <v>1</v>
      </c>
      <c r="M81" s="127">
        <f t="shared" si="6"/>
        <v>0</v>
      </c>
      <c r="N81" s="127">
        <f t="shared" si="6"/>
        <v>0</v>
      </c>
      <c r="O81" s="127">
        <f t="shared" si="6"/>
        <v>0</v>
      </c>
      <c r="P81" s="127">
        <f t="shared" si="6"/>
        <v>0</v>
      </c>
      <c r="R81" s="122">
        <v>45</v>
      </c>
      <c r="S81" s="122">
        <v>61.635393484133623</v>
      </c>
      <c r="T81" s="122">
        <v>-1.442115989237621</v>
      </c>
    </row>
    <row r="82" spans="2:20" x14ac:dyDescent="0.25">
      <c r="B82" s="123">
        <v>38961</v>
      </c>
      <c r="C82" s="124" t="s">
        <v>576</v>
      </c>
      <c r="D82" s="125">
        <v>73.394420823220997</v>
      </c>
      <c r="E82" s="126">
        <v>81</v>
      </c>
      <c r="F82" s="127">
        <f t="shared" si="7"/>
        <v>0</v>
      </c>
      <c r="G82" s="127">
        <f t="shared" si="6"/>
        <v>0</v>
      </c>
      <c r="H82" s="127">
        <f t="shared" si="6"/>
        <v>0</v>
      </c>
      <c r="I82" s="127">
        <f t="shared" si="6"/>
        <v>0</v>
      </c>
      <c r="J82" s="127">
        <f t="shared" si="6"/>
        <v>0</v>
      </c>
      <c r="K82" s="127">
        <f t="shared" si="6"/>
        <v>0</v>
      </c>
      <c r="L82" s="127">
        <f t="shared" si="6"/>
        <v>0</v>
      </c>
      <c r="M82" s="127">
        <f t="shared" si="6"/>
        <v>1</v>
      </c>
      <c r="N82" s="127">
        <f t="shared" si="6"/>
        <v>0</v>
      </c>
      <c r="O82" s="127">
        <f t="shared" si="6"/>
        <v>0</v>
      </c>
      <c r="P82" s="127">
        <f t="shared" si="6"/>
        <v>0</v>
      </c>
      <c r="R82" s="122">
        <v>46</v>
      </c>
      <c r="S82" s="122">
        <v>67.054051273539329</v>
      </c>
      <c r="T82" s="122">
        <v>-2.3075962679913289</v>
      </c>
    </row>
    <row r="83" spans="2:20" x14ac:dyDescent="0.25">
      <c r="B83" s="123">
        <v>38991</v>
      </c>
      <c r="C83" s="124" t="s">
        <v>577</v>
      </c>
      <c r="D83" s="125">
        <v>79.059146140679005</v>
      </c>
      <c r="E83" s="126">
        <v>82</v>
      </c>
      <c r="F83" s="127">
        <f t="shared" si="7"/>
        <v>0</v>
      </c>
      <c r="G83" s="127">
        <f t="shared" si="6"/>
        <v>0</v>
      </c>
      <c r="H83" s="127">
        <f t="shared" si="6"/>
        <v>0</v>
      </c>
      <c r="I83" s="127">
        <f t="shared" si="6"/>
        <v>0</v>
      </c>
      <c r="J83" s="127">
        <f t="shared" si="6"/>
        <v>0</v>
      </c>
      <c r="K83" s="127">
        <f t="shared" si="6"/>
        <v>0</v>
      </c>
      <c r="L83" s="127">
        <f t="shared" si="6"/>
        <v>0</v>
      </c>
      <c r="M83" s="127">
        <f t="shared" si="6"/>
        <v>0</v>
      </c>
      <c r="N83" s="127">
        <f t="shared" si="6"/>
        <v>1</v>
      </c>
      <c r="O83" s="127">
        <f t="shared" si="6"/>
        <v>0</v>
      </c>
      <c r="P83" s="127">
        <f t="shared" si="6"/>
        <v>0</v>
      </c>
      <c r="R83" s="122">
        <v>47</v>
      </c>
      <c r="S83" s="122">
        <v>68.938320122441041</v>
      </c>
      <c r="T83" s="122">
        <v>-3.6904100959380344</v>
      </c>
    </row>
    <row r="84" spans="2:20" x14ac:dyDescent="0.25">
      <c r="B84" s="123">
        <v>39022</v>
      </c>
      <c r="C84" s="124" t="s">
        <v>578</v>
      </c>
      <c r="D84" s="125">
        <v>79.673607006181001</v>
      </c>
      <c r="E84" s="126">
        <v>83</v>
      </c>
      <c r="F84" s="127">
        <f t="shared" si="7"/>
        <v>0</v>
      </c>
      <c r="G84" s="127">
        <f t="shared" si="6"/>
        <v>0</v>
      </c>
      <c r="H84" s="127">
        <f t="shared" si="6"/>
        <v>0</v>
      </c>
      <c r="I84" s="127">
        <f t="shared" si="6"/>
        <v>0</v>
      </c>
      <c r="J84" s="127">
        <f t="shared" si="6"/>
        <v>0</v>
      </c>
      <c r="K84" s="127">
        <f t="shared" si="6"/>
        <v>0</v>
      </c>
      <c r="L84" s="127">
        <f t="shared" si="6"/>
        <v>0</v>
      </c>
      <c r="M84" s="127">
        <f t="shared" si="6"/>
        <v>0</v>
      </c>
      <c r="N84" s="127">
        <f t="shared" si="6"/>
        <v>0</v>
      </c>
      <c r="O84" s="127">
        <f t="shared" si="6"/>
        <v>1</v>
      </c>
      <c r="P84" s="127">
        <f t="shared" si="6"/>
        <v>0</v>
      </c>
      <c r="R84" s="122">
        <v>48</v>
      </c>
      <c r="S84" s="122">
        <v>72.600053493597628</v>
      </c>
      <c r="T84" s="122">
        <v>-4.8392649253716229</v>
      </c>
    </row>
    <row r="85" spans="2:20" x14ac:dyDescent="0.25">
      <c r="B85" s="123">
        <v>39052</v>
      </c>
      <c r="C85" s="124" t="s">
        <v>579</v>
      </c>
      <c r="D85" s="125">
        <v>84.140964156040994</v>
      </c>
      <c r="E85" s="126">
        <v>84</v>
      </c>
      <c r="F85" s="127">
        <f t="shared" si="7"/>
        <v>0</v>
      </c>
      <c r="G85" s="127">
        <f t="shared" si="6"/>
        <v>0</v>
      </c>
      <c r="H85" s="127">
        <f t="shared" si="6"/>
        <v>0</v>
      </c>
      <c r="I85" s="127">
        <f t="shared" si="6"/>
        <v>0</v>
      </c>
      <c r="J85" s="127">
        <f t="shared" si="6"/>
        <v>0</v>
      </c>
      <c r="K85" s="127">
        <f t="shared" si="6"/>
        <v>0</v>
      </c>
      <c r="L85" s="127">
        <f t="shared" si="6"/>
        <v>0</v>
      </c>
      <c r="M85" s="127">
        <f t="shared" si="6"/>
        <v>0</v>
      </c>
      <c r="N85" s="127">
        <f t="shared" si="6"/>
        <v>0</v>
      </c>
      <c r="O85" s="127">
        <f t="shared" si="6"/>
        <v>0</v>
      </c>
      <c r="P85" s="127">
        <f t="shared" si="6"/>
        <v>1</v>
      </c>
      <c r="R85" s="122">
        <v>49</v>
      </c>
      <c r="S85" s="122">
        <v>64.670010967728444</v>
      </c>
      <c r="T85" s="122">
        <v>-0.9677684702164413</v>
      </c>
    </row>
    <row r="86" spans="2:20" x14ac:dyDescent="0.25">
      <c r="B86" s="123">
        <v>39083</v>
      </c>
      <c r="C86" s="124" t="s">
        <v>580</v>
      </c>
      <c r="D86" s="125">
        <v>76.360676150613003</v>
      </c>
      <c r="E86" s="126">
        <v>85</v>
      </c>
      <c r="F86" s="127">
        <f t="shared" si="7"/>
        <v>0</v>
      </c>
      <c r="G86" s="127">
        <f t="shared" si="6"/>
        <v>0</v>
      </c>
      <c r="H86" s="127">
        <f t="shared" si="6"/>
        <v>0</v>
      </c>
      <c r="I86" s="127">
        <f t="shared" si="6"/>
        <v>0</v>
      </c>
      <c r="J86" s="127">
        <f t="shared" si="6"/>
        <v>0</v>
      </c>
      <c r="K86" s="127">
        <f t="shared" si="6"/>
        <v>0</v>
      </c>
      <c r="L86" s="127">
        <f t="shared" si="6"/>
        <v>0</v>
      </c>
      <c r="M86" s="127">
        <f t="shared" si="6"/>
        <v>0</v>
      </c>
      <c r="N86" s="127">
        <f t="shared" si="6"/>
        <v>0</v>
      </c>
      <c r="O86" s="127">
        <f t="shared" si="6"/>
        <v>0</v>
      </c>
      <c r="P86" s="127">
        <f t="shared" si="6"/>
        <v>0</v>
      </c>
      <c r="R86" s="122">
        <v>50</v>
      </c>
      <c r="S86" s="122">
        <v>61.859852256025597</v>
      </c>
      <c r="T86" s="122">
        <v>-0.53829730075860027</v>
      </c>
    </row>
    <row r="87" spans="2:20" x14ac:dyDescent="0.25">
      <c r="B87" s="123">
        <v>39114</v>
      </c>
      <c r="C87" s="124" t="s">
        <v>569</v>
      </c>
      <c r="D87" s="125">
        <v>73.378759796783996</v>
      </c>
      <c r="E87" s="126">
        <v>86</v>
      </c>
      <c r="F87" s="127">
        <f t="shared" si="7"/>
        <v>1</v>
      </c>
      <c r="G87" s="127">
        <f t="shared" si="6"/>
        <v>0</v>
      </c>
      <c r="H87" s="127">
        <f t="shared" si="6"/>
        <v>0</v>
      </c>
      <c r="I87" s="127">
        <f t="shared" si="6"/>
        <v>0</v>
      </c>
      <c r="J87" s="127">
        <f t="shared" si="6"/>
        <v>0</v>
      </c>
      <c r="K87" s="127">
        <f t="shared" si="6"/>
        <v>0</v>
      </c>
      <c r="L87" s="127">
        <f t="shared" si="6"/>
        <v>0</v>
      </c>
      <c r="M87" s="127">
        <f t="shared" si="6"/>
        <v>0</v>
      </c>
      <c r="N87" s="127">
        <f t="shared" si="6"/>
        <v>0</v>
      </c>
      <c r="O87" s="127">
        <f t="shared" si="6"/>
        <v>0</v>
      </c>
      <c r="P87" s="127">
        <f t="shared" si="6"/>
        <v>0</v>
      </c>
      <c r="R87" s="122">
        <v>51</v>
      </c>
      <c r="S87" s="122">
        <v>71.461992704623825</v>
      </c>
      <c r="T87" s="122">
        <v>-1.3497211121308226</v>
      </c>
    </row>
    <row r="88" spans="2:20" x14ac:dyDescent="0.25">
      <c r="B88" s="123">
        <v>39142</v>
      </c>
      <c r="C88" s="124" t="s">
        <v>570</v>
      </c>
      <c r="D88" s="125">
        <v>83.172560527056007</v>
      </c>
      <c r="E88" s="126">
        <v>87</v>
      </c>
      <c r="F88" s="127">
        <f t="shared" si="7"/>
        <v>0</v>
      </c>
      <c r="G88" s="127">
        <f t="shared" si="6"/>
        <v>1</v>
      </c>
      <c r="H88" s="127">
        <f t="shared" si="6"/>
        <v>0</v>
      </c>
      <c r="I88" s="127">
        <f t="shared" si="6"/>
        <v>0</v>
      </c>
      <c r="J88" s="127">
        <f t="shared" si="6"/>
        <v>0</v>
      </c>
      <c r="K88" s="127">
        <f t="shared" si="6"/>
        <v>0</v>
      </c>
      <c r="L88" s="127">
        <f t="shared" si="6"/>
        <v>0</v>
      </c>
      <c r="M88" s="127">
        <f t="shared" ref="G88:V113" si="8">IF($C88=M$1,1,0)</f>
        <v>0</v>
      </c>
      <c r="N88" s="127">
        <f t="shared" si="8"/>
        <v>0</v>
      </c>
      <c r="O88" s="127">
        <f t="shared" si="8"/>
        <v>0</v>
      </c>
      <c r="P88" s="127">
        <f t="shared" si="8"/>
        <v>0</v>
      </c>
      <c r="R88" s="122">
        <v>52</v>
      </c>
      <c r="S88" s="122">
        <v>69.279910180499002</v>
      </c>
      <c r="T88" s="122">
        <v>-1.3072365752950077</v>
      </c>
    </row>
    <row r="89" spans="2:20" x14ac:dyDescent="0.25">
      <c r="B89" s="123">
        <v>39173</v>
      </c>
      <c r="C89" s="124" t="s">
        <v>571</v>
      </c>
      <c r="D89" s="125">
        <v>80.593586712930005</v>
      </c>
      <c r="E89" s="126">
        <v>88</v>
      </c>
      <c r="F89" s="127">
        <f t="shared" si="7"/>
        <v>0</v>
      </c>
      <c r="G89" s="127">
        <f t="shared" si="8"/>
        <v>0</v>
      </c>
      <c r="H89" s="127">
        <f t="shared" si="8"/>
        <v>1</v>
      </c>
      <c r="I89" s="127">
        <f t="shared" si="8"/>
        <v>0</v>
      </c>
      <c r="J89" s="127">
        <f t="shared" si="8"/>
        <v>0</v>
      </c>
      <c r="K89" s="127">
        <f t="shared" si="8"/>
        <v>0</v>
      </c>
      <c r="L89" s="127">
        <f t="shared" si="8"/>
        <v>0</v>
      </c>
      <c r="M89" s="127">
        <f t="shared" si="8"/>
        <v>0</v>
      </c>
      <c r="N89" s="127">
        <f t="shared" si="8"/>
        <v>0</v>
      </c>
      <c r="O89" s="127">
        <f t="shared" si="8"/>
        <v>0</v>
      </c>
      <c r="P89" s="127">
        <f t="shared" si="8"/>
        <v>0</v>
      </c>
      <c r="R89" s="122">
        <v>53</v>
      </c>
      <c r="S89" s="122">
        <v>69.347696734662293</v>
      </c>
      <c r="T89" s="122">
        <v>-1.4576012499752977</v>
      </c>
    </row>
    <row r="90" spans="2:20" x14ac:dyDescent="0.25">
      <c r="B90" s="123">
        <v>39203</v>
      </c>
      <c r="C90" s="124" t="s">
        <v>572</v>
      </c>
      <c r="D90" s="125">
        <v>80.800082670774003</v>
      </c>
      <c r="E90" s="126">
        <v>89</v>
      </c>
      <c r="F90" s="127">
        <f t="shared" si="7"/>
        <v>0</v>
      </c>
      <c r="G90" s="127">
        <f t="shared" si="8"/>
        <v>0</v>
      </c>
      <c r="H90" s="127">
        <f t="shared" si="8"/>
        <v>0</v>
      </c>
      <c r="I90" s="127">
        <f t="shared" si="8"/>
        <v>1</v>
      </c>
      <c r="J90" s="127">
        <f t="shared" si="8"/>
        <v>0</v>
      </c>
      <c r="K90" s="127">
        <f t="shared" si="8"/>
        <v>0</v>
      </c>
      <c r="L90" s="127">
        <f t="shared" si="8"/>
        <v>0</v>
      </c>
      <c r="M90" s="127">
        <f t="shared" si="8"/>
        <v>0</v>
      </c>
      <c r="N90" s="127">
        <f t="shared" si="8"/>
        <v>0</v>
      </c>
      <c r="O90" s="127">
        <f t="shared" si="8"/>
        <v>0</v>
      </c>
      <c r="P90" s="127">
        <f t="shared" si="8"/>
        <v>0</v>
      </c>
      <c r="R90" s="122">
        <v>54</v>
      </c>
      <c r="S90" s="122">
        <v>67.641958861074059</v>
      </c>
      <c r="T90" s="122">
        <v>-1.1678931429940604</v>
      </c>
    </row>
    <row r="91" spans="2:20" x14ac:dyDescent="0.25">
      <c r="B91" s="123">
        <v>39234</v>
      </c>
      <c r="C91" s="124" t="s">
        <v>573</v>
      </c>
      <c r="D91" s="125">
        <v>79.334593693680006</v>
      </c>
      <c r="E91" s="126">
        <v>90</v>
      </c>
      <c r="F91" s="127">
        <f t="shared" si="7"/>
        <v>0</v>
      </c>
      <c r="G91" s="127">
        <f t="shared" si="8"/>
        <v>0</v>
      </c>
      <c r="H91" s="127">
        <f t="shared" si="8"/>
        <v>0</v>
      </c>
      <c r="I91" s="127">
        <f t="shared" si="8"/>
        <v>0</v>
      </c>
      <c r="J91" s="127">
        <f t="shared" si="8"/>
        <v>1</v>
      </c>
      <c r="K91" s="127">
        <f t="shared" si="8"/>
        <v>0</v>
      </c>
      <c r="L91" s="127">
        <f t="shared" si="8"/>
        <v>0</v>
      </c>
      <c r="M91" s="127">
        <f t="shared" si="8"/>
        <v>0</v>
      </c>
      <c r="N91" s="127">
        <f t="shared" si="8"/>
        <v>0</v>
      </c>
      <c r="O91" s="127">
        <f t="shared" si="8"/>
        <v>0</v>
      </c>
      <c r="P91" s="127">
        <f t="shared" si="8"/>
        <v>0</v>
      </c>
      <c r="R91" s="122">
        <v>55</v>
      </c>
      <c r="S91" s="122">
        <v>64.762934955289595</v>
      </c>
      <c r="T91" s="122">
        <v>0.90979196923140648</v>
      </c>
    </row>
    <row r="92" spans="2:20" x14ac:dyDescent="0.25">
      <c r="B92" s="123">
        <v>39264</v>
      </c>
      <c r="C92" s="124" t="s">
        <v>574</v>
      </c>
      <c r="D92" s="125">
        <v>75.321982151434995</v>
      </c>
      <c r="E92" s="126">
        <v>91</v>
      </c>
      <c r="F92" s="127">
        <f t="shared" si="7"/>
        <v>0</v>
      </c>
      <c r="G92" s="127">
        <f t="shared" si="8"/>
        <v>0</v>
      </c>
      <c r="H92" s="127">
        <f t="shared" si="8"/>
        <v>0</v>
      </c>
      <c r="I92" s="127">
        <f t="shared" si="8"/>
        <v>0</v>
      </c>
      <c r="J92" s="127">
        <f t="shared" si="8"/>
        <v>0</v>
      </c>
      <c r="K92" s="127">
        <f t="shared" si="8"/>
        <v>1</v>
      </c>
      <c r="L92" s="127">
        <f t="shared" si="8"/>
        <v>0</v>
      </c>
      <c r="M92" s="127">
        <f t="shared" si="8"/>
        <v>0</v>
      </c>
      <c r="N92" s="127">
        <f t="shared" si="8"/>
        <v>0</v>
      </c>
      <c r="O92" s="127">
        <f t="shared" si="8"/>
        <v>0</v>
      </c>
      <c r="P92" s="127">
        <f t="shared" si="8"/>
        <v>0</v>
      </c>
      <c r="R92" s="122">
        <v>56</v>
      </c>
      <c r="S92" s="122">
        <v>66.860424906500711</v>
      </c>
      <c r="T92" s="122">
        <v>-0.20066242185870919</v>
      </c>
    </row>
    <row r="93" spans="2:20" x14ac:dyDescent="0.25">
      <c r="B93" s="123">
        <v>39295</v>
      </c>
      <c r="C93" s="124" t="s">
        <v>575</v>
      </c>
      <c r="D93" s="125">
        <v>77.636575142045004</v>
      </c>
      <c r="E93" s="126">
        <v>92</v>
      </c>
      <c r="F93" s="127">
        <f t="shared" si="7"/>
        <v>0</v>
      </c>
      <c r="G93" s="127">
        <f t="shared" si="8"/>
        <v>0</v>
      </c>
      <c r="H93" s="127">
        <f t="shared" si="8"/>
        <v>0</v>
      </c>
      <c r="I93" s="127">
        <f t="shared" si="8"/>
        <v>0</v>
      </c>
      <c r="J93" s="127">
        <f t="shared" si="8"/>
        <v>0</v>
      </c>
      <c r="K93" s="127">
        <f t="shared" si="8"/>
        <v>0</v>
      </c>
      <c r="L93" s="127">
        <f t="shared" si="8"/>
        <v>1</v>
      </c>
      <c r="M93" s="127">
        <f t="shared" si="8"/>
        <v>0</v>
      </c>
      <c r="N93" s="127">
        <f t="shared" si="8"/>
        <v>0</v>
      </c>
      <c r="O93" s="127">
        <f t="shared" si="8"/>
        <v>0</v>
      </c>
      <c r="P93" s="127">
        <f t="shared" si="8"/>
        <v>0</v>
      </c>
      <c r="R93" s="122">
        <v>57</v>
      </c>
      <c r="S93" s="122">
        <v>64.902479084517225</v>
      </c>
      <c r="T93" s="122">
        <v>0.3766084302117747</v>
      </c>
    </row>
    <row r="94" spans="2:20" x14ac:dyDescent="0.25">
      <c r="B94" s="123">
        <v>39326</v>
      </c>
      <c r="C94" s="124" t="s">
        <v>576</v>
      </c>
      <c r="D94" s="125">
        <v>77.273499852211003</v>
      </c>
      <c r="E94" s="126">
        <v>93</v>
      </c>
      <c r="F94" s="127">
        <f t="shared" si="7"/>
        <v>0</v>
      </c>
      <c r="G94" s="127">
        <f t="shared" si="8"/>
        <v>0</v>
      </c>
      <c r="H94" s="127">
        <f t="shared" si="8"/>
        <v>0</v>
      </c>
      <c r="I94" s="127">
        <f t="shared" si="8"/>
        <v>0</v>
      </c>
      <c r="J94" s="127">
        <f t="shared" si="8"/>
        <v>0</v>
      </c>
      <c r="K94" s="127">
        <f t="shared" si="8"/>
        <v>0</v>
      </c>
      <c r="L94" s="127">
        <f t="shared" si="8"/>
        <v>0</v>
      </c>
      <c r="M94" s="127">
        <f t="shared" si="8"/>
        <v>1</v>
      </c>
      <c r="N94" s="127">
        <f t="shared" si="8"/>
        <v>0</v>
      </c>
      <c r="O94" s="127">
        <f t="shared" si="8"/>
        <v>0</v>
      </c>
      <c r="P94" s="127">
        <f t="shared" si="8"/>
        <v>0</v>
      </c>
      <c r="R94" s="122">
        <v>58</v>
      </c>
      <c r="S94" s="122">
        <v>70.321136873922939</v>
      </c>
      <c r="T94" s="122">
        <v>0.31534262006506708</v>
      </c>
    </row>
    <row r="95" spans="2:20" x14ac:dyDescent="0.25">
      <c r="B95" s="123">
        <v>39356</v>
      </c>
      <c r="C95" s="124" t="s">
        <v>577</v>
      </c>
      <c r="D95" s="125">
        <v>81.775627178484996</v>
      </c>
      <c r="E95" s="126">
        <v>94</v>
      </c>
      <c r="F95" s="127">
        <f t="shared" si="7"/>
        <v>0</v>
      </c>
      <c r="G95" s="127">
        <f t="shared" si="8"/>
        <v>0</v>
      </c>
      <c r="H95" s="127">
        <f t="shared" si="8"/>
        <v>0</v>
      </c>
      <c r="I95" s="127">
        <f t="shared" si="8"/>
        <v>0</v>
      </c>
      <c r="J95" s="127">
        <f t="shared" si="8"/>
        <v>0</v>
      </c>
      <c r="K95" s="127">
        <f t="shared" si="8"/>
        <v>0</v>
      </c>
      <c r="L95" s="127">
        <f t="shared" si="8"/>
        <v>0</v>
      </c>
      <c r="M95" s="127">
        <f t="shared" si="8"/>
        <v>0</v>
      </c>
      <c r="N95" s="127">
        <f t="shared" si="8"/>
        <v>1</v>
      </c>
      <c r="O95" s="127">
        <f t="shared" si="8"/>
        <v>0</v>
      </c>
      <c r="P95" s="127">
        <f t="shared" si="8"/>
        <v>0</v>
      </c>
      <c r="R95" s="122">
        <v>59</v>
      </c>
      <c r="S95" s="122">
        <v>72.205405722824651</v>
      </c>
      <c r="T95" s="122">
        <v>-0.85872485231165285</v>
      </c>
    </row>
    <row r="96" spans="2:20" x14ac:dyDescent="0.25">
      <c r="B96" s="123">
        <v>39387</v>
      </c>
      <c r="C96" s="124" t="s">
        <v>578</v>
      </c>
      <c r="D96" s="125">
        <v>83.097478626096006</v>
      </c>
      <c r="E96" s="126">
        <v>95</v>
      </c>
      <c r="F96" s="127">
        <f t="shared" si="7"/>
        <v>0</v>
      </c>
      <c r="G96" s="127">
        <f t="shared" si="8"/>
        <v>0</v>
      </c>
      <c r="H96" s="127">
        <f t="shared" si="8"/>
        <v>0</v>
      </c>
      <c r="I96" s="127">
        <f t="shared" si="8"/>
        <v>0</v>
      </c>
      <c r="J96" s="127">
        <f t="shared" si="8"/>
        <v>0</v>
      </c>
      <c r="K96" s="127">
        <f t="shared" si="8"/>
        <v>0</v>
      </c>
      <c r="L96" s="127">
        <f t="shared" si="8"/>
        <v>0</v>
      </c>
      <c r="M96" s="127">
        <f t="shared" si="8"/>
        <v>0</v>
      </c>
      <c r="N96" s="127">
        <f t="shared" si="8"/>
        <v>0</v>
      </c>
      <c r="O96" s="127">
        <f t="shared" si="8"/>
        <v>1</v>
      </c>
      <c r="P96" s="127">
        <f t="shared" si="8"/>
        <v>0</v>
      </c>
      <c r="R96" s="122">
        <v>60</v>
      </c>
      <c r="S96" s="122">
        <v>75.867139093981237</v>
      </c>
      <c r="T96" s="122">
        <v>-1.6772678018452325</v>
      </c>
    </row>
    <row r="97" spans="2:20" x14ac:dyDescent="0.25">
      <c r="B97" s="123">
        <v>39417</v>
      </c>
      <c r="C97" s="124" t="s">
        <v>579</v>
      </c>
      <c r="D97" s="125">
        <v>88.031360013750998</v>
      </c>
      <c r="E97" s="126">
        <v>96</v>
      </c>
      <c r="F97" s="127">
        <f t="shared" si="7"/>
        <v>0</v>
      </c>
      <c r="G97" s="127">
        <f t="shared" si="8"/>
        <v>0</v>
      </c>
      <c r="H97" s="127">
        <f t="shared" si="8"/>
        <v>0</v>
      </c>
      <c r="I97" s="127">
        <f t="shared" si="8"/>
        <v>0</v>
      </c>
      <c r="J97" s="127">
        <f t="shared" si="8"/>
        <v>0</v>
      </c>
      <c r="K97" s="127">
        <f t="shared" si="8"/>
        <v>0</v>
      </c>
      <c r="L97" s="127">
        <f t="shared" si="8"/>
        <v>0</v>
      </c>
      <c r="M97" s="127">
        <f t="shared" si="8"/>
        <v>0</v>
      </c>
      <c r="N97" s="127">
        <f t="shared" si="8"/>
        <v>0</v>
      </c>
      <c r="O97" s="127">
        <f t="shared" si="8"/>
        <v>0</v>
      </c>
      <c r="P97" s="127">
        <f t="shared" si="8"/>
        <v>1</v>
      </c>
      <c r="R97" s="122">
        <v>61</v>
      </c>
      <c r="S97" s="122">
        <v>67.937096568112054</v>
      </c>
      <c r="T97" s="122">
        <v>0.50790377738894676</v>
      </c>
    </row>
    <row r="98" spans="2:20" x14ac:dyDescent="0.25">
      <c r="B98" s="123">
        <v>39448</v>
      </c>
      <c r="C98" s="124" t="s">
        <v>580</v>
      </c>
      <c r="D98" s="125">
        <v>80.418272314015994</v>
      </c>
      <c r="E98" s="126">
        <v>97</v>
      </c>
      <c r="F98" s="127">
        <f t="shared" si="7"/>
        <v>0</v>
      </c>
      <c r="G98" s="127">
        <f t="shared" si="8"/>
        <v>0</v>
      </c>
      <c r="H98" s="127">
        <f t="shared" si="8"/>
        <v>0</v>
      </c>
      <c r="I98" s="127">
        <f t="shared" si="8"/>
        <v>0</v>
      </c>
      <c r="J98" s="127">
        <f t="shared" si="8"/>
        <v>0</v>
      </c>
      <c r="K98" s="127">
        <f t="shared" si="8"/>
        <v>0</v>
      </c>
      <c r="L98" s="127">
        <f t="shared" si="8"/>
        <v>0</v>
      </c>
      <c r="M98" s="127">
        <f t="shared" si="8"/>
        <v>0</v>
      </c>
      <c r="N98" s="127">
        <f t="shared" si="8"/>
        <v>0</v>
      </c>
      <c r="O98" s="127">
        <f t="shared" si="8"/>
        <v>0</v>
      </c>
      <c r="P98" s="127">
        <f t="shared" si="8"/>
        <v>0</v>
      </c>
      <c r="R98" s="122">
        <v>62</v>
      </c>
      <c r="S98" s="122">
        <v>65.126937856409214</v>
      </c>
      <c r="T98" s="122">
        <v>0.10747471337379011</v>
      </c>
    </row>
    <row r="99" spans="2:20" x14ac:dyDescent="0.25">
      <c r="B99" s="123">
        <v>39479</v>
      </c>
      <c r="C99" s="124" t="s">
        <v>569</v>
      </c>
      <c r="D99" s="125">
        <v>78.324221612043004</v>
      </c>
      <c r="E99" s="126">
        <v>98</v>
      </c>
      <c r="F99" s="127">
        <f t="shared" si="7"/>
        <v>1</v>
      </c>
      <c r="G99" s="127">
        <f t="shared" si="8"/>
        <v>0</v>
      </c>
      <c r="H99" s="127">
        <f t="shared" si="8"/>
        <v>0</v>
      </c>
      <c r="I99" s="127">
        <f t="shared" si="8"/>
        <v>0</v>
      </c>
      <c r="J99" s="127">
        <f t="shared" si="8"/>
        <v>0</v>
      </c>
      <c r="K99" s="127">
        <f t="shared" si="8"/>
        <v>0</v>
      </c>
      <c r="L99" s="127">
        <f t="shared" si="8"/>
        <v>0</v>
      </c>
      <c r="M99" s="127">
        <f t="shared" si="8"/>
        <v>0</v>
      </c>
      <c r="N99" s="127">
        <f t="shared" si="8"/>
        <v>0</v>
      </c>
      <c r="O99" s="127">
        <f t="shared" si="8"/>
        <v>0</v>
      </c>
      <c r="P99" s="127">
        <f t="shared" si="8"/>
        <v>0</v>
      </c>
      <c r="R99" s="122">
        <v>63</v>
      </c>
      <c r="S99" s="122">
        <v>74.729078305007434</v>
      </c>
      <c r="T99" s="122">
        <v>-0.85635405498643991</v>
      </c>
    </row>
    <row r="100" spans="2:20" x14ac:dyDescent="0.25">
      <c r="B100" s="123">
        <v>39508</v>
      </c>
      <c r="C100" s="124" t="s">
        <v>570</v>
      </c>
      <c r="D100" s="125">
        <v>86.660883886636</v>
      </c>
      <c r="E100" s="126">
        <v>99</v>
      </c>
      <c r="F100" s="127">
        <f t="shared" si="7"/>
        <v>0</v>
      </c>
      <c r="G100" s="127">
        <f t="shared" si="8"/>
        <v>1</v>
      </c>
      <c r="H100" s="127">
        <f t="shared" si="8"/>
        <v>0</v>
      </c>
      <c r="I100" s="127">
        <f t="shared" si="8"/>
        <v>0</v>
      </c>
      <c r="J100" s="127">
        <f t="shared" si="8"/>
        <v>0</v>
      </c>
      <c r="K100" s="127">
        <f t="shared" si="8"/>
        <v>0</v>
      </c>
      <c r="L100" s="127">
        <f t="shared" si="8"/>
        <v>0</v>
      </c>
      <c r="M100" s="127">
        <f t="shared" si="8"/>
        <v>0</v>
      </c>
      <c r="N100" s="127">
        <f t="shared" si="8"/>
        <v>0</v>
      </c>
      <c r="O100" s="127">
        <f t="shared" si="8"/>
        <v>0</v>
      </c>
      <c r="P100" s="127">
        <f t="shared" si="8"/>
        <v>0</v>
      </c>
      <c r="R100" s="122">
        <v>64</v>
      </c>
      <c r="S100" s="122">
        <v>72.546995780882611</v>
      </c>
      <c r="T100" s="122">
        <v>-0.39597555100860404</v>
      </c>
    </row>
    <row r="101" spans="2:20" x14ac:dyDescent="0.25">
      <c r="B101" s="123">
        <v>39539</v>
      </c>
      <c r="C101" s="124" t="s">
        <v>571</v>
      </c>
      <c r="D101" s="125">
        <v>84.396906279345004</v>
      </c>
      <c r="E101" s="126">
        <v>100</v>
      </c>
      <c r="F101" s="127">
        <f t="shared" si="7"/>
        <v>0</v>
      </c>
      <c r="G101" s="127">
        <f t="shared" si="8"/>
        <v>0</v>
      </c>
      <c r="H101" s="127">
        <f t="shared" si="8"/>
        <v>1</v>
      </c>
      <c r="I101" s="127">
        <f t="shared" si="8"/>
        <v>0</v>
      </c>
      <c r="J101" s="127">
        <f t="shared" si="8"/>
        <v>0</v>
      </c>
      <c r="K101" s="127">
        <f t="shared" si="8"/>
        <v>0</v>
      </c>
      <c r="L101" s="127">
        <f t="shared" si="8"/>
        <v>0</v>
      </c>
      <c r="M101" s="127">
        <f t="shared" si="8"/>
        <v>0</v>
      </c>
      <c r="N101" s="127">
        <f t="shared" si="8"/>
        <v>0</v>
      </c>
      <c r="O101" s="127">
        <f t="shared" si="8"/>
        <v>0</v>
      </c>
      <c r="P101" s="127">
        <f t="shared" si="8"/>
        <v>0</v>
      </c>
      <c r="R101" s="122">
        <v>65</v>
      </c>
      <c r="S101" s="122">
        <v>72.614782335045902</v>
      </c>
      <c r="T101" s="122">
        <v>-1.2309843820139008</v>
      </c>
    </row>
    <row r="102" spans="2:20" x14ac:dyDescent="0.25">
      <c r="B102" s="123">
        <v>39569</v>
      </c>
      <c r="C102" s="124" t="s">
        <v>572</v>
      </c>
      <c r="D102" s="125">
        <v>84.326619438197</v>
      </c>
      <c r="E102" s="126">
        <v>101</v>
      </c>
      <c r="F102" s="127">
        <f t="shared" si="7"/>
        <v>0</v>
      </c>
      <c r="G102" s="127">
        <f t="shared" si="8"/>
        <v>0</v>
      </c>
      <c r="H102" s="127">
        <f t="shared" si="8"/>
        <v>0</v>
      </c>
      <c r="I102" s="127">
        <f t="shared" si="8"/>
        <v>1</v>
      </c>
      <c r="J102" s="127">
        <f t="shared" si="8"/>
        <v>0</v>
      </c>
      <c r="K102" s="127">
        <f t="shared" si="8"/>
        <v>0</v>
      </c>
      <c r="L102" s="127">
        <f t="shared" si="8"/>
        <v>0</v>
      </c>
      <c r="M102" s="127">
        <f t="shared" si="8"/>
        <v>0</v>
      </c>
      <c r="N102" s="127">
        <f t="shared" si="8"/>
        <v>0</v>
      </c>
      <c r="O102" s="127">
        <f t="shared" si="8"/>
        <v>0</v>
      </c>
      <c r="P102" s="127">
        <f t="shared" si="8"/>
        <v>0</v>
      </c>
      <c r="R102" s="122">
        <v>66</v>
      </c>
      <c r="S102" s="122">
        <v>70.909044461457668</v>
      </c>
      <c r="T102" s="122">
        <v>-0.34887071534166125</v>
      </c>
    </row>
    <row r="103" spans="2:20" x14ac:dyDescent="0.25">
      <c r="B103" s="123">
        <v>39600</v>
      </c>
      <c r="C103" s="124" t="s">
        <v>573</v>
      </c>
      <c r="D103" s="125">
        <v>83.210883464046006</v>
      </c>
      <c r="E103" s="126">
        <v>102</v>
      </c>
      <c r="F103" s="127">
        <f t="shared" si="7"/>
        <v>0</v>
      </c>
      <c r="G103" s="127">
        <f t="shared" si="8"/>
        <v>0</v>
      </c>
      <c r="H103" s="127">
        <f t="shared" si="8"/>
        <v>0</v>
      </c>
      <c r="I103" s="127">
        <f t="shared" si="8"/>
        <v>0</v>
      </c>
      <c r="J103" s="127">
        <f t="shared" si="8"/>
        <v>1</v>
      </c>
      <c r="K103" s="127">
        <f t="shared" si="8"/>
        <v>0</v>
      </c>
      <c r="L103" s="127">
        <f t="shared" si="8"/>
        <v>0</v>
      </c>
      <c r="M103" s="127">
        <f t="shared" si="8"/>
        <v>0</v>
      </c>
      <c r="N103" s="127">
        <f t="shared" si="8"/>
        <v>0</v>
      </c>
      <c r="O103" s="127">
        <f t="shared" si="8"/>
        <v>0</v>
      </c>
      <c r="P103" s="127">
        <f t="shared" si="8"/>
        <v>0</v>
      </c>
      <c r="R103" s="122">
        <v>67</v>
      </c>
      <c r="S103" s="122">
        <v>68.030020555673204</v>
      </c>
      <c r="T103" s="122">
        <v>0.35696389569379505</v>
      </c>
    </row>
    <row r="104" spans="2:20" x14ac:dyDescent="0.25">
      <c r="B104" s="123">
        <v>39630</v>
      </c>
      <c r="C104" s="124" t="s">
        <v>574</v>
      </c>
      <c r="D104" s="125">
        <v>80.082003170654005</v>
      </c>
      <c r="E104" s="126">
        <v>103</v>
      </c>
      <c r="F104" s="127">
        <f t="shared" si="7"/>
        <v>0</v>
      </c>
      <c r="G104" s="127">
        <f t="shared" si="8"/>
        <v>0</v>
      </c>
      <c r="H104" s="127">
        <f t="shared" si="8"/>
        <v>0</v>
      </c>
      <c r="I104" s="127">
        <f t="shared" si="8"/>
        <v>0</v>
      </c>
      <c r="J104" s="127">
        <f t="shared" si="8"/>
        <v>0</v>
      </c>
      <c r="K104" s="127">
        <f t="shared" si="8"/>
        <v>1</v>
      </c>
      <c r="L104" s="127">
        <f t="shared" si="8"/>
        <v>0</v>
      </c>
      <c r="M104" s="127">
        <f t="shared" si="8"/>
        <v>0</v>
      </c>
      <c r="N104" s="127">
        <f t="shared" si="8"/>
        <v>0</v>
      </c>
      <c r="O104" s="127">
        <f t="shared" si="8"/>
        <v>0</v>
      </c>
      <c r="P104" s="127">
        <f t="shared" si="8"/>
        <v>0</v>
      </c>
      <c r="R104" s="122">
        <v>68</v>
      </c>
      <c r="S104" s="122">
        <v>70.12751050688432</v>
      </c>
      <c r="T104" s="122">
        <v>0.69900859129367632</v>
      </c>
    </row>
    <row r="105" spans="2:20" x14ac:dyDescent="0.25">
      <c r="B105" s="123">
        <v>39661</v>
      </c>
      <c r="C105" s="124" t="s">
        <v>575</v>
      </c>
      <c r="D105" s="125">
        <v>79.309627975319003</v>
      </c>
      <c r="E105" s="126">
        <v>104</v>
      </c>
      <c r="F105" s="127">
        <f t="shared" si="7"/>
        <v>0</v>
      </c>
      <c r="G105" s="127">
        <f t="shared" si="8"/>
        <v>0</v>
      </c>
      <c r="H105" s="127">
        <f t="shared" si="8"/>
        <v>0</v>
      </c>
      <c r="I105" s="127">
        <f t="shared" si="8"/>
        <v>0</v>
      </c>
      <c r="J105" s="127">
        <f t="shared" si="8"/>
        <v>0</v>
      </c>
      <c r="K105" s="127">
        <f t="shared" si="8"/>
        <v>0</v>
      </c>
      <c r="L105" s="127">
        <f t="shared" si="8"/>
        <v>1</v>
      </c>
      <c r="M105" s="127">
        <f t="shared" si="8"/>
        <v>0</v>
      </c>
      <c r="N105" s="127">
        <f t="shared" si="8"/>
        <v>0</v>
      </c>
      <c r="O105" s="127">
        <f t="shared" si="8"/>
        <v>0</v>
      </c>
      <c r="P105" s="127">
        <f t="shared" si="8"/>
        <v>0</v>
      </c>
      <c r="R105" s="122">
        <v>69</v>
      </c>
      <c r="S105" s="122">
        <v>68.169564684900834</v>
      </c>
      <c r="T105" s="122">
        <v>0.59200673674216375</v>
      </c>
    </row>
    <row r="106" spans="2:20" x14ac:dyDescent="0.25">
      <c r="B106" s="123">
        <v>39692</v>
      </c>
      <c r="C106" s="124" t="s">
        <v>576</v>
      </c>
      <c r="D106" s="125">
        <v>78.662570578328001</v>
      </c>
      <c r="E106" s="126">
        <v>105</v>
      </c>
      <c r="F106" s="127">
        <f t="shared" si="7"/>
        <v>0</v>
      </c>
      <c r="G106" s="127">
        <f t="shared" si="8"/>
        <v>0</v>
      </c>
      <c r="H106" s="127">
        <f t="shared" si="8"/>
        <v>0</v>
      </c>
      <c r="I106" s="127">
        <f t="shared" si="8"/>
        <v>0</v>
      </c>
      <c r="J106" s="127">
        <f t="shared" si="8"/>
        <v>0</v>
      </c>
      <c r="K106" s="127">
        <f t="shared" si="8"/>
        <v>0</v>
      </c>
      <c r="L106" s="127">
        <f t="shared" si="8"/>
        <v>0</v>
      </c>
      <c r="M106" s="127">
        <f t="shared" si="8"/>
        <v>1</v>
      </c>
      <c r="N106" s="127">
        <f t="shared" si="8"/>
        <v>0</v>
      </c>
      <c r="O106" s="127">
        <f t="shared" si="8"/>
        <v>0</v>
      </c>
      <c r="P106" s="127">
        <f t="shared" si="8"/>
        <v>0</v>
      </c>
      <c r="R106" s="122">
        <v>70</v>
      </c>
      <c r="S106" s="122">
        <v>73.588222474306548</v>
      </c>
      <c r="T106" s="122">
        <v>-0.1741874786325468</v>
      </c>
    </row>
    <row r="107" spans="2:20" x14ac:dyDescent="0.25">
      <c r="B107" s="123">
        <v>39722</v>
      </c>
      <c r="C107" s="124" t="s">
        <v>577</v>
      </c>
      <c r="D107" s="125">
        <v>84.146928101507001</v>
      </c>
      <c r="E107" s="126">
        <v>106</v>
      </c>
      <c r="F107" s="127">
        <f t="shared" si="7"/>
        <v>0</v>
      </c>
      <c r="G107" s="127">
        <f t="shared" si="8"/>
        <v>0</v>
      </c>
      <c r="H107" s="127">
        <f t="shared" si="8"/>
        <v>0</v>
      </c>
      <c r="I107" s="127">
        <f t="shared" si="8"/>
        <v>0</v>
      </c>
      <c r="J107" s="127">
        <f t="shared" si="8"/>
        <v>0</v>
      </c>
      <c r="K107" s="127">
        <f t="shared" si="8"/>
        <v>0</v>
      </c>
      <c r="L107" s="127">
        <f t="shared" si="8"/>
        <v>0</v>
      </c>
      <c r="M107" s="127">
        <f t="shared" si="8"/>
        <v>0</v>
      </c>
      <c r="N107" s="127">
        <f t="shared" si="8"/>
        <v>1</v>
      </c>
      <c r="O107" s="127">
        <f t="shared" si="8"/>
        <v>0</v>
      </c>
      <c r="P107" s="127">
        <f t="shared" si="8"/>
        <v>0</v>
      </c>
      <c r="R107" s="122">
        <v>71</v>
      </c>
      <c r="S107" s="122">
        <v>75.47249132320826</v>
      </c>
      <c r="T107" s="122">
        <v>-2.2850874417258638E-2</v>
      </c>
    </row>
    <row r="108" spans="2:20" x14ac:dyDescent="0.25">
      <c r="B108" s="123">
        <v>39753</v>
      </c>
      <c r="C108" s="124" t="s">
        <v>578</v>
      </c>
      <c r="D108" s="125">
        <v>82.866359050816996</v>
      </c>
      <c r="E108" s="126">
        <v>107</v>
      </c>
      <c r="F108" s="127">
        <f t="shared" si="7"/>
        <v>0</v>
      </c>
      <c r="G108" s="127">
        <f t="shared" si="8"/>
        <v>0</v>
      </c>
      <c r="H108" s="127">
        <f t="shared" si="8"/>
        <v>0</v>
      </c>
      <c r="I108" s="127">
        <f t="shared" si="8"/>
        <v>0</v>
      </c>
      <c r="J108" s="127">
        <f t="shared" si="8"/>
        <v>0</v>
      </c>
      <c r="K108" s="127">
        <f t="shared" si="8"/>
        <v>0</v>
      </c>
      <c r="L108" s="127">
        <f t="shared" si="8"/>
        <v>0</v>
      </c>
      <c r="M108" s="127">
        <f t="shared" si="8"/>
        <v>0</v>
      </c>
      <c r="N108" s="127">
        <f t="shared" si="8"/>
        <v>0</v>
      </c>
      <c r="O108" s="127">
        <f t="shared" si="8"/>
        <v>1</v>
      </c>
      <c r="P108" s="127">
        <f t="shared" si="8"/>
        <v>0</v>
      </c>
      <c r="R108" s="122">
        <v>72</v>
      </c>
      <c r="S108" s="122">
        <v>79.134224694364846</v>
      </c>
      <c r="T108" s="122">
        <v>0.22655200142915533</v>
      </c>
    </row>
    <row r="109" spans="2:20" x14ac:dyDescent="0.25">
      <c r="B109" s="123">
        <v>39783</v>
      </c>
      <c r="C109" s="124" t="s">
        <v>579</v>
      </c>
      <c r="D109" s="125">
        <v>88.141235510014994</v>
      </c>
      <c r="E109" s="126">
        <v>108</v>
      </c>
      <c r="F109" s="127">
        <f t="shared" si="7"/>
        <v>0</v>
      </c>
      <c r="G109" s="127">
        <f t="shared" si="8"/>
        <v>0</v>
      </c>
      <c r="H109" s="127">
        <f t="shared" si="8"/>
        <v>0</v>
      </c>
      <c r="I109" s="127">
        <f t="shared" si="8"/>
        <v>0</v>
      </c>
      <c r="J109" s="127">
        <f t="shared" si="8"/>
        <v>0</v>
      </c>
      <c r="K109" s="127">
        <f t="shared" si="8"/>
        <v>0</v>
      </c>
      <c r="L109" s="127">
        <f t="shared" si="8"/>
        <v>0</v>
      </c>
      <c r="M109" s="127">
        <f t="shared" si="8"/>
        <v>0</v>
      </c>
      <c r="N109" s="127">
        <f t="shared" si="8"/>
        <v>0</v>
      </c>
      <c r="O109" s="127">
        <f t="shared" si="8"/>
        <v>0</v>
      </c>
      <c r="P109" s="127">
        <f t="shared" si="8"/>
        <v>1</v>
      </c>
      <c r="R109" s="122">
        <v>73</v>
      </c>
      <c r="S109" s="122">
        <v>71.204182168495663</v>
      </c>
      <c r="T109" s="122">
        <v>1.2112373942343311</v>
      </c>
    </row>
    <row r="110" spans="2:20" x14ac:dyDescent="0.25">
      <c r="B110" s="123">
        <v>39814</v>
      </c>
      <c r="C110" s="124" t="s">
        <v>580</v>
      </c>
      <c r="D110" s="125">
        <v>78.648706494305003</v>
      </c>
      <c r="E110" s="126">
        <v>109</v>
      </c>
      <c r="F110" s="127">
        <f t="shared" si="7"/>
        <v>0</v>
      </c>
      <c r="G110" s="127">
        <f t="shared" si="8"/>
        <v>0</v>
      </c>
      <c r="H110" s="127">
        <f t="shared" si="8"/>
        <v>0</v>
      </c>
      <c r="I110" s="127">
        <f t="shared" si="8"/>
        <v>0</v>
      </c>
      <c r="J110" s="127">
        <f t="shared" si="8"/>
        <v>0</v>
      </c>
      <c r="K110" s="127">
        <f t="shared" si="8"/>
        <v>0</v>
      </c>
      <c r="L110" s="127">
        <f t="shared" si="8"/>
        <v>0</v>
      </c>
      <c r="M110" s="127">
        <f t="shared" si="8"/>
        <v>0</v>
      </c>
      <c r="N110" s="127">
        <f t="shared" si="8"/>
        <v>0</v>
      </c>
      <c r="O110" s="127">
        <f t="shared" si="8"/>
        <v>0</v>
      </c>
      <c r="P110" s="127">
        <f t="shared" si="8"/>
        <v>0</v>
      </c>
      <c r="R110" s="122">
        <v>74</v>
      </c>
      <c r="S110" s="122">
        <v>68.394023456792823</v>
      </c>
      <c r="T110" s="122">
        <v>1.6298782989781841</v>
      </c>
    </row>
    <row r="111" spans="2:20" x14ac:dyDescent="0.25">
      <c r="B111" s="123">
        <v>39845</v>
      </c>
      <c r="C111" s="124" t="s">
        <v>569</v>
      </c>
      <c r="D111" s="125">
        <v>74.762891100507005</v>
      </c>
      <c r="E111" s="126">
        <v>110</v>
      </c>
      <c r="F111" s="127">
        <f t="shared" si="7"/>
        <v>1</v>
      </c>
      <c r="G111" s="127">
        <f t="shared" si="8"/>
        <v>0</v>
      </c>
      <c r="H111" s="127">
        <f t="shared" si="8"/>
        <v>0</v>
      </c>
      <c r="I111" s="127">
        <f t="shared" si="8"/>
        <v>0</v>
      </c>
      <c r="J111" s="127">
        <f t="shared" si="8"/>
        <v>0</v>
      </c>
      <c r="K111" s="127">
        <f t="shared" si="8"/>
        <v>0</v>
      </c>
      <c r="L111" s="127">
        <f t="shared" si="8"/>
        <v>0</v>
      </c>
      <c r="M111" s="127">
        <f t="shared" si="8"/>
        <v>0</v>
      </c>
      <c r="N111" s="127">
        <f t="shared" si="8"/>
        <v>0</v>
      </c>
      <c r="O111" s="127">
        <f t="shared" si="8"/>
        <v>0</v>
      </c>
      <c r="P111" s="127">
        <f t="shared" si="8"/>
        <v>0</v>
      </c>
      <c r="R111" s="122">
        <v>75</v>
      </c>
      <c r="S111" s="122">
        <v>77.996163905391043</v>
      </c>
      <c r="T111" s="122">
        <v>-0.1390714660590362</v>
      </c>
    </row>
    <row r="112" spans="2:20" x14ac:dyDescent="0.25">
      <c r="B112" s="123">
        <v>39873</v>
      </c>
      <c r="C112" s="124" t="s">
        <v>570</v>
      </c>
      <c r="D112" s="125">
        <v>85.003006411873997</v>
      </c>
      <c r="E112" s="126">
        <v>111</v>
      </c>
      <c r="F112" s="127">
        <f t="shared" si="7"/>
        <v>0</v>
      </c>
      <c r="G112" s="127">
        <f t="shared" si="8"/>
        <v>1</v>
      </c>
      <c r="H112" s="127">
        <f t="shared" si="8"/>
        <v>0</v>
      </c>
      <c r="I112" s="127">
        <f t="shared" si="8"/>
        <v>0</v>
      </c>
      <c r="J112" s="127">
        <f t="shared" si="8"/>
        <v>0</v>
      </c>
      <c r="K112" s="127">
        <f t="shared" si="8"/>
        <v>0</v>
      </c>
      <c r="L112" s="127">
        <f t="shared" si="8"/>
        <v>0</v>
      </c>
      <c r="M112" s="127">
        <f t="shared" si="8"/>
        <v>0</v>
      </c>
      <c r="N112" s="127">
        <f t="shared" si="8"/>
        <v>0</v>
      </c>
      <c r="O112" s="127">
        <f t="shared" si="8"/>
        <v>0</v>
      </c>
      <c r="P112" s="127">
        <f t="shared" si="8"/>
        <v>0</v>
      </c>
      <c r="R112" s="122">
        <v>76</v>
      </c>
      <c r="S112" s="122">
        <v>75.81408138126622</v>
      </c>
      <c r="T112" s="122">
        <v>0.27301703022477852</v>
      </c>
    </row>
    <row r="113" spans="2:20" x14ac:dyDescent="0.25">
      <c r="B113" s="123">
        <v>39904</v>
      </c>
      <c r="C113" s="124" t="s">
        <v>571</v>
      </c>
      <c r="D113" s="125">
        <v>81.976420377574996</v>
      </c>
      <c r="E113" s="126">
        <v>112</v>
      </c>
      <c r="F113" s="127">
        <f t="shared" si="7"/>
        <v>0</v>
      </c>
      <c r="G113" s="127">
        <f t="shared" si="8"/>
        <v>0</v>
      </c>
      <c r="H113" s="127">
        <f t="shared" si="8"/>
        <v>1</v>
      </c>
      <c r="I113" s="127">
        <f t="shared" si="8"/>
        <v>0</v>
      </c>
      <c r="J113" s="127">
        <f t="shared" si="8"/>
        <v>0</v>
      </c>
      <c r="K113" s="127">
        <f t="shared" si="8"/>
        <v>0</v>
      </c>
      <c r="L113" s="127">
        <f t="shared" si="8"/>
        <v>0</v>
      </c>
      <c r="M113" s="127">
        <f t="shared" si="8"/>
        <v>0</v>
      </c>
      <c r="N113" s="127">
        <f t="shared" si="8"/>
        <v>0</v>
      </c>
      <c r="O113" s="127">
        <f t="shared" si="8"/>
        <v>0</v>
      </c>
      <c r="P113" s="127">
        <f t="shared" si="8"/>
        <v>0</v>
      </c>
      <c r="R113" s="122">
        <v>77</v>
      </c>
      <c r="S113" s="122">
        <v>75.881867935429511</v>
      </c>
      <c r="T113" s="122">
        <v>0.89044987269848264</v>
      </c>
    </row>
    <row r="114" spans="2:20" x14ac:dyDescent="0.25">
      <c r="B114" s="123">
        <v>39934</v>
      </c>
      <c r="C114" s="124" t="s">
        <v>572</v>
      </c>
      <c r="D114" s="125">
        <v>81.485423965711007</v>
      </c>
      <c r="E114" s="126">
        <v>113</v>
      </c>
      <c r="F114" s="127">
        <f t="shared" si="7"/>
        <v>0</v>
      </c>
      <c r="G114" s="127">
        <f t="shared" si="7"/>
        <v>0</v>
      </c>
      <c r="H114" s="127">
        <f t="shared" si="7"/>
        <v>0</v>
      </c>
      <c r="I114" s="127">
        <f t="shared" si="7"/>
        <v>1</v>
      </c>
      <c r="J114" s="127">
        <f t="shared" si="7"/>
        <v>0</v>
      </c>
      <c r="K114" s="127">
        <f t="shared" si="7"/>
        <v>0</v>
      </c>
      <c r="L114" s="127">
        <f t="shared" si="7"/>
        <v>0</v>
      </c>
      <c r="M114" s="127">
        <f t="shared" si="7"/>
        <v>0</v>
      </c>
      <c r="N114" s="127">
        <f t="shared" si="7"/>
        <v>0</v>
      </c>
      <c r="O114" s="127">
        <f t="shared" si="7"/>
        <v>0</v>
      </c>
      <c r="P114" s="127">
        <f t="shared" si="7"/>
        <v>0</v>
      </c>
      <c r="R114" s="122">
        <v>78</v>
      </c>
      <c r="S114" s="122">
        <v>74.176130061841278</v>
      </c>
      <c r="T114" s="122">
        <v>1.2366634897667268</v>
      </c>
    </row>
    <row r="115" spans="2:20" x14ac:dyDescent="0.25">
      <c r="B115" s="123">
        <v>39965</v>
      </c>
      <c r="C115" s="124" t="s">
        <v>573</v>
      </c>
      <c r="D115" s="125">
        <v>80.105343627747004</v>
      </c>
      <c r="E115" s="126">
        <v>114</v>
      </c>
      <c r="F115" s="127">
        <f t="shared" si="7"/>
        <v>0</v>
      </c>
      <c r="G115" s="127">
        <f t="shared" si="7"/>
        <v>0</v>
      </c>
      <c r="H115" s="127">
        <f t="shared" si="7"/>
        <v>0</v>
      </c>
      <c r="I115" s="127">
        <f t="shared" si="7"/>
        <v>0</v>
      </c>
      <c r="J115" s="127">
        <f t="shared" si="7"/>
        <v>1</v>
      </c>
      <c r="K115" s="127">
        <f t="shared" si="7"/>
        <v>0</v>
      </c>
      <c r="L115" s="127">
        <f t="shared" si="7"/>
        <v>0</v>
      </c>
      <c r="M115" s="127">
        <f t="shared" si="7"/>
        <v>0</v>
      </c>
      <c r="N115" s="127">
        <f t="shared" si="7"/>
        <v>0</v>
      </c>
      <c r="O115" s="127">
        <f t="shared" si="7"/>
        <v>0</v>
      </c>
      <c r="P115" s="127">
        <f t="shared" si="7"/>
        <v>0</v>
      </c>
      <c r="R115" s="122">
        <v>79</v>
      </c>
      <c r="S115" s="122">
        <v>71.297106156056813</v>
      </c>
      <c r="T115" s="122">
        <v>1.6622284915761867</v>
      </c>
    </row>
    <row r="116" spans="2:20" x14ac:dyDescent="0.25">
      <c r="B116" s="123">
        <v>39995</v>
      </c>
      <c r="C116" s="124" t="s">
        <v>574</v>
      </c>
      <c r="D116" s="125">
        <v>77.016344360668</v>
      </c>
      <c r="E116" s="126">
        <v>115</v>
      </c>
      <c r="F116" s="127">
        <f t="shared" si="7"/>
        <v>0</v>
      </c>
      <c r="G116" s="127">
        <f t="shared" si="7"/>
        <v>0</v>
      </c>
      <c r="H116" s="127">
        <f t="shared" si="7"/>
        <v>0</v>
      </c>
      <c r="I116" s="127">
        <f t="shared" si="7"/>
        <v>0</v>
      </c>
      <c r="J116" s="127">
        <f t="shared" si="7"/>
        <v>0</v>
      </c>
      <c r="K116" s="127">
        <f t="shared" si="7"/>
        <v>1</v>
      </c>
      <c r="L116" s="127">
        <f t="shared" si="7"/>
        <v>0</v>
      </c>
      <c r="M116" s="127">
        <f t="shared" si="7"/>
        <v>0</v>
      </c>
      <c r="N116" s="127">
        <f t="shared" si="7"/>
        <v>0</v>
      </c>
      <c r="O116" s="127">
        <f t="shared" si="7"/>
        <v>0</v>
      </c>
      <c r="P116" s="127">
        <f t="shared" si="7"/>
        <v>0</v>
      </c>
      <c r="R116" s="122">
        <v>80</v>
      </c>
      <c r="S116" s="122">
        <v>73.39459610726793</v>
      </c>
      <c r="T116" s="122">
        <v>0.84764982230707631</v>
      </c>
    </row>
    <row r="117" spans="2:20" x14ac:dyDescent="0.25">
      <c r="B117" s="123">
        <v>40026</v>
      </c>
      <c r="C117" s="124" t="s">
        <v>575</v>
      </c>
      <c r="D117" s="125">
        <v>79.764994946957003</v>
      </c>
      <c r="E117" s="126">
        <v>116</v>
      </c>
      <c r="F117" s="127">
        <f t="shared" si="7"/>
        <v>0</v>
      </c>
      <c r="G117" s="127">
        <f t="shared" si="7"/>
        <v>0</v>
      </c>
      <c r="H117" s="127">
        <f t="shared" si="7"/>
        <v>0</v>
      </c>
      <c r="I117" s="127">
        <f t="shared" si="7"/>
        <v>0</v>
      </c>
      <c r="J117" s="127">
        <f t="shared" si="7"/>
        <v>0</v>
      </c>
      <c r="K117" s="127">
        <f t="shared" si="7"/>
        <v>0</v>
      </c>
      <c r="L117" s="127">
        <f t="shared" si="7"/>
        <v>1</v>
      </c>
      <c r="M117" s="127">
        <f t="shared" si="7"/>
        <v>0</v>
      </c>
      <c r="N117" s="127">
        <f t="shared" si="7"/>
        <v>0</v>
      </c>
      <c r="O117" s="127">
        <f t="shared" si="7"/>
        <v>0</v>
      </c>
      <c r="P117" s="127">
        <f t="shared" si="7"/>
        <v>0</v>
      </c>
      <c r="R117" s="122">
        <v>81</v>
      </c>
      <c r="S117" s="122">
        <v>71.436650285284443</v>
      </c>
      <c r="T117" s="122">
        <v>1.957770537936554</v>
      </c>
    </row>
    <row r="118" spans="2:20" x14ac:dyDescent="0.25">
      <c r="B118" s="123">
        <v>40057</v>
      </c>
      <c r="C118" s="124" t="s">
        <v>576</v>
      </c>
      <c r="D118" s="125">
        <v>78.658844770138998</v>
      </c>
      <c r="E118" s="126">
        <v>117</v>
      </c>
      <c r="F118" s="127">
        <f t="shared" si="7"/>
        <v>0</v>
      </c>
      <c r="G118" s="127">
        <f t="shared" si="7"/>
        <v>0</v>
      </c>
      <c r="H118" s="127">
        <f t="shared" si="7"/>
        <v>0</v>
      </c>
      <c r="I118" s="127">
        <f t="shared" si="7"/>
        <v>0</v>
      </c>
      <c r="J118" s="127">
        <f t="shared" si="7"/>
        <v>0</v>
      </c>
      <c r="K118" s="127">
        <f t="shared" si="7"/>
        <v>0</v>
      </c>
      <c r="L118" s="127">
        <f t="shared" si="7"/>
        <v>0</v>
      </c>
      <c r="M118" s="127">
        <f t="shared" si="7"/>
        <v>1</v>
      </c>
      <c r="N118" s="127">
        <f t="shared" si="7"/>
        <v>0</v>
      </c>
      <c r="O118" s="127">
        <f t="shared" si="7"/>
        <v>0</v>
      </c>
      <c r="P118" s="127">
        <f t="shared" si="7"/>
        <v>0</v>
      </c>
      <c r="R118" s="122">
        <v>82</v>
      </c>
      <c r="S118" s="122">
        <v>76.855308074690157</v>
      </c>
      <c r="T118" s="122">
        <v>2.2038380659888475</v>
      </c>
    </row>
    <row r="119" spans="2:20" x14ac:dyDescent="0.25">
      <c r="B119" s="123">
        <v>40087</v>
      </c>
      <c r="C119" s="124" t="s">
        <v>577</v>
      </c>
      <c r="D119" s="125">
        <v>83.352186435107996</v>
      </c>
      <c r="E119" s="126">
        <v>118</v>
      </c>
      <c r="F119" s="127">
        <f t="shared" si="7"/>
        <v>0</v>
      </c>
      <c r="G119" s="127">
        <f t="shared" si="7"/>
        <v>0</v>
      </c>
      <c r="H119" s="127">
        <f t="shared" si="7"/>
        <v>0</v>
      </c>
      <c r="I119" s="127">
        <f t="shared" si="7"/>
        <v>0</v>
      </c>
      <c r="J119" s="127">
        <f t="shared" si="7"/>
        <v>0</v>
      </c>
      <c r="K119" s="127">
        <f t="shared" si="7"/>
        <v>0</v>
      </c>
      <c r="L119" s="127">
        <f t="shared" si="7"/>
        <v>0</v>
      </c>
      <c r="M119" s="127">
        <f t="shared" si="7"/>
        <v>0</v>
      </c>
      <c r="N119" s="127">
        <f t="shared" si="7"/>
        <v>1</v>
      </c>
      <c r="O119" s="127">
        <f t="shared" si="7"/>
        <v>0</v>
      </c>
      <c r="P119" s="127">
        <f t="shared" si="7"/>
        <v>0</v>
      </c>
      <c r="R119" s="122">
        <v>83</v>
      </c>
      <c r="S119" s="122">
        <v>78.739576923591869</v>
      </c>
      <c r="T119" s="122">
        <v>0.93403008258913189</v>
      </c>
    </row>
    <row r="120" spans="2:20" x14ac:dyDescent="0.25">
      <c r="B120" s="123">
        <v>40118</v>
      </c>
      <c r="C120" s="124" t="s">
        <v>578</v>
      </c>
      <c r="D120" s="125">
        <v>85.256968625236993</v>
      </c>
      <c r="E120" s="126">
        <v>119</v>
      </c>
      <c r="F120" s="127">
        <f t="shared" si="7"/>
        <v>0</v>
      </c>
      <c r="G120" s="127">
        <f t="shared" si="7"/>
        <v>0</v>
      </c>
      <c r="H120" s="127">
        <f t="shared" si="7"/>
        <v>0</v>
      </c>
      <c r="I120" s="127">
        <f t="shared" si="7"/>
        <v>0</v>
      </c>
      <c r="J120" s="127">
        <f t="shared" si="7"/>
        <v>0</v>
      </c>
      <c r="K120" s="127">
        <f t="shared" si="7"/>
        <v>0</v>
      </c>
      <c r="L120" s="127">
        <f t="shared" si="7"/>
        <v>0</v>
      </c>
      <c r="M120" s="127">
        <f t="shared" si="7"/>
        <v>0</v>
      </c>
      <c r="N120" s="127">
        <f t="shared" si="7"/>
        <v>0</v>
      </c>
      <c r="O120" s="127">
        <f t="shared" si="7"/>
        <v>1</v>
      </c>
      <c r="P120" s="127">
        <f t="shared" si="7"/>
        <v>0</v>
      </c>
      <c r="R120" s="122">
        <v>84</v>
      </c>
      <c r="S120" s="122">
        <v>82.401310294748455</v>
      </c>
      <c r="T120" s="122">
        <v>1.7396538612925383</v>
      </c>
    </row>
    <row r="121" spans="2:20" x14ac:dyDescent="0.25">
      <c r="B121" s="123">
        <v>40148</v>
      </c>
      <c r="C121" s="124" t="s">
        <v>579</v>
      </c>
      <c r="D121" s="125">
        <v>89.020861032495006</v>
      </c>
      <c r="E121" s="126">
        <v>120</v>
      </c>
      <c r="F121" s="127">
        <f t="shared" si="7"/>
        <v>0</v>
      </c>
      <c r="G121" s="127">
        <f t="shared" si="7"/>
        <v>0</v>
      </c>
      <c r="H121" s="127">
        <f t="shared" si="7"/>
        <v>0</v>
      </c>
      <c r="I121" s="127">
        <f t="shared" si="7"/>
        <v>0</v>
      </c>
      <c r="J121" s="127">
        <f t="shared" si="7"/>
        <v>0</v>
      </c>
      <c r="K121" s="127">
        <f t="shared" si="7"/>
        <v>0</v>
      </c>
      <c r="L121" s="127">
        <f t="shared" si="7"/>
        <v>0</v>
      </c>
      <c r="M121" s="127">
        <f t="shared" si="7"/>
        <v>0</v>
      </c>
      <c r="N121" s="127">
        <f t="shared" si="7"/>
        <v>0</v>
      </c>
      <c r="O121" s="127">
        <f t="shared" si="7"/>
        <v>0</v>
      </c>
      <c r="P121" s="127">
        <f t="shared" si="7"/>
        <v>1</v>
      </c>
      <c r="R121" s="122">
        <v>85</v>
      </c>
      <c r="S121" s="122">
        <v>74.471267768879272</v>
      </c>
      <c r="T121" s="122">
        <v>1.8894083817337304</v>
      </c>
    </row>
    <row r="122" spans="2:20" x14ac:dyDescent="0.25">
      <c r="B122" s="123">
        <v>40179</v>
      </c>
      <c r="C122" s="124" t="s">
        <v>580</v>
      </c>
      <c r="D122" s="125">
        <v>80.252115602174001</v>
      </c>
      <c r="E122" s="126">
        <v>121</v>
      </c>
      <c r="F122" s="127">
        <f t="shared" si="7"/>
        <v>0</v>
      </c>
      <c r="G122" s="127">
        <f t="shared" si="7"/>
        <v>0</v>
      </c>
      <c r="H122" s="127">
        <f t="shared" si="7"/>
        <v>0</v>
      </c>
      <c r="I122" s="127">
        <f t="shared" si="7"/>
        <v>0</v>
      </c>
      <c r="J122" s="127">
        <f t="shared" si="7"/>
        <v>0</v>
      </c>
      <c r="K122" s="127">
        <f t="shared" si="7"/>
        <v>0</v>
      </c>
      <c r="L122" s="127">
        <f t="shared" si="7"/>
        <v>0</v>
      </c>
      <c r="M122" s="127">
        <f t="shared" si="7"/>
        <v>0</v>
      </c>
      <c r="N122" s="127">
        <f t="shared" si="7"/>
        <v>0</v>
      </c>
      <c r="O122" s="127">
        <f t="shared" si="7"/>
        <v>0</v>
      </c>
      <c r="P122" s="127">
        <f t="shared" si="7"/>
        <v>0</v>
      </c>
      <c r="R122" s="122">
        <v>86</v>
      </c>
      <c r="S122" s="122">
        <v>71.661109057176432</v>
      </c>
      <c r="T122" s="122">
        <v>1.7176507396075635</v>
      </c>
    </row>
    <row r="123" spans="2:20" x14ac:dyDescent="0.25">
      <c r="B123" s="123">
        <v>40210</v>
      </c>
      <c r="C123" s="124" t="s">
        <v>569</v>
      </c>
      <c r="D123" s="125">
        <v>77.556819937558998</v>
      </c>
      <c r="E123" s="126">
        <v>122</v>
      </c>
      <c r="F123" s="127">
        <f t="shared" si="7"/>
        <v>1</v>
      </c>
      <c r="G123" s="127">
        <f t="shared" si="7"/>
        <v>0</v>
      </c>
      <c r="H123" s="127">
        <f t="shared" si="7"/>
        <v>0</v>
      </c>
      <c r="I123" s="127">
        <f t="shared" si="7"/>
        <v>0</v>
      </c>
      <c r="J123" s="127">
        <f t="shared" si="7"/>
        <v>0</v>
      </c>
      <c r="K123" s="127">
        <f t="shared" si="7"/>
        <v>0</v>
      </c>
      <c r="L123" s="127">
        <f t="shared" si="7"/>
        <v>0</v>
      </c>
      <c r="M123" s="127">
        <f t="shared" si="7"/>
        <v>0</v>
      </c>
      <c r="N123" s="127">
        <f t="shared" si="7"/>
        <v>0</v>
      </c>
      <c r="O123" s="127">
        <f t="shared" si="7"/>
        <v>0</v>
      </c>
      <c r="P123" s="127">
        <f t="shared" si="7"/>
        <v>0</v>
      </c>
      <c r="R123" s="122">
        <v>87</v>
      </c>
      <c r="S123" s="122">
        <v>81.263249505774652</v>
      </c>
      <c r="T123" s="122">
        <v>1.9093110212813542</v>
      </c>
    </row>
    <row r="124" spans="2:20" x14ac:dyDescent="0.25">
      <c r="B124" s="123">
        <v>40238</v>
      </c>
      <c r="C124" s="124" t="s">
        <v>570</v>
      </c>
      <c r="D124" s="125">
        <v>84.931707353506994</v>
      </c>
      <c r="E124" s="126">
        <v>123</v>
      </c>
      <c r="F124" s="127">
        <f t="shared" si="7"/>
        <v>0</v>
      </c>
      <c r="G124" s="127">
        <f t="shared" si="7"/>
        <v>1</v>
      </c>
      <c r="H124" s="127">
        <f t="shared" si="7"/>
        <v>0</v>
      </c>
      <c r="I124" s="127">
        <f t="shared" si="7"/>
        <v>0</v>
      </c>
      <c r="J124" s="127">
        <f t="shared" si="7"/>
        <v>0</v>
      </c>
      <c r="K124" s="127">
        <f t="shared" si="7"/>
        <v>0</v>
      </c>
      <c r="L124" s="127">
        <f t="shared" si="7"/>
        <v>0</v>
      </c>
      <c r="M124" s="127">
        <f t="shared" si="7"/>
        <v>0</v>
      </c>
      <c r="N124" s="127">
        <f t="shared" si="7"/>
        <v>0</v>
      </c>
      <c r="O124" s="127">
        <f t="shared" si="7"/>
        <v>0</v>
      </c>
      <c r="P124" s="127">
        <f t="shared" si="7"/>
        <v>0</v>
      </c>
      <c r="R124" s="122">
        <v>88</v>
      </c>
      <c r="S124" s="122">
        <v>79.081166981649829</v>
      </c>
      <c r="T124" s="122">
        <v>1.5124197312801755</v>
      </c>
    </row>
    <row r="125" spans="2:20" x14ac:dyDescent="0.25">
      <c r="B125" s="123">
        <v>40269</v>
      </c>
      <c r="C125" s="124" t="s">
        <v>571</v>
      </c>
      <c r="D125" s="125">
        <v>86.917255587683002</v>
      </c>
      <c r="E125" s="126">
        <v>124</v>
      </c>
      <c r="F125" s="127">
        <f t="shared" si="7"/>
        <v>0</v>
      </c>
      <c r="G125" s="127">
        <f t="shared" si="7"/>
        <v>0</v>
      </c>
      <c r="H125" s="127">
        <f t="shared" si="7"/>
        <v>1</v>
      </c>
      <c r="I125" s="127">
        <f t="shared" si="7"/>
        <v>0</v>
      </c>
      <c r="J125" s="127">
        <f t="shared" si="7"/>
        <v>0</v>
      </c>
      <c r="K125" s="127">
        <f t="shared" si="7"/>
        <v>0</v>
      </c>
      <c r="L125" s="127">
        <f t="shared" si="7"/>
        <v>0</v>
      </c>
      <c r="M125" s="127">
        <f t="shared" si="7"/>
        <v>0</v>
      </c>
      <c r="N125" s="127">
        <f t="shared" si="7"/>
        <v>0</v>
      </c>
      <c r="O125" s="127">
        <f t="shared" si="7"/>
        <v>0</v>
      </c>
      <c r="P125" s="127">
        <f t="shared" si="7"/>
        <v>0</v>
      </c>
      <c r="R125" s="122">
        <v>89</v>
      </c>
      <c r="S125" s="122">
        <v>79.148953535813121</v>
      </c>
      <c r="T125" s="122">
        <v>1.6511291349608825</v>
      </c>
    </row>
    <row r="126" spans="2:20" x14ac:dyDescent="0.25">
      <c r="B126" s="123">
        <v>40299</v>
      </c>
      <c r="C126" s="124" t="s">
        <v>572</v>
      </c>
      <c r="D126" s="125">
        <v>86.562692269359999</v>
      </c>
      <c r="E126" s="126">
        <v>125</v>
      </c>
      <c r="F126" s="127">
        <f t="shared" si="7"/>
        <v>0</v>
      </c>
      <c r="G126" s="127">
        <f t="shared" si="7"/>
        <v>0</v>
      </c>
      <c r="H126" s="127">
        <f t="shared" si="7"/>
        <v>0</v>
      </c>
      <c r="I126" s="127">
        <f t="shared" si="7"/>
        <v>1</v>
      </c>
      <c r="J126" s="127">
        <f t="shared" si="7"/>
        <v>0</v>
      </c>
      <c r="K126" s="127">
        <f t="shared" si="7"/>
        <v>0</v>
      </c>
      <c r="L126" s="127">
        <f t="shared" si="7"/>
        <v>0</v>
      </c>
      <c r="M126" s="127">
        <f t="shared" si="7"/>
        <v>0</v>
      </c>
      <c r="N126" s="127">
        <f t="shared" si="7"/>
        <v>0</v>
      </c>
      <c r="O126" s="127">
        <f t="shared" si="7"/>
        <v>0</v>
      </c>
      <c r="P126" s="127">
        <f t="shared" si="7"/>
        <v>0</v>
      </c>
      <c r="R126" s="122">
        <v>90</v>
      </c>
      <c r="S126" s="122">
        <v>77.443215662224887</v>
      </c>
      <c r="T126" s="122">
        <v>1.891378031455119</v>
      </c>
    </row>
    <row r="127" spans="2:20" x14ac:dyDescent="0.25">
      <c r="B127" s="123">
        <v>40330</v>
      </c>
      <c r="C127" s="124" t="s">
        <v>573</v>
      </c>
      <c r="D127" s="125">
        <v>85.664694589123002</v>
      </c>
      <c r="E127" s="126">
        <v>126</v>
      </c>
      <c r="F127" s="127">
        <f t="shared" si="7"/>
        <v>0</v>
      </c>
      <c r="G127" s="127">
        <f t="shared" si="7"/>
        <v>0</v>
      </c>
      <c r="H127" s="127">
        <f t="shared" si="7"/>
        <v>0</v>
      </c>
      <c r="I127" s="127">
        <f t="shared" si="7"/>
        <v>0</v>
      </c>
      <c r="J127" s="127">
        <f t="shared" si="7"/>
        <v>1</v>
      </c>
      <c r="K127" s="127">
        <f t="shared" si="7"/>
        <v>0</v>
      </c>
      <c r="L127" s="127">
        <f t="shared" si="7"/>
        <v>0</v>
      </c>
      <c r="M127" s="127">
        <f t="shared" si="7"/>
        <v>0</v>
      </c>
      <c r="N127" s="127">
        <f t="shared" si="7"/>
        <v>0</v>
      </c>
      <c r="O127" s="127">
        <f t="shared" si="7"/>
        <v>0</v>
      </c>
      <c r="P127" s="127">
        <f t="shared" si="7"/>
        <v>0</v>
      </c>
      <c r="R127" s="122">
        <v>91</v>
      </c>
      <c r="S127" s="122">
        <v>74.564191756440422</v>
      </c>
      <c r="T127" s="122">
        <v>0.75779039499457213</v>
      </c>
    </row>
    <row r="128" spans="2:20" x14ac:dyDescent="0.25">
      <c r="B128" s="123">
        <v>40360</v>
      </c>
      <c r="C128" s="124" t="s">
        <v>574</v>
      </c>
      <c r="D128" s="125">
        <v>82.944320257453995</v>
      </c>
      <c r="E128" s="126">
        <v>127</v>
      </c>
      <c r="F128" s="127">
        <f t="shared" ref="F128:P191" si="9">IF($C128=F$1,1,0)</f>
        <v>0</v>
      </c>
      <c r="G128" s="127">
        <f t="shared" si="9"/>
        <v>0</v>
      </c>
      <c r="H128" s="127">
        <f t="shared" si="9"/>
        <v>0</v>
      </c>
      <c r="I128" s="127">
        <f t="shared" si="9"/>
        <v>0</v>
      </c>
      <c r="J128" s="127">
        <f t="shared" si="9"/>
        <v>0</v>
      </c>
      <c r="K128" s="127">
        <f t="shared" si="9"/>
        <v>1</v>
      </c>
      <c r="L128" s="127">
        <f t="shared" si="9"/>
        <v>0</v>
      </c>
      <c r="M128" s="127">
        <f t="shared" si="9"/>
        <v>0</v>
      </c>
      <c r="N128" s="127">
        <f t="shared" si="9"/>
        <v>0</v>
      </c>
      <c r="O128" s="127">
        <f t="shared" si="9"/>
        <v>0</v>
      </c>
      <c r="P128" s="127">
        <f t="shared" si="9"/>
        <v>0</v>
      </c>
      <c r="R128" s="122">
        <v>92</v>
      </c>
      <c r="S128" s="122">
        <v>76.661681707651539</v>
      </c>
      <c r="T128" s="122">
        <v>0.97489343439346499</v>
      </c>
    </row>
    <row r="129" spans="2:20" x14ac:dyDescent="0.25">
      <c r="B129" s="123">
        <v>40391</v>
      </c>
      <c r="C129" s="124" t="s">
        <v>575</v>
      </c>
      <c r="D129" s="125">
        <v>86.382438765776996</v>
      </c>
      <c r="E129" s="126">
        <v>128</v>
      </c>
      <c r="F129" s="127">
        <f t="shared" si="9"/>
        <v>0</v>
      </c>
      <c r="G129" s="127">
        <f t="shared" si="9"/>
        <v>0</v>
      </c>
      <c r="H129" s="127">
        <f t="shared" si="9"/>
        <v>0</v>
      </c>
      <c r="I129" s="127">
        <f t="shared" si="9"/>
        <v>0</v>
      </c>
      <c r="J129" s="127">
        <f t="shared" si="9"/>
        <v>0</v>
      </c>
      <c r="K129" s="127">
        <f t="shared" si="9"/>
        <v>0</v>
      </c>
      <c r="L129" s="127">
        <f t="shared" si="9"/>
        <v>1</v>
      </c>
      <c r="M129" s="127">
        <f t="shared" si="9"/>
        <v>0</v>
      </c>
      <c r="N129" s="127">
        <f t="shared" si="9"/>
        <v>0</v>
      </c>
      <c r="O129" s="127">
        <f t="shared" si="9"/>
        <v>0</v>
      </c>
      <c r="P129" s="127">
        <f t="shared" si="9"/>
        <v>0</v>
      </c>
      <c r="R129" s="122">
        <v>93</v>
      </c>
      <c r="S129" s="122">
        <v>74.703735885668053</v>
      </c>
      <c r="T129" s="122">
        <v>2.5697639665429506</v>
      </c>
    </row>
    <row r="130" spans="2:20" x14ac:dyDescent="0.25">
      <c r="B130" s="123">
        <v>40422</v>
      </c>
      <c r="C130" s="124" t="s">
        <v>576</v>
      </c>
      <c r="D130" s="125">
        <v>83.793658327619994</v>
      </c>
      <c r="E130" s="126">
        <v>129</v>
      </c>
      <c r="F130" s="127">
        <f t="shared" si="9"/>
        <v>0</v>
      </c>
      <c r="G130" s="127">
        <f t="shared" si="9"/>
        <v>0</v>
      </c>
      <c r="H130" s="127">
        <f t="shared" si="9"/>
        <v>0</v>
      </c>
      <c r="I130" s="127">
        <f t="shared" si="9"/>
        <v>0</v>
      </c>
      <c r="J130" s="127">
        <f t="shared" si="9"/>
        <v>0</v>
      </c>
      <c r="K130" s="127">
        <f t="shared" si="9"/>
        <v>0</v>
      </c>
      <c r="L130" s="127">
        <f t="shared" si="9"/>
        <v>0</v>
      </c>
      <c r="M130" s="127">
        <f t="shared" si="9"/>
        <v>1</v>
      </c>
      <c r="N130" s="127">
        <f t="shared" si="9"/>
        <v>0</v>
      </c>
      <c r="O130" s="127">
        <f t="shared" si="9"/>
        <v>0</v>
      </c>
      <c r="P130" s="127">
        <f t="shared" si="9"/>
        <v>0</v>
      </c>
      <c r="R130" s="122">
        <v>94</v>
      </c>
      <c r="S130" s="122">
        <v>80.122393675073766</v>
      </c>
      <c r="T130" s="122">
        <v>1.6532335034112293</v>
      </c>
    </row>
    <row r="131" spans="2:20" x14ac:dyDescent="0.25">
      <c r="B131" s="123">
        <v>40452</v>
      </c>
      <c r="C131" s="124" t="s">
        <v>577</v>
      </c>
      <c r="D131" s="125">
        <v>88.712756711026003</v>
      </c>
      <c r="E131" s="126">
        <v>130</v>
      </c>
      <c r="F131" s="127">
        <f t="shared" si="9"/>
        <v>0</v>
      </c>
      <c r="G131" s="127">
        <f t="shared" si="9"/>
        <v>0</v>
      </c>
      <c r="H131" s="127">
        <f t="shared" si="9"/>
        <v>0</v>
      </c>
      <c r="I131" s="127">
        <f t="shared" si="9"/>
        <v>0</v>
      </c>
      <c r="J131" s="127">
        <f t="shared" si="9"/>
        <v>0</v>
      </c>
      <c r="K131" s="127">
        <f t="shared" si="9"/>
        <v>0</v>
      </c>
      <c r="L131" s="127">
        <f t="shared" si="9"/>
        <v>0</v>
      </c>
      <c r="M131" s="127">
        <f t="shared" si="9"/>
        <v>0</v>
      </c>
      <c r="N131" s="127">
        <f t="shared" si="9"/>
        <v>1</v>
      </c>
      <c r="O131" s="127">
        <f t="shared" si="9"/>
        <v>0</v>
      </c>
      <c r="P131" s="127">
        <f t="shared" si="9"/>
        <v>0</v>
      </c>
      <c r="R131" s="122">
        <v>95</v>
      </c>
      <c r="S131" s="122">
        <v>82.006662523975479</v>
      </c>
      <c r="T131" s="122">
        <v>1.0908161021205274</v>
      </c>
    </row>
    <row r="132" spans="2:20" x14ac:dyDescent="0.25">
      <c r="B132" s="123">
        <v>40483</v>
      </c>
      <c r="C132" s="124" t="s">
        <v>578</v>
      </c>
      <c r="D132" s="125">
        <v>92.605955799125994</v>
      </c>
      <c r="E132" s="126">
        <v>131</v>
      </c>
      <c r="F132" s="127">
        <f t="shared" si="9"/>
        <v>0</v>
      </c>
      <c r="G132" s="127">
        <f t="shared" si="9"/>
        <v>0</v>
      </c>
      <c r="H132" s="127">
        <f t="shared" si="9"/>
        <v>0</v>
      </c>
      <c r="I132" s="127">
        <f t="shared" si="9"/>
        <v>0</v>
      </c>
      <c r="J132" s="127">
        <f t="shared" si="9"/>
        <v>0</v>
      </c>
      <c r="K132" s="127">
        <f t="shared" si="9"/>
        <v>0</v>
      </c>
      <c r="L132" s="127">
        <f t="shared" si="9"/>
        <v>0</v>
      </c>
      <c r="M132" s="127">
        <f t="shared" si="9"/>
        <v>0</v>
      </c>
      <c r="N132" s="127">
        <f t="shared" si="9"/>
        <v>0</v>
      </c>
      <c r="O132" s="127">
        <f t="shared" si="9"/>
        <v>1</v>
      </c>
      <c r="P132" s="127">
        <f t="shared" si="9"/>
        <v>0</v>
      </c>
      <c r="R132" s="122">
        <v>96</v>
      </c>
      <c r="S132" s="122">
        <v>85.668395895132065</v>
      </c>
      <c r="T132" s="122">
        <v>2.3629641186189332</v>
      </c>
    </row>
    <row r="133" spans="2:20" x14ac:dyDescent="0.25">
      <c r="B133" s="123">
        <v>40513</v>
      </c>
      <c r="C133" s="124" t="s">
        <v>579</v>
      </c>
      <c r="D133" s="125">
        <v>95.711344095268998</v>
      </c>
      <c r="E133" s="126">
        <v>132</v>
      </c>
      <c r="F133" s="127">
        <f t="shared" si="9"/>
        <v>0</v>
      </c>
      <c r="G133" s="127">
        <f t="shared" si="9"/>
        <v>0</v>
      </c>
      <c r="H133" s="127">
        <f t="shared" si="9"/>
        <v>0</v>
      </c>
      <c r="I133" s="127">
        <f t="shared" si="9"/>
        <v>0</v>
      </c>
      <c r="J133" s="127">
        <f t="shared" si="9"/>
        <v>0</v>
      </c>
      <c r="K133" s="127">
        <f t="shared" si="9"/>
        <v>0</v>
      </c>
      <c r="L133" s="127">
        <f t="shared" si="9"/>
        <v>0</v>
      </c>
      <c r="M133" s="127">
        <f t="shared" si="9"/>
        <v>0</v>
      </c>
      <c r="N133" s="127">
        <f t="shared" si="9"/>
        <v>0</v>
      </c>
      <c r="O133" s="127">
        <f t="shared" si="9"/>
        <v>0</v>
      </c>
      <c r="P133" s="127">
        <f t="shared" si="9"/>
        <v>1</v>
      </c>
      <c r="R133" s="122">
        <v>97</v>
      </c>
      <c r="S133" s="122">
        <v>77.738353369262882</v>
      </c>
      <c r="T133" s="122">
        <v>2.679918944753112</v>
      </c>
    </row>
    <row r="134" spans="2:20" x14ac:dyDescent="0.25">
      <c r="B134" s="123">
        <v>40544</v>
      </c>
      <c r="C134" s="124" t="s">
        <v>580</v>
      </c>
      <c r="D134" s="125">
        <v>86.848863871858995</v>
      </c>
      <c r="E134" s="126">
        <v>133</v>
      </c>
      <c r="F134" s="127">
        <f t="shared" si="9"/>
        <v>0</v>
      </c>
      <c r="G134" s="127">
        <f t="shared" si="9"/>
        <v>0</v>
      </c>
      <c r="H134" s="127">
        <f t="shared" si="9"/>
        <v>0</v>
      </c>
      <c r="I134" s="127">
        <f t="shared" si="9"/>
        <v>0</v>
      </c>
      <c r="J134" s="127">
        <f t="shared" si="9"/>
        <v>0</v>
      </c>
      <c r="K134" s="127">
        <f t="shared" si="9"/>
        <v>0</v>
      </c>
      <c r="L134" s="127">
        <f t="shared" si="9"/>
        <v>0</v>
      </c>
      <c r="M134" s="127">
        <f t="shared" si="9"/>
        <v>0</v>
      </c>
      <c r="N134" s="127">
        <f t="shared" si="9"/>
        <v>0</v>
      </c>
      <c r="O134" s="127">
        <f t="shared" si="9"/>
        <v>0</v>
      </c>
      <c r="P134" s="127">
        <f t="shared" si="9"/>
        <v>0</v>
      </c>
      <c r="R134" s="122">
        <v>98</v>
      </c>
      <c r="S134" s="122">
        <v>74.928194657560041</v>
      </c>
      <c r="T134" s="122">
        <v>3.3960269544829629</v>
      </c>
    </row>
    <row r="135" spans="2:20" x14ac:dyDescent="0.25">
      <c r="B135" s="123">
        <v>40575</v>
      </c>
      <c r="C135" s="124" t="s">
        <v>569</v>
      </c>
      <c r="D135" s="125">
        <v>82.714344566869002</v>
      </c>
      <c r="E135" s="126">
        <v>134</v>
      </c>
      <c r="F135" s="127">
        <f t="shared" si="9"/>
        <v>1</v>
      </c>
      <c r="G135" s="127">
        <f t="shared" si="9"/>
        <v>0</v>
      </c>
      <c r="H135" s="127">
        <f t="shared" si="9"/>
        <v>0</v>
      </c>
      <c r="I135" s="127">
        <f t="shared" si="9"/>
        <v>0</v>
      </c>
      <c r="J135" s="127">
        <f t="shared" si="9"/>
        <v>0</v>
      </c>
      <c r="K135" s="127">
        <f t="shared" si="9"/>
        <v>0</v>
      </c>
      <c r="L135" s="127">
        <f t="shared" si="9"/>
        <v>0</v>
      </c>
      <c r="M135" s="127">
        <f t="shared" si="9"/>
        <v>0</v>
      </c>
      <c r="N135" s="127">
        <f t="shared" si="9"/>
        <v>0</v>
      </c>
      <c r="O135" s="127">
        <f t="shared" si="9"/>
        <v>0</v>
      </c>
      <c r="P135" s="127">
        <f t="shared" si="9"/>
        <v>0</v>
      </c>
      <c r="R135" s="122">
        <v>99</v>
      </c>
      <c r="S135" s="122">
        <v>84.530335106158262</v>
      </c>
      <c r="T135" s="122">
        <v>2.1305487804777385</v>
      </c>
    </row>
    <row r="136" spans="2:20" x14ac:dyDescent="0.25">
      <c r="B136" s="123">
        <v>40603</v>
      </c>
      <c r="C136" s="124" t="s">
        <v>570</v>
      </c>
      <c r="D136" s="125">
        <v>95.644527080654001</v>
      </c>
      <c r="E136" s="126">
        <v>135</v>
      </c>
      <c r="F136" s="127">
        <f t="shared" si="9"/>
        <v>0</v>
      </c>
      <c r="G136" s="127">
        <f t="shared" si="9"/>
        <v>1</v>
      </c>
      <c r="H136" s="127">
        <f t="shared" si="9"/>
        <v>0</v>
      </c>
      <c r="I136" s="127">
        <f t="shared" si="9"/>
        <v>0</v>
      </c>
      <c r="J136" s="127">
        <f t="shared" si="9"/>
        <v>0</v>
      </c>
      <c r="K136" s="127">
        <f t="shared" si="9"/>
        <v>0</v>
      </c>
      <c r="L136" s="127">
        <f t="shared" si="9"/>
        <v>0</v>
      </c>
      <c r="M136" s="127">
        <f t="shared" si="9"/>
        <v>0</v>
      </c>
      <c r="N136" s="127">
        <f t="shared" si="9"/>
        <v>0</v>
      </c>
      <c r="O136" s="127">
        <f t="shared" si="9"/>
        <v>0</v>
      </c>
      <c r="P136" s="127">
        <f t="shared" si="9"/>
        <v>0</v>
      </c>
      <c r="R136" s="122">
        <v>100</v>
      </c>
      <c r="S136" s="122">
        <v>82.348252582033439</v>
      </c>
      <c r="T136" s="122">
        <v>2.0486536973115648</v>
      </c>
    </row>
    <row r="137" spans="2:20" x14ac:dyDescent="0.25">
      <c r="B137" s="123">
        <v>40634</v>
      </c>
      <c r="C137" s="124" t="s">
        <v>571</v>
      </c>
      <c r="D137" s="125">
        <v>92.139917239491993</v>
      </c>
      <c r="E137" s="126">
        <v>136</v>
      </c>
      <c r="F137" s="127">
        <f t="shared" si="9"/>
        <v>0</v>
      </c>
      <c r="G137" s="127">
        <f t="shared" si="9"/>
        <v>0</v>
      </c>
      <c r="H137" s="127">
        <f t="shared" si="9"/>
        <v>1</v>
      </c>
      <c r="I137" s="127">
        <f t="shared" si="9"/>
        <v>0</v>
      </c>
      <c r="J137" s="127">
        <f t="shared" si="9"/>
        <v>0</v>
      </c>
      <c r="K137" s="127">
        <f t="shared" si="9"/>
        <v>0</v>
      </c>
      <c r="L137" s="127">
        <f t="shared" si="9"/>
        <v>0</v>
      </c>
      <c r="M137" s="127">
        <f t="shared" si="9"/>
        <v>0</v>
      </c>
      <c r="N137" s="127">
        <f t="shared" si="9"/>
        <v>0</v>
      </c>
      <c r="O137" s="127">
        <f t="shared" si="9"/>
        <v>0</v>
      </c>
      <c r="P137" s="127">
        <f t="shared" si="9"/>
        <v>0</v>
      </c>
      <c r="R137" s="122">
        <v>101</v>
      </c>
      <c r="S137" s="122">
        <v>82.41603913619673</v>
      </c>
      <c r="T137" s="122">
        <v>1.9105803020002696</v>
      </c>
    </row>
    <row r="138" spans="2:20" x14ac:dyDescent="0.25">
      <c r="B138" s="123">
        <v>40664</v>
      </c>
      <c r="C138" s="124" t="s">
        <v>572</v>
      </c>
      <c r="D138" s="125">
        <v>93.282803243302993</v>
      </c>
      <c r="E138" s="126">
        <v>137</v>
      </c>
      <c r="F138" s="127">
        <f t="shared" si="9"/>
        <v>0</v>
      </c>
      <c r="G138" s="127">
        <f t="shared" si="9"/>
        <v>0</v>
      </c>
      <c r="H138" s="127">
        <f t="shared" si="9"/>
        <v>0</v>
      </c>
      <c r="I138" s="127">
        <f t="shared" si="9"/>
        <v>1</v>
      </c>
      <c r="J138" s="127">
        <f t="shared" si="9"/>
        <v>0</v>
      </c>
      <c r="K138" s="127">
        <f t="shared" si="9"/>
        <v>0</v>
      </c>
      <c r="L138" s="127">
        <f t="shared" si="9"/>
        <v>0</v>
      </c>
      <c r="M138" s="127">
        <f t="shared" si="9"/>
        <v>0</v>
      </c>
      <c r="N138" s="127">
        <f t="shared" si="9"/>
        <v>0</v>
      </c>
      <c r="O138" s="127">
        <f t="shared" si="9"/>
        <v>0</v>
      </c>
      <c r="P138" s="127">
        <f t="shared" si="9"/>
        <v>0</v>
      </c>
      <c r="R138" s="122">
        <v>102</v>
      </c>
      <c r="S138" s="122">
        <v>80.710301262608496</v>
      </c>
      <c r="T138" s="122">
        <v>2.5005822014375099</v>
      </c>
    </row>
    <row r="139" spans="2:20" x14ac:dyDescent="0.25">
      <c r="B139" s="123">
        <v>40695</v>
      </c>
      <c r="C139" s="124" t="s">
        <v>573</v>
      </c>
      <c r="D139" s="125">
        <v>90.299224690833</v>
      </c>
      <c r="E139" s="126">
        <v>138</v>
      </c>
      <c r="F139" s="127">
        <f t="shared" si="9"/>
        <v>0</v>
      </c>
      <c r="G139" s="127">
        <f t="shared" si="9"/>
        <v>0</v>
      </c>
      <c r="H139" s="127">
        <f t="shared" si="9"/>
        <v>0</v>
      </c>
      <c r="I139" s="127">
        <f t="shared" si="9"/>
        <v>0</v>
      </c>
      <c r="J139" s="127">
        <f t="shared" si="9"/>
        <v>1</v>
      </c>
      <c r="K139" s="127">
        <f t="shared" si="9"/>
        <v>0</v>
      </c>
      <c r="L139" s="127">
        <f t="shared" si="9"/>
        <v>0</v>
      </c>
      <c r="M139" s="127">
        <f t="shared" si="9"/>
        <v>0</v>
      </c>
      <c r="N139" s="127">
        <f t="shared" si="9"/>
        <v>0</v>
      </c>
      <c r="O139" s="127">
        <f t="shared" si="9"/>
        <v>0</v>
      </c>
      <c r="P139" s="127">
        <f t="shared" si="9"/>
        <v>0</v>
      </c>
      <c r="R139" s="122">
        <v>103</v>
      </c>
      <c r="S139" s="122">
        <v>77.831277356824032</v>
      </c>
      <c r="T139" s="122">
        <v>2.2507258138299733</v>
      </c>
    </row>
    <row r="140" spans="2:20" x14ac:dyDescent="0.25">
      <c r="B140" s="123">
        <v>40725</v>
      </c>
      <c r="C140" s="124" t="s">
        <v>574</v>
      </c>
      <c r="D140" s="125">
        <v>86.217614902673006</v>
      </c>
      <c r="E140" s="126">
        <v>139</v>
      </c>
      <c r="F140" s="127">
        <f t="shared" si="9"/>
        <v>0</v>
      </c>
      <c r="G140" s="127">
        <f t="shared" si="9"/>
        <v>0</v>
      </c>
      <c r="H140" s="127">
        <f t="shared" si="9"/>
        <v>0</v>
      </c>
      <c r="I140" s="127">
        <f t="shared" si="9"/>
        <v>0</v>
      </c>
      <c r="J140" s="127">
        <f t="shared" si="9"/>
        <v>0</v>
      </c>
      <c r="K140" s="127">
        <f t="shared" si="9"/>
        <v>1</v>
      </c>
      <c r="L140" s="127">
        <f t="shared" si="9"/>
        <v>0</v>
      </c>
      <c r="M140" s="127">
        <f t="shared" si="9"/>
        <v>0</v>
      </c>
      <c r="N140" s="127">
        <f t="shared" si="9"/>
        <v>0</v>
      </c>
      <c r="O140" s="127">
        <f t="shared" si="9"/>
        <v>0</v>
      </c>
      <c r="P140" s="127">
        <f t="shared" si="9"/>
        <v>0</v>
      </c>
      <c r="R140" s="122">
        <v>104</v>
      </c>
      <c r="S140" s="122">
        <v>79.928767308035148</v>
      </c>
      <c r="T140" s="122">
        <v>-0.61913933271614496</v>
      </c>
    </row>
    <row r="141" spans="2:20" x14ac:dyDescent="0.25">
      <c r="B141" s="123">
        <v>40756</v>
      </c>
      <c r="C141" s="124" t="s">
        <v>575</v>
      </c>
      <c r="D141" s="125">
        <v>90.129173827106996</v>
      </c>
      <c r="E141" s="126">
        <v>140</v>
      </c>
      <c r="F141" s="127">
        <f t="shared" si="9"/>
        <v>0</v>
      </c>
      <c r="G141" s="127">
        <f t="shared" si="9"/>
        <v>0</v>
      </c>
      <c r="H141" s="127">
        <f t="shared" si="9"/>
        <v>0</v>
      </c>
      <c r="I141" s="127">
        <f t="shared" si="9"/>
        <v>0</v>
      </c>
      <c r="J141" s="127">
        <f t="shared" si="9"/>
        <v>0</v>
      </c>
      <c r="K141" s="127">
        <f t="shared" si="9"/>
        <v>0</v>
      </c>
      <c r="L141" s="127">
        <f t="shared" si="9"/>
        <v>1</v>
      </c>
      <c r="M141" s="127">
        <f t="shared" si="9"/>
        <v>0</v>
      </c>
      <c r="N141" s="127">
        <f t="shared" si="9"/>
        <v>0</v>
      </c>
      <c r="O141" s="127">
        <f t="shared" si="9"/>
        <v>0</v>
      </c>
      <c r="P141" s="127">
        <f t="shared" si="9"/>
        <v>0</v>
      </c>
      <c r="R141" s="122">
        <v>105</v>
      </c>
      <c r="S141" s="122">
        <v>77.970821486051662</v>
      </c>
      <c r="T141" s="122">
        <v>0.69174909227633918</v>
      </c>
    </row>
    <row r="142" spans="2:20" x14ac:dyDescent="0.25">
      <c r="B142" s="123">
        <v>40787</v>
      </c>
      <c r="C142" s="124" t="s">
        <v>576</v>
      </c>
      <c r="D142" s="125">
        <v>87.458701616587007</v>
      </c>
      <c r="E142" s="126">
        <v>141</v>
      </c>
      <c r="F142" s="127">
        <f t="shared" si="9"/>
        <v>0</v>
      </c>
      <c r="G142" s="127">
        <f t="shared" si="9"/>
        <v>0</v>
      </c>
      <c r="H142" s="127">
        <f t="shared" si="9"/>
        <v>0</v>
      </c>
      <c r="I142" s="127">
        <f t="shared" si="9"/>
        <v>0</v>
      </c>
      <c r="J142" s="127">
        <f t="shared" si="9"/>
        <v>0</v>
      </c>
      <c r="K142" s="127">
        <f t="shared" si="9"/>
        <v>0</v>
      </c>
      <c r="L142" s="127">
        <f t="shared" si="9"/>
        <v>0</v>
      </c>
      <c r="M142" s="127">
        <f t="shared" si="9"/>
        <v>1</v>
      </c>
      <c r="N142" s="127">
        <f t="shared" si="9"/>
        <v>0</v>
      </c>
      <c r="O142" s="127">
        <f t="shared" si="9"/>
        <v>0</v>
      </c>
      <c r="P142" s="127">
        <f t="shared" si="9"/>
        <v>0</v>
      </c>
      <c r="R142" s="122">
        <v>106</v>
      </c>
      <c r="S142" s="122">
        <v>83.389479275457376</v>
      </c>
      <c r="T142" s="122">
        <v>0.75744882604962527</v>
      </c>
    </row>
    <row r="143" spans="2:20" x14ac:dyDescent="0.25">
      <c r="B143" s="123">
        <v>40817</v>
      </c>
      <c r="C143" s="124" t="s">
        <v>577</v>
      </c>
      <c r="D143" s="125">
        <v>92.725270096646994</v>
      </c>
      <c r="E143" s="126">
        <v>142</v>
      </c>
      <c r="F143" s="127">
        <f t="shared" si="9"/>
        <v>0</v>
      </c>
      <c r="G143" s="127">
        <f t="shared" si="9"/>
        <v>0</v>
      </c>
      <c r="H143" s="127">
        <f t="shared" si="9"/>
        <v>0</v>
      </c>
      <c r="I143" s="127">
        <f t="shared" si="9"/>
        <v>0</v>
      </c>
      <c r="J143" s="127">
        <f t="shared" si="9"/>
        <v>0</v>
      </c>
      <c r="K143" s="127">
        <f t="shared" si="9"/>
        <v>0</v>
      </c>
      <c r="L143" s="127">
        <f t="shared" si="9"/>
        <v>0</v>
      </c>
      <c r="M143" s="127">
        <f t="shared" si="9"/>
        <v>0</v>
      </c>
      <c r="N143" s="127">
        <f t="shared" si="9"/>
        <v>1</v>
      </c>
      <c r="O143" s="127">
        <f t="shared" si="9"/>
        <v>0</v>
      </c>
      <c r="P143" s="127">
        <f t="shared" si="9"/>
        <v>0</v>
      </c>
      <c r="R143" s="122">
        <v>107</v>
      </c>
      <c r="S143" s="122">
        <v>85.273748124359088</v>
      </c>
      <c r="T143" s="122">
        <v>-2.4073890735420918</v>
      </c>
    </row>
    <row r="144" spans="2:20" x14ac:dyDescent="0.25">
      <c r="B144" s="123">
        <v>40848</v>
      </c>
      <c r="C144" s="124" t="s">
        <v>578</v>
      </c>
      <c r="D144" s="125">
        <v>96.056992528132</v>
      </c>
      <c r="E144" s="126">
        <v>143</v>
      </c>
      <c r="F144" s="127">
        <f t="shared" si="9"/>
        <v>0</v>
      </c>
      <c r="G144" s="127">
        <f t="shared" si="9"/>
        <v>0</v>
      </c>
      <c r="H144" s="127">
        <f t="shared" si="9"/>
        <v>0</v>
      </c>
      <c r="I144" s="127">
        <f t="shared" si="9"/>
        <v>0</v>
      </c>
      <c r="J144" s="127">
        <f t="shared" si="9"/>
        <v>0</v>
      </c>
      <c r="K144" s="127">
        <f t="shared" si="9"/>
        <v>0</v>
      </c>
      <c r="L144" s="127">
        <f t="shared" si="9"/>
        <v>0</v>
      </c>
      <c r="M144" s="127">
        <f t="shared" si="9"/>
        <v>0</v>
      </c>
      <c r="N144" s="127">
        <f t="shared" si="9"/>
        <v>0</v>
      </c>
      <c r="O144" s="127">
        <f t="shared" si="9"/>
        <v>1</v>
      </c>
      <c r="P144" s="127">
        <f t="shared" si="9"/>
        <v>0</v>
      </c>
      <c r="R144" s="122">
        <v>108</v>
      </c>
      <c r="S144" s="122">
        <v>88.935481495515674</v>
      </c>
      <c r="T144" s="122">
        <v>-0.79424598550068026</v>
      </c>
    </row>
    <row r="145" spans="2:20" x14ac:dyDescent="0.25">
      <c r="B145" s="123">
        <v>40878</v>
      </c>
      <c r="C145" s="124" t="s">
        <v>579</v>
      </c>
      <c r="D145" s="125">
        <v>101.58519316988</v>
      </c>
      <c r="E145" s="126">
        <v>144</v>
      </c>
      <c r="F145" s="127">
        <f t="shared" si="9"/>
        <v>0</v>
      </c>
      <c r="G145" s="127">
        <f t="shared" si="9"/>
        <v>0</v>
      </c>
      <c r="H145" s="127">
        <f t="shared" si="9"/>
        <v>0</v>
      </c>
      <c r="I145" s="127">
        <f t="shared" si="9"/>
        <v>0</v>
      </c>
      <c r="J145" s="127">
        <f t="shared" si="9"/>
        <v>0</v>
      </c>
      <c r="K145" s="127">
        <f t="shared" si="9"/>
        <v>0</v>
      </c>
      <c r="L145" s="127">
        <f t="shared" si="9"/>
        <v>0</v>
      </c>
      <c r="M145" s="127">
        <f t="shared" si="9"/>
        <v>0</v>
      </c>
      <c r="N145" s="127">
        <f t="shared" si="9"/>
        <v>0</v>
      </c>
      <c r="O145" s="127">
        <f t="shared" si="9"/>
        <v>0</v>
      </c>
      <c r="P145" s="127">
        <f t="shared" si="9"/>
        <v>1</v>
      </c>
      <c r="R145" s="122">
        <v>109</v>
      </c>
      <c r="S145" s="122">
        <v>81.005438969646491</v>
      </c>
      <c r="T145" s="122">
        <v>-2.356732475341488</v>
      </c>
    </row>
    <row r="146" spans="2:20" x14ac:dyDescent="0.25">
      <c r="B146" s="123">
        <v>40909</v>
      </c>
      <c r="C146" s="124" t="s">
        <v>580</v>
      </c>
      <c r="D146" s="125">
        <v>91.100460705250001</v>
      </c>
      <c r="E146" s="126">
        <v>145</v>
      </c>
      <c r="F146" s="127">
        <f t="shared" si="9"/>
        <v>0</v>
      </c>
      <c r="G146" s="127">
        <f t="shared" si="9"/>
        <v>0</v>
      </c>
      <c r="H146" s="127">
        <f t="shared" si="9"/>
        <v>0</v>
      </c>
      <c r="I146" s="127">
        <f t="shared" si="9"/>
        <v>0</v>
      </c>
      <c r="J146" s="127">
        <f t="shared" si="9"/>
        <v>0</v>
      </c>
      <c r="K146" s="127">
        <f t="shared" si="9"/>
        <v>0</v>
      </c>
      <c r="L146" s="127">
        <f t="shared" si="9"/>
        <v>0</v>
      </c>
      <c r="M146" s="127">
        <f t="shared" si="9"/>
        <v>0</v>
      </c>
      <c r="N146" s="127">
        <f t="shared" si="9"/>
        <v>0</v>
      </c>
      <c r="O146" s="127">
        <f t="shared" si="9"/>
        <v>0</v>
      </c>
      <c r="P146" s="127">
        <f t="shared" si="9"/>
        <v>0</v>
      </c>
      <c r="R146" s="122">
        <v>110</v>
      </c>
      <c r="S146" s="122">
        <v>78.195280257943651</v>
      </c>
      <c r="T146" s="122">
        <v>-3.4323891574366456</v>
      </c>
    </row>
    <row r="147" spans="2:20" x14ac:dyDescent="0.25">
      <c r="B147" s="123">
        <v>40940</v>
      </c>
      <c r="C147" s="124" t="s">
        <v>569</v>
      </c>
      <c r="D147" s="125">
        <v>88.015296657074003</v>
      </c>
      <c r="E147" s="126">
        <v>146</v>
      </c>
      <c r="F147" s="127">
        <f t="shared" si="9"/>
        <v>1</v>
      </c>
      <c r="G147" s="127">
        <f t="shared" si="9"/>
        <v>0</v>
      </c>
      <c r="H147" s="127">
        <f t="shared" si="9"/>
        <v>0</v>
      </c>
      <c r="I147" s="127">
        <f t="shared" si="9"/>
        <v>0</v>
      </c>
      <c r="J147" s="127">
        <f t="shared" si="9"/>
        <v>0</v>
      </c>
      <c r="K147" s="127">
        <f t="shared" si="9"/>
        <v>0</v>
      </c>
      <c r="L147" s="127">
        <f t="shared" si="9"/>
        <v>0</v>
      </c>
      <c r="M147" s="127">
        <f t="shared" si="9"/>
        <v>0</v>
      </c>
      <c r="N147" s="127">
        <f t="shared" si="9"/>
        <v>0</v>
      </c>
      <c r="O147" s="127">
        <f t="shared" si="9"/>
        <v>0</v>
      </c>
      <c r="P147" s="127">
        <f t="shared" si="9"/>
        <v>0</v>
      </c>
      <c r="R147" s="122">
        <v>111</v>
      </c>
      <c r="S147" s="122">
        <v>87.797420706541871</v>
      </c>
      <c r="T147" s="122">
        <v>-2.7944142946678738</v>
      </c>
    </row>
    <row r="148" spans="2:20" x14ac:dyDescent="0.25">
      <c r="B148" s="123">
        <v>40969</v>
      </c>
      <c r="C148" s="124" t="s">
        <v>570</v>
      </c>
      <c r="D148" s="125">
        <v>99.656658440081003</v>
      </c>
      <c r="E148" s="126">
        <v>147</v>
      </c>
      <c r="F148" s="127">
        <f t="shared" si="9"/>
        <v>0</v>
      </c>
      <c r="G148" s="127">
        <f t="shared" si="9"/>
        <v>1</v>
      </c>
      <c r="H148" s="127">
        <f t="shared" si="9"/>
        <v>0</v>
      </c>
      <c r="I148" s="127">
        <f t="shared" si="9"/>
        <v>0</v>
      </c>
      <c r="J148" s="127">
        <f t="shared" si="9"/>
        <v>0</v>
      </c>
      <c r="K148" s="127">
        <f t="shared" si="9"/>
        <v>0</v>
      </c>
      <c r="L148" s="127">
        <f t="shared" si="9"/>
        <v>0</v>
      </c>
      <c r="M148" s="127">
        <f t="shared" si="9"/>
        <v>0</v>
      </c>
      <c r="N148" s="127">
        <f t="shared" si="9"/>
        <v>0</v>
      </c>
      <c r="O148" s="127">
        <f t="shared" si="9"/>
        <v>0</v>
      </c>
      <c r="P148" s="127">
        <f t="shared" si="9"/>
        <v>0</v>
      </c>
      <c r="R148" s="122">
        <v>112</v>
      </c>
      <c r="S148" s="122">
        <v>85.615338182417034</v>
      </c>
      <c r="T148" s="122">
        <v>-3.6389178048420376</v>
      </c>
    </row>
    <row r="149" spans="2:20" x14ac:dyDescent="0.25">
      <c r="B149" s="123">
        <v>41000</v>
      </c>
      <c r="C149" s="124" t="s">
        <v>571</v>
      </c>
      <c r="D149" s="125">
        <v>97.030624888605004</v>
      </c>
      <c r="E149" s="126">
        <v>148</v>
      </c>
      <c r="F149" s="127">
        <f t="shared" si="9"/>
        <v>0</v>
      </c>
      <c r="G149" s="127">
        <f t="shared" si="9"/>
        <v>0</v>
      </c>
      <c r="H149" s="127">
        <f t="shared" si="9"/>
        <v>1</v>
      </c>
      <c r="I149" s="127">
        <f t="shared" si="9"/>
        <v>0</v>
      </c>
      <c r="J149" s="127">
        <f t="shared" si="9"/>
        <v>0</v>
      </c>
      <c r="K149" s="127">
        <f t="shared" si="9"/>
        <v>0</v>
      </c>
      <c r="L149" s="127">
        <f t="shared" si="9"/>
        <v>0</v>
      </c>
      <c r="M149" s="127">
        <f t="shared" si="9"/>
        <v>0</v>
      </c>
      <c r="N149" s="127">
        <f t="shared" si="9"/>
        <v>0</v>
      </c>
      <c r="O149" s="127">
        <f t="shared" si="9"/>
        <v>0</v>
      </c>
      <c r="P149" s="127">
        <f t="shared" si="9"/>
        <v>0</v>
      </c>
      <c r="R149" s="122">
        <v>113</v>
      </c>
      <c r="S149" s="122">
        <v>85.683124736580339</v>
      </c>
      <c r="T149" s="122">
        <v>-4.1977007708693321</v>
      </c>
    </row>
    <row r="150" spans="2:20" x14ac:dyDescent="0.25">
      <c r="B150" s="123">
        <v>41030</v>
      </c>
      <c r="C150" s="124" t="s">
        <v>572</v>
      </c>
      <c r="D150" s="125">
        <v>98.050024300299</v>
      </c>
      <c r="E150" s="126">
        <v>149</v>
      </c>
      <c r="F150" s="127">
        <f t="shared" si="9"/>
        <v>0</v>
      </c>
      <c r="G150" s="127">
        <f t="shared" si="9"/>
        <v>0</v>
      </c>
      <c r="H150" s="127">
        <f t="shared" si="9"/>
        <v>0</v>
      </c>
      <c r="I150" s="127">
        <f t="shared" si="9"/>
        <v>1</v>
      </c>
      <c r="J150" s="127">
        <f t="shared" si="9"/>
        <v>0</v>
      </c>
      <c r="K150" s="127">
        <f t="shared" si="9"/>
        <v>0</v>
      </c>
      <c r="L150" s="127">
        <f t="shared" si="9"/>
        <v>0</v>
      </c>
      <c r="M150" s="127">
        <f t="shared" si="9"/>
        <v>0</v>
      </c>
      <c r="N150" s="127">
        <f t="shared" si="9"/>
        <v>0</v>
      </c>
      <c r="O150" s="127">
        <f t="shared" si="9"/>
        <v>0</v>
      </c>
      <c r="P150" s="127">
        <f t="shared" si="9"/>
        <v>0</v>
      </c>
      <c r="R150" s="122">
        <v>114</v>
      </c>
      <c r="S150" s="122">
        <v>83.977386862992091</v>
      </c>
      <c r="T150" s="122">
        <v>-3.8720432352450871</v>
      </c>
    </row>
    <row r="151" spans="2:20" x14ac:dyDescent="0.25">
      <c r="B151" s="123">
        <v>41061</v>
      </c>
      <c r="C151" s="124" t="s">
        <v>573</v>
      </c>
      <c r="D151" s="125">
        <v>95.814680749836</v>
      </c>
      <c r="E151" s="126">
        <v>150</v>
      </c>
      <c r="F151" s="127">
        <f t="shared" si="9"/>
        <v>0</v>
      </c>
      <c r="G151" s="127">
        <f t="shared" si="9"/>
        <v>0</v>
      </c>
      <c r="H151" s="127">
        <f t="shared" ref="G151:Q177" si="10">IF($C151=H$1,1,0)</f>
        <v>0</v>
      </c>
      <c r="I151" s="127">
        <f t="shared" si="10"/>
        <v>0</v>
      </c>
      <c r="J151" s="127">
        <f t="shared" si="10"/>
        <v>1</v>
      </c>
      <c r="K151" s="127">
        <f t="shared" si="10"/>
        <v>0</v>
      </c>
      <c r="L151" s="127">
        <f t="shared" si="10"/>
        <v>0</v>
      </c>
      <c r="M151" s="127">
        <f t="shared" si="10"/>
        <v>0</v>
      </c>
      <c r="N151" s="127">
        <f t="shared" si="10"/>
        <v>0</v>
      </c>
      <c r="O151" s="127">
        <f t="shared" si="10"/>
        <v>0</v>
      </c>
      <c r="P151" s="127">
        <f t="shared" si="10"/>
        <v>0</v>
      </c>
      <c r="R151" s="122">
        <v>115</v>
      </c>
      <c r="S151" s="122">
        <v>81.098362957207641</v>
      </c>
      <c r="T151" s="122">
        <v>-4.0820185965396405</v>
      </c>
    </row>
    <row r="152" spans="2:20" x14ac:dyDescent="0.25">
      <c r="B152" s="123">
        <v>41091</v>
      </c>
      <c r="C152" s="124" t="s">
        <v>574</v>
      </c>
      <c r="D152" s="125">
        <v>91.735853985771996</v>
      </c>
      <c r="E152" s="126">
        <v>151</v>
      </c>
      <c r="F152" s="127">
        <f t="shared" ref="F152:P215" si="11">IF($C152=F$1,1,0)</f>
        <v>0</v>
      </c>
      <c r="G152" s="127">
        <f t="shared" si="10"/>
        <v>0</v>
      </c>
      <c r="H152" s="127">
        <f t="shared" si="10"/>
        <v>0</v>
      </c>
      <c r="I152" s="127">
        <f t="shared" si="10"/>
        <v>0</v>
      </c>
      <c r="J152" s="127">
        <f t="shared" si="10"/>
        <v>0</v>
      </c>
      <c r="K152" s="127">
        <f t="shared" si="10"/>
        <v>1</v>
      </c>
      <c r="L152" s="127">
        <f t="shared" si="10"/>
        <v>0</v>
      </c>
      <c r="M152" s="127">
        <f t="shared" si="10"/>
        <v>0</v>
      </c>
      <c r="N152" s="127">
        <f t="shared" si="10"/>
        <v>0</v>
      </c>
      <c r="O152" s="127">
        <f t="shared" si="10"/>
        <v>0</v>
      </c>
      <c r="P152" s="127">
        <f t="shared" si="10"/>
        <v>0</v>
      </c>
      <c r="R152" s="122">
        <v>116</v>
      </c>
      <c r="S152" s="122">
        <v>83.195852908418743</v>
      </c>
      <c r="T152" s="122">
        <v>-3.43085796146174</v>
      </c>
    </row>
    <row r="153" spans="2:20" x14ac:dyDescent="0.25">
      <c r="B153" s="123">
        <v>41122</v>
      </c>
      <c r="C153" s="124" t="s">
        <v>575</v>
      </c>
      <c r="D153" s="125">
        <v>95.981976906276003</v>
      </c>
      <c r="E153" s="126">
        <v>152</v>
      </c>
      <c r="F153" s="127">
        <f t="shared" si="11"/>
        <v>0</v>
      </c>
      <c r="G153" s="127">
        <f t="shared" si="10"/>
        <v>0</v>
      </c>
      <c r="H153" s="127">
        <f t="shared" si="10"/>
        <v>0</v>
      </c>
      <c r="I153" s="127">
        <f t="shared" si="10"/>
        <v>0</v>
      </c>
      <c r="J153" s="127">
        <f t="shared" si="10"/>
        <v>0</v>
      </c>
      <c r="K153" s="127">
        <f t="shared" si="10"/>
        <v>0</v>
      </c>
      <c r="L153" s="127">
        <f t="shared" si="10"/>
        <v>1</v>
      </c>
      <c r="M153" s="127">
        <f t="shared" si="10"/>
        <v>0</v>
      </c>
      <c r="N153" s="127">
        <f t="shared" si="10"/>
        <v>0</v>
      </c>
      <c r="O153" s="127">
        <f t="shared" si="10"/>
        <v>0</v>
      </c>
      <c r="P153" s="127">
        <f t="shared" si="10"/>
        <v>0</v>
      </c>
      <c r="R153" s="122">
        <v>117</v>
      </c>
      <c r="S153" s="122">
        <v>81.237907086435271</v>
      </c>
      <c r="T153" s="122">
        <v>-2.5790623162962731</v>
      </c>
    </row>
    <row r="154" spans="2:20" x14ac:dyDescent="0.25">
      <c r="B154" s="123">
        <v>41153</v>
      </c>
      <c r="C154" s="124" t="s">
        <v>576</v>
      </c>
      <c r="D154" s="125">
        <v>90.899779519709995</v>
      </c>
      <c r="E154" s="126">
        <v>153</v>
      </c>
      <c r="F154" s="127">
        <f t="shared" si="11"/>
        <v>0</v>
      </c>
      <c r="G154" s="127">
        <f t="shared" si="10"/>
        <v>0</v>
      </c>
      <c r="H154" s="127">
        <f t="shared" si="10"/>
        <v>0</v>
      </c>
      <c r="I154" s="127">
        <f t="shared" si="10"/>
        <v>0</v>
      </c>
      <c r="J154" s="127">
        <f t="shared" si="10"/>
        <v>0</v>
      </c>
      <c r="K154" s="127">
        <f t="shared" si="10"/>
        <v>0</v>
      </c>
      <c r="L154" s="127">
        <f t="shared" si="10"/>
        <v>0</v>
      </c>
      <c r="M154" s="127">
        <f t="shared" si="10"/>
        <v>1</v>
      </c>
      <c r="N154" s="127">
        <f t="shared" si="10"/>
        <v>0</v>
      </c>
      <c r="O154" s="127">
        <f t="shared" si="10"/>
        <v>0</v>
      </c>
      <c r="P154" s="127">
        <f t="shared" si="10"/>
        <v>0</v>
      </c>
      <c r="R154" s="122">
        <v>118</v>
      </c>
      <c r="S154" s="122">
        <v>86.656564875840971</v>
      </c>
      <c r="T154" s="122">
        <v>-3.3043784407329753</v>
      </c>
    </row>
    <row r="155" spans="2:20" x14ac:dyDescent="0.25">
      <c r="B155" s="123">
        <v>41183</v>
      </c>
      <c r="C155" s="124" t="s">
        <v>577</v>
      </c>
      <c r="D155" s="125">
        <v>98.773930598205993</v>
      </c>
      <c r="E155" s="126">
        <v>154</v>
      </c>
      <c r="F155" s="127">
        <f t="shared" si="11"/>
        <v>0</v>
      </c>
      <c r="G155" s="127">
        <f t="shared" si="10"/>
        <v>0</v>
      </c>
      <c r="H155" s="127">
        <f t="shared" si="10"/>
        <v>0</v>
      </c>
      <c r="I155" s="127">
        <f t="shared" si="10"/>
        <v>0</v>
      </c>
      <c r="J155" s="127">
        <f t="shared" si="10"/>
        <v>0</v>
      </c>
      <c r="K155" s="127">
        <f t="shared" si="10"/>
        <v>0</v>
      </c>
      <c r="L155" s="127">
        <f t="shared" si="10"/>
        <v>0</v>
      </c>
      <c r="M155" s="127">
        <f t="shared" si="10"/>
        <v>0</v>
      </c>
      <c r="N155" s="127">
        <f t="shared" si="10"/>
        <v>1</v>
      </c>
      <c r="O155" s="127">
        <f t="shared" si="10"/>
        <v>0</v>
      </c>
      <c r="P155" s="127">
        <f t="shared" si="10"/>
        <v>0</v>
      </c>
      <c r="R155" s="122">
        <v>119</v>
      </c>
      <c r="S155" s="122">
        <v>88.540833724742697</v>
      </c>
      <c r="T155" s="122">
        <v>-3.2838650995057037</v>
      </c>
    </row>
    <row r="156" spans="2:20" x14ac:dyDescent="0.25">
      <c r="B156" s="123">
        <v>41214</v>
      </c>
      <c r="C156" s="124" t="s">
        <v>578</v>
      </c>
      <c r="D156" s="125">
        <v>101.22420134012</v>
      </c>
      <c r="E156" s="126">
        <v>155</v>
      </c>
      <c r="F156" s="127">
        <f t="shared" si="11"/>
        <v>0</v>
      </c>
      <c r="G156" s="127">
        <f t="shared" si="10"/>
        <v>0</v>
      </c>
      <c r="H156" s="127">
        <f t="shared" si="10"/>
        <v>0</v>
      </c>
      <c r="I156" s="127">
        <f t="shared" si="10"/>
        <v>0</v>
      </c>
      <c r="J156" s="127">
        <f t="shared" si="10"/>
        <v>0</v>
      </c>
      <c r="K156" s="127">
        <f t="shared" si="10"/>
        <v>0</v>
      </c>
      <c r="L156" s="127">
        <f t="shared" si="10"/>
        <v>0</v>
      </c>
      <c r="M156" s="127">
        <f t="shared" si="10"/>
        <v>0</v>
      </c>
      <c r="N156" s="127">
        <f t="shared" si="10"/>
        <v>0</v>
      </c>
      <c r="O156" s="127">
        <f t="shared" si="10"/>
        <v>1</v>
      </c>
      <c r="P156" s="127">
        <f t="shared" si="10"/>
        <v>0</v>
      </c>
      <c r="R156" s="122">
        <v>120</v>
      </c>
      <c r="S156" s="122">
        <v>92.202567095899269</v>
      </c>
      <c r="T156" s="122">
        <v>-3.1817060634042633</v>
      </c>
    </row>
    <row r="157" spans="2:20" x14ac:dyDescent="0.25">
      <c r="B157" s="123">
        <v>41244</v>
      </c>
      <c r="C157" s="124" t="s">
        <v>579</v>
      </c>
      <c r="D157" s="125">
        <v>105.06357368719</v>
      </c>
      <c r="E157" s="126">
        <v>156</v>
      </c>
      <c r="F157" s="127">
        <f t="shared" si="11"/>
        <v>0</v>
      </c>
      <c r="G157" s="127">
        <f t="shared" si="10"/>
        <v>0</v>
      </c>
      <c r="H157" s="127">
        <f t="shared" si="10"/>
        <v>0</v>
      </c>
      <c r="I157" s="127">
        <f t="shared" si="10"/>
        <v>0</v>
      </c>
      <c r="J157" s="127">
        <f t="shared" si="10"/>
        <v>0</v>
      </c>
      <c r="K157" s="127">
        <f t="shared" si="10"/>
        <v>0</v>
      </c>
      <c r="L157" s="127">
        <f t="shared" si="10"/>
        <v>0</v>
      </c>
      <c r="M157" s="127">
        <f t="shared" si="10"/>
        <v>0</v>
      </c>
      <c r="N157" s="127">
        <f t="shared" si="10"/>
        <v>0</v>
      </c>
      <c r="O157" s="127">
        <f t="shared" si="10"/>
        <v>0</v>
      </c>
      <c r="P157" s="127">
        <f t="shared" si="10"/>
        <v>1</v>
      </c>
      <c r="R157" s="122">
        <v>121</v>
      </c>
      <c r="S157" s="122">
        <v>84.2725245700301</v>
      </c>
      <c r="T157" s="122">
        <v>-4.020408967856099</v>
      </c>
    </row>
    <row r="158" spans="2:20" x14ac:dyDescent="0.25">
      <c r="B158" s="123">
        <v>41275</v>
      </c>
      <c r="C158" s="124" t="s">
        <v>580</v>
      </c>
      <c r="D158" s="125">
        <v>95.605294696651001</v>
      </c>
      <c r="E158" s="126">
        <v>157</v>
      </c>
      <c r="F158" s="127">
        <f t="shared" si="11"/>
        <v>0</v>
      </c>
      <c r="G158" s="127">
        <f t="shared" si="10"/>
        <v>0</v>
      </c>
      <c r="H158" s="127">
        <f t="shared" si="10"/>
        <v>0</v>
      </c>
      <c r="I158" s="127">
        <f t="shared" si="10"/>
        <v>0</v>
      </c>
      <c r="J158" s="127">
        <f t="shared" si="10"/>
        <v>0</v>
      </c>
      <c r="K158" s="127">
        <f t="shared" si="10"/>
        <v>0</v>
      </c>
      <c r="L158" s="127">
        <f t="shared" si="10"/>
        <v>0</v>
      </c>
      <c r="M158" s="127">
        <f t="shared" si="10"/>
        <v>0</v>
      </c>
      <c r="N158" s="127">
        <f t="shared" si="10"/>
        <v>0</v>
      </c>
      <c r="O158" s="127">
        <f t="shared" si="10"/>
        <v>0</v>
      </c>
      <c r="P158" s="127">
        <f t="shared" si="10"/>
        <v>0</v>
      </c>
      <c r="R158" s="122">
        <v>122</v>
      </c>
      <c r="S158" s="122">
        <v>81.462365858327246</v>
      </c>
      <c r="T158" s="122">
        <v>-3.9055459207682475</v>
      </c>
    </row>
    <row r="159" spans="2:20" x14ac:dyDescent="0.25">
      <c r="B159" s="123">
        <v>41306</v>
      </c>
      <c r="C159" s="124" t="s">
        <v>569</v>
      </c>
      <c r="D159" s="125">
        <v>90.528007898854995</v>
      </c>
      <c r="E159" s="126">
        <v>158</v>
      </c>
      <c r="F159" s="127">
        <f t="shared" si="11"/>
        <v>1</v>
      </c>
      <c r="G159" s="127">
        <f t="shared" si="10"/>
        <v>0</v>
      </c>
      <c r="H159" s="127">
        <f t="shared" si="10"/>
        <v>0</v>
      </c>
      <c r="I159" s="127">
        <f t="shared" si="10"/>
        <v>0</v>
      </c>
      <c r="J159" s="127">
        <f t="shared" si="10"/>
        <v>0</v>
      </c>
      <c r="K159" s="127">
        <f t="shared" si="10"/>
        <v>0</v>
      </c>
      <c r="L159" s="127">
        <f t="shared" si="10"/>
        <v>0</v>
      </c>
      <c r="M159" s="127">
        <f t="shared" si="10"/>
        <v>0</v>
      </c>
      <c r="N159" s="127">
        <f t="shared" si="10"/>
        <v>0</v>
      </c>
      <c r="O159" s="127">
        <f t="shared" si="10"/>
        <v>0</v>
      </c>
      <c r="P159" s="127">
        <f t="shared" si="10"/>
        <v>0</v>
      </c>
      <c r="R159" s="122">
        <v>123</v>
      </c>
      <c r="S159" s="122">
        <v>91.06450630692548</v>
      </c>
      <c r="T159" s="122">
        <v>-6.1327989534184866</v>
      </c>
    </row>
    <row r="160" spans="2:20" x14ac:dyDescent="0.25">
      <c r="B160" s="123">
        <v>41334</v>
      </c>
      <c r="C160" s="124" t="s">
        <v>570</v>
      </c>
      <c r="D160" s="125">
        <v>102.73886517548</v>
      </c>
      <c r="E160" s="126">
        <v>159</v>
      </c>
      <c r="F160" s="127">
        <f t="shared" si="11"/>
        <v>0</v>
      </c>
      <c r="G160" s="127">
        <f t="shared" si="10"/>
        <v>1</v>
      </c>
      <c r="H160" s="127">
        <f t="shared" si="10"/>
        <v>0</v>
      </c>
      <c r="I160" s="127">
        <f t="shared" si="10"/>
        <v>0</v>
      </c>
      <c r="J160" s="127">
        <f t="shared" si="10"/>
        <v>0</v>
      </c>
      <c r="K160" s="127">
        <f t="shared" si="10"/>
        <v>0</v>
      </c>
      <c r="L160" s="127">
        <f t="shared" si="10"/>
        <v>0</v>
      </c>
      <c r="M160" s="127">
        <f t="shared" si="10"/>
        <v>0</v>
      </c>
      <c r="N160" s="127">
        <f t="shared" si="10"/>
        <v>0</v>
      </c>
      <c r="O160" s="127">
        <f t="shared" si="10"/>
        <v>0</v>
      </c>
      <c r="P160" s="127">
        <f t="shared" si="10"/>
        <v>0</v>
      </c>
      <c r="R160" s="122">
        <v>124</v>
      </c>
      <c r="S160" s="122">
        <v>88.882423782800643</v>
      </c>
      <c r="T160" s="122">
        <v>-1.9651681951176414</v>
      </c>
    </row>
    <row r="161" spans="2:20" x14ac:dyDescent="0.25">
      <c r="B161" s="123">
        <v>41365</v>
      </c>
      <c r="C161" s="124" t="s">
        <v>571</v>
      </c>
      <c r="D161" s="125">
        <v>101.66268625553001</v>
      </c>
      <c r="E161" s="126">
        <v>160</v>
      </c>
      <c r="F161" s="127">
        <f t="shared" si="11"/>
        <v>0</v>
      </c>
      <c r="G161" s="127">
        <f t="shared" si="10"/>
        <v>0</v>
      </c>
      <c r="H161" s="127">
        <f t="shared" si="10"/>
        <v>1</v>
      </c>
      <c r="I161" s="127">
        <f t="shared" si="10"/>
        <v>0</v>
      </c>
      <c r="J161" s="127">
        <f t="shared" si="10"/>
        <v>0</v>
      </c>
      <c r="K161" s="127">
        <f t="shared" si="10"/>
        <v>0</v>
      </c>
      <c r="L161" s="127">
        <f t="shared" si="10"/>
        <v>0</v>
      </c>
      <c r="M161" s="127">
        <f t="shared" si="10"/>
        <v>0</v>
      </c>
      <c r="N161" s="127">
        <f t="shared" si="10"/>
        <v>0</v>
      </c>
      <c r="O161" s="127">
        <f t="shared" si="10"/>
        <v>0</v>
      </c>
      <c r="P161" s="127">
        <f t="shared" si="10"/>
        <v>0</v>
      </c>
      <c r="R161" s="122">
        <v>125</v>
      </c>
      <c r="S161" s="122">
        <v>88.950210336963949</v>
      </c>
      <c r="T161" s="122">
        <v>-2.3875180676039491</v>
      </c>
    </row>
    <row r="162" spans="2:20" x14ac:dyDescent="0.25">
      <c r="B162" s="123">
        <v>41395</v>
      </c>
      <c r="C162" s="124" t="s">
        <v>572</v>
      </c>
      <c r="D162" s="125">
        <v>101.68843281946</v>
      </c>
      <c r="E162" s="126">
        <v>161</v>
      </c>
      <c r="F162" s="127">
        <f t="shared" si="11"/>
        <v>0</v>
      </c>
      <c r="G162" s="127">
        <f t="shared" si="10"/>
        <v>0</v>
      </c>
      <c r="H162" s="127">
        <f t="shared" si="10"/>
        <v>0</v>
      </c>
      <c r="I162" s="127">
        <f t="shared" si="10"/>
        <v>1</v>
      </c>
      <c r="J162" s="127">
        <f t="shared" si="10"/>
        <v>0</v>
      </c>
      <c r="K162" s="127">
        <f t="shared" si="10"/>
        <v>0</v>
      </c>
      <c r="L162" s="127">
        <f t="shared" si="10"/>
        <v>0</v>
      </c>
      <c r="M162" s="127">
        <f t="shared" si="10"/>
        <v>0</v>
      </c>
      <c r="N162" s="127">
        <f t="shared" si="10"/>
        <v>0</v>
      </c>
      <c r="O162" s="127">
        <f t="shared" si="10"/>
        <v>0</v>
      </c>
      <c r="P162" s="127">
        <f t="shared" si="10"/>
        <v>0</v>
      </c>
      <c r="R162" s="122">
        <v>126</v>
      </c>
      <c r="S162" s="122">
        <v>87.2444724633757</v>
      </c>
      <c r="T162" s="122">
        <v>-1.5797778742526987</v>
      </c>
    </row>
    <row r="163" spans="2:20" x14ac:dyDescent="0.25">
      <c r="B163" s="123">
        <v>41426</v>
      </c>
      <c r="C163" s="124" t="s">
        <v>573</v>
      </c>
      <c r="D163" s="125">
        <v>99.788294352934003</v>
      </c>
      <c r="E163" s="126">
        <v>162</v>
      </c>
      <c r="F163" s="127">
        <f t="shared" si="11"/>
        <v>0</v>
      </c>
      <c r="G163" s="127">
        <f t="shared" si="10"/>
        <v>0</v>
      </c>
      <c r="H163" s="127">
        <f t="shared" si="10"/>
        <v>0</v>
      </c>
      <c r="I163" s="127">
        <f t="shared" si="10"/>
        <v>0</v>
      </c>
      <c r="J163" s="127">
        <f t="shared" si="10"/>
        <v>1</v>
      </c>
      <c r="K163" s="127">
        <f t="shared" si="10"/>
        <v>0</v>
      </c>
      <c r="L163" s="127">
        <f t="shared" si="10"/>
        <v>0</v>
      </c>
      <c r="M163" s="127">
        <f t="shared" si="10"/>
        <v>0</v>
      </c>
      <c r="N163" s="127">
        <f t="shared" si="10"/>
        <v>0</v>
      </c>
      <c r="O163" s="127">
        <f t="shared" si="10"/>
        <v>0</v>
      </c>
      <c r="P163" s="127">
        <f t="shared" si="10"/>
        <v>0</v>
      </c>
      <c r="R163" s="122">
        <v>127</v>
      </c>
      <c r="S163" s="122">
        <v>84.36544855759125</v>
      </c>
      <c r="T163" s="122">
        <v>-1.421128300137255</v>
      </c>
    </row>
    <row r="164" spans="2:20" x14ac:dyDescent="0.25">
      <c r="B164" s="123">
        <v>41456</v>
      </c>
      <c r="C164" s="124" t="s">
        <v>574</v>
      </c>
      <c r="D164" s="125">
        <v>96.398995981501997</v>
      </c>
      <c r="E164" s="126">
        <v>163</v>
      </c>
      <c r="F164" s="127">
        <f t="shared" si="11"/>
        <v>0</v>
      </c>
      <c r="G164" s="127">
        <f t="shared" si="10"/>
        <v>0</v>
      </c>
      <c r="H164" s="127">
        <f t="shared" si="10"/>
        <v>0</v>
      </c>
      <c r="I164" s="127">
        <f t="shared" si="10"/>
        <v>0</v>
      </c>
      <c r="J164" s="127">
        <f t="shared" si="10"/>
        <v>0</v>
      </c>
      <c r="K164" s="127">
        <f t="shared" si="10"/>
        <v>1</v>
      </c>
      <c r="L164" s="127">
        <f t="shared" si="10"/>
        <v>0</v>
      </c>
      <c r="M164" s="127">
        <f t="shared" si="10"/>
        <v>0</v>
      </c>
      <c r="N164" s="127">
        <f t="shared" si="10"/>
        <v>0</v>
      </c>
      <c r="O164" s="127">
        <f t="shared" si="10"/>
        <v>0</v>
      </c>
      <c r="P164" s="127">
        <f t="shared" si="10"/>
        <v>0</v>
      </c>
      <c r="R164" s="122">
        <v>128</v>
      </c>
      <c r="S164" s="122">
        <v>86.462938508802353</v>
      </c>
      <c r="T164" s="122">
        <v>-8.0499743025356452E-2</v>
      </c>
    </row>
    <row r="165" spans="2:20" x14ac:dyDescent="0.25">
      <c r="B165" s="123">
        <v>41487</v>
      </c>
      <c r="C165" s="124" t="s">
        <v>575</v>
      </c>
      <c r="D165" s="125">
        <v>99.347043465205005</v>
      </c>
      <c r="E165" s="126">
        <v>164</v>
      </c>
      <c r="F165" s="127">
        <f t="shared" si="11"/>
        <v>0</v>
      </c>
      <c r="G165" s="127">
        <f t="shared" si="10"/>
        <v>0</v>
      </c>
      <c r="H165" s="127">
        <f t="shared" si="10"/>
        <v>0</v>
      </c>
      <c r="I165" s="127">
        <f t="shared" si="10"/>
        <v>0</v>
      </c>
      <c r="J165" s="127">
        <f t="shared" si="10"/>
        <v>0</v>
      </c>
      <c r="K165" s="127">
        <f t="shared" si="10"/>
        <v>0</v>
      </c>
      <c r="L165" s="127">
        <f t="shared" si="10"/>
        <v>1</v>
      </c>
      <c r="M165" s="127">
        <f t="shared" si="10"/>
        <v>0</v>
      </c>
      <c r="N165" s="127">
        <f t="shared" si="10"/>
        <v>0</v>
      </c>
      <c r="O165" s="127">
        <f t="shared" si="10"/>
        <v>0</v>
      </c>
      <c r="P165" s="127">
        <f t="shared" si="10"/>
        <v>0</v>
      </c>
      <c r="R165" s="122">
        <v>129</v>
      </c>
      <c r="S165" s="122">
        <v>84.504992686818881</v>
      </c>
      <c r="T165" s="122">
        <v>-0.71133435919888655</v>
      </c>
    </row>
    <row r="166" spans="2:20" x14ac:dyDescent="0.25">
      <c r="B166" s="123">
        <v>41518</v>
      </c>
      <c r="C166" s="124" t="s">
        <v>576</v>
      </c>
      <c r="D166" s="125">
        <v>95.117631326609001</v>
      </c>
      <c r="E166" s="126">
        <v>165</v>
      </c>
      <c r="F166" s="127">
        <f t="shared" si="11"/>
        <v>0</v>
      </c>
      <c r="G166" s="127">
        <f t="shared" si="10"/>
        <v>0</v>
      </c>
      <c r="H166" s="127">
        <f t="shared" si="10"/>
        <v>0</v>
      </c>
      <c r="I166" s="127">
        <f t="shared" si="10"/>
        <v>0</v>
      </c>
      <c r="J166" s="127">
        <f t="shared" si="10"/>
        <v>0</v>
      </c>
      <c r="K166" s="127">
        <f t="shared" si="10"/>
        <v>0</v>
      </c>
      <c r="L166" s="127">
        <f t="shared" si="10"/>
        <v>0</v>
      </c>
      <c r="M166" s="127">
        <f t="shared" si="10"/>
        <v>1</v>
      </c>
      <c r="N166" s="127">
        <f t="shared" si="10"/>
        <v>0</v>
      </c>
      <c r="O166" s="127">
        <f t="shared" si="10"/>
        <v>0</v>
      </c>
      <c r="P166" s="127">
        <f t="shared" si="10"/>
        <v>0</v>
      </c>
      <c r="R166" s="122">
        <v>130</v>
      </c>
      <c r="S166" s="122">
        <v>89.92365047622458</v>
      </c>
      <c r="T166" s="122">
        <v>-1.2108937651985769</v>
      </c>
    </row>
    <row r="167" spans="2:20" x14ac:dyDescent="0.25">
      <c r="B167" s="123">
        <v>41548</v>
      </c>
      <c r="C167" s="124" t="s">
        <v>577</v>
      </c>
      <c r="D167" s="125">
        <v>102.66463642714</v>
      </c>
      <c r="E167" s="126">
        <v>166</v>
      </c>
      <c r="F167" s="127">
        <f t="shared" si="11"/>
        <v>0</v>
      </c>
      <c r="G167" s="127">
        <f t="shared" si="10"/>
        <v>0</v>
      </c>
      <c r="H167" s="127">
        <f t="shared" si="10"/>
        <v>0</v>
      </c>
      <c r="I167" s="127">
        <f t="shared" si="10"/>
        <v>0</v>
      </c>
      <c r="J167" s="127">
        <f t="shared" si="10"/>
        <v>0</v>
      </c>
      <c r="K167" s="127">
        <f t="shared" si="10"/>
        <v>0</v>
      </c>
      <c r="L167" s="127">
        <f t="shared" si="10"/>
        <v>0</v>
      </c>
      <c r="M167" s="127">
        <f t="shared" si="10"/>
        <v>0</v>
      </c>
      <c r="N167" s="127">
        <f t="shared" si="10"/>
        <v>1</v>
      </c>
      <c r="O167" s="127">
        <f t="shared" si="10"/>
        <v>0</v>
      </c>
      <c r="P167" s="127">
        <f t="shared" si="10"/>
        <v>0</v>
      </c>
      <c r="R167" s="122">
        <v>131</v>
      </c>
      <c r="S167" s="122">
        <v>91.807919325126306</v>
      </c>
      <c r="T167" s="122">
        <v>0.79803647399968725</v>
      </c>
    </row>
    <row r="168" spans="2:20" x14ac:dyDescent="0.25">
      <c r="B168" s="123">
        <v>41579</v>
      </c>
      <c r="C168" s="124" t="s">
        <v>578</v>
      </c>
      <c r="D168" s="125">
        <v>105.78263786943999</v>
      </c>
      <c r="E168" s="126">
        <v>167</v>
      </c>
      <c r="F168" s="127">
        <f t="shared" si="11"/>
        <v>0</v>
      </c>
      <c r="G168" s="127">
        <f t="shared" si="10"/>
        <v>0</v>
      </c>
      <c r="H168" s="127">
        <f t="shared" si="10"/>
        <v>0</v>
      </c>
      <c r="I168" s="127">
        <f t="shared" si="10"/>
        <v>0</v>
      </c>
      <c r="J168" s="127">
        <f t="shared" si="10"/>
        <v>0</v>
      </c>
      <c r="K168" s="127">
        <f t="shared" si="10"/>
        <v>0</v>
      </c>
      <c r="L168" s="127">
        <f t="shared" si="10"/>
        <v>0</v>
      </c>
      <c r="M168" s="127">
        <f t="shared" si="10"/>
        <v>0</v>
      </c>
      <c r="N168" s="127">
        <f t="shared" si="10"/>
        <v>0</v>
      </c>
      <c r="O168" s="127">
        <f t="shared" si="10"/>
        <v>1</v>
      </c>
      <c r="P168" s="127">
        <f t="shared" si="10"/>
        <v>0</v>
      </c>
      <c r="R168" s="122">
        <v>132</v>
      </c>
      <c r="S168" s="122">
        <v>95.469652696282878</v>
      </c>
      <c r="T168" s="122">
        <v>0.24169139898612002</v>
      </c>
    </row>
    <row r="169" spans="2:20" x14ac:dyDescent="0.25">
      <c r="B169" s="123">
        <v>41609</v>
      </c>
      <c r="C169" s="124" t="s">
        <v>579</v>
      </c>
      <c r="D169" s="125">
        <v>108.67747373117</v>
      </c>
      <c r="E169" s="126">
        <v>168</v>
      </c>
      <c r="F169" s="127">
        <f t="shared" si="11"/>
        <v>0</v>
      </c>
      <c r="G169" s="127">
        <f t="shared" si="10"/>
        <v>0</v>
      </c>
      <c r="H169" s="127">
        <f t="shared" si="10"/>
        <v>0</v>
      </c>
      <c r="I169" s="127">
        <f t="shared" si="10"/>
        <v>0</v>
      </c>
      <c r="J169" s="127">
        <f t="shared" si="10"/>
        <v>0</v>
      </c>
      <c r="K169" s="127">
        <f t="shared" si="10"/>
        <v>0</v>
      </c>
      <c r="L169" s="127">
        <f t="shared" si="10"/>
        <v>0</v>
      </c>
      <c r="M169" s="127">
        <f t="shared" si="10"/>
        <v>0</v>
      </c>
      <c r="N169" s="127">
        <f t="shared" si="10"/>
        <v>0</v>
      </c>
      <c r="O169" s="127">
        <f t="shared" si="10"/>
        <v>0</v>
      </c>
      <c r="P169" s="127">
        <f t="shared" si="10"/>
        <v>1</v>
      </c>
      <c r="R169" s="122">
        <v>133</v>
      </c>
      <c r="S169" s="122">
        <v>87.53961017041371</v>
      </c>
      <c r="T169" s="122">
        <v>-0.69074629855471414</v>
      </c>
    </row>
    <row r="170" spans="2:20" x14ac:dyDescent="0.25">
      <c r="B170" s="123">
        <v>41640</v>
      </c>
      <c r="C170" s="124" t="s">
        <v>580</v>
      </c>
      <c r="D170" s="125">
        <v>97.698925440131006</v>
      </c>
      <c r="E170" s="126">
        <v>169</v>
      </c>
      <c r="F170" s="127">
        <f t="shared" si="11"/>
        <v>0</v>
      </c>
      <c r="G170" s="127">
        <f t="shared" si="10"/>
        <v>0</v>
      </c>
      <c r="H170" s="127">
        <f t="shared" si="10"/>
        <v>0</v>
      </c>
      <c r="I170" s="127">
        <f t="shared" si="10"/>
        <v>0</v>
      </c>
      <c r="J170" s="127">
        <f t="shared" si="10"/>
        <v>0</v>
      </c>
      <c r="K170" s="127">
        <f t="shared" si="10"/>
        <v>0</v>
      </c>
      <c r="L170" s="127">
        <f t="shared" si="10"/>
        <v>0</v>
      </c>
      <c r="M170" s="127">
        <f t="shared" si="10"/>
        <v>0</v>
      </c>
      <c r="N170" s="127">
        <f t="shared" si="10"/>
        <v>0</v>
      </c>
      <c r="O170" s="127">
        <f t="shared" si="10"/>
        <v>0</v>
      </c>
      <c r="P170" s="127">
        <f t="shared" si="10"/>
        <v>0</v>
      </c>
      <c r="R170" s="122">
        <v>134</v>
      </c>
      <c r="S170" s="122">
        <v>84.729451458710855</v>
      </c>
      <c r="T170" s="122">
        <v>-2.0151068918418531</v>
      </c>
    </row>
    <row r="171" spans="2:20" x14ac:dyDescent="0.25">
      <c r="B171" s="123">
        <v>41671</v>
      </c>
      <c r="C171" s="124" t="s">
        <v>569</v>
      </c>
      <c r="D171" s="125">
        <v>93.550666974763999</v>
      </c>
      <c r="E171" s="126">
        <v>170</v>
      </c>
      <c r="F171" s="127">
        <f t="shared" si="11"/>
        <v>1</v>
      </c>
      <c r="G171" s="127">
        <f t="shared" si="10"/>
        <v>0</v>
      </c>
      <c r="H171" s="127">
        <f t="shared" si="10"/>
        <v>0</v>
      </c>
      <c r="I171" s="127">
        <f t="shared" si="10"/>
        <v>0</v>
      </c>
      <c r="J171" s="127">
        <f t="shared" si="10"/>
        <v>0</v>
      </c>
      <c r="K171" s="127">
        <f t="shared" si="10"/>
        <v>0</v>
      </c>
      <c r="L171" s="127">
        <f t="shared" si="10"/>
        <v>0</v>
      </c>
      <c r="M171" s="127">
        <f t="shared" si="10"/>
        <v>0</v>
      </c>
      <c r="N171" s="127">
        <f t="shared" si="10"/>
        <v>0</v>
      </c>
      <c r="O171" s="127">
        <f t="shared" si="10"/>
        <v>0</v>
      </c>
      <c r="P171" s="127">
        <f t="shared" si="10"/>
        <v>0</v>
      </c>
      <c r="R171" s="122">
        <v>135</v>
      </c>
      <c r="S171" s="122">
        <v>94.33159190730909</v>
      </c>
      <c r="T171" s="122">
        <v>1.3129351733449113</v>
      </c>
    </row>
    <row r="172" spans="2:20" x14ac:dyDescent="0.25">
      <c r="B172" s="123">
        <v>41699</v>
      </c>
      <c r="C172" s="124" t="s">
        <v>570</v>
      </c>
      <c r="D172" s="125">
        <v>105.79817460075</v>
      </c>
      <c r="E172" s="126">
        <v>171</v>
      </c>
      <c r="F172" s="127">
        <f t="shared" si="11"/>
        <v>0</v>
      </c>
      <c r="G172" s="127">
        <f t="shared" si="10"/>
        <v>1</v>
      </c>
      <c r="H172" s="127">
        <f t="shared" si="10"/>
        <v>0</v>
      </c>
      <c r="I172" s="127">
        <f t="shared" si="10"/>
        <v>0</v>
      </c>
      <c r="J172" s="127">
        <f t="shared" si="10"/>
        <v>0</v>
      </c>
      <c r="K172" s="127">
        <f t="shared" si="10"/>
        <v>0</v>
      </c>
      <c r="L172" s="127">
        <f t="shared" si="10"/>
        <v>0</v>
      </c>
      <c r="M172" s="127">
        <f t="shared" si="10"/>
        <v>0</v>
      </c>
      <c r="N172" s="127">
        <f t="shared" si="10"/>
        <v>0</v>
      </c>
      <c r="O172" s="127">
        <f t="shared" si="10"/>
        <v>0</v>
      </c>
      <c r="P172" s="127">
        <f t="shared" si="10"/>
        <v>0</v>
      </c>
      <c r="R172" s="122">
        <v>136</v>
      </c>
      <c r="S172" s="122">
        <v>92.149509383184252</v>
      </c>
      <c r="T172" s="122">
        <v>-9.5921436922594694E-3</v>
      </c>
    </row>
    <row r="173" spans="2:20" x14ac:dyDescent="0.25">
      <c r="B173" s="123">
        <v>41730</v>
      </c>
      <c r="C173" s="124" t="s">
        <v>571</v>
      </c>
      <c r="D173" s="125">
        <v>103.05050205472</v>
      </c>
      <c r="E173" s="126">
        <v>172</v>
      </c>
      <c r="F173" s="127">
        <f t="shared" si="11"/>
        <v>0</v>
      </c>
      <c r="G173" s="127">
        <f t="shared" si="10"/>
        <v>0</v>
      </c>
      <c r="H173" s="127">
        <f t="shared" si="10"/>
        <v>1</v>
      </c>
      <c r="I173" s="127">
        <f t="shared" si="10"/>
        <v>0</v>
      </c>
      <c r="J173" s="127">
        <f t="shared" si="10"/>
        <v>0</v>
      </c>
      <c r="K173" s="127">
        <f t="shared" si="10"/>
        <v>0</v>
      </c>
      <c r="L173" s="127">
        <f t="shared" si="10"/>
        <v>0</v>
      </c>
      <c r="M173" s="127">
        <f t="shared" si="10"/>
        <v>0</v>
      </c>
      <c r="N173" s="127">
        <f t="shared" si="10"/>
        <v>0</v>
      </c>
      <c r="O173" s="127">
        <f t="shared" si="10"/>
        <v>0</v>
      </c>
      <c r="P173" s="127">
        <f t="shared" si="10"/>
        <v>0</v>
      </c>
      <c r="R173" s="122">
        <v>137</v>
      </c>
      <c r="S173" s="122">
        <v>92.217295937347558</v>
      </c>
      <c r="T173" s="122">
        <v>1.0655073059554354</v>
      </c>
    </row>
    <row r="174" spans="2:20" x14ac:dyDescent="0.25">
      <c r="B174" s="123">
        <v>41760</v>
      </c>
      <c r="C174" s="124" t="s">
        <v>572</v>
      </c>
      <c r="D174" s="125">
        <v>103.72294789161</v>
      </c>
      <c r="E174" s="126">
        <v>173</v>
      </c>
      <c r="F174" s="127">
        <f t="shared" si="11"/>
        <v>0</v>
      </c>
      <c r="G174" s="127">
        <f t="shared" si="10"/>
        <v>0</v>
      </c>
      <c r="H174" s="127">
        <f t="shared" si="10"/>
        <v>0</v>
      </c>
      <c r="I174" s="127">
        <f t="shared" si="10"/>
        <v>1</v>
      </c>
      <c r="J174" s="127">
        <f t="shared" si="10"/>
        <v>0</v>
      </c>
      <c r="K174" s="127">
        <f t="shared" si="10"/>
        <v>0</v>
      </c>
      <c r="L174" s="127">
        <f t="shared" si="10"/>
        <v>0</v>
      </c>
      <c r="M174" s="127">
        <f t="shared" si="10"/>
        <v>0</v>
      </c>
      <c r="N174" s="127">
        <f t="shared" si="10"/>
        <v>0</v>
      </c>
      <c r="O174" s="127">
        <f t="shared" si="10"/>
        <v>0</v>
      </c>
      <c r="P174" s="127">
        <f t="shared" si="10"/>
        <v>0</v>
      </c>
      <c r="R174" s="122">
        <v>138</v>
      </c>
      <c r="S174" s="122">
        <v>90.51155806375931</v>
      </c>
      <c r="T174" s="122">
        <v>-0.21233337292630949</v>
      </c>
    </row>
    <row r="175" spans="2:20" x14ac:dyDescent="0.25">
      <c r="B175" s="123">
        <v>41791</v>
      </c>
      <c r="C175" s="124" t="s">
        <v>573</v>
      </c>
      <c r="D175" s="125">
        <v>100.78927029294</v>
      </c>
      <c r="E175" s="126">
        <v>174</v>
      </c>
      <c r="F175" s="127">
        <f t="shared" si="11"/>
        <v>0</v>
      </c>
      <c r="G175" s="127">
        <f t="shared" si="10"/>
        <v>0</v>
      </c>
      <c r="H175" s="127">
        <f t="shared" si="10"/>
        <v>0</v>
      </c>
      <c r="I175" s="127">
        <f t="shared" si="10"/>
        <v>0</v>
      </c>
      <c r="J175" s="127">
        <f t="shared" si="10"/>
        <v>1</v>
      </c>
      <c r="K175" s="127">
        <f t="shared" si="10"/>
        <v>0</v>
      </c>
      <c r="L175" s="127">
        <f t="shared" si="10"/>
        <v>0</v>
      </c>
      <c r="M175" s="127">
        <f t="shared" si="10"/>
        <v>0</v>
      </c>
      <c r="N175" s="127">
        <f t="shared" si="10"/>
        <v>0</v>
      </c>
      <c r="O175" s="127">
        <f t="shared" si="10"/>
        <v>0</v>
      </c>
      <c r="P175" s="127">
        <f t="shared" si="10"/>
        <v>0</v>
      </c>
      <c r="R175" s="122">
        <v>139</v>
      </c>
      <c r="S175" s="122">
        <v>87.63253415797486</v>
      </c>
      <c r="T175" s="122">
        <v>-1.4149192553018537</v>
      </c>
    </row>
    <row r="176" spans="2:20" x14ac:dyDescent="0.25">
      <c r="B176" s="123">
        <v>41821</v>
      </c>
      <c r="C176" s="124" t="s">
        <v>574</v>
      </c>
      <c r="D176" s="125">
        <v>96.846824409804995</v>
      </c>
      <c r="E176" s="126">
        <v>175</v>
      </c>
      <c r="F176" s="127">
        <f t="shared" si="11"/>
        <v>0</v>
      </c>
      <c r="G176" s="127">
        <f t="shared" si="10"/>
        <v>0</v>
      </c>
      <c r="H176" s="127">
        <f t="shared" si="10"/>
        <v>0</v>
      </c>
      <c r="I176" s="127">
        <f t="shared" si="10"/>
        <v>0</v>
      </c>
      <c r="J176" s="127">
        <f t="shared" si="10"/>
        <v>0</v>
      </c>
      <c r="K176" s="127">
        <f t="shared" si="10"/>
        <v>1</v>
      </c>
      <c r="L176" s="127">
        <f t="shared" si="10"/>
        <v>0</v>
      </c>
      <c r="M176" s="127">
        <f t="shared" ref="G176:V201" si="12">IF($C176=M$1,1,0)</f>
        <v>0</v>
      </c>
      <c r="N176" s="127">
        <f t="shared" si="12"/>
        <v>0</v>
      </c>
      <c r="O176" s="127">
        <f t="shared" si="12"/>
        <v>0</v>
      </c>
      <c r="P176" s="127">
        <f t="shared" si="12"/>
        <v>0</v>
      </c>
      <c r="R176" s="122">
        <v>140</v>
      </c>
      <c r="S176" s="122">
        <v>89.730024109185962</v>
      </c>
      <c r="T176" s="122">
        <v>0.39914971792103415</v>
      </c>
    </row>
    <row r="177" spans="2:20" x14ac:dyDescent="0.25">
      <c r="B177" s="123">
        <v>41852</v>
      </c>
      <c r="C177" s="124" t="s">
        <v>575</v>
      </c>
      <c r="D177" s="125">
        <v>99.510487255474004</v>
      </c>
      <c r="E177" s="126">
        <v>176</v>
      </c>
      <c r="F177" s="127">
        <f t="shared" si="11"/>
        <v>0</v>
      </c>
      <c r="G177" s="127">
        <f t="shared" si="12"/>
        <v>0</v>
      </c>
      <c r="H177" s="127">
        <f t="shared" si="12"/>
        <v>0</v>
      </c>
      <c r="I177" s="127">
        <f t="shared" si="12"/>
        <v>0</v>
      </c>
      <c r="J177" s="127">
        <f t="shared" si="12"/>
        <v>0</v>
      </c>
      <c r="K177" s="127">
        <f t="shared" si="12"/>
        <v>0</v>
      </c>
      <c r="L177" s="127">
        <f t="shared" si="12"/>
        <v>1</v>
      </c>
      <c r="M177" s="127">
        <f t="shared" si="12"/>
        <v>0</v>
      </c>
      <c r="N177" s="127">
        <f t="shared" si="12"/>
        <v>0</v>
      </c>
      <c r="O177" s="127">
        <f t="shared" si="12"/>
        <v>0</v>
      </c>
      <c r="P177" s="127">
        <f t="shared" si="12"/>
        <v>0</v>
      </c>
      <c r="R177" s="122">
        <v>141</v>
      </c>
      <c r="S177" s="122">
        <v>87.77207828720249</v>
      </c>
      <c r="T177" s="122">
        <v>-0.31337667061548302</v>
      </c>
    </row>
    <row r="178" spans="2:20" x14ac:dyDescent="0.25">
      <c r="B178" s="123">
        <v>41883</v>
      </c>
      <c r="C178" s="124" t="s">
        <v>576</v>
      </c>
      <c r="D178" s="125">
        <v>97.444925591868994</v>
      </c>
      <c r="E178" s="126">
        <v>177</v>
      </c>
      <c r="F178" s="127">
        <f t="shared" si="11"/>
        <v>0</v>
      </c>
      <c r="G178" s="127">
        <f t="shared" si="12"/>
        <v>0</v>
      </c>
      <c r="H178" s="127">
        <f t="shared" si="12"/>
        <v>0</v>
      </c>
      <c r="I178" s="127">
        <f t="shared" si="12"/>
        <v>0</v>
      </c>
      <c r="J178" s="127">
        <f t="shared" si="12"/>
        <v>0</v>
      </c>
      <c r="K178" s="127">
        <f t="shared" si="12"/>
        <v>0</v>
      </c>
      <c r="L178" s="127">
        <f t="shared" si="12"/>
        <v>0</v>
      </c>
      <c r="M178" s="127">
        <f t="shared" si="12"/>
        <v>1</v>
      </c>
      <c r="N178" s="127">
        <f t="shared" si="12"/>
        <v>0</v>
      </c>
      <c r="O178" s="127">
        <f t="shared" si="12"/>
        <v>0</v>
      </c>
      <c r="P178" s="127">
        <f t="shared" si="12"/>
        <v>0</v>
      </c>
      <c r="R178" s="122">
        <v>142</v>
      </c>
      <c r="S178" s="122">
        <v>93.190736076608189</v>
      </c>
      <c r="T178" s="122">
        <v>-0.46546597996119488</v>
      </c>
    </row>
    <row r="179" spans="2:20" x14ac:dyDescent="0.25">
      <c r="B179" s="123">
        <v>41913</v>
      </c>
      <c r="C179" s="124" t="s">
        <v>577</v>
      </c>
      <c r="D179" s="125">
        <v>104.59869705982</v>
      </c>
      <c r="E179" s="126">
        <v>178</v>
      </c>
      <c r="F179" s="127">
        <f t="shared" si="11"/>
        <v>0</v>
      </c>
      <c r="G179" s="127">
        <f t="shared" si="12"/>
        <v>0</v>
      </c>
      <c r="H179" s="127">
        <f t="shared" si="12"/>
        <v>0</v>
      </c>
      <c r="I179" s="127">
        <f t="shared" si="12"/>
        <v>0</v>
      </c>
      <c r="J179" s="127">
        <f t="shared" si="12"/>
        <v>0</v>
      </c>
      <c r="K179" s="127">
        <f t="shared" si="12"/>
        <v>0</v>
      </c>
      <c r="L179" s="127">
        <f t="shared" si="12"/>
        <v>0</v>
      </c>
      <c r="M179" s="127">
        <f t="shared" si="12"/>
        <v>0</v>
      </c>
      <c r="N179" s="127">
        <f t="shared" si="12"/>
        <v>1</v>
      </c>
      <c r="O179" s="127">
        <f t="shared" si="12"/>
        <v>0</v>
      </c>
      <c r="P179" s="127">
        <f t="shared" si="12"/>
        <v>0</v>
      </c>
      <c r="R179" s="122">
        <v>143</v>
      </c>
      <c r="S179" s="122">
        <v>95.075004925509916</v>
      </c>
      <c r="T179" s="122">
        <v>0.98198760262208395</v>
      </c>
    </row>
    <row r="180" spans="2:20" x14ac:dyDescent="0.25">
      <c r="B180" s="123">
        <v>41944</v>
      </c>
      <c r="C180" s="124" t="s">
        <v>578</v>
      </c>
      <c r="D180" s="125">
        <v>106.90288028348</v>
      </c>
      <c r="E180" s="126">
        <v>179</v>
      </c>
      <c r="F180" s="127">
        <f t="shared" si="11"/>
        <v>0</v>
      </c>
      <c r="G180" s="127">
        <f t="shared" si="12"/>
        <v>0</v>
      </c>
      <c r="H180" s="127">
        <f t="shared" si="12"/>
        <v>0</v>
      </c>
      <c r="I180" s="127">
        <f t="shared" si="12"/>
        <v>0</v>
      </c>
      <c r="J180" s="127">
        <f t="shared" si="12"/>
        <v>0</v>
      </c>
      <c r="K180" s="127">
        <f t="shared" si="12"/>
        <v>0</v>
      </c>
      <c r="L180" s="127">
        <f t="shared" si="12"/>
        <v>0</v>
      </c>
      <c r="M180" s="127">
        <f t="shared" si="12"/>
        <v>0</v>
      </c>
      <c r="N180" s="127">
        <f t="shared" si="12"/>
        <v>0</v>
      </c>
      <c r="O180" s="127">
        <f t="shared" si="12"/>
        <v>1</v>
      </c>
      <c r="P180" s="127">
        <f t="shared" si="12"/>
        <v>0</v>
      </c>
      <c r="R180" s="122">
        <v>144</v>
      </c>
      <c r="S180" s="122">
        <v>98.736738296666488</v>
      </c>
      <c r="T180" s="122">
        <v>2.8484548732135124</v>
      </c>
    </row>
    <row r="181" spans="2:20" x14ac:dyDescent="0.25">
      <c r="B181" s="123">
        <v>41974</v>
      </c>
      <c r="C181" s="124" t="s">
        <v>579</v>
      </c>
      <c r="D181" s="125">
        <v>111.28657554828</v>
      </c>
      <c r="E181" s="126">
        <v>180</v>
      </c>
      <c r="F181" s="127">
        <f t="shared" si="11"/>
        <v>0</v>
      </c>
      <c r="G181" s="127">
        <f t="shared" si="12"/>
        <v>0</v>
      </c>
      <c r="H181" s="127">
        <f t="shared" si="12"/>
        <v>0</v>
      </c>
      <c r="I181" s="127">
        <f t="shared" si="12"/>
        <v>0</v>
      </c>
      <c r="J181" s="127">
        <f t="shared" si="12"/>
        <v>0</v>
      </c>
      <c r="K181" s="127">
        <f t="shared" si="12"/>
        <v>0</v>
      </c>
      <c r="L181" s="127">
        <f t="shared" si="12"/>
        <v>0</v>
      </c>
      <c r="M181" s="127">
        <f t="shared" si="12"/>
        <v>0</v>
      </c>
      <c r="N181" s="127">
        <f t="shared" si="12"/>
        <v>0</v>
      </c>
      <c r="O181" s="127">
        <f t="shared" si="12"/>
        <v>0</v>
      </c>
      <c r="P181" s="127">
        <f t="shared" si="12"/>
        <v>1</v>
      </c>
      <c r="R181" s="122">
        <v>145</v>
      </c>
      <c r="S181" s="122">
        <v>90.806695770797319</v>
      </c>
      <c r="T181" s="122">
        <v>0.29376493445268181</v>
      </c>
    </row>
    <row r="182" spans="2:20" x14ac:dyDescent="0.25">
      <c r="B182" s="123">
        <v>42005</v>
      </c>
      <c r="C182" s="124" t="s">
        <v>580</v>
      </c>
      <c r="D182" s="125">
        <v>100.26379408752</v>
      </c>
      <c r="E182" s="126">
        <v>181</v>
      </c>
      <c r="F182" s="127">
        <f t="shared" si="11"/>
        <v>0</v>
      </c>
      <c r="G182" s="127">
        <f t="shared" si="12"/>
        <v>0</v>
      </c>
      <c r="H182" s="127">
        <f t="shared" si="12"/>
        <v>0</v>
      </c>
      <c r="I182" s="127">
        <f t="shared" si="12"/>
        <v>0</v>
      </c>
      <c r="J182" s="127">
        <f t="shared" si="12"/>
        <v>0</v>
      </c>
      <c r="K182" s="127">
        <f t="shared" si="12"/>
        <v>0</v>
      </c>
      <c r="L182" s="127">
        <f t="shared" si="12"/>
        <v>0</v>
      </c>
      <c r="M182" s="127">
        <f t="shared" si="12"/>
        <v>0</v>
      </c>
      <c r="N182" s="127">
        <f t="shared" si="12"/>
        <v>0</v>
      </c>
      <c r="O182" s="127">
        <f t="shared" si="12"/>
        <v>0</v>
      </c>
      <c r="P182" s="127">
        <f t="shared" si="12"/>
        <v>0</v>
      </c>
      <c r="R182" s="122">
        <v>146</v>
      </c>
      <c r="S182" s="122">
        <v>87.996537059094464</v>
      </c>
      <c r="T182" s="122">
        <v>1.8759597979538967E-2</v>
      </c>
    </row>
    <row r="183" spans="2:20" x14ac:dyDescent="0.25">
      <c r="B183" s="123">
        <v>42036</v>
      </c>
      <c r="C183" s="124" t="s">
        <v>569</v>
      </c>
      <c r="D183" s="125">
        <v>95.454561021863995</v>
      </c>
      <c r="E183" s="126">
        <v>182</v>
      </c>
      <c r="F183" s="127">
        <f t="shared" si="11"/>
        <v>1</v>
      </c>
      <c r="G183" s="127">
        <f t="shared" si="12"/>
        <v>0</v>
      </c>
      <c r="H183" s="127">
        <f t="shared" si="12"/>
        <v>0</v>
      </c>
      <c r="I183" s="127">
        <f t="shared" si="12"/>
        <v>0</v>
      </c>
      <c r="J183" s="127">
        <f t="shared" si="12"/>
        <v>0</v>
      </c>
      <c r="K183" s="127">
        <f t="shared" si="12"/>
        <v>0</v>
      </c>
      <c r="L183" s="127">
        <f t="shared" si="12"/>
        <v>0</v>
      </c>
      <c r="M183" s="127">
        <f t="shared" si="12"/>
        <v>0</v>
      </c>
      <c r="N183" s="127">
        <f t="shared" si="12"/>
        <v>0</v>
      </c>
      <c r="O183" s="127">
        <f t="shared" si="12"/>
        <v>0</v>
      </c>
      <c r="P183" s="127">
        <f t="shared" si="12"/>
        <v>0</v>
      </c>
      <c r="R183" s="122">
        <v>147</v>
      </c>
      <c r="S183" s="122">
        <v>97.598677507692699</v>
      </c>
      <c r="T183" s="122">
        <v>2.057980932388304</v>
      </c>
    </row>
    <row r="184" spans="2:20" x14ac:dyDescent="0.25">
      <c r="B184" s="123">
        <v>42064</v>
      </c>
      <c r="C184" s="124" t="s">
        <v>570</v>
      </c>
      <c r="D184" s="125">
        <v>108.07582813334</v>
      </c>
      <c r="E184" s="126">
        <v>183</v>
      </c>
      <c r="F184" s="127">
        <f t="shared" si="11"/>
        <v>0</v>
      </c>
      <c r="G184" s="127">
        <f t="shared" si="12"/>
        <v>1</v>
      </c>
      <c r="H184" s="127">
        <f t="shared" si="12"/>
        <v>0</v>
      </c>
      <c r="I184" s="127">
        <f t="shared" si="12"/>
        <v>0</v>
      </c>
      <c r="J184" s="127">
        <f t="shared" si="12"/>
        <v>0</v>
      </c>
      <c r="K184" s="127">
        <f t="shared" si="12"/>
        <v>0</v>
      </c>
      <c r="L184" s="127">
        <f t="shared" si="12"/>
        <v>0</v>
      </c>
      <c r="M184" s="127">
        <f t="shared" si="12"/>
        <v>0</v>
      </c>
      <c r="N184" s="127">
        <f t="shared" si="12"/>
        <v>0</v>
      </c>
      <c r="O184" s="127">
        <f t="shared" si="12"/>
        <v>0</v>
      </c>
      <c r="P184" s="127">
        <f t="shared" si="12"/>
        <v>0</v>
      </c>
      <c r="R184" s="122">
        <v>148</v>
      </c>
      <c r="S184" s="122">
        <v>95.416594983567862</v>
      </c>
      <c r="T184" s="122">
        <v>1.6140299050371425</v>
      </c>
    </row>
    <row r="185" spans="2:20" x14ac:dyDescent="0.25">
      <c r="B185" s="123">
        <v>42095</v>
      </c>
      <c r="C185" s="124" t="s">
        <v>571</v>
      </c>
      <c r="D185" s="125">
        <v>106.00603200310999</v>
      </c>
      <c r="E185" s="126">
        <v>184</v>
      </c>
      <c r="F185" s="127">
        <f t="shared" si="11"/>
        <v>0</v>
      </c>
      <c r="G185" s="127">
        <f t="shared" si="12"/>
        <v>0</v>
      </c>
      <c r="H185" s="127">
        <f t="shared" si="12"/>
        <v>1</v>
      </c>
      <c r="I185" s="127">
        <f t="shared" si="12"/>
        <v>0</v>
      </c>
      <c r="J185" s="127">
        <f t="shared" si="12"/>
        <v>0</v>
      </c>
      <c r="K185" s="127">
        <f t="shared" si="12"/>
        <v>0</v>
      </c>
      <c r="L185" s="127">
        <f t="shared" si="12"/>
        <v>0</v>
      </c>
      <c r="M185" s="127">
        <f t="shared" si="12"/>
        <v>0</v>
      </c>
      <c r="N185" s="127">
        <f t="shared" si="12"/>
        <v>0</v>
      </c>
      <c r="O185" s="127">
        <f t="shared" si="12"/>
        <v>0</v>
      </c>
      <c r="P185" s="127">
        <f t="shared" si="12"/>
        <v>0</v>
      </c>
      <c r="R185" s="122">
        <v>149</v>
      </c>
      <c r="S185" s="122">
        <v>95.484381537731167</v>
      </c>
      <c r="T185" s="122">
        <v>2.5656427625678333</v>
      </c>
    </row>
    <row r="186" spans="2:20" x14ac:dyDescent="0.25">
      <c r="B186" s="123">
        <v>42125</v>
      </c>
      <c r="C186" s="124" t="s">
        <v>572</v>
      </c>
      <c r="D186" s="125">
        <v>105.3161119855</v>
      </c>
      <c r="E186" s="126">
        <v>185</v>
      </c>
      <c r="F186" s="127">
        <f t="shared" si="11"/>
        <v>0</v>
      </c>
      <c r="G186" s="127">
        <f t="shared" si="12"/>
        <v>0</v>
      </c>
      <c r="H186" s="127">
        <f t="shared" si="12"/>
        <v>0</v>
      </c>
      <c r="I186" s="127">
        <f t="shared" si="12"/>
        <v>1</v>
      </c>
      <c r="J186" s="127">
        <f t="shared" si="12"/>
        <v>0</v>
      </c>
      <c r="K186" s="127">
        <f t="shared" si="12"/>
        <v>0</v>
      </c>
      <c r="L186" s="127">
        <f t="shared" si="12"/>
        <v>0</v>
      </c>
      <c r="M186" s="127">
        <f t="shared" si="12"/>
        <v>0</v>
      </c>
      <c r="N186" s="127">
        <f t="shared" si="12"/>
        <v>0</v>
      </c>
      <c r="O186" s="127">
        <f t="shared" si="12"/>
        <v>0</v>
      </c>
      <c r="P186" s="127">
        <f t="shared" si="12"/>
        <v>0</v>
      </c>
      <c r="R186" s="122">
        <v>150</v>
      </c>
      <c r="S186" s="122">
        <v>93.778643664142919</v>
      </c>
      <c r="T186" s="122">
        <v>2.0360370856930814</v>
      </c>
    </row>
    <row r="187" spans="2:20" x14ac:dyDescent="0.25">
      <c r="B187" s="123">
        <v>42156</v>
      </c>
      <c r="C187" s="124" t="s">
        <v>573</v>
      </c>
      <c r="D187" s="125">
        <v>103.64408895995</v>
      </c>
      <c r="E187" s="126">
        <v>186</v>
      </c>
      <c r="F187" s="127">
        <f t="shared" si="11"/>
        <v>0</v>
      </c>
      <c r="G187" s="127">
        <f t="shared" si="12"/>
        <v>0</v>
      </c>
      <c r="H187" s="127">
        <f t="shared" si="12"/>
        <v>0</v>
      </c>
      <c r="I187" s="127">
        <f t="shared" si="12"/>
        <v>0</v>
      </c>
      <c r="J187" s="127">
        <f t="shared" si="12"/>
        <v>1</v>
      </c>
      <c r="K187" s="127">
        <f t="shared" si="12"/>
        <v>0</v>
      </c>
      <c r="L187" s="127">
        <f t="shared" si="12"/>
        <v>0</v>
      </c>
      <c r="M187" s="127">
        <f t="shared" si="12"/>
        <v>0</v>
      </c>
      <c r="N187" s="127">
        <f t="shared" si="12"/>
        <v>0</v>
      </c>
      <c r="O187" s="127">
        <f t="shared" si="12"/>
        <v>0</v>
      </c>
      <c r="P187" s="127">
        <f t="shared" si="12"/>
        <v>0</v>
      </c>
      <c r="R187" s="122">
        <v>151</v>
      </c>
      <c r="S187" s="122">
        <v>90.899619758358469</v>
      </c>
      <c r="T187" s="122">
        <v>0.83623422741352726</v>
      </c>
    </row>
    <row r="188" spans="2:20" x14ac:dyDescent="0.25">
      <c r="B188" s="123">
        <v>42186</v>
      </c>
      <c r="C188" s="124" t="s">
        <v>574</v>
      </c>
      <c r="D188" s="125">
        <v>99.163743536859997</v>
      </c>
      <c r="E188" s="126">
        <v>187</v>
      </c>
      <c r="F188" s="127">
        <f t="shared" si="11"/>
        <v>0</v>
      </c>
      <c r="G188" s="127">
        <f t="shared" si="12"/>
        <v>0</v>
      </c>
      <c r="H188" s="127">
        <f t="shared" si="12"/>
        <v>0</v>
      </c>
      <c r="I188" s="127">
        <f t="shared" si="12"/>
        <v>0</v>
      </c>
      <c r="J188" s="127">
        <f t="shared" si="12"/>
        <v>0</v>
      </c>
      <c r="K188" s="127">
        <f t="shared" si="12"/>
        <v>1</v>
      </c>
      <c r="L188" s="127">
        <f t="shared" si="12"/>
        <v>0</v>
      </c>
      <c r="M188" s="127">
        <f t="shared" si="12"/>
        <v>0</v>
      </c>
      <c r="N188" s="127">
        <f t="shared" si="12"/>
        <v>0</v>
      </c>
      <c r="O188" s="127">
        <f t="shared" si="12"/>
        <v>0</v>
      </c>
      <c r="P188" s="127">
        <f t="shared" si="12"/>
        <v>0</v>
      </c>
      <c r="R188" s="122">
        <v>152</v>
      </c>
      <c r="S188" s="122">
        <v>92.997109709569571</v>
      </c>
      <c r="T188" s="122">
        <v>2.984867196706432</v>
      </c>
    </row>
    <row r="189" spans="2:20" x14ac:dyDescent="0.25">
      <c r="B189" s="123">
        <v>42217</v>
      </c>
      <c r="C189" s="124" t="s">
        <v>575</v>
      </c>
      <c r="D189" s="125">
        <v>101.29057588518</v>
      </c>
      <c r="E189" s="126">
        <v>188</v>
      </c>
      <c r="F189" s="127">
        <f t="shared" si="11"/>
        <v>0</v>
      </c>
      <c r="G189" s="127">
        <f t="shared" si="12"/>
        <v>0</v>
      </c>
      <c r="H189" s="127">
        <f t="shared" si="12"/>
        <v>0</v>
      </c>
      <c r="I189" s="127">
        <f t="shared" si="12"/>
        <v>0</v>
      </c>
      <c r="J189" s="127">
        <f t="shared" si="12"/>
        <v>0</v>
      </c>
      <c r="K189" s="127">
        <f t="shared" si="12"/>
        <v>0</v>
      </c>
      <c r="L189" s="127">
        <f t="shared" si="12"/>
        <v>1</v>
      </c>
      <c r="M189" s="127">
        <f t="shared" si="12"/>
        <v>0</v>
      </c>
      <c r="N189" s="127">
        <f t="shared" si="12"/>
        <v>0</v>
      </c>
      <c r="O189" s="127">
        <f t="shared" si="12"/>
        <v>0</v>
      </c>
      <c r="P189" s="127">
        <f t="shared" si="12"/>
        <v>0</v>
      </c>
      <c r="R189" s="122">
        <v>153</v>
      </c>
      <c r="S189" s="122">
        <v>91.039163887586099</v>
      </c>
      <c r="T189" s="122">
        <v>-0.13938436787610442</v>
      </c>
    </row>
    <row r="190" spans="2:20" x14ac:dyDescent="0.25">
      <c r="B190" s="123">
        <v>42248</v>
      </c>
      <c r="C190" s="124" t="s">
        <v>576</v>
      </c>
      <c r="D190" s="125">
        <v>100.07548107690999</v>
      </c>
      <c r="E190" s="126">
        <v>189</v>
      </c>
      <c r="F190" s="127">
        <f t="shared" si="11"/>
        <v>0</v>
      </c>
      <c r="G190" s="127">
        <f t="shared" si="12"/>
        <v>0</v>
      </c>
      <c r="H190" s="127">
        <f t="shared" si="12"/>
        <v>0</v>
      </c>
      <c r="I190" s="127">
        <f t="shared" si="12"/>
        <v>0</v>
      </c>
      <c r="J190" s="127">
        <f t="shared" si="12"/>
        <v>0</v>
      </c>
      <c r="K190" s="127">
        <f t="shared" si="12"/>
        <v>0</v>
      </c>
      <c r="L190" s="127">
        <f t="shared" si="12"/>
        <v>0</v>
      </c>
      <c r="M190" s="127">
        <f t="shared" si="12"/>
        <v>1</v>
      </c>
      <c r="N190" s="127">
        <f t="shared" si="12"/>
        <v>0</v>
      </c>
      <c r="O190" s="127">
        <f t="shared" si="12"/>
        <v>0</v>
      </c>
      <c r="P190" s="127">
        <f t="shared" si="12"/>
        <v>0</v>
      </c>
      <c r="R190" s="122">
        <v>154</v>
      </c>
      <c r="S190" s="122">
        <v>96.457821676991799</v>
      </c>
      <c r="T190" s="122">
        <v>2.3161089212141945</v>
      </c>
    </row>
    <row r="191" spans="2:20" x14ac:dyDescent="0.25">
      <c r="B191" s="123">
        <v>42278</v>
      </c>
      <c r="C191" s="124" t="s">
        <v>577</v>
      </c>
      <c r="D191" s="125">
        <v>106.22257736265</v>
      </c>
      <c r="E191" s="126">
        <v>190</v>
      </c>
      <c r="F191" s="127">
        <f t="shared" si="11"/>
        <v>0</v>
      </c>
      <c r="G191" s="127">
        <f t="shared" si="12"/>
        <v>0</v>
      </c>
      <c r="H191" s="127">
        <f t="shared" si="12"/>
        <v>0</v>
      </c>
      <c r="I191" s="127">
        <f t="shared" si="12"/>
        <v>0</v>
      </c>
      <c r="J191" s="127">
        <f t="shared" si="12"/>
        <v>0</v>
      </c>
      <c r="K191" s="127">
        <f t="shared" si="12"/>
        <v>0</v>
      </c>
      <c r="L191" s="127">
        <f t="shared" si="12"/>
        <v>0</v>
      </c>
      <c r="M191" s="127">
        <f t="shared" si="12"/>
        <v>0</v>
      </c>
      <c r="N191" s="127">
        <f t="shared" si="12"/>
        <v>1</v>
      </c>
      <c r="O191" s="127">
        <f t="shared" si="12"/>
        <v>0</v>
      </c>
      <c r="P191" s="127">
        <f t="shared" si="12"/>
        <v>0</v>
      </c>
      <c r="R191" s="122">
        <v>155</v>
      </c>
      <c r="S191" s="122">
        <v>98.342090525893525</v>
      </c>
      <c r="T191" s="122">
        <v>2.8821108142264791</v>
      </c>
    </row>
    <row r="192" spans="2:20" x14ac:dyDescent="0.25">
      <c r="B192" s="123">
        <v>42309</v>
      </c>
      <c r="C192" s="124" t="s">
        <v>578</v>
      </c>
      <c r="D192" s="125">
        <v>109.67167045207</v>
      </c>
      <c r="E192" s="126">
        <v>191</v>
      </c>
      <c r="F192" s="127">
        <f t="shared" si="11"/>
        <v>0</v>
      </c>
      <c r="G192" s="127">
        <f t="shared" si="12"/>
        <v>0</v>
      </c>
      <c r="H192" s="127">
        <f t="shared" si="12"/>
        <v>0</v>
      </c>
      <c r="I192" s="127">
        <f t="shared" si="12"/>
        <v>0</v>
      </c>
      <c r="J192" s="127">
        <f t="shared" si="12"/>
        <v>0</v>
      </c>
      <c r="K192" s="127">
        <f t="shared" si="12"/>
        <v>0</v>
      </c>
      <c r="L192" s="127">
        <f t="shared" si="12"/>
        <v>0</v>
      </c>
      <c r="M192" s="127">
        <f t="shared" si="12"/>
        <v>0</v>
      </c>
      <c r="N192" s="127">
        <f t="shared" si="12"/>
        <v>0</v>
      </c>
      <c r="O192" s="127">
        <f t="shared" si="12"/>
        <v>1</v>
      </c>
      <c r="P192" s="127">
        <f t="shared" si="12"/>
        <v>0</v>
      </c>
      <c r="R192" s="122">
        <v>156</v>
      </c>
      <c r="S192" s="122">
        <v>102.0038238970501</v>
      </c>
      <c r="T192" s="122">
        <v>3.0597497901399038</v>
      </c>
    </row>
    <row r="193" spans="2:20" x14ac:dyDescent="0.25">
      <c r="B193" s="123">
        <v>42339</v>
      </c>
      <c r="C193" s="124" t="s">
        <v>579</v>
      </c>
      <c r="D193" s="125">
        <v>114.15003615726</v>
      </c>
      <c r="E193" s="126">
        <v>192</v>
      </c>
      <c r="F193" s="127">
        <f t="shared" si="11"/>
        <v>0</v>
      </c>
      <c r="G193" s="127">
        <f t="shared" si="12"/>
        <v>0</v>
      </c>
      <c r="H193" s="127">
        <f t="shared" si="12"/>
        <v>0</v>
      </c>
      <c r="I193" s="127">
        <f t="shared" si="12"/>
        <v>0</v>
      </c>
      <c r="J193" s="127">
        <f t="shared" si="12"/>
        <v>0</v>
      </c>
      <c r="K193" s="127">
        <f t="shared" si="12"/>
        <v>0</v>
      </c>
      <c r="L193" s="127">
        <f t="shared" si="12"/>
        <v>0</v>
      </c>
      <c r="M193" s="127">
        <f t="shared" si="12"/>
        <v>0</v>
      </c>
      <c r="N193" s="127">
        <f t="shared" si="12"/>
        <v>0</v>
      </c>
      <c r="O193" s="127">
        <f t="shared" si="12"/>
        <v>0</v>
      </c>
      <c r="P193" s="127">
        <f t="shared" si="12"/>
        <v>1</v>
      </c>
      <c r="R193" s="122">
        <v>157</v>
      </c>
      <c r="S193" s="122">
        <v>94.073781371180928</v>
      </c>
      <c r="T193" s="122">
        <v>1.5315133254700726</v>
      </c>
    </row>
    <row r="194" spans="2:20" x14ac:dyDescent="0.25">
      <c r="B194" s="123">
        <v>42370</v>
      </c>
      <c r="C194" s="124" t="s">
        <v>580</v>
      </c>
      <c r="D194" s="125">
        <v>101.67688109993</v>
      </c>
      <c r="E194" s="126">
        <v>193</v>
      </c>
      <c r="F194" s="127">
        <f t="shared" si="11"/>
        <v>0</v>
      </c>
      <c r="G194" s="127">
        <f t="shared" si="12"/>
        <v>0</v>
      </c>
      <c r="H194" s="127">
        <f t="shared" si="12"/>
        <v>0</v>
      </c>
      <c r="I194" s="127">
        <f t="shared" si="12"/>
        <v>0</v>
      </c>
      <c r="J194" s="127">
        <f t="shared" si="12"/>
        <v>0</v>
      </c>
      <c r="K194" s="127">
        <f t="shared" si="12"/>
        <v>0</v>
      </c>
      <c r="L194" s="127">
        <f t="shared" si="12"/>
        <v>0</v>
      </c>
      <c r="M194" s="127">
        <f t="shared" si="12"/>
        <v>0</v>
      </c>
      <c r="N194" s="127">
        <f t="shared" si="12"/>
        <v>0</v>
      </c>
      <c r="O194" s="127">
        <f t="shared" si="12"/>
        <v>0</v>
      </c>
      <c r="P194" s="127">
        <f t="shared" si="12"/>
        <v>0</v>
      </c>
      <c r="R194" s="122">
        <v>158</v>
      </c>
      <c r="S194" s="122">
        <v>91.263622659478074</v>
      </c>
      <c r="T194" s="122">
        <v>-0.73561476062307918</v>
      </c>
    </row>
    <row r="195" spans="2:20" x14ac:dyDescent="0.25">
      <c r="B195" s="123">
        <v>42401</v>
      </c>
      <c r="C195" s="124" t="s">
        <v>569</v>
      </c>
      <c r="D195" s="125">
        <v>99.795161380373003</v>
      </c>
      <c r="E195" s="126">
        <v>194</v>
      </c>
      <c r="F195" s="127">
        <f t="shared" si="11"/>
        <v>1</v>
      </c>
      <c r="G195" s="127">
        <f t="shared" si="12"/>
        <v>0</v>
      </c>
      <c r="H195" s="127">
        <f t="shared" si="12"/>
        <v>0</v>
      </c>
      <c r="I195" s="127">
        <f t="shared" si="12"/>
        <v>0</v>
      </c>
      <c r="J195" s="127">
        <f t="shared" si="12"/>
        <v>0</v>
      </c>
      <c r="K195" s="127">
        <f t="shared" si="12"/>
        <v>0</v>
      </c>
      <c r="L195" s="127">
        <f t="shared" si="12"/>
        <v>0</v>
      </c>
      <c r="M195" s="127">
        <f t="shared" si="12"/>
        <v>0</v>
      </c>
      <c r="N195" s="127">
        <f t="shared" si="12"/>
        <v>0</v>
      </c>
      <c r="O195" s="127">
        <f t="shared" si="12"/>
        <v>0</v>
      </c>
      <c r="P195" s="127">
        <f t="shared" si="12"/>
        <v>0</v>
      </c>
      <c r="R195" s="122">
        <v>159</v>
      </c>
      <c r="S195" s="122">
        <v>100.86576310807631</v>
      </c>
      <c r="T195" s="122">
        <v>1.8731020674036927</v>
      </c>
    </row>
    <row r="196" spans="2:20" x14ac:dyDescent="0.25">
      <c r="B196" s="123">
        <v>42430</v>
      </c>
      <c r="C196" s="124" t="s">
        <v>570</v>
      </c>
      <c r="D196" s="125">
        <v>111.33848161509999</v>
      </c>
      <c r="E196" s="126">
        <v>195</v>
      </c>
      <c r="F196" s="127">
        <f t="shared" si="11"/>
        <v>0</v>
      </c>
      <c r="G196" s="127">
        <f t="shared" si="12"/>
        <v>1</v>
      </c>
      <c r="H196" s="127">
        <f t="shared" si="12"/>
        <v>0</v>
      </c>
      <c r="I196" s="127">
        <f t="shared" si="12"/>
        <v>0</v>
      </c>
      <c r="J196" s="127">
        <f t="shared" si="12"/>
        <v>0</v>
      </c>
      <c r="K196" s="127">
        <f t="shared" si="12"/>
        <v>0</v>
      </c>
      <c r="L196" s="127">
        <f t="shared" si="12"/>
        <v>0</v>
      </c>
      <c r="M196" s="127">
        <f t="shared" si="12"/>
        <v>0</v>
      </c>
      <c r="N196" s="127">
        <f t="shared" si="12"/>
        <v>0</v>
      </c>
      <c r="O196" s="127">
        <f t="shared" si="12"/>
        <v>0</v>
      </c>
      <c r="P196" s="127">
        <f t="shared" si="12"/>
        <v>0</v>
      </c>
      <c r="R196" s="122">
        <v>160</v>
      </c>
      <c r="S196" s="122">
        <v>98.683680583951471</v>
      </c>
      <c r="T196" s="122">
        <v>2.979005671578534</v>
      </c>
    </row>
    <row r="197" spans="2:20" x14ac:dyDescent="0.25">
      <c r="B197" s="123">
        <v>42461</v>
      </c>
      <c r="C197" s="124" t="s">
        <v>571</v>
      </c>
      <c r="D197" s="125">
        <v>106.69843546183</v>
      </c>
      <c r="E197" s="126">
        <v>196</v>
      </c>
      <c r="F197" s="127">
        <f t="shared" si="11"/>
        <v>0</v>
      </c>
      <c r="G197" s="127">
        <f t="shared" si="12"/>
        <v>0</v>
      </c>
      <c r="H197" s="127">
        <f t="shared" si="12"/>
        <v>1</v>
      </c>
      <c r="I197" s="127">
        <f t="shared" si="12"/>
        <v>0</v>
      </c>
      <c r="J197" s="127">
        <f t="shared" si="12"/>
        <v>0</v>
      </c>
      <c r="K197" s="127">
        <f t="shared" si="12"/>
        <v>0</v>
      </c>
      <c r="L197" s="127">
        <f t="shared" si="12"/>
        <v>0</v>
      </c>
      <c r="M197" s="127">
        <f t="shared" si="12"/>
        <v>0</v>
      </c>
      <c r="N197" s="127">
        <f t="shared" si="12"/>
        <v>0</v>
      </c>
      <c r="O197" s="127">
        <f t="shared" si="12"/>
        <v>0</v>
      </c>
      <c r="P197" s="127">
        <f t="shared" si="12"/>
        <v>0</v>
      </c>
      <c r="R197" s="122">
        <v>161</v>
      </c>
      <c r="S197" s="122">
        <v>98.751467138114762</v>
      </c>
      <c r="T197" s="122">
        <v>2.9369656813452423</v>
      </c>
    </row>
    <row r="198" spans="2:20" x14ac:dyDescent="0.25">
      <c r="B198" s="123">
        <v>42491</v>
      </c>
      <c r="C198" s="124" t="s">
        <v>572</v>
      </c>
      <c r="D198" s="125">
        <v>107.36625601576</v>
      </c>
      <c r="E198" s="126">
        <v>197</v>
      </c>
      <c r="F198" s="127">
        <f t="shared" si="11"/>
        <v>0</v>
      </c>
      <c r="G198" s="127">
        <f t="shared" si="12"/>
        <v>0</v>
      </c>
      <c r="H198" s="127">
        <f t="shared" si="12"/>
        <v>0</v>
      </c>
      <c r="I198" s="127">
        <f t="shared" si="12"/>
        <v>1</v>
      </c>
      <c r="J198" s="127">
        <f t="shared" si="12"/>
        <v>0</v>
      </c>
      <c r="K198" s="127">
        <f t="shared" si="12"/>
        <v>0</v>
      </c>
      <c r="L198" s="127">
        <f t="shared" si="12"/>
        <v>0</v>
      </c>
      <c r="M198" s="127">
        <f t="shared" si="12"/>
        <v>0</v>
      </c>
      <c r="N198" s="127">
        <f t="shared" si="12"/>
        <v>0</v>
      </c>
      <c r="O198" s="127">
        <f t="shared" si="12"/>
        <v>0</v>
      </c>
      <c r="P198" s="127">
        <f t="shared" si="12"/>
        <v>0</v>
      </c>
      <c r="R198" s="122">
        <v>162</v>
      </c>
      <c r="S198" s="122">
        <v>97.045729264526528</v>
      </c>
      <c r="T198" s="122">
        <v>2.7425650884074741</v>
      </c>
    </row>
    <row r="199" spans="2:20" x14ac:dyDescent="0.25">
      <c r="B199" s="123">
        <v>42522</v>
      </c>
      <c r="C199" s="124" t="s">
        <v>573</v>
      </c>
      <c r="D199" s="125">
        <v>104.89057584886</v>
      </c>
      <c r="E199" s="126">
        <v>198</v>
      </c>
      <c r="F199" s="127">
        <f t="shared" si="11"/>
        <v>0</v>
      </c>
      <c r="G199" s="127">
        <f t="shared" si="12"/>
        <v>0</v>
      </c>
      <c r="H199" s="127">
        <f t="shared" si="12"/>
        <v>0</v>
      </c>
      <c r="I199" s="127">
        <f t="shared" si="12"/>
        <v>0</v>
      </c>
      <c r="J199" s="127">
        <f t="shared" si="12"/>
        <v>1</v>
      </c>
      <c r="K199" s="127">
        <f t="shared" si="12"/>
        <v>0</v>
      </c>
      <c r="L199" s="127">
        <f t="shared" si="12"/>
        <v>0</v>
      </c>
      <c r="M199" s="127">
        <f t="shared" si="12"/>
        <v>0</v>
      </c>
      <c r="N199" s="127">
        <f t="shared" si="12"/>
        <v>0</v>
      </c>
      <c r="O199" s="127">
        <f t="shared" si="12"/>
        <v>0</v>
      </c>
      <c r="P199" s="127">
        <f t="shared" si="12"/>
        <v>0</v>
      </c>
      <c r="R199" s="122">
        <v>163</v>
      </c>
      <c r="S199" s="122">
        <v>94.166705358742064</v>
      </c>
      <c r="T199" s="122">
        <v>2.2322906227599333</v>
      </c>
    </row>
    <row r="200" spans="2:20" x14ac:dyDescent="0.25">
      <c r="B200" s="123">
        <v>42552</v>
      </c>
      <c r="C200" s="124" t="s">
        <v>574</v>
      </c>
      <c r="D200" s="125">
        <v>99.856407309462</v>
      </c>
      <c r="E200" s="126">
        <v>199</v>
      </c>
      <c r="F200" s="127">
        <f t="shared" si="11"/>
        <v>0</v>
      </c>
      <c r="G200" s="127">
        <f t="shared" si="12"/>
        <v>0</v>
      </c>
      <c r="H200" s="127">
        <f t="shared" si="12"/>
        <v>0</v>
      </c>
      <c r="I200" s="127">
        <f t="shared" si="12"/>
        <v>0</v>
      </c>
      <c r="J200" s="127">
        <f t="shared" si="12"/>
        <v>0</v>
      </c>
      <c r="K200" s="127">
        <f t="shared" si="12"/>
        <v>1</v>
      </c>
      <c r="L200" s="127">
        <f t="shared" si="12"/>
        <v>0</v>
      </c>
      <c r="M200" s="127">
        <f t="shared" si="12"/>
        <v>0</v>
      </c>
      <c r="N200" s="127">
        <f t="shared" si="12"/>
        <v>0</v>
      </c>
      <c r="O200" s="127">
        <f t="shared" si="12"/>
        <v>0</v>
      </c>
      <c r="P200" s="127">
        <f t="shared" si="12"/>
        <v>0</v>
      </c>
      <c r="R200" s="122">
        <v>164</v>
      </c>
      <c r="S200" s="122">
        <v>96.26419530995318</v>
      </c>
      <c r="T200" s="122">
        <v>3.0828481552518241</v>
      </c>
    </row>
    <row r="201" spans="2:20" x14ac:dyDescent="0.25">
      <c r="B201" s="123">
        <v>42583</v>
      </c>
      <c r="C201" s="124" t="s">
        <v>575</v>
      </c>
      <c r="D201" s="125">
        <v>104.48314864912</v>
      </c>
      <c r="E201" s="126">
        <v>200</v>
      </c>
      <c r="F201" s="127">
        <f t="shared" si="11"/>
        <v>0</v>
      </c>
      <c r="G201" s="127">
        <f t="shared" si="12"/>
        <v>0</v>
      </c>
      <c r="H201" s="127">
        <f t="shared" si="12"/>
        <v>0</v>
      </c>
      <c r="I201" s="127">
        <f t="shared" si="12"/>
        <v>0</v>
      </c>
      <c r="J201" s="127">
        <f t="shared" si="12"/>
        <v>0</v>
      </c>
      <c r="K201" s="127">
        <f t="shared" si="12"/>
        <v>0</v>
      </c>
      <c r="L201" s="127">
        <f t="shared" si="12"/>
        <v>1</v>
      </c>
      <c r="M201" s="127">
        <f t="shared" si="12"/>
        <v>0</v>
      </c>
      <c r="N201" s="127">
        <f t="shared" si="12"/>
        <v>0</v>
      </c>
      <c r="O201" s="127">
        <f t="shared" si="12"/>
        <v>0</v>
      </c>
      <c r="P201" s="127">
        <f t="shared" si="12"/>
        <v>0</v>
      </c>
      <c r="R201" s="122">
        <v>165</v>
      </c>
      <c r="S201" s="122">
        <v>94.306249487969694</v>
      </c>
      <c r="T201" s="122">
        <v>0.81138183863930635</v>
      </c>
    </row>
    <row r="202" spans="2:20" x14ac:dyDescent="0.25">
      <c r="B202" s="123">
        <v>42614</v>
      </c>
      <c r="C202" s="124" t="s">
        <v>576</v>
      </c>
      <c r="D202" s="125">
        <v>101.538789102</v>
      </c>
      <c r="E202" s="126">
        <v>201</v>
      </c>
      <c r="F202" s="127">
        <f t="shared" si="11"/>
        <v>0</v>
      </c>
      <c r="G202" s="127">
        <f t="shared" si="11"/>
        <v>0</v>
      </c>
      <c r="H202" s="127">
        <f t="shared" si="11"/>
        <v>0</v>
      </c>
      <c r="I202" s="127">
        <f t="shared" si="11"/>
        <v>0</v>
      </c>
      <c r="J202" s="127">
        <f t="shared" si="11"/>
        <v>0</v>
      </c>
      <c r="K202" s="127">
        <f t="shared" si="11"/>
        <v>0</v>
      </c>
      <c r="L202" s="127">
        <f t="shared" si="11"/>
        <v>0</v>
      </c>
      <c r="M202" s="127">
        <f t="shared" si="11"/>
        <v>1</v>
      </c>
      <c r="N202" s="127">
        <f t="shared" si="11"/>
        <v>0</v>
      </c>
      <c r="O202" s="127">
        <f t="shared" si="11"/>
        <v>0</v>
      </c>
      <c r="P202" s="127">
        <f t="shared" si="11"/>
        <v>0</v>
      </c>
      <c r="R202" s="122">
        <v>166</v>
      </c>
      <c r="S202" s="122">
        <v>99.724907277375408</v>
      </c>
      <c r="T202" s="122">
        <v>2.9397291497645881</v>
      </c>
    </row>
    <row r="203" spans="2:20" x14ac:dyDescent="0.25">
      <c r="B203" s="123">
        <v>42644</v>
      </c>
      <c r="C203" s="124" t="s">
        <v>577</v>
      </c>
      <c r="D203" s="125">
        <v>106.33942361782</v>
      </c>
      <c r="E203" s="126">
        <v>202</v>
      </c>
      <c r="F203" s="127">
        <f t="shared" si="11"/>
        <v>0</v>
      </c>
      <c r="G203" s="127">
        <f t="shared" si="11"/>
        <v>0</v>
      </c>
      <c r="H203" s="127">
        <f t="shared" si="11"/>
        <v>0</v>
      </c>
      <c r="I203" s="127">
        <f t="shared" si="11"/>
        <v>0</v>
      </c>
      <c r="J203" s="127">
        <f t="shared" si="11"/>
        <v>0</v>
      </c>
      <c r="K203" s="127">
        <f t="shared" si="11"/>
        <v>0</v>
      </c>
      <c r="L203" s="127">
        <f t="shared" si="11"/>
        <v>0</v>
      </c>
      <c r="M203" s="127">
        <f t="shared" si="11"/>
        <v>0</v>
      </c>
      <c r="N203" s="127">
        <f t="shared" si="11"/>
        <v>1</v>
      </c>
      <c r="O203" s="127">
        <f t="shared" si="11"/>
        <v>0</v>
      </c>
      <c r="P203" s="127">
        <f t="shared" si="11"/>
        <v>0</v>
      </c>
      <c r="R203" s="122">
        <v>167</v>
      </c>
      <c r="S203" s="122">
        <v>101.60917612627712</v>
      </c>
      <c r="T203" s="122">
        <v>4.1734617431628749</v>
      </c>
    </row>
    <row r="204" spans="2:20" x14ac:dyDescent="0.25">
      <c r="B204" s="123">
        <v>42675</v>
      </c>
      <c r="C204" s="124" t="s">
        <v>578</v>
      </c>
      <c r="D204" s="125">
        <v>111.59995930791</v>
      </c>
      <c r="E204" s="126">
        <v>203</v>
      </c>
      <c r="F204" s="127">
        <f t="shared" si="11"/>
        <v>0</v>
      </c>
      <c r="G204" s="127">
        <f t="shared" si="11"/>
        <v>0</v>
      </c>
      <c r="H204" s="127">
        <f t="shared" si="11"/>
        <v>0</v>
      </c>
      <c r="I204" s="127">
        <f t="shared" si="11"/>
        <v>0</v>
      </c>
      <c r="J204" s="127">
        <f t="shared" si="11"/>
        <v>0</v>
      </c>
      <c r="K204" s="127">
        <f t="shared" si="11"/>
        <v>0</v>
      </c>
      <c r="L204" s="127">
        <f t="shared" si="11"/>
        <v>0</v>
      </c>
      <c r="M204" s="127">
        <f t="shared" si="11"/>
        <v>0</v>
      </c>
      <c r="N204" s="127">
        <f t="shared" si="11"/>
        <v>0</v>
      </c>
      <c r="O204" s="127">
        <f t="shared" si="11"/>
        <v>1</v>
      </c>
      <c r="P204" s="127">
        <f t="shared" si="11"/>
        <v>0</v>
      </c>
      <c r="R204" s="122">
        <v>168</v>
      </c>
      <c r="S204" s="122">
        <v>105.27090949743371</v>
      </c>
      <c r="T204" s="122">
        <v>3.4065642337362902</v>
      </c>
    </row>
    <row r="205" spans="2:20" x14ac:dyDescent="0.25">
      <c r="B205" s="123">
        <v>42705</v>
      </c>
      <c r="C205" s="124" t="s">
        <v>579</v>
      </c>
      <c r="D205" s="125">
        <v>115.12821007457001</v>
      </c>
      <c r="E205" s="126">
        <v>204</v>
      </c>
      <c r="F205" s="127">
        <f t="shared" si="11"/>
        <v>0</v>
      </c>
      <c r="G205" s="127">
        <f t="shared" si="11"/>
        <v>0</v>
      </c>
      <c r="H205" s="127">
        <f t="shared" si="11"/>
        <v>0</v>
      </c>
      <c r="I205" s="127">
        <f t="shared" si="11"/>
        <v>0</v>
      </c>
      <c r="J205" s="127">
        <f t="shared" si="11"/>
        <v>0</v>
      </c>
      <c r="K205" s="127">
        <f t="shared" si="11"/>
        <v>0</v>
      </c>
      <c r="L205" s="127">
        <f t="shared" si="11"/>
        <v>0</v>
      </c>
      <c r="M205" s="127">
        <f t="shared" si="11"/>
        <v>0</v>
      </c>
      <c r="N205" s="127">
        <f t="shared" si="11"/>
        <v>0</v>
      </c>
      <c r="O205" s="127">
        <f t="shared" si="11"/>
        <v>0</v>
      </c>
      <c r="P205" s="127">
        <f t="shared" si="11"/>
        <v>1</v>
      </c>
      <c r="R205" s="122">
        <v>169</v>
      </c>
      <c r="S205" s="122">
        <v>97.340866971564523</v>
      </c>
      <c r="T205" s="122">
        <v>0.35805846856648316</v>
      </c>
    </row>
    <row r="206" spans="2:20" ht="15.75" thickBot="1" x14ac:dyDescent="0.3">
      <c r="B206" s="140">
        <v>42736</v>
      </c>
      <c r="C206" s="141" t="s">
        <v>580</v>
      </c>
      <c r="D206" s="142">
        <v>102.67536693346</v>
      </c>
      <c r="E206" s="143">
        <v>205</v>
      </c>
      <c r="F206" s="144">
        <f t="shared" si="11"/>
        <v>0</v>
      </c>
      <c r="G206" s="144">
        <f t="shared" si="11"/>
        <v>0</v>
      </c>
      <c r="H206" s="144">
        <f t="shared" si="11"/>
        <v>0</v>
      </c>
      <c r="I206" s="144">
        <f t="shared" si="11"/>
        <v>0</v>
      </c>
      <c r="J206" s="144">
        <f t="shared" si="11"/>
        <v>0</v>
      </c>
      <c r="K206" s="144">
        <f t="shared" si="11"/>
        <v>0</v>
      </c>
      <c r="L206" s="144">
        <f t="shared" si="11"/>
        <v>0</v>
      </c>
      <c r="M206" s="144">
        <f t="shared" si="11"/>
        <v>0</v>
      </c>
      <c r="N206" s="144">
        <f t="shared" si="11"/>
        <v>0</v>
      </c>
      <c r="O206" s="144">
        <f t="shared" si="11"/>
        <v>0</v>
      </c>
      <c r="P206" s="144">
        <f t="shared" si="11"/>
        <v>0</v>
      </c>
      <c r="R206" s="122">
        <v>170</v>
      </c>
      <c r="S206" s="122">
        <v>94.530708259861683</v>
      </c>
      <c r="T206" s="122">
        <v>-0.98004128509768407</v>
      </c>
    </row>
    <row r="207" spans="2:20" ht="15.75" thickBot="1" x14ac:dyDescent="0.3">
      <c r="B207" s="145" t="s">
        <v>583</v>
      </c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47"/>
      <c r="R207" s="122">
        <v>171</v>
      </c>
      <c r="S207" s="122">
        <v>104.1328487084599</v>
      </c>
      <c r="T207" s="122">
        <v>1.6653258922900989</v>
      </c>
    </row>
    <row r="208" spans="2:20" ht="15.75" x14ac:dyDescent="0.25">
      <c r="B208" s="148" t="s">
        <v>584</v>
      </c>
      <c r="C208" s="148" t="s">
        <v>585</v>
      </c>
      <c r="D208" s="148" t="s">
        <v>586</v>
      </c>
      <c r="E208" s="148" t="s">
        <v>568</v>
      </c>
      <c r="F208" s="148" t="s">
        <v>569</v>
      </c>
      <c r="G208" s="148" t="s">
        <v>570</v>
      </c>
      <c r="H208" s="148" t="s">
        <v>571</v>
      </c>
      <c r="I208" s="148" t="s">
        <v>572</v>
      </c>
      <c r="J208" s="148" t="s">
        <v>573</v>
      </c>
      <c r="K208" s="148" t="s">
        <v>574</v>
      </c>
      <c r="L208" s="148" t="s">
        <v>575</v>
      </c>
      <c r="M208" s="148" t="s">
        <v>576</v>
      </c>
      <c r="N208" s="148" t="s">
        <v>577</v>
      </c>
      <c r="O208" s="148" t="s">
        <v>578</v>
      </c>
      <c r="P208" s="148" t="s">
        <v>579</v>
      </c>
      <c r="R208" s="122">
        <v>172</v>
      </c>
      <c r="S208" s="122">
        <v>101.95076618433508</v>
      </c>
      <c r="T208" s="122">
        <v>1.0997358703849187</v>
      </c>
    </row>
    <row r="209" spans="2:20" x14ac:dyDescent="0.25">
      <c r="B209" s="149">
        <f>+'[2]Set Separado'!C209</f>
        <v>97.852581950797997</v>
      </c>
      <c r="C209" s="150">
        <f>$S$18+($S$19*E209)+($S$20*F209)+($S$21*G209)+($S$22*H209)+($S$23*I209)+($S$24*J209)+($S$25*K209)+($S$26*L209)+($S$27*M209)+($S$28*N209)+($S$29*O209)+($S$30*P209)</f>
        <v>104.33196506101251</v>
      </c>
      <c r="D209" s="122">
        <f>_xlfn.FORECAST.ETS(E209,$D$2:$D$206,$E$2:$E$206)</f>
        <v>99.538362248007985</v>
      </c>
      <c r="E209" s="151">
        <v>206</v>
      </c>
      <c r="F209" s="122">
        <v>1</v>
      </c>
      <c r="G209" s="122">
        <v>0</v>
      </c>
      <c r="H209" s="122">
        <v>0</v>
      </c>
      <c r="I209" s="122">
        <v>0</v>
      </c>
      <c r="J209" s="122">
        <v>0</v>
      </c>
      <c r="K209" s="122">
        <v>0</v>
      </c>
      <c r="L209" s="122">
        <v>0</v>
      </c>
      <c r="M209" s="122">
        <v>0</v>
      </c>
      <c r="N209" s="122">
        <v>0</v>
      </c>
      <c r="O209" s="122">
        <v>0</v>
      </c>
      <c r="P209" s="122">
        <v>0</v>
      </c>
      <c r="R209" s="122">
        <v>173</v>
      </c>
      <c r="S209" s="122">
        <v>102.01855273849837</v>
      </c>
      <c r="T209" s="122">
        <v>1.7043951531116335</v>
      </c>
    </row>
    <row r="210" spans="2:20" x14ac:dyDescent="0.25">
      <c r="B210" s="149">
        <f>+'[2]Set Separado'!C210</f>
        <v>111.07689397129</v>
      </c>
      <c r="C210" s="150">
        <f t="shared" ref="C210:C259" si="13">$S$18+($S$19*E210)+($S$20*F210)+($S$21*G210)+($S$22*H210)+($S$23*I210)+($S$24*J210)+($S$25*K210)+($S$26*L210)+($S$27*M210)+($S$28*N210)+($S$29*O210)+($S$30*P210)</f>
        <v>113.93410550961073</v>
      </c>
      <c r="D210" s="122">
        <f t="shared" ref="D210:D259" si="14">_xlfn.FORECAST.ETS(E210,$D$2:$D$206,$E$2:$E$206)</f>
        <v>111.60413670709082</v>
      </c>
      <c r="E210" s="151">
        <v>207</v>
      </c>
      <c r="F210" s="122">
        <v>0</v>
      </c>
      <c r="G210" s="122">
        <v>1</v>
      </c>
      <c r="H210" s="122">
        <v>0</v>
      </c>
      <c r="I210" s="122">
        <v>0</v>
      </c>
      <c r="J210" s="122">
        <v>0</v>
      </c>
      <c r="K210" s="122">
        <v>0</v>
      </c>
      <c r="L210" s="122">
        <v>0</v>
      </c>
      <c r="M210" s="122">
        <v>0</v>
      </c>
      <c r="N210" s="122">
        <v>0</v>
      </c>
      <c r="O210" s="122">
        <v>0</v>
      </c>
      <c r="P210" s="122">
        <v>0</v>
      </c>
      <c r="R210" s="122">
        <v>174</v>
      </c>
      <c r="S210" s="122">
        <v>100.31281486491014</v>
      </c>
      <c r="T210" s="122">
        <v>0.4764554280298654</v>
      </c>
    </row>
    <row r="211" spans="2:20" x14ac:dyDescent="0.25">
      <c r="B211" s="149">
        <f>+'[2]Set Separado'!C211</f>
        <v>105.93921921989001</v>
      </c>
      <c r="C211" s="150">
        <f t="shared" si="13"/>
        <v>111.75202298548591</v>
      </c>
      <c r="D211" s="122">
        <f t="shared" si="14"/>
        <v>109.1987560546598</v>
      </c>
      <c r="E211" s="151">
        <v>208</v>
      </c>
      <c r="F211" s="122">
        <v>0</v>
      </c>
      <c r="G211" s="122">
        <v>0</v>
      </c>
      <c r="H211" s="122">
        <v>1</v>
      </c>
      <c r="I211" s="122">
        <v>0</v>
      </c>
      <c r="J211" s="122">
        <v>0</v>
      </c>
      <c r="K211" s="122">
        <v>0</v>
      </c>
      <c r="L211" s="122">
        <v>0</v>
      </c>
      <c r="M211" s="122">
        <v>0</v>
      </c>
      <c r="N211" s="122">
        <v>0</v>
      </c>
      <c r="O211" s="122">
        <v>0</v>
      </c>
      <c r="P211" s="122">
        <v>0</v>
      </c>
      <c r="R211" s="122">
        <v>175</v>
      </c>
      <c r="S211" s="122">
        <v>97.433790959125673</v>
      </c>
      <c r="T211" s="122">
        <v>-0.58696654932067815</v>
      </c>
    </row>
    <row r="212" spans="2:20" x14ac:dyDescent="0.25">
      <c r="B212" s="149">
        <f>+'[2]Set Separado'!C212</f>
        <v>108.64607771151</v>
      </c>
      <c r="C212" s="150">
        <f t="shared" si="13"/>
        <v>111.8198095396492</v>
      </c>
      <c r="D212" s="122">
        <f t="shared" si="14"/>
        <v>110.30713298154275</v>
      </c>
      <c r="E212" s="151">
        <v>209</v>
      </c>
      <c r="F212" s="122">
        <v>0</v>
      </c>
      <c r="G212" s="122">
        <v>0</v>
      </c>
      <c r="H212" s="122">
        <v>0</v>
      </c>
      <c r="I212" s="122">
        <v>1</v>
      </c>
      <c r="J212" s="122">
        <v>0</v>
      </c>
      <c r="K212" s="122">
        <v>0</v>
      </c>
      <c r="L212" s="122">
        <v>0</v>
      </c>
      <c r="M212" s="122">
        <v>0</v>
      </c>
      <c r="N212" s="122">
        <v>0</v>
      </c>
      <c r="O212" s="122">
        <v>0</v>
      </c>
      <c r="P212" s="122">
        <v>0</v>
      </c>
      <c r="R212" s="122">
        <v>176</v>
      </c>
      <c r="S212" s="122">
        <v>99.53128091033679</v>
      </c>
      <c r="T212" s="122">
        <v>-2.0793654862785615E-2</v>
      </c>
    </row>
    <row r="213" spans="2:20" x14ac:dyDescent="0.25">
      <c r="B213" s="149">
        <f>+'[2]Set Separado'!C213</f>
        <v>105.67469536735</v>
      </c>
      <c r="C213" s="150">
        <f t="shared" si="13"/>
        <v>110.11407166606097</v>
      </c>
      <c r="D213" s="122">
        <f t="shared" si="14"/>
        <v>108.68540165625845</v>
      </c>
      <c r="E213" s="151">
        <v>210</v>
      </c>
      <c r="F213" s="122">
        <v>0</v>
      </c>
      <c r="G213" s="122">
        <v>0</v>
      </c>
      <c r="H213" s="122">
        <v>0</v>
      </c>
      <c r="I213" s="122">
        <v>0</v>
      </c>
      <c r="J213" s="122">
        <v>1</v>
      </c>
      <c r="K213" s="122">
        <v>0</v>
      </c>
      <c r="L213" s="122">
        <v>0</v>
      </c>
      <c r="M213" s="122">
        <v>0</v>
      </c>
      <c r="N213" s="122">
        <v>0</v>
      </c>
      <c r="O213" s="122">
        <v>0</v>
      </c>
      <c r="P213" s="122">
        <v>0</v>
      </c>
      <c r="R213" s="122">
        <v>177</v>
      </c>
      <c r="S213" s="122">
        <v>97.573335088353303</v>
      </c>
      <c r="T213" s="122">
        <v>-0.12840949648430922</v>
      </c>
    </row>
    <row r="214" spans="2:20" x14ac:dyDescent="0.25">
      <c r="B214" s="149">
        <f>+'[2]Set Separado'!C214</f>
        <v>101.97317103551001</v>
      </c>
      <c r="C214" s="150">
        <f t="shared" si="13"/>
        <v>107.2350477602765</v>
      </c>
      <c r="D214" s="122">
        <f t="shared" si="14"/>
        <v>104.97818274919379</v>
      </c>
      <c r="E214" s="151">
        <v>211</v>
      </c>
      <c r="F214" s="122">
        <v>0</v>
      </c>
      <c r="G214" s="122">
        <v>0</v>
      </c>
      <c r="H214" s="122">
        <v>0</v>
      </c>
      <c r="I214" s="122">
        <v>0</v>
      </c>
      <c r="J214" s="122">
        <v>0</v>
      </c>
      <c r="K214" s="122">
        <v>1</v>
      </c>
      <c r="L214" s="122">
        <v>0</v>
      </c>
      <c r="M214" s="122">
        <v>0</v>
      </c>
      <c r="N214" s="122">
        <v>0</v>
      </c>
      <c r="O214" s="122">
        <v>0</v>
      </c>
      <c r="P214" s="122">
        <v>0</v>
      </c>
      <c r="R214" s="122">
        <v>178</v>
      </c>
      <c r="S214" s="122">
        <v>102.99199287775902</v>
      </c>
      <c r="T214" s="122">
        <v>1.6067041820609802</v>
      </c>
    </row>
    <row r="215" spans="2:20" x14ac:dyDescent="0.25">
      <c r="B215" s="149">
        <f>+'[2]Set Separado'!C215</f>
        <v>106.70925485322</v>
      </c>
      <c r="C215" s="150">
        <f t="shared" si="13"/>
        <v>109.33253771148762</v>
      </c>
      <c r="D215" s="122">
        <f t="shared" si="14"/>
        <v>108.82288780348856</v>
      </c>
      <c r="E215" s="151">
        <v>212</v>
      </c>
      <c r="F215" s="122">
        <v>0</v>
      </c>
      <c r="G215" s="122">
        <v>0</v>
      </c>
      <c r="H215" s="122">
        <v>0</v>
      </c>
      <c r="I215" s="122">
        <v>0</v>
      </c>
      <c r="J215" s="122">
        <v>0</v>
      </c>
      <c r="K215" s="122">
        <v>0</v>
      </c>
      <c r="L215" s="122">
        <v>1</v>
      </c>
      <c r="M215" s="122">
        <v>0</v>
      </c>
      <c r="N215" s="122">
        <v>0</v>
      </c>
      <c r="O215" s="122">
        <v>0</v>
      </c>
      <c r="P215" s="122">
        <v>0</v>
      </c>
      <c r="R215" s="122">
        <v>179</v>
      </c>
      <c r="S215" s="122">
        <v>104.87626172666073</v>
      </c>
      <c r="T215" s="122">
        <v>2.0266185568192725</v>
      </c>
    </row>
    <row r="216" spans="2:20" x14ac:dyDescent="0.25">
      <c r="B216" s="149">
        <f>+'[2]Set Separado'!C216</f>
        <v>103.01383688195</v>
      </c>
      <c r="C216" s="150">
        <f t="shared" si="13"/>
        <v>107.37459188950413</v>
      </c>
      <c r="D216" s="122">
        <f t="shared" si="14"/>
        <v>106.30762820153359</v>
      </c>
      <c r="E216" s="151">
        <v>213</v>
      </c>
      <c r="F216" s="122">
        <v>0</v>
      </c>
      <c r="G216" s="122">
        <v>0</v>
      </c>
      <c r="H216" s="122">
        <v>0</v>
      </c>
      <c r="I216" s="122">
        <v>0</v>
      </c>
      <c r="J216" s="122">
        <v>0</v>
      </c>
      <c r="K216" s="122">
        <v>0</v>
      </c>
      <c r="L216" s="122">
        <v>0</v>
      </c>
      <c r="M216" s="122">
        <v>1</v>
      </c>
      <c r="N216" s="122">
        <v>0</v>
      </c>
      <c r="O216" s="122">
        <v>0</v>
      </c>
      <c r="P216" s="122">
        <v>0</v>
      </c>
      <c r="R216" s="122">
        <v>180</v>
      </c>
      <c r="S216" s="122">
        <v>108.53799509781732</v>
      </c>
      <c r="T216" s="122">
        <v>2.7485804504626827</v>
      </c>
    </row>
    <row r="217" spans="2:20" x14ac:dyDescent="0.25">
      <c r="B217" s="149">
        <f>+'[2]Set Separado'!C217</f>
        <v>109.52567882048</v>
      </c>
      <c r="C217" s="150">
        <f t="shared" si="13"/>
        <v>112.79324967890985</v>
      </c>
      <c r="D217" s="122">
        <f t="shared" si="14"/>
        <v>112.26315583106101</v>
      </c>
      <c r="E217" s="151">
        <v>214</v>
      </c>
      <c r="F217" s="122">
        <v>0</v>
      </c>
      <c r="G217" s="122">
        <v>0</v>
      </c>
      <c r="H217" s="122">
        <v>0</v>
      </c>
      <c r="I217" s="122">
        <v>0</v>
      </c>
      <c r="J217" s="122">
        <v>0</v>
      </c>
      <c r="K217" s="122">
        <v>0</v>
      </c>
      <c r="L217" s="122">
        <v>0</v>
      </c>
      <c r="M217" s="122">
        <v>0</v>
      </c>
      <c r="N217" s="122">
        <v>1</v>
      </c>
      <c r="O217" s="122">
        <v>0</v>
      </c>
      <c r="P217" s="122">
        <v>0</v>
      </c>
      <c r="R217" s="122">
        <v>181</v>
      </c>
      <c r="S217" s="122">
        <v>100.60795257194813</v>
      </c>
      <c r="T217" s="122">
        <v>-0.34415848442813513</v>
      </c>
    </row>
    <row r="218" spans="2:20" x14ac:dyDescent="0.25">
      <c r="B218" s="149">
        <f>+'[2]Set Separado'!C218</f>
        <v>114.91368330242</v>
      </c>
      <c r="C218" s="150">
        <f t="shared" si="13"/>
        <v>114.67751852781156</v>
      </c>
      <c r="D218" s="122">
        <f t="shared" si="14"/>
        <v>115.5001059876254</v>
      </c>
      <c r="E218" s="151">
        <v>215</v>
      </c>
      <c r="F218" s="122">
        <v>0</v>
      </c>
      <c r="G218" s="122">
        <v>0</v>
      </c>
      <c r="H218" s="122">
        <v>0</v>
      </c>
      <c r="I218" s="122">
        <v>0</v>
      </c>
      <c r="J218" s="122">
        <v>0</v>
      </c>
      <c r="K218" s="122">
        <v>0</v>
      </c>
      <c r="L218" s="122">
        <v>0</v>
      </c>
      <c r="M218" s="122">
        <v>0</v>
      </c>
      <c r="N218" s="122">
        <v>0</v>
      </c>
      <c r="O218" s="122">
        <v>1</v>
      </c>
      <c r="P218" s="122">
        <v>0</v>
      </c>
      <c r="R218" s="122">
        <v>182</v>
      </c>
      <c r="S218" s="122">
        <v>97.797793860245292</v>
      </c>
      <c r="T218" s="122">
        <v>-2.3432328383812973</v>
      </c>
    </row>
    <row r="219" spans="2:20" x14ac:dyDescent="0.25">
      <c r="B219" s="149">
        <f>+'[2]Set Separado'!C219</f>
        <v>117.76341796227</v>
      </c>
      <c r="C219" s="150">
        <f t="shared" si="13"/>
        <v>118.33925189896814</v>
      </c>
      <c r="D219" s="122">
        <f t="shared" si="14"/>
        <v>118.23282462257004</v>
      </c>
      <c r="E219" s="151">
        <v>216</v>
      </c>
      <c r="F219" s="122">
        <v>0</v>
      </c>
      <c r="G219" s="122">
        <v>0</v>
      </c>
      <c r="H219" s="122">
        <v>0</v>
      </c>
      <c r="I219" s="122">
        <v>0</v>
      </c>
      <c r="J219" s="122">
        <v>0</v>
      </c>
      <c r="K219" s="122">
        <v>0</v>
      </c>
      <c r="L219" s="122">
        <v>0</v>
      </c>
      <c r="M219" s="122">
        <v>0</v>
      </c>
      <c r="N219" s="122">
        <v>0</v>
      </c>
      <c r="O219" s="122">
        <v>0</v>
      </c>
      <c r="P219" s="122">
        <v>1</v>
      </c>
      <c r="R219" s="122">
        <v>183</v>
      </c>
      <c r="S219" s="122">
        <v>107.39993430884351</v>
      </c>
      <c r="T219" s="122">
        <v>0.67589382449648383</v>
      </c>
    </row>
    <row r="220" spans="2:20" x14ac:dyDescent="0.25">
      <c r="B220" s="149">
        <f>+'[2]Set Separado'!C220</f>
        <v>106.85038142197</v>
      </c>
      <c r="C220" s="150">
        <f t="shared" si="13"/>
        <v>110.40920937309896</v>
      </c>
      <c r="D220" s="122">
        <f t="shared" si="14"/>
        <v>105.94823930345612</v>
      </c>
      <c r="E220" s="151">
        <v>217</v>
      </c>
      <c r="F220" s="122">
        <v>0</v>
      </c>
      <c r="G220" s="122">
        <v>0</v>
      </c>
      <c r="H220" s="122">
        <v>0</v>
      </c>
      <c r="I220" s="122">
        <v>0</v>
      </c>
      <c r="J220" s="122">
        <v>0</v>
      </c>
      <c r="K220" s="122">
        <v>0</v>
      </c>
      <c r="L220" s="122">
        <v>0</v>
      </c>
      <c r="M220" s="122">
        <v>0</v>
      </c>
      <c r="N220" s="122">
        <v>0</v>
      </c>
      <c r="O220" s="122">
        <v>0</v>
      </c>
      <c r="P220" s="122">
        <v>0</v>
      </c>
      <c r="R220" s="122">
        <v>184</v>
      </c>
      <c r="S220" s="122">
        <v>105.21785178471869</v>
      </c>
      <c r="T220" s="122">
        <v>0.78818021839130381</v>
      </c>
    </row>
    <row r="221" spans="2:20" x14ac:dyDescent="0.25">
      <c r="B221" s="149">
        <f>+'[2]Set Separado'!C221</f>
        <v>102.47078442525</v>
      </c>
      <c r="C221" s="150">
        <f t="shared" si="13"/>
        <v>107.59905066139612</v>
      </c>
      <c r="D221" s="122">
        <f t="shared" si="14"/>
        <v>102.81123461800411</v>
      </c>
      <c r="E221" s="151">
        <v>218</v>
      </c>
      <c r="F221" s="122">
        <v>1</v>
      </c>
      <c r="G221" s="122">
        <v>0</v>
      </c>
      <c r="H221" s="122">
        <v>0</v>
      </c>
      <c r="I221" s="122">
        <v>0</v>
      </c>
      <c r="J221" s="122">
        <v>0</v>
      </c>
      <c r="K221" s="122">
        <v>0</v>
      </c>
      <c r="L221" s="122">
        <v>0</v>
      </c>
      <c r="M221" s="122">
        <v>0</v>
      </c>
      <c r="N221" s="122">
        <v>0</v>
      </c>
      <c r="O221" s="122">
        <v>0</v>
      </c>
      <c r="P221" s="122">
        <v>0</v>
      </c>
      <c r="R221" s="122">
        <v>185</v>
      </c>
      <c r="S221" s="122">
        <v>105.28563833888198</v>
      </c>
      <c r="T221" s="122">
        <v>3.0473646618020211E-2</v>
      </c>
    </row>
    <row r="222" spans="2:20" x14ac:dyDescent="0.25">
      <c r="B222" s="149">
        <f>+'[2]Set Separado'!C222</f>
        <v>116.2006391569</v>
      </c>
      <c r="C222" s="150">
        <f t="shared" si="13"/>
        <v>117.20119110999434</v>
      </c>
      <c r="D222" s="122">
        <f t="shared" si="14"/>
        <v>114.87700907708695</v>
      </c>
      <c r="E222" s="151">
        <v>219</v>
      </c>
      <c r="F222" s="122">
        <v>0</v>
      </c>
      <c r="G222" s="122">
        <v>1</v>
      </c>
      <c r="H222" s="122">
        <v>0</v>
      </c>
      <c r="I222" s="122">
        <v>0</v>
      </c>
      <c r="J222" s="122">
        <v>0</v>
      </c>
      <c r="K222" s="122">
        <v>0</v>
      </c>
      <c r="L222" s="122">
        <v>0</v>
      </c>
      <c r="M222" s="122">
        <v>0</v>
      </c>
      <c r="N222" s="122">
        <v>0</v>
      </c>
      <c r="O222" s="122">
        <v>0</v>
      </c>
      <c r="P222" s="122">
        <v>0</v>
      </c>
      <c r="R222" s="122">
        <v>186</v>
      </c>
      <c r="S222" s="122">
        <v>103.57990046529375</v>
      </c>
      <c r="T222" s="122">
        <v>6.4188494656249873E-2</v>
      </c>
    </row>
    <row r="223" spans="2:20" x14ac:dyDescent="0.25">
      <c r="B223" s="149">
        <f>+'[2]Set Separado'!C223</f>
        <v>112.67630173739001</v>
      </c>
      <c r="C223" s="150">
        <f t="shared" si="13"/>
        <v>115.01910858586952</v>
      </c>
      <c r="D223" s="122">
        <f t="shared" si="14"/>
        <v>112.47162842465592</v>
      </c>
      <c r="E223" s="151">
        <v>220</v>
      </c>
      <c r="F223" s="122">
        <v>0</v>
      </c>
      <c r="G223" s="122">
        <v>0</v>
      </c>
      <c r="H223" s="122">
        <v>1</v>
      </c>
      <c r="I223" s="122">
        <v>0</v>
      </c>
      <c r="J223" s="122">
        <v>0</v>
      </c>
      <c r="K223" s="122">
        <v>0</v>
      </c>
      <c r="L223" s="122">
        <v>0</v>
      </c>
      <c r="M223" s="122">
        <v>0</v>
      </c>
      <c r="N223" s="122">
        <v>0</v>
      </c>
      <c r="O223" s="122">
        <v>0</v>
      </c>
      <c r="P223" s="122">
        <v>0</v>
      </c>
      <c r="R223" s="122">
        <v>187</v>
      </c>
      <c r="S223" s="122">
        <v>100.70087655950928</v>
      </c>
      <c r="T223" s="122">
        <v>-1.5371330226492859</v>
      </c>
    </row>
    <row r="224" spans="2:20" x14ac:dyDescent="0.25">
      <c r="B224" s="149">
        <f>+'[2]Set Separado'!C224</f>
        <v>113.28030904572</v>
      </c>
      <c r="C224" s="150">
        <f t="shared" si="13"/>
        <v>115.08689514003281</v>
      </c>
      <c r="D224" s="122">
        <f t="shared" si="14"/>
        <v>113.58000535153887</v>
      </c>
      <c r="E224" s="151">
        <v>221</v>
      </c>
      <c r="F224" s="122">
        <v>0</v>
      </c>
      <c r="G224" s="122">
        <v>0</v>
      </c>
      <c r="H224" s="122">
        <v>0</v>
      </c>
      <c r="I224" s="122">
        <v>1</v>
      </c>
      <c r="J224" s="122">
        <v>0</v>
      </c>
      <c r="K224" s="122">
        <v>0</v>
      </c>
      <c r="L224" s="122">
        <v>0</v>
      </c>
      <c r="M224" s="122">
        <v>0</v>
      </c>
      <c r="N224" s="122">
        <v>0</v>
      </c>
      <c r="O224" s="122">
        <v>0</v>
      </c>
      <c r="P224" s="122">
        <v>0</v>
      </c>
      <c r="R224" s="122">
        <v>188</v>
      </c>
      <c r="S224" s="122">
        <v>102.7983665107204</v>
      </c>
      <c r="T224" s="122">
        <v>-1.5077906255403946</v>
      </c>
    </row>
    <row r="225" spans="2:20" x14ac:dyDescent="0.25">
      <c r="B225" s="149">
        <f>+'[2]Set Separado'!C225</f>
        <v>110.06576442252</v>
      </c>
      <c r="C225" s="150">
        <f t="shared" si="13"/>
        <v>113.38115726644457</v>
      </c>
      <c r="D225" s="122">
        <f t="shared" si="14"/>
        <v>111.95827402625457</v>
      </c>
      <c r="E225" s="151">
        <v>222</v>
      </c>
      <c r="F225" s="122">
        <v>0</v>
      </c>
      <c r="G225" s="122">
        <v>0</v>
      </c>
      <c r="H225" s="122">
        <v>0</v>
      </c>
      <c r="I225" s="122">
        <v>0</v>
      </c>
      <c r="J225" s="122">
        <v>1</v>
      </c>
      <c r="K225" s="122">
        <v>0</v>
      </c>
      <c r="L225" s="122">
        <v>0</v>
      </c>
      <c r="M225" s="122">
        <v>0</v>
      </c>
      <c r="N225" s="122">
        <v>0</v>
      </c>
      <c r="O225" s="122">
        <v>0</v>
      </c>
      <c r="P225" s="122">
        <v>0</v>
      </c>
      <c r="R225" s="122">
        <v>189</v>
      </c>
      <c r="S225" s="122">
        <v>100.84042068873691</v>
      </c>
      <c r="T225" s="122">
        <v>-0.76493961182691805</v>
      </c>
    </row>
    <row r="226" spans="2:20" x14ac:dyDescent="0.25">
      <c r="B226" s="149">
        <f>+'[2]Set Separado'!C226</f>
        <v>105.13932825577</v>
      </c>
      <c r="C226" s="150">
        <f t="shared" si="13"/>
        <v>110.50213336066011</v>
      </c>
      <c r="D226" s="122">
        <f t="shared" si="14"/>
        <v>108.25105511918993</v>
      </c>
      <c r="E226" s="151">
        <v>223</v>
      </c>
      <c r="F226" s="122">
        <v>0</v>
      </c>
      <c r="G226" s="122">
        <v>0</v>
      </c>
      <c r="H226" s="122">
        <v>0</v>
      </c>
      <c r="I226" s="122">
        <v>0</v>
      </c>
      <c r="J226" s="122">
        <v>0</v>
      </c>
      <c r="K226" s="122">
        <v>1</v>
      </c>
      <c r="L226" s="122">
        <v>0</v>
      </c>
      <c r="M226" s="122">
        <v>0</v>
      </c>
      <c r="N226" s="122">
        <v>0</v>
      </c>
      <c r="O226" s="122">
        <v>0</v>
      </c>
      <c r="P226" s="122">
        <v>0</v>
      </c>
      <c r="R226" s="122">
        <v>190</v>
      </c>
      <c r="S226" s="122">
        <v>106.25907847814263</v>
      </c>
      <c r="T226" s="122">
        <v>-3.6501115492626468E-2</v>
      </c>
    </row>
    <row r="227" spans="2:20" x14ac:dyDescent="0.25">
      <c r="B227" s="149">
        <f>+'[2]Set Separado'!C227</f>
        <v>109.26879264151999</v>
      </c>
      <c r="C227" s="150">
        <f t="shared" si="13"/>
        <v>112.59962331187123</v>
      </c>
      <c r="D227" s="122">
        <f t="shared" si="14"/>
        <v>112.09576017348469</v>
      </c>
      <c r="E227" s="151">
        <v>224</v>
      </c>
      <c r="F227" s="122">
        <v>0</v>
      </c>
      <c r="G227" s="122">
        <v>0</v>
      </c>
      <c r="H227" s="122">
        <v>0</v>
      </c>
      <c r="I227" s="122">
        <v>0</v>
      </c>
      <c r="J227" s="122">
        <v>0</v>
      </c>
      <c r="K227" s="122">
        <v>0</v>
      </c>
      <c r="L227" s="122">
        <v>1</v>
      </c>
      <c r="M227" s="122">
        <v>0</v>
      </c>
      <c r="N227" s="122">
        <v>0</v>
      </c>
      <c r="O227" s="122">
        <v>0</v>
      </c>
      <c r="P227" s="122">
        <v>0</v>
      </c>
      <c r="R227" s="122">
        <v>191</v>
      </c>
      <c r="S227" s="122">
        <v>108.14334732704434</v>
      </c>
      <c r="T227" s="122">
        <v>1.5283231250256648</v>
      </c>
    </row>
    <row r="228" spans="2:20" x14ac:dyDescent="0.25">
      <c r="B228" s="149">
        <f>+'[2]Set Separado'!C228</f>
        <v>104.76078051362001</v>
      </c>
      <c r="C228" s="150">
        <f t="shared" si="13"/>
        <v>110.64167748988773</v>
      </c>
      <c r="D228" s="122">
        <f t="shared" si="14"/>
        <v>109.58050057152971</v>
      </c>
      <c r="E228" s="151">
        <v>225</v>
      </c>
      <c r="F228" s="122">
        <v>0</v>
      </c>
      <c r="G228" s="122">
        <v>0</v>
      </c>
      <c r="H228" s="122">
        <v>0</v>
      </c>
      <c r="I228" s="122">
        <v>0</v>
      </c>
      <c r="J228" s="122">
        <v>0</v>
      </c>
      <c r="K228" s="122">
        <v>0</v>
      </c>
      <c r="L228" s="122">
        <v>0</v>
      </c>
      <c r="M228" s="122">
        <v>1</v>
      </c>
      <c r="N228" s="122">
        <v>0</v>
      </c>
      <c r="O228" s="122">
        <v>0</v>
      </c>
      <c r="P228" s="122">
        <v>0</v>
      </c>
      <c r="R228" s="122">
        <v>192</v>
      </c>
      <c r="S228" s="122">
        <v>111.80508069820092</v>
      </c>
      <c r="T228" s="122">
        <v>2.3449554590590793</v>
      </c>
    </row>
    <row r="229" spans="2:20" x14ac:dyDescent="0.25">
      <c r="B229" s="149">
        <f>+'[2]Set Separado'!C229</f>
        <v>113.44375001278</v>
      </c>
      <c r="C229" s="150">
        <f t="shared" si="13"/>
        <v>116.06033527929345</v>
      </c>
      <c r="D229" s="122">
        <f t="shared" si="14"/>
        <v>115.53602820105714</v>
      </c>
      <c r="E229" s="151">
        <v>226</v>
      </c>
      <c r="F229" s="122">
        <v>0</v>
      </c>
      <c r="G229" s="122">
        <v>0</v>
      </c>
      <c r="H229" s="122">
        <v>0</v>
      </c>
      <c r="I229" s="122">
        <v>0</v>
      </c>
      <c r="J229" s="122">
        <v>0</v>
      </c>
      <c r="K229" s="122">
        <v>0</v>
      </c>
      <c r="L229" s="122">
        <v>0</v>
      </c>
      <c r="M229" s="122">
        <v>0</v>
      </c>
      <c r="N229" s="122">
        <v>1</v>
      </c>
      <c r="O229" s="122">
        <v>0</v>
      </c>
      <c r="P229" s="122">
        <v>0</v>
      </c>
      <c r="R229" s="122">
        <v>193</v>
      </c>
      <c r="S229" s="122">
        <v>103.87503817233174</v>
      </c>
      <c r="T229" s="122">
        <v>-2.1981570724017416</v>
      </c>
    </row>
    <row r="230" spans="2:20" x14ac:dyDescent="0.25">
      <c r="B230" s="149">
        <f>+'[2]Set Separado'!C230</f>
        <v>118.14300542258999</v>
      </c>
      <c r="C230" s="150">
        <f t="shared" si="13"/>
        <v>117.94460412819515</v>
      </c>
      <c r="D230" s="122">
        <f t="shared" si="14"/>
        <v>118.77297835762153</v>
      </c>
      <c r="E230" s="151">
        <v>227</v>
      </c>
      <c r="F230" s="122">
        <v>0</v>
      </c>
      <c r="G230" s="122">
        <v>0</v>
      </c>
      <c r="H230" s="122">
        <v>0</v>
      </c>
      <c r="I230" s="122">
        <v>0</v>
      </c>
      <c r="J230" s="122">
        <v>0</v>
      </c>
      <c r="K230" s="122">
        <v>0</v>
      </c>
      <c r="L230" s="122">
        <v>0</v>
      </c>
      <c r="M230" s="122">
        <v>0</v>
      </c>
      <c r="N230" s="122">
        <v>0</v>
      </c>
      <c r="O230" s="122">
        <v>1</v>
      </c>
      <c r="P230" s="122">
        <v>0</v>
      </c>
      <c r="R230" s="122">
        <v>194</v>
      </c>
      <c r="S230" s="122">
        <v>101.0648794606289</v>
      </c>
      <c r="T230" s="122">
        <v>-1.2697180802558989</v>
      </c>
    </row>
    <row r="231" spans="2:20" x14ac:dyDescent="0.25">
      <c r="B231" s="149">
        <f>+'[2]Set Separado'!C231</f>
        <v>121.21550073344</v>
      </c>
      <c r="C231" s="150">
        <f t="shared" si="13"/>
        <v>121.60633749935175</v>
      </c>
      <c r="D231" s="122">
        <f t="shared" si="14"/>
        <v>121.50569699256617</v>
      </c>
      <c r="E231" s="151">
        <v>228</v>
      </c>
      <c r="F231" s="122">
        <v>0</v>
      </c>
      <c r="G231" s="122">
        <v>0</v>
      </c>
      <c r="H231" s="122">
        <v>0</v>
      </c>
      <c r="I231" s="122">
        <v>0</v>
      </c>
      <c r="J231" s="122">
        <v>0</v>
      </c>
      <c r="K231" s="122">
        <v>0</v>
      </c>
      <c r="L231" s="122">
        <v>0</v>
      </c>
      <c r="M231" s="122">
        <v>0</v>
      </c>
      <c r="N231" s="122">
        <v>0</v>
      </c>
      <c r="O231" s="122">
        <v>0</v>
      </c>
      <c r="P231" s="122">
        <v>1</v>
      </c>
      <c r="R231" s="122">
        <v>195</v>
      </c>
      <c r="S231" s="122">
        <v>110.66701990922712</v>
      </c>
      <c r="T231" s="122">
        <v>0.67146170587287202</v>
      </c>
    </row>
    <row r="232" spans="2:20" x14ac:dyDescent="0.25">
      <c r="B232" s="149">
        <f>+'[2]Set Separado'!C232</f>
        <v>108.57803528984</v>
      </c>
      <c r="C232" s="150">
        <f t="shared" si="13"/>
        <v>113.67629497348256</v>
      </c>
      <c r="D232" s="122">
        <f t="shared" si="14"/>
        <v>109.22111167345226</v>
      </c>
      <c r="E232" s="151">
        <v>229</v>
      </c>
      <c r="F232" s="122">
        <v>0</v>
      </c>
      <c r="G232" s="122">
        <v>0</v>
      </c>
      <c r="H232" s="122">
        <v>0</v>
      </c>
      <c r="I232" s="122">
        <v>0</v>
      </c>
      <c r="J232" s="122">
        <v>0</v>
      </c>
      <c r="K232" s="122">
        <v>0</v>
      </c>
      <c r="L232" s="122">
        <v>0</v>
      </c>
      <c r="M232" s="122">
        <v>0</v>
      </c>
      <c r="N232" s="122">
        <v>0</v>
      </c>
      <c r="O232" s="122">
        <v>0</v>
      </c>
      <c r="P232" s="122">
        <v>0</v>
      </c>
      <c r="R232" s="122">
        <v>196</v>
      </c>
      <c r="S232" s="122">
        <v>108.4849373851023</v>
      </c>
      <c r="T232" s="122">
        <v>-1.7865019232722972</v>
      </c>
    </row>
    <row r="233" spans="2:20" x14ac:dyDescent="0.25">
      <c r="B233" s="149">
        <f>+'[2]Set Separado'!C233</f>
        <v>102.98717029247</v>
      </c>
      <c r="C233" s="150">
        <f t="shared" si="13"/>
        <v>110.86613626177973</v>
      </c>
      <c r="D233" s="122">
        <f t="shared" si="14"/>
        <v>106.08410698800023</v>
      </c>
      <c r="E233" s="151">
        <v>230</v>
      </c>
      <c r="F233" s="122">
        <v>1</v>
      </c>
      <c r="G233" s="122">
        <v>0</v>
      </c>
      <c r="H233" s="122">
        <v>0</v>
      </c>
      <c r="I233" s="122">
        <v>0</v>
      </c>
      <c r="J233" s="122">
        <v>0</v>
      </c>
      <c r="K233" s="122">
        <v>0</v>
      </c>
      <c r="L233" s="122">
        <v>0</v>
      </c>
      <c r="M233" s="122">
        <v>0</v>
      </c>
      <c r="N233" s="122">
        <v>0</v>
      </c>
      <c r="O233" s="122">
        <v>0</v>
      </c>
      <c r="P233" s="122">
        <v>0</v>
      </c>
      <c r="R233" s="122">
        <v>197</v>
      </c>
      <c r="S233" s="122">
        <v>108.55272393926559</v>
      </c>
      <c r="T233" s="122">
        <v>-1.1864679235055888</v>
      </c>
    </row>
    <row r="234" spans="2:20" x14ac:dyDescent="0.25">
      <c r="B234" s="149">
        <f>+'[2]Set Separado'!C234</f>
        <v>117.58515528858</v>
      </c>
      <c r="C234" s="150">
        <f t="shared" si="13"/>
        <v>120.46827671037794</v>
      </c>
      <c r="D234" s="122">
        <f t="shared" si="14"/>
        <v>118.14988144708308</v>
      </c>
      <c r="E234" s="151">
        <v>231</v>
      </c>
      <c r="F234" s="122">
        <v>0</v>
      </c>
      <c r="G234" s="122">
        <v>1</v>
      </c>
      <c r="H234" s="122">
        <v>0</v>
      </c>
      <c r="I234" s="122">
        <v>0</v>
      </c>
      <c r="J234" s="122">
        <v>0</v>
      </c>
      <c r="K234" s="122">
        <v>0</v>
      </c>
      <c r="L234" s="122">
        <v>0</v>
      </c>
      <c r="M234" s="122">
        <v>0</v>
      </c>
      <c r="N234" s="122">
        <v>0</v>
      </c>
      <c r="O234" s="122">
        <v>0</v>
      </c>
      <c r="P234" s="122">
        <v>0</v>
      </c>
      <c r="R234" s="122">
        <v>198</v>
      </c>
      <c r="S234" s="122">
        <v>106.84698606567736</v>
      </c>
      <c r="T234" s="122">
        <v>-1.9564102168173605</v>
      </c>
    </row>
    <row r="235" spans="2:20" x14ac:dyDescent="0.25">
      <c r="B235" s="149">
        <f>+'[2]Set Separado'!C235</f>
        <v>114.26887640998</v>
      </c>
      <c r="C235" s="150">
        <f t="shared" si="13"/>
        <v>118.28619418625313</v>
      </c>
      <c r="D235" s="122">
        <f t="shared" si="14"/>
        <v>115.74450079465204</v>
      </c>
      <c r="E235" s="151">
        <v>232</v>
      </c>
      <c r="F235" s="122">
        <v>0</v>
      </c>
      <c r="G235" s="122">
        <v>0</v>
      </c>
      <c r="H235" s="122">
        <v>1</v>
      </c>
      <c r="I235" s="122">
        <v>0</v>
      </c>
      <c r="J235" s="122">
        <v>0</v>
      </c>
      <c r="K235" s="122">
        <v>0</v>
      </c>
      <c r="L235" s="122">
        <v>0</v>
      </c>
      <c r="M235" s="122">
        <v>0</v>
      </c>
      <c r="N235" s="122">
        <v>0</v>
      </c>
      <c r="O235" s="122">
        <v>0</v>
      </c>
      <c r="P235" s="122">
        <v>0</v>
      </c>
      <c r="R235" s="122">
        <v>199</v>
      </c>
      <c r="S235" s="122">
        <v>103.96796215989289</v>
      </c>
      <c r="T235" s="122">
        <v>-4.1115548504308919</v>
      </c>
    </row>
    <row r="236" spans="2:20" x14ac:dyDescent="0.25">
      <c r="B236" s="149">
        <f>+'[2]Set Separado'!C236</f>
        <v>115.47763214266</v>
      </c>
      <c r="C236" s="150">
        <f t="shared" si="13"/>
        <v>118.3539807404164</v>
      </c>
      <c r="D236" s="122">
        <f t="shared" si="14"/>
        <v>116.85287772153501</v>
      </c>
      <c r="E236" s="151">
        <v>233</v>
      </c>
      <c r="F236" s="122">
        <v>0</v>
      </c>
      <c r="G236" s="122">
        <v>0</v>
      </c>
      <c r="H236" s="122">
        <v>0</v>
      </c>
      <c r="I236" s="122">
        <v>1</v>
      </c>
      <c r="J236" s="122">
        <v>0</v>
      </c>
      <c r="K236" s="122">
        <v>0</v>
      </c>
      <c r="L236" s="122">
        <v>0</v>
      </c>
      <c r="M236" s="122">
        <v>0</v>
      </c>
      <c r="N236" s="122">
        <v>0</v>
      </c>
      <c r="O236" s="122">
        <v>0</v>
      </c>
      <c r="P236" s="122">
        <v>0</v>
      </c>
      <c r="R236" s="122">
        <v>200</v>
      </c>
      <c r="S236" s="122">
        <v>106.06545211110401</v>
      </c>
      <c r="T236" s="122">
        <v>-1.5823034619840115</v>
      </c>
    </row>
    <row r="237" spans="2:20" x14ac:dyDescent="0.25">
      <c r="B237" s="149">
        <f>+'[2]Set Separado'!C237</f>
        <v>111.23156002803</v>
      </c>
      <c r="C237" s="150">
        <f t="shared" si="13"/>
        <v>116.64824286682818</v>
      </c>
      <c r="D237" s="122">
        <f t="shared" si="14"/>
        <v>115.23114639625071</v>
      </c>
      <c r="E237" s="151">
        <v>234</v>
      </c>
      <c r="F237" s="122">
        <v>0</v>
      </c>
      <c r="G237" s="122">
        <v>0</v>
      </c>
      <c r="H237" s="122">
        <v>0</v>
      </c>
      <c r="I237" s="122">
        <v>0</v>
      </c>
      <c r="J237" s="122">
        <v>1</v>
      </c>
      <c r="K237" s="122">
        <v>0</v>
      </c>
      <c r="L237" s="122">
        <v>0</v>
      </c>
      <c r="M237" s="122">
        <v>0</v>
      </c>
      <c r="N237" s="122">
        <v>0</v>
      </c>
      <c r="O237" s="122">
        <v>0</v>
      </c>
      <c r="P237" s="122">
        <v>0</v>
      </c>
      <c r="R237" s="122">
        <v>201</v>
      </c>
      <c r="S237" s="122">
        <v>104.10750628912052</v>
      </c>
      <c r="T237" s="122">
        <v>-2.5687171871205265</v>
      </c>
    </row>
    <row r="238" spans="2:20" x14ac:dyDescent="0.25">
      <c r="B238" s="149">
        <f>+'[2]Set Separado'!C238</f>
        <v>108.28164308026</v>
      </c>
      <c r="C238" s="150">
        <f t="shared" si="13"/>
        <v>113.76921896104371</v>
      </c>
      <c r="D238" s="122">
        <f t="shared" si="14"/>
        <v>111.52392748918605</v>
      </c>
      <c r="E238" s="151">
        <v>235</v>
      </c>
      <c r="F238" s="122">
        <v>0</v>
      </c>
      <c r="G238" s="122">
        <v>0</v>
      </c>
      <c r="H238" s="122">
        <v>0</v>
      </c>
      <c r="I238" s="122">
        <v>0</v>
      </c>
      <c r="J238" s="122">
        <v>0</v>
      </c>
      <c r="K238" s="122">
        <v>1</v>
      </c>
      <c r="L238" s="122">
        <v>0</v>
      </c>
      <c r="M238" s="122">
        <v>0</v>
      </c>
      <c r="N238" s="122">
        <v>0</v>
      </c>
      <c r="O238" s="122">
        <v>0</v>
      </c>
      <c r="P238" s="122">
        <v>0</v>
      </c>
      <c r="R238" s="122">
        <v>202</v>
      </c>
      <c r="S238" s="122">
        <v>109.52616407852624</v>
      </c>
      <c r="T238" s="122">
        <v>-3.1867404607062326</v>
      </c>
    </row>
    <row r="239" spans="2:20" x14ac:dyDescent="0.25">
      <c r="B239" s="149">
        <f>+'[2]Set Separado'!C239</f>
        <v>113.43092005195</v>
      </c>
      <c r="C239" s="150">
        <f t="shared" si="13"/>
        <v>115.86670891225484</v>
      </c>
      <c r="D239" s="122">
        <f t="shared" si="14"/>
        <v>115.36863254348081</v>
      </c>
      <c r="E239" s="151">
        <v>236</v>
      </c>
      <c r="F239" s="122">
        <v>0</v>
      </c>
      <c r="G239" s="122">
        <v>0</v>
      </c>
      <c r="H239" s="122">
        <v>0</v>
      </c>
      <c r="I239" s="122">
        <v>0</v>
      </c>
      <c r="J239" s="122">
        <v>0</v>
      </c>
      <c r="K239" s="122">
        <v>0</v>
      </c>
      <c r="L239" s="122">
        <v>1</v>
      </c>
      <c r="M239" s="122">
        <v>0</v>
      </c>
      <c r="N239" s="122">
        <v>0</v>
      </c>
      <c r="O239" s="122">
        <v>0</v>
      </c>
      <c r="P239" s="122">
        <v>0</v>
      </c>
      <c r="R239" s="122">
        <v>203</v>
      </c>
      <c r="S239" s="122">
        <v>111.41043292742795</v>
      </c>
      <c r="T239" s="122">
        <v>0.18952638048205017</v>
      </c>
    </row>
    <row r="240" spans="2:20" x14ac:dyDescent="0.25">
      <c r="B240" s="149">
        <f>+'[2]Set Separado'!C240</f>
        <v>108.3197110177</v>
      </c>
      <c r="C240" s="150">
        <f t="shared" si="13"/>
        <v>113.90876309027134</v>
      </c>
      <c r="D240" s="122">
        <f t="shared" si="14"/>
        <v>112.85337294152583</v>
      </c>
      <c r="E240" s="151">
        <v>237</v>
      </c>
      <c r="F240" s="122">
        <v>0</v>
      </c>
      <c r="G240" s="122">
        <v>0</v>
      </c>
      <c r="H240" s="122">
        <v>0</v>
      </c>
      <c r="I240" s="122">
        <v>0</v>
      </c>
      <c r="J240" s="122">
        <v>0</v>
      </c>
      <c r="K240" s="122">
        <v>0</v>
      </c>
      <c r="L240" s="122">
        <v>0</v>
      </c>
      <c r="M240" s="122">
        <v>1</v>
      </c>
      <c r="N240" s="122">
        <v>0</v>
      </c>
      <c r="O240" s="122">
        <v>0</v>
      </c>
      <c r="P240" s="122">
        <v>0</v>
      </c>
      <c r="R240" s="122">
        <v>204</v>
      </c>
      <c r="S240" s="122">
        <v>115.07216629858453</v>
      </c>
      <c r="T240" s="122">
        <v>5.6043775985472166E-2</v>
      </c>
    </row>
    <row r="241" spans="2:20" ht="15.75" thickBot="1" x14ac:dyDescent="0.3">
      <c r="B241" s="149">
        <f>+'[2]Set Separado'!C241</f>
        <v>109.47984894247</v>
      </c>
      <c r="C241" s="150">
        <f t="shared" si="13"/>
        <v>119.32742087967706</v>
      </c>
      <c r="D241" s="122">
        <f t="shared" si="14"/>
        <v>118.80890057105327</v>
      </c>
      <c r="E241" s="151">
        <v>238</v>
      </c>
      <c r="F241" s="122">
        <v>0</v>
      </c>
      <c r="G241" s="122">
        <v>0</v>
      </c>
      <c r="H241" s="122">
        <v>0</v>
      </c>
      <c r="I241" s="122">
        <v>0</v>
      </c>
      <c r="J241" s="122">
        <v>0</v>
      </c>
      <c r="K241" s="122">
        <v>0</v>
      </c>
      <c r="L241" s="122">
        <v>0</v>
      </c>
      <c r="M241" s="122">
        <v>0</v>
      </c>
      <c r="N241" s="122">
        <v>1</v>
      </c>
      <c r="O241" s="122">
        <v>0</v>
      </c>
      <c r="P241" s="122">
        <v>0</v>
      </c>
      <c r="R241" s="133">
        <v>205</v>
      </c>
      <c r="S241" s="133">
        <v>107.14212377271535</v>
      </c>
      <c r="T241" s="133">
        <v>-4.4667568392553534</v>
      </c>
    </row>
    <row r="242" spans="2:20" x14ac:dyDescent="0.25">
      <c r="B242" s="149">
        <f>+'[2]Set Separado'!C242</f>
        <v>113.48602135979</v>
      </c>
      <c r="C242" s="150">
        <f t="shared" si="13"/>
        <v>121.21168972857876</v>
      </c>
      <c r="D242" s="122">
        <f t="shared" si="14"/>
        <v>122.04585072761766</v>
      </c>
      <c r="E242" s="151">
        <v>239</v>
      </c>
      <c r="F242" s="122">
        <v>0</v>
      </c>
      <c r="G242" s="122">
        <v>0</v>
      </c>
      <c r="H242" s="122">
        <v>0</v>
      </c>
      <c r="I242" s="122">
        <v>0</v>
      </c>
      <c r="J242" s="122">
        <v>0</v>
      </c>
      <c r="K242" s="122">
        <v>0</v>
      </c>
      <c r="L242" s="122">
        <v>0</v>
      </c>
      <c r="M242" s="122">
        <v>0</v>
      </c>
      <c r="N242" s="122">
        <v>0</v>
      </c>
      <c r="O242" s="122">
        <v>1</v>
      </c>
      <c r="P242" s="122">
        <v>0</v>
      </c>
    </row>
    <row r="243" spans="2:20" x14ac:dyDescent="0.25">
      <c r="B243" s="149">
        <f>+'[2]Set Separado'!C243</f>
        <v>122.95054913135</v>
      </c>
      <c r="C243" s="150">
        <f t="shared" si="13"/>
        <v>124.87342309973536</v>
      </c>
      <c r="D243" s="122">
        <f t="shared" si="14"/>
        <v>124.77856936256229</v>
      </c>
      <c r="E243" s="151">
        <v>240</v>
      </c>
      <c r="F243" s="122">
        <v>0</v>
      </c>
      <c r="G243" s="122">
        <v>0</v>
      </c>
      <c r="H243" s="122">
        <v>0</v>
      </c>
      <c r="I243" s="122">
        <v>0</v>
      </c>
      <c r="J243" s="122">
        <v>0</v>
      </c>
      <c r="K243" s="122">
        <v>0</v>
      </c>
      <c r="L243" s="122">
        <v>0</v>
      </c>
      <c r="M243" s="122">
        <v>0</v>
      </c>
      <c r="N243" s="122">
        <v>0</v>
      </c>
      <c r="O243" s="122">
        <v>0</v>
      </c>
      <c r="P243" s="122">
        <v>1</v>
      </c>
    </row>
    <row r="244" spans="2:20" x14ac:dyDescent="0.25">
      <c r="B244" s="149">
        <f>+'[2]Set Separado'!C244</f>
        <v>109.98390635353</v>
      </c>
      <c r="C244" s="150">
        <f t="shared" si="13"/>
        <v>116.94338057386616</v>
      </c>
      <c r="D244" s="122">
        <f t="shared" si="14"/>
        <v>112.49398404344838</v>
      </c>
      <c r="E244" s="151">
        <v>241</v>
      </c>
      <c r="F244" s="122">
        <v>0</v>
      </c>
      <c r="G244" s="122">
        <v>0</v>
      </c>
      <c r="H244" s="122">
        <v>0</v>
      </c>
      <c r="I244" s="122">
        <v>0</v>
      </c>
      <c r="J244" s="122">
        <v>0</v>
      </c>
      <c r="K244" s="122">
        <v>0</v>
      </c>
      <c r="L244" s="122">
        <v>0</v>
      </c>
      <c r="M244" s="122">
        <v>0</v>
      </c>
      <c r="N244" s="122">
        <v>0</v>
      </c>
      <c r="O244" s="122">
        <v>0</v>
      </c>
      <c r="P244" s="122">
        <v>0</v>
      </c>
    </row>
    <row r="245" spans="2:20" x14ac:dyDescent="0.25">
      <c r="B245" s="149">
        <f>+'[2]Set Separado'!C245</f>
        <v>106.31546222484999</v>
      </c>
      <c r="C245" s="150">
        <f t="shared" si="13"/>
        <v>114.13322186216334</v>
      </c>
      <c r="D245" s="122">
        <f t="shared" si="14"/>
        <v>109.35697935799635</v>
      </c>
      <c r="E245" s="151">
        <v>242</v>
      </c>
      <c r="F245" s="122">
        <v>1</v>
      </c>
      <c r="G245" s="122">
        <v>0</v>
      </c>
      <c r="H245" s="122">
        <v>0</v>
      </c>
      <c r="I245" s="122">
        <v>0</v>
      </c>
      <c r="J245" s="122">
        <v>0</v>
      </c>
      <c r="K245" s="122">
        <v>0</v>
      </c>
      <c r="L245" s="122">
        <v>0</v>
      </c>
      <c r="M245" s="122">
        <v>0</v>
      </c>
      <c r="N245" s="122">
        <v>0</v>
      </c>
      <c r="O245" s="122">
        <v>0</v>
      </c>
      <c r="P245" s="122">
        <v>0</v>
      </c>
    </row>
    <row r="246" spans="2:20" x14ac:dyDescent="0.25">
      <c r="B246" s="149">
        <f>+'[2]Set Separado'!C246</f>
        <v>113.42663646635</v>
      </c>
      <c r="C246" s="150">
        <f t="shared" si="13"/>
        <v>123.73536231076154</v>
      </c>
      <c r="D246" s="122">
        <f t="shared" si="14"/>
        <v>121.42275381707921</v>
      </c>
      <c r="E246" s="151">
        <v>243</v>
      </c>
      <c r="F246" s="122">
        <v>0</v>
      </c>
      <c r="G246" s="122">
        <v>1</v>
      </c>
      <c r="H246" s="122">
        <v>0</v>
      </c>
      <c r="I246" s="122">
        <v>0</v>
      </c>
      <c r="J246" s="122">
        <v>0</v>
      </c>
      <c r="K246" s="122">
        <v>0</v>
      </c>
      <c r="L246" s="122">
        <v>0</v>
      </c>
      <c r="M246" s="122">
        <v>0</v>
      </c>
      <c r="N246" s="122">
        <v>0</v>
      </c>
      <c r="O246" s="122">
        <v>0</v>
      </c>
      <c r="P246" s="122">
        <v>0</v>
      </c>
    </row>
    <row r="247" spans="2:20" x14ac:dyDescent="0.25">
      <c r="B247" s="149">
        <f>+'[2]Set Separado'!C247</f>
        <v>98.478826294944994</v>
      </c>
      <c r="C247" s="150">
        <f t="shared" si="13"/>
        <v>121.55327978663674</v>
      </c>
      <c r="D247" s="122">
        <f t="shared" si="14"/>
        <v>119.01737316464818</v>
      </c>
      <c r="E247" s="151">
        <v>244</v>
      </c>
      <c r="F247" s="122">
        <v>0</v>
      </c>
      <c r="G247" s="122">
        <v>0</v>
      </c>
      <c r="H247" s="122">
        <v>1</v>
      </c>
      <c r="I247" s="122">
        <v>0</v>
      </c>
      <c r="J247" s="122">
        <v>0</v>
      </c>
      <c r="K247" s="122">
        <v>0</v>
      </c>
      <c r="L247" s="122">
        <v>0</v>
      </c>
      <c r="M247" s="122">
        <v>0</v>
      </c>
      <c r="N247" s="122">
        <v>0</v>
      </c>
      <c r="O247" s="122">
        <v>0</v>
      </c>
      <c r="P247" s="122">
        <v>0</v>
      </c>
    </row>
    <row r="248" spans="2:20" x14ac:dyDescent="0.25">
      <c r="B248" s="149">
        <f>+'[2]Set Separado'!C248</f>
        <v>97.793032126317996</v>
      </c>
      <c r="C248" s="150">
        <f t="shared" si="13"/>
        <v>121.62106634080001</v>
      </c>
      <c r="D248" s="122">
        <f t="shared" si="14"/>
        <v>120.12575009153113</v>
      </c>
      <c r="E248" s="151">
        <v>245</v>
      </c>
      <c r="F248" s="122">
        <v>0</v>
      </c>
      <c r="G248" s="122">
        <v>0</v>
      </c>
      <c r="H248" s="122">
        <v>0</v>
      </c>
      <c r="I248" s="122">
        <v>1</v>
      </c>
      <c r="J248" s="122">
        <v>0</v>
      </c>
      <c r="K248" s="122">
        <v>0</v>
      </c>
      <c r="L248" s="122">
        <v>0</v>
      </c>
      <c r="M248" s="122">
        <v>0</v>
      </c>
      <c r="N248" s="122">
        <v>0</v>
      </c>
      <c r="O248" s="122">
        <v>0</v>
      </c>
      <c r="P248" s="122">
        <v>0</v>
      </c>
    </row>
    <row r="249" spans="2:20" x14ac:dyDescent="0.25">
      <c r="B249" s="149">
        <f>+'[2]Set Separado'!C249</f>
        <v>96.121518388802002</v>
      </c>
      <c r="C249" s="150">
        <f t="shared" si="13"/>
        <v>119.91532846721179</v>
      </c>
      <c r="D249" s="122">
        <f t="shared" si="14"/>
        <v>118.50401876624683</v>
      </c>
      <c r="E249" s="151">
        <v>246</v>
      </c>
      <c r="F249" s="122">
        <v>0</v>
      </c>
      <c r="G249" s="122">
        <v>0</v>
      </c>
      <c r="H249" s="122">
        <v>0</v>
      </c>
      <c r="I249" s="122">
        <v>0</v>
      </c>
      <c r="J249" s="122">
        <v>1</v>
      </c>
      <c r="K249" s="122">
        <v>0</v>
      </c>
      <c r="L249" s="122">
        <v>0</v>
      </c>
      <c r="M249" s="122">
        <v>0</v>
      </c>
      <c r="N249" s="122">
        <v>0</v>
      </c>
      <c r="O249" s="122">
        <v>0</v>
      </c>
      <c r="P249" s="122">
        <v>0</v>
      </c>
    </row>
    <row r="250" spans="2:20" x14ac:dyDescent="0.25">
      <c r="B250" s="149">
        <f>+'[2]Set Separado'!C250</f>
        <v>96.100070355376999</v>
      </c>
      <c r="C250" s="150">
        <f t="shared" si="13"/>
        <v>117.03630456142731</v>
      </c>
      <c r="D250" s="122">
        <f t="shared" si="14"/>
        <v>114.79679985918217</v>
      </c>
      <c r="E250" s="151">
        <v>247</v>
      </c>
      <c r="F250" s="122">
        <v>0</v>
      </c>
      <c r="G250" s="122">
        <v>0</v>
      </c>
      <c r="H250" s="122">
        <v>0</v>
      </c>
      <c r="I250" s="122">
        <v>0</v>
      </c>
      <c r="J250" s="122">
        <v>0</v>
      </c>
      <c r="K250" s="122">
        <v>1</v>
      </c>
      <c r="L250" s="122">
        <v>0</v>
      </c>
      <c r="M250" s="122">
        <v>0</v>
      </c>
      <c r="N250" s="122">
        <v>0</v>
      </c>
      <c r="O250" s="122">
        <v>0</v>
      </c>
      <c r="P250" s="122">
        <v>0</v>
      </c>
    </row>
    <row r="251" spans="2:20" x14ac:dyDescent="0.25">
      <c r="B251" s="149">
        <f>+'[2]Set Separado'!C251</f>
        <v>101.06602545755</v>
      </c>
      <c r="C251" s="150">
        <f t="shared" si="13"/>
        <v>119.13379451263845</v>
      </c>
      <c r="D251" s="122">
        <f t="shared" si="14"/>
        <v>118.64150491347695</v>
      </c>
      <c r="E251" s="151">
        <v>248</v>
      </c>
      <c r="F251" s="122">
        <v>0</v>
      </c>
      <c r="G251" s="122">
        <v>0</v>
      </c>
      <c r="H251" s="122">
        <v>0</v>
      </c>
      <c r="I251" s="122">
        <v>0</v>
      </c>
      <c r="J251" s="122">
        <v>0</v>
      </c>
      <c r="K251" s="122">
        <v>0</v>
      </c>
      <c r="L251" s="122">
        <v>1</v>
      </c>
      <c r="M251" s="122">
        <v>0</v>
      </c>
      <c r="N251" s="122">
        <v>0</v>
      </c>
      <c r="O251" s="122">
        <v>0</v>
      </c>
      <c r="P251" s="122">
        <v>0</v>
      </c>
    </row>
    <row r="252" spans="2:20" x14ac:dyDescent="0.25">
      <c r="B252" s="149">
        <f>+'[2]Set Separado'!C252</f>
        <v>103.16722310401001</v>
      </c>
      <c r="C252" s="150">
        <f t="shared" si="13"/>
        <v>117.17584869065495</v>
      </c>
      <c r="D252" s="122">
        <f t="shared" si="14"/>
        <v>116.12624531152197</v>
      </c>
      <c r="E252" s="151">
        <v>249</v>
      </c>
      <c r="F252" s="122">
        <v>0</v>
      </c>
      <c r="G252" s="122">
        <v>0</v>
      </c>
      <c r="H252" s="122">
        <v>0</v>
      </c>
      <c r="I252" s="122">
        <v>0</v>
      </c>
      <c r="J252" s="122">
        <v>0</v>
      </c>
      <c r="K252" s="122">
        <v>0</v>
      </c>
      <c r="L252" s="122">
        <v>0</v>
      </c>
      <c r="M252" s="122">
        <v>1</v>
      </c>
      <c r="N252" s="122">
        <v>0</v>
      </c>
      <c r="O252" s="122">
        <v>0</v>
      </c>
      <c r="P252" s="122">
        <v>0</v>
      </c>
    </row>
    <row r="253" spans="2:20" x14ac:dyDescent="0.25">
      <c r="B253" s="149">
        <f>+'[2]Set Separado'!C253</f>
        <v>108.47746533567</v>
      </c>
      <c r="C253" s="150">
        <f t="shared" si="13"/>
        <v>122.59450648006067</v>
      </c>
      <c r="D253" s="122">
        <f t="shared" si="14"/>
        <v>122.08177294104939</v>
      </c>
      <c r="E253" s="151">
        <v>250</v>
      </c>
      <c r="F253" s="122">
        <v>0</v>
      </c>
      <c r="G253" s="122">
        <v>0</v>
      </c>
      <c r="H253" s="122">
        <v>0</v>
      </c>
      <c r="I253" s="122">
        <v>0</v>
      </c>
      <c r="J253" s="122">
        <v>0</v>
      </c>
      <c r="K253" s="122">
        <v>0</v>
      </c>
      <c r="L253" s="122">
        <v>0</v>
      </c>
      <c r="M253" s="122">
        <v>0</v>
      </c>
      <c r="N253" s="122">
        <v>1</v>
      </c>
      <c r="O253" s="122">
        <v>0</v>
      </c>
      <c r="P253" s="122">
        <v>0</v>
      </c>
    </row>
    <row r="254" spans="2:20" x14ac:dyDescent="0.25">
      <c r="B254" s="149">
        <f>+'[2]Set Separado'!C254</f>
        <v>114.59604799995</v>
      </c>
      <c r="C254" s="150">
        <f t="shared" si="13"/>
        <v>124.47877532896237</v>
      </c>
      <c r="D254" s="122">
        <f t="shared" si="14"/>
        <v>125.31872309761378</v>
      </c>
      <c r="E254" s="151">
        <v>251</v>
      </c>
      <c r="F254" s="122">
        <v>0</v>
      </c>
      <c r="G254" s="122">
        <v>0</v>
      </c>
      <c r="H254" s="122">
        <v>0</v>
      </c>
      <c r="I254" s="122">
        <v>0</v>
      </c>
      <c r="J254" s="122">
        <v>0</v>
      </c>
      <c r="K254" s="122">
        <v>0</v>
      </c>
      <c r="L254" s="122">
        <v>0</v>
      </c>
      <c r="M254" s="122">
        <v>0</v>
      </c>
      <c r="N254" s="122">
        <v>0</v>
      </c>
      <c r="O254" s="122">
        <v>1</v>
      </c>
      <c r="P254" s="122">
        <v>0</v>
      </c>
    </row>
    <row r="255" spans="2:20" x14ac:dyDescent="0.25">
      <c r="B255" s="149">
        <f>+'[2]Set Separado'!C255</f>
        <v>122.86204530856</v>
      </c>
      <c r="C255" s="150">
        <f t="shared" si="13"/>
        <v>128.14050870011897</v>
      </c>
      <c r="D255" s="122">
        <f t="shared" si="14"/>
        <v>128.0514417325584</v>
      </c>
      <c r="E255" s="151">
        <v>252</v>
      </c>
      <c r="F255" s="122">
        <v>0</v>
      </c>
      <c r="G255" s="122">
        <v>0</v>
      </c>
      <c r="H255" s="122">
        <v>0</v>
      </c>
      <c r="I255" s="122">
        <v>0</v>
      </c>
      <c r="J255" s="122">
        <v>0</v>
      </c>
      <c r="K255" s="122">
        <v>0</v>
      </c>
      <c r="L255" s="122">
        <v>0</v>
      </c>
      <c r="M255" s="122">
        <v>0</v>
      </c>
      <c r="N255" s="122">
        <v>0</v>
      </c>
      <c r="O255" s="122">
        <v>0</v>
      </c>
      <c r="P255" s="122">
        <v>1</v>
      </c>
    </row>
    <row r="256" spans="2:20" x14ac:dyDescent="0.25">
      <c r="B256" s="149">
        <f>+'[2]Set Separado'!C256</f>
        <v>106.76019371236001</v>
      </c>
      <c r="C256" s="150">
        <f t="shared" si="13"/>
        <v>120.21046617424977</v>
      </c>
      <c r="D256" s="122">
        <f t="shared" si="14"/>
        <v>115.76685641344451</v>
      </c>
      <c r="E256" s="151">
        <v>253</v>
      </c>
      <c r="F256" s="122">
        <v>0</v>
      </c>
      <c r="G256" s="122">
        <v>0</v>
      </c>
      <c r="H256" s="122">
        <v>0</v>
      </c>
      <c r="I256" s="122">
        <v>0</v>
      </c>
      <c r="J256" s="122">
        <v>0</v>
      </c>
      <c r="K256" s="122">
        <v>0</v>
      </c>
      <c r="L256" s="122">
        <v>0</v>
      </c>
      <c r="M256" s="122">
        <v>0</v>
      </c>
      <c r="N256" s="122">
        <v>0</v>
      </c>
      <c r="O256" s="122">
        <v>0</v>
      </c>
      <c r="P256" s="122">
        <v>0</v>
      </c>
    </row>
    <row r="257" spans="2:16" x14ac:dyDescent="0.25">
      <c r="B257" s="149">
        <f>+'[2]Set Separado'!C257</f>
        <v>104.10370314844</v>
      </c>
      <c r="C257" s="150">
        <f t="shared" si="13"/>
        <v>117.40030746254695</v>
      </c>
      <c r="D257" s="122">
        <f t="shared" si="14"/>
        <v>112.6298517279925</v>
      </c>
      <c r="E257" s="151">
        <v>254</v>
      </c>
      <c r="F257" s="122">
        <v>1</v>
      </c>
      <c r="G257" s="122">
        <v>0</v>
      </c>
      <c r="H257" s="122">
        <v>0</v>
      </c>
      <c r="I257" s="122">
        <v>0</v>
      </c>
      <c r="J257" s="122">
        <v>0</v>
      </c>
      <c r="K257" s="122">
        <v>0</v>
      </c>
      <c r="L257" s="122">
        <v>0</v>
      </c>
      <c r="M257" s="122">
        <v>0</v>
      </c>
      <c r="N257" s="122">
        <v>0</v>
      </c>
      <c r="O257" s="122">
        <v>0</v>
      </c>
      <c r="P257" s="122">
        <v>0</v>
      </c>
    </row>
    <row r="258" spans="2:16" x14ac:dyDescent="0.25">
      <c r="B258" s="149">
        <f>+'[2]Set Separado'!C258</f>
        <v>119.97190703642001</v>
      </c>
      <c r="C258" s="150">
        <f t="shared" si="13"/>
        <v>127.00244791114515</v>
      </c>
      <c r="D258" s="122">
        <f t="shared" si="14"/>
        <v>124.69562618707533</v>
      </c>
      <c r="E258" s="151">
        <v>255</v>
      </c>
      <c r="F258" s="122">
        <v>0</v>
      </c>
      <c r="G258" s="122">
        <v>1</v>
      </c>
      <c r="H258" s="122">
        <v>0</v>
      </c>
      <c r="I258" s="122">
        <v>0</v>
      </c>
      <c r="J258" s="122">
        <v>0</v>
      </c>
      <c r="K258" s="122">
        <v>0</v>
      </c>
      <c r="L258" s="122">
        <v>0</v>
      </c>
      <c r="M258" s="122">
        <v>0</v>
      </c>
      <c r="N258" s="122">
        <v>0</v>
      </c>
      <c r="O258" s="122">
        <v>0</v>
      </c>
      <c r="P258" s="122">
        <v>0</v>
      </c>
    </row>
    <row r="259" spans="2:16" x14ac:dyDescent="0.25">
      <c r="B259" s="149">
        <f>+'[2]Set Separado'!C259</f>
        <v>112.31735377155</v>
      </c>
      <c r="C259" s="150">
        <f t="shared" si="13"/>
        <v>124.82036538702035</v>
      </c>
      <c r="D259" s="122">
        <f t="shared" si="14"/>
        <v>122.2902455346443</v>
      </c>
      <c r="E259" s="151">
        <v>256</v>
      </c>
      <c r="F259" s="122">
        <v>0</v>
      </c>
      <c r="G259" s="122">
        <v>0</v>
      </c>
      <c r="H259" s="122">
        <v>1</v>
      </c>
      <c r="I259" s="122">
        <v>0</v>
      </c>
      <c r="J259" s="122">
        <v>0</v>
      </c>
      <c r="K259" s="122">
        <v>0</v>
      </c>
      <c r="L259" s="122">
        <v>0</v>
      </c>
      <c r="M259" s="122">
        <v>0</v>
      </c>
      <c r="N259" s="122">
        <v>0</v>
      </c>
      <c r="O259" s="122">
        <v>0</v>
      </c>
      <c r="P259" s="122">
        <v>0</v>
      </c>
    </row>
    <row r="260" spans="2:16" x14ac:dyDescent="0.25">
      <c r="E260" s="151"/>
    </row>
    <row r="261" spans="2:16" ht="15.75" thickBot="1" x14ac:dyDescent="0.3"/>
    <row r="262" spans="2:16" x14ac:dyDescent="0.25">
      <c r="B262" s="152" t="s">
        <v>587</v>
      </c>
      <c r="C262" s="153"/>
      <c r="D262" s="154"/>
      <c r="F262" s="152" t="s">
        <v>588</v>
      </c>
      <c r="G262" s="153"/>
      <c r="H262" s="154"/>
    </row>
    <row r="263" spans="2:16" x14ac:dyDescent="0.25">
      <c r="B263" s="155" t="s">
        <v>589</v>
      </c>
      <c r="C263" s="156" t="s">
        <v>590</v>
      </c>
      <c r="D263" s="156" t="s">
        <v>591</v>
      </c>
      <c r="F263" s="155" t="s">
        <v>589</v>
      </c>
      <c r="G263" s="156" t="s">
        <v>590</v>
      </c>
      <c r="H263" s="156" t="s">
        <v>591</v>
      </c>
    </row>
    <row r="264" spans="2:16" x14ac:dyDescent="0.25">
      <c r="B264" s="157">
        <f>+'[2]Set Separado'!D209</f>
        <v>206</v>
      </c>
      <c r="C264" s="158">
        <f>B209-C209</f>
        <v>-6.4793831102145134</v>
      </c>
      <c r="D264" s="158">
        <f>C264^2</f>
        <v>41.982405488933104</v>
      </c>
      <c r="F264" s="157">
        <f>+B264</f>
        <v>206</v>
      </c>
      <c r="G264" s="159">
        <f>B209-D209</f>
        <v>-1.6857802972099876</v>
      </c>
      <c r="H264" s="159">
        <f>G264^2</f>
        <v>2.8418552104613939</v>
      </c>
    </row>
    <row r="265" spans="2:16" x14ac:dyDescent="0.25">
      <c r="B265" s="157">
        <f>+'[2]Set Separado'!D210</f>
        <v>207</v>
      </c>
      <c r="C265" s="158">
        <f t="shared" ref="C265:C314" si="15">B210-C210</f>
        <v>-2.8572115383207262</v>
      </c>
      <c r="D265" s="158">
        <f t="shared" ref="D265:D314" si="16">C265^2</f>
        <v>8.1636577747130907</v>
      </c>
      <c r="F265" s="157">
        <f t="shared" ref="F265:F314" si="17">+B265</f>
        <v>207</v>
      </c>
      <c r="G265" s="159">
        <f t="shared" ref="G265:G314" si="18">B210-D210</f>
        <v>-0.5272427358008116</v>
      </c>
      <c r="H265" s="159">
        <f t="shared" ref="H265:H314" si="19">G265^2</f>
        <v>0.2779849024547244</v>
      </c>
    </row>
    <row r="266" spans="2:16" x14ac:dyDescent="0.25">
      <c r="B266" s="157">
        <f>+'[2]Set Separado'!D211</f>
        <v>208</v>
      </c>
      <c r="C266" s="158">
        <f t="shared" si="15"/>
        <v>-5.812803765595902</v>
      </c>
      <c r="D266" s="158">
        <f t="shared" si="16"/>
        <v>33.788687617325898</v>
      </c>
      <c r="F266" s="157">
        <f t="shared" si="17"/>
        <v>208</v>
      </c>
      <c r="G266" s="159">
        <f t="shared" si="18"/>
        <v>-3.2595368347697899</v>
      </c>
      <c r="H266" s="159">
        <f t="shared" si="19"/>
        <v>10.624580377221061</v>
      </c>
    </row>
    <row r="267" spans="2:16" x14ac:dyDescent="0.25">
      <c r="B267" s="157">
        <f>+'[2]Set Separado'!D212</f>
        <v>209</v>
      </c>
      <c r="C267" s="158">
        <f t="shared" si="15"/>
        <v>-3.1737318281391964</v>
      </c>
      <c r="D267" s="158">
        <f t="shared" si="16"/>
        <v>10.072573716943765</v>
      </c>
      <c r="F267" s="157">
        <f t="shared" si="17"/>
        <v>209</v>
      </c>
      <c r="G267" s="159">
        <f t="shared" si="18"/>
        <v>-1.6610552700327474</v>
      </c>
      <c r="H267" s="159">
        <f t="shared" si="19"/>
        <v>2.7591046101035634</v>
      </c>
    </row>
    <row r="268" spans="2:16" x14ac:dyDescent="0.25">
      <c r="B268" s="157">
        <f>+'[2]Set Separado'!D213</f>
        <v>210</v>
      </c>
      <c r="C268" s="158">
        <f t="shared" si="15"/>
        <v>-4.4393762987109682</v>
      </c>
      <c r="D268" s="158">
        <f t="shared" si="16"/>
        <v>19.708061921556695</v>
      </c>
      <c r="F268" s="157">
        <f t="shared" si="17"/>
        <v>210</v>
      </c>
      <c r="G268" s="159">
        <f t="shared" si="18"/>
        <v>-3.0107062889084517</v>
      </c>
      <c r="H268" s="159">
        <f t="shared" si="19"/>
        <v>9.0643523580729006</v>
      </c>
    </row>
    <row r="269" spans="2:16" x14ac:dyDescent="0.25">
      <c r="B269" s="157">
        <f>+'[2]Set Separado'!D214</f>
        <v>211</v>
      </c>
      <c r="C269" s="158">
        <f t="shared" si="15"/>
        <v>-5.2618767247664948</v>
      </c>
      <c r="D269" s="158">
        <f t="shared" si="16"/>
        <v>27.687346666639375</v>
      </c>
      <c r="F269" s="157">
        <f t="shared" si="17"/>
        <v>211</v>
      </c>
      <c r="G269" s="159">
        <f t="shared" si="18"/>
        <v>-3.0050117136837855</v>
      </c>
      <c r="H269" s="159">
        <f t="shared" si="19"/>
        <v>9.0300953993767621</v>
      </c>
    </row>
    <row r="270" spans="2:16" x14ac:dyDescent="0.25">
      <c r="B270" s="157">
        <f>+'[2]Set Separado'!D215</f>
        <v>212</v>
      </c>
      <c r="C270" s="158">
        <f t="shared" si="15"/>
        <v>-2.6232828582676149</v>
      </c>
      <c r="D270" s="158">
        <f t="shared" si="16"/>
        <v>6.8816129544807074</v>
      </c>
      <c r="F270" s="157">
        <f t="shared" si="17"/>
        <v>212</v>
      </c>
      <c r="G270" s="159">
        <f t="shared" si="18"/>
        <v>-2.1136329502685527</v>
      </c>
      <c r="H270" s="159">
        <f t="shared" si="19"/>
        <v>4.4674442484609465</v>
      </c>
    </row>
    <row r="271" spans="2:16" x14ac:dyDescent="0.25">
      <c r="B271" s="157">
        <f>+'[2]Set Separado'!D216</f>
        <v>213</v>
      </c>
      <c r="C271" s="158">
        <f t="shared" si="15"/>
        <v>-4.3607550075541326</v>
      </c>
      <c r="D271" s="158">
        <f t="shared" si="16"/>
        <v>19.016184235908444</v>
      </c>
      <c r="F271" s="157">
        <f t="shared" si="17"/>
        <v>213</v>
      </c>
      <c r="G271" s="159">
        <f t="shared" si="18"/>
        <v>-3.2937913195835904</v>
      </c>
      <c r="H271" s="159">
        <f t="shared" si="19"/>
        <v>10.849061256964209</v>
      </c>
    </row>
    <row r="272" spans="2:16" x14ac:dyDescent="0.25">
      <c r="B272" s="157">
        <f>+'[2]Set Separado'!D217</f>
        <v>214</v>
      </c>
      <c r="C272" s="158">
        <f t="shared" si="15"/>
        <v>-3.2675708584298491</v>
      </c>
      <c r="D272" s="158">
        <f t="shared" si="16"/>
        <v>10.677019314859981</v>
      </c>
      <c r="F272" s="157">
        <f t="shared" si="17"/>
        <v>214</v>
      </c>
      <c r="G272" s="159">
        <f t="shared" si="18"/>
        <v>-2.7374770105810171</v>
      </c>
      <c r="H272" s="159">
        <f t="shared" si="19"/>
        <v>7.4937803834595824</v>
      </c>
    </row>
    <row r="273" spans="2:8" x14ac:dyDescent="0.25">
      <c r="B273" s="157">
        <f>+'[2]Set Separado'!D218</f>
        <v>215</v>
      </c>
      <c r="C273" s="158">
        <f t="shared" si="15"/>
        <v>0.2361647746084401</v>
      </c>
      <c r="D273" s="158">
        <f t="shared" si="16"/>
        <v>5.5773800765855315E-2</v>
      </c>
      <c r="F273" s="157">
        <f t="shared" si="17"/>
        <v>215</v>
      </c>
      <c r="G273" s="159">
        <f t="shared" si="18"/>
        <v>-0.58642268520540597</v>
      </c>
      <c r="H273" s="159">
        <f t="shared" si="19"/>
        <v>0.34389156572351864</v>
      </c>
    </row>
    <row r="274" spans="2:8" x14ac:dyDescent="0.25">
      <c r="B274" s="157">
        <f>+'[2]Set Separado'!D219</f>
        <v>216</v>
      </c>
      <c r="C274" s="158">
        <f t="shared" si="15"/>
        <v>-0.57583393669814598</v>
      </c>
      <c r="D274" s="158">
        <f t="shared" si="16"/>
        <v>0.33158472265328437</v>
      </c>
      <c r="F274" s="157">
        <f t="shared" si="17"/>
        <v>216</v>
      </c>
      <c r="G274" s="159">
        <f t="shared" si="18"/>
        <v>-0.46940666030003797</v>
      </c>
      <c r="H274" s="159">
        <f t="shared" si="19"/>
        <v>0.22034261273403524</v>
      </c>
    </row>
    <row r="275" spans="2:8" x14ac:dyDescent="0.25">
      <c r="B275" s="157">
        <f>+'[2]Set Separado'!D220</f>
        <v>217</v>
      </c>
      <c r="C275" s="158">
        <f t="shared" si="15"/>
        <v>-3.5588279511289613</v>
      </c>
      <c r="D275" s="158">
        <f t="shared" si="16"/>
        <v>12.665256385736761</v>
      </c>
      <c r="F275" s="157">
        <f t="shared" si="17"/>
        <v>217</v>
      </c>
      <c r="G275" s="159">
        <f t="shared" si="18"/>
        <v>0.90214211851387915</v>
      </c>
      <c r="H275" s="159">
        <f t="shared" si="19"/>
        <v>0.81386040199670995</v>
      </c>
    </row>
    <row r="276" spans="2:8" x14ac:dyDescent="0.25">
      <c r="B276" s="157">
        <f>+'[2]Set Separado'!D221</f>
        <v>218</v>
      </c>
      <c r="C276" s="158">
        <f t="shared" si="15"/>
        <v>-5.1282662361461178</v>
      </c>
      <c r="D276" s="158">
        <f t="shared" si="16"/>
        <v>26.299114588796268</v>
      </c>
      <c r="F276" s="157">
        <f t="shared" si="17"/>
        <v>218</v>
      </c>
      <c r="G276" s="159">
        <f t="shared" si="18"/>
        <v>-0.34045019275410482</v>
      </c>
      <c r="H276" s="159">
        <f t="shared" si="19"/>
        <v>0.11590633374630713</v>
      </c>
    </row>
    <row r="277" spans="2:8" x14ac:dyDescent="0.25">
      <c r="B277" s="157">
        <f>+'[2]Set Separado'!D222</f>
        <v>219</v>
      </c>
      <c r="C277" s="158">
        <f t="shared" si="15"/>
        <v>-1.0005519530943445</v>
      </c>
      <c r="D277" s="158">
        <f t="shared" si="16"/>
        <v>1.0011042108409074</v>
      </c>
      <c r="F277" s="157">
        <f t="shared" si="17"/>
        <v>219</v>
      </c>
      <c r="G277" s="159">
        <f t="shared" si="18"/>
        <v>1.3236300798130429</v>
      </c>
      <c r="H277" s="159">
        <f t="shared" si="19"/>
        <v>1.7519965881858823</v>
      </c>
    </row>
    <row r="278" spans="2:8" x14ac:dyDescent="0.25">
      <c r="B278" s="157">
        <f>+'[2]Set Separado'!D223</f>
        <v>220</v>
      </c>
      <c r="C278" s="158">
        <f t="shared" si="15"/>
        <v>-2.3428068484795119</v>
      </c>
      <c r="D278" s="158">
        <f t="shared" si="16"/>
        <v>5.4887439292825029</v>
      </c>
      <c r="F278" s="157">
        <f t="shared" si="17"/>
        <v>220</v>
      </c>
      <c r="G278" s="159">
        <f t="shared" si="18"/>
        <v>0.20467331273408718</v>
      </c>
      <c r="H278" s="159">
        <f t="shared" si="19"/>
        <v>4.1891164945545449E-2</v>
      </c>
    </row>
    <row r="279" spans="2:8" x14ac:dyDescent="0.25">
      <c r="B279" s="157">
        <f>+'[2]Set Separado'!D224</f>
        <v>221</v>
      </c>
      <c r="C279" s="158">
        <f t="shared" si="15"/>
        <v>-1.8065860943128058</v>
      </c>
      <c r="D279" s="158">
        <f t="shared" si="16"/>
        <v>3.2637533161643981</v>
      </c>
      <c r="F279" s="157">
        <f t="shared" si="17"/>
        <v>221</v>
      </c>
      <c r="G279" s="159">
        <f t="shared" si="18"/>
        <v>-0.29969630581886975</v>
      </c>
      <c r="H279" s="159">
        <f t="shared" si="19"/>
        <v>8.9817875721477494E-2</v>
      </c>
    </row>
    <row r="280" spans="2:8" x14ac:dyDescent="0.25">
      <c r="B280" s="157">
        <f>+'[2]Set Separado'!D225</f>
        <v>222</v>
      </c>
      <c r="C280" s="158">
        <f t="shared" si="15"/>
        <v>-3.3153928439245703</v>
      </c>
      <c r="D280" s="158">
        <f t="shared" si="16"/>
        <v>10.99182970954625</v>
      </c>
      <c r="F280" s="157">
        <f t="shared" si="17"/>
        <v>222</v>
      </c>
      <c r="G280" s="159">
        <f t="shared" si="18"/>
        <v>-1.8925096037345668</v>
      </c>
      <c r="H280" s="159">
        <f t="shared" si="19"/>
        <v>3.5815926002275669</v>
      </c>
    </row>
    <row r="281" spans="2:8" x14ac:dyDescent="0.25">
      <c r="B281" s="157">
        <f>+'[2]Set Separado'!D226</f>
        <v>223</v>
      </c>
      <c r="C281" s="158">
        <f t="shared" si="15"/>
        <v>-5.3628051048901142</v>
      </c>
      <c r="D281" s="158">
        <f t="shared" si="16"/>
        <v>28.759678593035467</v>
      </c>
      <c r="F281" s="157">
        <f t="shared" si="17"/>
        <v>223</v>
      </c>
      <c r="G281" s="159">
        <f t="shared" si="18"/>
        <v>-3.111726863419932</v>
      </c>
      <c r="H281" s="159">
        <f t="shared" si="19"/>
        <v>9.6828440725292477</v>
      </c>
    </row>
    <row r="282" spans="2:8" x14ac:dyDescent="0.25">
      <c r="B282" s="157">
        <f>+'[2]Set Separado'!D227</f>
        <v>224</v>
      </c>
      <c r="C282" s="158">
        <f t="shared" si="15"/>
        <v>-3.3308306703512329</v>
      </c>
      <c r="D282" s="158">
        <f t="shared" si="16"/>
        <v>11.094432954552444</v>
      </c>
      <c r="F282" s="157">
        <f t="shared" si="17"/>
        <v>224</v>
      </c>
      <c r="G282" s="159">
        <f t="shared" si="18"/>
        <v>-2.8269675319646979</v>
      </c>
      <c r="H282" s="159">
        <f t="shared" si="19"/>
        <v>7.9917454267825754</v>
      </c>
    </row>
    <row r="283" spans="2:8" x14ac:dyDescent="0.25">
      <c r="B283" s="157">
        <f>+'[2]Set Separado'!D228</f>
        <v>225</v>
      </c>
      <c r="C283" s="158">
        <f t="shared" si="15"/>
        <v>-5.8808969762677208</v>
      </c>
      <c r="D283" s="158">
        <f t="shared" si="16"/>
        <v>34.584949245474824</v>
      </c>
      <c r="F283" s="157">
        <f t="shared" si="17"/>
        <v>225</v>
      </c>
      <c r="G283" s="159">
        <f t="shared" si="18"/>
        <v>-4.8197200579097057</v>
      </c>
      <c r="H283" s="159">
        <f t="shared" si="19"/>
        <v>23.229701436617137</v>
      </c>
    </row>
    <row r="284" spans="2:8" x14ac:dyDescent="0.25">
      <c r="B284" s="157">
        <f>+'[2]Set Separado'!D229</f>
        <v>226</v>
      </c>
      <c r="C284" s="158">
        <f t="shared" si="15"/>
        <v>-2.6165852665134537</v>
      </c>
      <c r="D284" s="158">
        <f t="shared" si="16"/>
        <v>6.8465184569352813</v>
      </c>
      <c r="F284" s="157">
        <f t="shared" si="17"/>
        <v>226</v>
      </c>
      <c r="G284" s="159">
        <f t="shared" si="18"/>
        <v>-2.0922781882771346</v>
      </c>
      <c r="H284" s="159">
        <f t="shared" si="19"/>
        <v>4.3776280171402489</v>
      </c>
    </row>
    <row r="285" spans="2:8" x14ac:dyDescent="0.25">
      <c r="B285" s="157">
        <f>+'[2]Set Separado'!D230</f>
        <v>227</v>
      </c>
      <c r="C285" s="158">
        <f t="shared" si="15"/>
        <v>0.19840129439484144</v>
      </c>
      <c r="D285" s="158">
        <f t="shared" si="16"/>
        <v>3.9363073617548545E-2</v>
      </c>
      <c r="F285" s="157">
        <f t="shared" si="17"/>
        <v>227</v>
      </c>
      <c r="G285" s="159">
        <f t="shared" si="18"/>
        <v>-0.62997293503153173</v>
      </c>
      <c r="H285" s="159">
        <f t="shared" si="19"/>
        <v>0.3968658988722425</v>
      </c>
    </row>
    <row r="286" spans="2:8" x14ac:dyDescent="0.25">
      <c r="B286" s="157">
        <f>+'[2]Set Separado'!D231</f>
        <v>228</v>
      </c>
      <c r="C286" s="158">
        <f t="shared" si="15"/>
        <v>-0.39083676591175731</v>
      </c>
      <c r="D286" s="158">
        <f t="shared" si="16"/>
        <v>0.15275337758836177</v>
      </c>
      <c r="F286" s="157">
        <f t="shared" si="17"/>
        <v>228</v>
      </c>
      <c r="G286" s="159">
        <f t="shared" si="18"/>
        <v>-0.29019625912617641</v>
      </c>
      <c r="H286" s="159">
        <f t="shared" si="19"/>
        <v>8.4213868810826931E-2</v>
      </c>
    </row>
    <row r="287" spans="2:8" x14ac:dyDescent="0.25">
      <c r="B287" s="157">
        <f>+'[2]Set Separado'!D232</f>
        <v>229</v>
      </c>
      <c r="C287" s="158">
        <f t="shared" si="15"/>
        <v>-5.0982596836425529</v>
      </c>
      <c r="D287" s="158">
        <f t="shared" si="16"/>
        <v>25.992251801855062</v>
      </c>
      <c r="F287" s="157">
        <f t="shared" si="17"/>
        <v>229</v>
      </c>
      <c r="G287" s="159">
        <f t="shared" si="18"/>
        <v>-0.64307638361225372</v>
      </c>
      <c r="H287" s="159">
        <f t="shared" si="19"/>
        <v>0.41354723515981451</v>
      </c>
    </row>
    <row r="288" spans="2:8" x14ac:dyDescent="0.25">
      <c r="B288" s="157">
        <f>+'[2]Set Separado'!D233</f>
        <v>230</v>
      </c>
      <c r="C288" s="158">
        <f t="shared" si="15"/>
        <v>-7.878965969309732</v>
      </c>
      <c r="D288" s="158">
        <f t="shared" si="16"/>
        <v>62.078104745540848</v>
      </c>
      <c r="F288" s="157">
        <f t="shared" si="17"/>
        <v>230</v>
      </c>
      <c r="G288" s="159">
        <f t="shared" si="18"/>
        <v>-3.096936695530232</v>
      </c>
      <c r="H288" s="159">
        <f t="shared" si="19"/>
        <v>9.5910168961217135</v>
      </c>
    </row>
    <row r="289" spans="2:8" x14ac:dyDescent="0.25">
      <c r="B289" s="157">
        <f>+'[2]Set Separado'!D234</f>
        <v>231</v>
      </c>
      <c r="C289" s="158">
        <f t="shared" si="15"/>
        <v>-2.883121421797938</v>
      </c>
      <c r="D289" s="158">
        <f t="shared" si="16"/>
        <v>8.3123891328301625</v>
      </c>
      <c r="F289" s="157">
        <f t="shared" si="17"/>
        <v>231</v>
      </c>
      <c r="G289" s="159">
        <f t="shared" si="18"/>
        <v>-0.56472615850307761</v>
      </c>
      <c r="H289" s="159">
        <f t="shared" si="19"/>
        <v>0.31891563409764312</v>
      </c>
    </row>
    <row r="290" spans="2:8" x14ac:dyDescent="0.25">
      <c r="B290" s="157">
        <f>+'[2]Set Separado'!D235</f>
        <v>232</v>
      </c>
      <c r="C290" s="158">
        <f t="shared" si="15"/>
        <v>-4.0173177762731314</v>
      </c>
      <c r="D290" s="158">
        <f t="shared" si="16"/>
        <v>16.138842115560099</v>
      </c>
      <c r="F290" s="157">
        <f t="shared" si="17"/>
        <v>232</v>
      </c>
      <c r="G290" s="159">
        <f t="shared" si="18"/>
        <v>-1.4756243846720452</v>
      </c>
      <c r="H290" s="159">
        <f t="shared" si="19"/>
        <v>2.1774673246387519</v>
      </c>
    </row>
    <row r="291" spans="2:8" x14ac:dyDescent="0.25">
      <c r="B291" s="157">
        <f>+'[2]Set Separado'!D236</f>
        <v>233</v>
      </c>
      <c r="C291" s="158">
        <f t="shared" si="15"/>
        <v>-2.8763485977564045</v>
      </c>
      <c r="D291" s="158">
        <f t="shared" si="16"/>
        <v>8.2733812558152344</v>
      </c>
      <c r="F291" s="157">
        <f t="shared" si="17"/>
        <v>233</v>
      </c>
      <c r="G291" s="159">
        <f t="shared" si="18"/>
        <v>-1.3752455788750098</v>
      </c>
      <c r="H291" s="159">
        <f t="shared" si="19"/>
        <v>1.8913004022152606</v>
      </c>
    </row>
    <row r="292" spans="2:8" x14ac:dyDescent="0.25">
      <c r="B292" s="157">
        <f>+'[2]Set Separado'!D237</f>
        <v>234</v>
      </c>
      <c r="C292" s="158">
        <f t="shared" si="15"/>
        <v>-5.4166828387981809</v>
      </c>
      <c r="D292" s="158">
        <f t="shared" si="16"/>
        <v>29.34045297613072</v>
      </c>
      <c r="F292" s="157">
        <f t="shared" si="17"/>
        <v>234</v>
      </c>
      <c r="G292" s="159">
        <f t="shared" si="18"/>
        <v>-3.9995863682207045</v>
      </c>
      <c r="H292" s="159">
        <f t="shared" si="19"/>
        <v>15.996691116856885</v>
      </c>
    </row>
    <row r="293" spans="2:8" x14ac:dyDescent="0.25">
      <c r="B293" s="157">
        <f>+'[2]Set Separado'!D238</f>
        <v>235</v>
      </c>
      <c r="C293" s="158">
        <f t="shared" si="15"/>
        <v>-5.4875758807837087</v>
      </c>
      <c r="D293" s="158">
        <f t="shared" si="16"/>
        <v>30.113489047359096</v>
      </c>
      <c r="F293" s="157">
        <f t="shared" si="17"/>
        <v>235</v>
      </c>
      <c r="G293" s="159">
        <f t="shared" si="18"/>
        <v>-3.2422844089260536</v>
      </c>
      <c r="H293" s="159">
        <f t="shared" si="19"/>
        <v>10.512408188364969</v>
      </c>
    </row>
    <row r="294" spans="2:8" x14ac:dyDescent="0.25">
      <c r="B294" s="157">
        <f>+'[2]Set Separado'!D239</f>
        <v>236</v>
      </c>
      <c r="C294" s="158">
        <f t="shared" si="15"/>
        <v>-2.4357888603048394</v>
      </c>
      <c r="D294" s="158">
        <f t="shared" si="16"/>
        <v>5.9330673719851488</v>
      </c>
      <c r="F294" s="157">
        <f t="shared" si="17"/>
        <v>236</v>
      </c>
      <c r="G294" s="159">
        <f t="shared" si="18"/>
        <v>-1.9377124915308173</v>
      </c>
      <c r="H294" s="159">
        <f t="shared" si="19"/>
        <v>3.7547296998345674</v>
      </c>
    </row>
    <row r="295" spans="2:8" x14ac:dyDescent="0.25">
      <c r="B295" s="157">
        <f>+'[2]Set Separado'!D240</f>
        <v>237</v>
      </c>
      <c r="C295" s="158">
        <f t="shared" si="15"/>
        <v>-5.5890520725713344</v>
      </c>
      <c r="D295" s="158">
        <f t="shared" si="16"/>
        <v>31.237503069913927</v>
      </c>
      <c r="F295" s="157">
        <f t="shared" si="17"/>
        <v>237</v>
      </c>
      <c r="G295" s="159">
        <f t="shared" si="18"/>
        <v>-4.5336619238258322</v>
      </c>
      <c r="H295" s="159">
        <f t="shared" si="19"/>
        <v>20.554090439548148</v>
      </c>
    </row>
    <row r="296" spans="2:8" x14ac:dyDescent="0.25">
      <c r="B296" s="157">
        <f>+'[2]Set Separado'!D241</f>
        <v>238</v>
      </c>
      <c r="C296" s="158">
        <f t="shared" si="15"/>
        <v>-9.8475719372070643</v>
      </c>
      <c r="D296" s="158">
        <f t="shared" si="16"/>
        <v>96.974673058468099</v>
      </c>
      <c r="F296" s="157">
        <f t="shared" si="17"/>
        <v>238</v>
      </c>
      <c r="G296" s="159">
        <f t="shared" si="18"/>
        <v>-9.3290516285832723</v>
      </c>
      <c r="H296" s="159">
        <f t="shared" si="19"/>
        <v>87.031204288772201</v>
      </c>
    </row>
    <row r="297" spans="2:8" x14ac:dyDescent="0.25">
      <c r="B297" s="157">
        <f>+'[2]Set Separado'!D242</f>
        <v>239</v>
      </c>
      <c r="C297" s="158">
        <f t="shared" si="15"/>
        <v>-7.7256683687887602</v>
      </c>
      <c r="D297" s="158">
        <f t="shared" si="16"/>
        <v>59.685951744503186</v>
      </c>
      <c r="F297" s="157">
        <f t="shared" si="17"/>
        <v>239</v>
      </c>
      <c r="G297" s="159">
        <f t="shared" si="18"/>
        <v>-8.5598293678276605</v>
      </c>
      <c r="H297" s="159">
        <f t="shared" si="19"/>
        <v>73.270678806324881</v>
      </c>
    </row>
    <row r="298" spans="2:8" x14ac:dyDescent="0.25">
      <c r="B298" s="157">
        <f>+'[2]Set Separado'!D243</f>
        <v>240</v>
      </c>
      <c r="C298" s="158">
        <f t="shared" si="15"/>
        <v>-1.9228739683853604</v>
      </c>
      <c r="D298" s="158">
        <f t="shared" si="16"/>
        <v>3.6974442982940641</v>
      </c>
      <c r="F298" s="157">
        <f t="shared" si="17"/>
        <v>240</v>
      </c>
      <c r="G298" s="159">
        <f t="shared" si="18"/>
        <v>-1.8280202312122924</v>
      </c>
      <c r="H298" s="159">
        <f t="shared" si="19"/>
        <v>3.3416579657214429</v>
      </c>
    </row>
    <row r="299" spans="2:8" x14ac:dyDescent="0.25">
      <c r="B299" s="157">
        <f>+'[2]Set Separado'!D244</f>
        <v>241</v>
      </c>
      <c r="C299" s="158">
        <f t="shared" si="15"/>
        <v>-6.9594742203361619</v>
      </c>
      <c r="D299" s="158">
        <f t="shared" si="16"/>
        <v>48.434281423523629</v>
      </c>
      <c r="F299" s="157">
        <f t="shared" si="17"/>
        <v>241</v>
      </c>
      <c r="G299" s="159">
        <f t="shared" si="18"/>
        <v>-2.5100776899183757</v>
      </c>
      <c r="H299" s="159">
        <f t="shared" si="19"/>
        <v>6.3004900094259693</v>
      </c>
    </row>
    <row r="300" spans="2:8" x14ac:dyDescent="0.25">
      <c r="B300" s="157">
        <f>+'[2]Set Separado'!D245</f>
        <v>242</v>
      </c>
      <c r="C300" s="158">
        <f t="shared" si="15"/>
        <v>-7.817759637313344</v>
      </c>
      <c r="D300" s="158">
        <f t="shared" si="16"/>
        <v>61.117365746805667</v>
      </c>
      <c r="F300" s="157">
        <f t="shared" si="17"/>
        <v>242</v>
      </c>
      <c r="G300" s="159">
        <f t="shared" si="18"/>
        <v>-3.0415171331463569</v>
      </c>
      <c r="H300" s="159">
        <f t="shared" si="19"/>
        <v>9.2508264712228332</v>
      </c>
    </row>
    <row r="301" spans="2:8" x14ac:dyDescent="0.25">
      <c r="B301" s="157">
        <f>+'[2]Set Separado'!D246</f>
        <v>243</v>
      </c>
      <c r="C301" s="158">
        <f t="shared" si="15"/>
        <v>-10.308725844411541</v>
      </c>
      <c r="D301" s="158">
        <f t="shared" si="16"/>
        <v>106.26982853523843</v>
      </c>
      <c r="F301" s="157">
        <f t="shared" si="17"/>
        <v>243</v>
      </c>
      <c r="G301" s="159">
        <f t="shared" si="18"/>
        <v>-7.9961173507292074</v>
      </c>
      <c r="H301" s="159">
        <f t="shared" si="19"/>
        <v>63.937892686632679</v>
      </c>
    </row>
    <row r="302" spans="2:8" x14ac:dyDescent="0.25">
      <c r="B302" s="157">
        <f>+'[2]Set Separado'!D247</f>
        <v>244</v>
      </c>
      <c r="C302" s="158">
        <f t="shared" si="15"/>
        <v>-23.074453491691742</v>
      </c>
      <c r="D302" s="158">
        <f t="shared" si="16"/>
        <v>532.43040394024524</v>
      </c>
      <c r="F302" s="157">
        <f t="shared" si="17"/>
        <v>244</v>
      </c>
      <c r="G302" s="159">
        <f t="shared" si="18"/>
        <v>-20.538546869703183</v>
      </c>
      <c r="H302" s="159">
        <f t="shared" si="19"/>
        <v>421.8319075189944</v>
      </c>
    </row>
    <row r="303" spans="2:8" x14ac:dyDescent="0.25">
      <c r="B303" s="157">
        <f>+'[2]Set Separado'!D248</f>
        <v>245</v>
      </c>
      <c r="C303" s="158">
        <f t="shared" si="15"/>
        <v>-23.828034214482017</v>
      </c>
      <c r="D303" s="158">
        <f t="shared" si="16"/>
        <v>567.77521452652559</v>
      </c>
      <c r="F303" s="157">
        <f t="shared" si="17"/>
        <v>245</v>
      </c>
      <c r="G303" s="159">
        <f t="shared" si="18"/>
        <v>-22.332717965213135</v>
      </c>
      <c r="H303" s="159">
        <f t="shared" si="19"/>
        <v>498.75029171375348</v>
      </c>
    </row>
    <row r="304" spans="2:8" x14ac:dyDescent="0.25">
      <c r="B304" s="157">
        <f>+'[2]Set Separado'!D249</f>
        <v>246</v>
      </c>
      <c r="C304" s="158">
        <f t="shared" si="15"/>
        <v>-23.793810078409791</v>
      </c>
      <c r="D304" s="158">
        <f t="shared" si="16"/>
        <v>566.14539804743538</v>
      </c>
      <c r="F304" s="157">
        <f t="shared" si="17"/>
        <v>246</v>
      </c>
      <c r="G304" s="159">
        <f t="shared" si="18"/>
        <v>-22.382500377444828</v>
      </c>
      <c r="H304" s="159">
        <f t="shared" si="19"/>
        <v>500.97632314631784</v>
      </c>
    </row>
    <row r="305" spans="2:8" x14ac:dyDescent="0.25">
      <c r="B305" s="157">
        <f>+'[2]Set Separado'!D250</f>
        <v>247</v>
      </c>
      <c r="C305" s="158">
        <f t="shared" si="15"/>
        <v>-20.936234206050315</v>
      </c>
      <c r="D305" s="158">
        <f t="shared" si="16"/>
        <v>438.32590273059128</v>
      </c>
      <c r="F305" s="157">
        <f t="shared" si="17"/>
        <v>247</v>
      </c>
      <c r="G305" s="159">
        <f t="shared" si="18"/>
        <v>-18.696729503805173</v>
      </c>
      <c r="H305" s="159">
        <f t="shared" si="19"/>
        <v>349.56769413845882</v>
      </c>
    </row>
    <row r="306" spans="2:8" x14ac:dyDescent="0.25">
      <c r="B306" s="157">
        <f>+'[2]Set Separado'!D251</f>
        <v>248</v>
      </c>
      <c r="C306" s="158">
        <f t="shared" si="15"/>
        <v>-18.067769055088448</v>
      </c>
      <c r="D306" s="158">
        <f t="shared" si="16"/>
        <v>326.44427862801172</v>
      </c>
      <c r="F306" s="157">
        <f t="shared" si="17"/>
        <v>248</v>
      </c>
      <c r="G306" s="159">
        <f t="shared" si="18"/>
        <v>-17.575479455926953</v>
      </c>
      <c r="H306" s="159">
        <f t="shared" si="19"/>
        <v>308.89747810571038</v>
      </c>
    </row>
    <row r="307" spans="2:8" x14ac:dyDescent="0.25">
      <c r="B307" s="157">
        <f>+'[2]Set Separado'!D252</f>
        <v>249</v>
      </c>
      <c r="C307" s="158">
        <f t="shared" si="15"/>
        <v>-14.008625586644939</v>
      </c>
      <c r="D307" s="158">
        <f t="shared" si="16"/>
        <v>196.24159082680328</v>
      </c>
      <c r="F307" s="157">
        <f t="shared" si="17"/>
        <v>249</v>
      </c>
      <c r="G307" s="159">
        <f t="shared" si="18"/>
        <v>-12.959022207511964</v>
      </c>
      <c r="H307" s="159">
        <f t="shared" si="19"/>
        <v>167.93625657478825</v>
      </c>
    </row>
    <row r="308" spans="2:8" x14ac:dyDescent="0.25">
      <c r="B308" s="157">
        <f>+'[2]Set Separado'!D253</f>
        <v>250</v>
      </c>
      <c r="C308" s="158">
        <f t="shared" si="15"/>
        <v>-14.117041144390669</v>
      </c>
      <c r="D308" s="158">
        <f t="shared" si="16"/>
        <v>199.290850672419</v>
      </c>
      <c r="F308" s="157">
        <f t="shared" si="17"/>
        <v>250</v>
      </c>
      <c r="G308" s="159">
        <f t="shared" si="18"/>
        <v>-13.60430760537939</v>
      </c>
      <c r="H308" s="159">
        <f t="shared" si="19"/>
        <v>185.0771854217835</v>
      </c>
    </row>
    <row r="309" spans="2:8" x14ac:dyDescent="0.25">
      <c r="B309" s="157">
        <f>+'[2]Set Separado'!D254</f>
        <v>251</v>
      </c>
      <c r="C309" s="158">
        <f t="shared" si="15"/>
        <v>-9.8827273290123685</v>
      </c>
      <c r="D309" s="158">
        <f t="shared" si="16"/>
        <v>97.668299459607937</v>
      </c>
      <c r="F309" s="157">
        <f t="shared" si="17"/>
        <v>251</v>
      </c>
      <c r="G309" s="159">
        <f t="shared" si="18"/>
        <v>-10.722675097663782</v>
      </c>
      <c r="H309" s="159">
        <f t="shared" si="19"/>
        <v>114.97576125005899</v>
      </c>
    </row>
    <row r="310" spans="2:8" x14ac:dyDescent="0.25">
      <c r="B310" s="157">
        <f>+'[2]Set Separado'!D255</f>
        <v>252</v>
      </c>
      <c r="C310" s="158">
        <f t="shared" si="15"/>
        <v>-5.2784633915589723</v>
      </c>
      <c r="D310" s="158">
        <f t="shared" si="16"/>
        <v>27.862175776028248</v>
      </c>
      <c r="F310" s="157">
        <f t="shared" si="17"/>
        <v>252</v>
      </c>
      <c r="G310" s="159">
        <f t="shared" si="18"/>
        <v>-5.189396423998403</v>
      </c>
      <c r="H310" s="159">
        <f t="shared" si="19"/>
        <v>26.929835245407411</v>
      </c>
    </row>
    <row r="311" spans="2:8" x14ac:dyDescent="0.25">
      <c r="B311" s="157">
        <f>+'[2]Set Separado'!D256</f>
        <v>253</v>
      </c>
      <c r="C311" s="158">
        <f t="shared" si="15"/>
        <v>-13.450272461889767</v>
      </c>
      <c r="D311" s="158">
        <f t="shared" si="16"/>
        <v>180.90982929907022</v>
      </c>
      <c r="F311" s="157">
        <f t="shared" si="17"/>
        <v>253</v>
      </c>
      <c r="G311" s="159">
        <f t="shared" si="18"/>
        <v>-9.0066627010845082</v>
      </c>
      <c r="H311" s="159">
        <f t="shared" si="19"/>
        <v>81.119973011106893</v>
      </c>
    </row>
    <row r="312" spans="2:8" x14ac:dyDescent="0.25">
      <c r="B312" s="157">
        <f>+'[2]Set Separado'!D257</f>
        <v>254</v>
      </c>
      <c r="C312" s="158">
        <f t="shared" si="15"/>
        <v>-13.296604314106943</v>
      </c>
      <c r="D312" s="158">
        <f t="shared" si="16"/>
        <v>176.79968628592738</v>
      </c>
      <c r="F312" s="157">
        <f t="shared" si="17"/>
        <v>254</v>
      </c>
      <c r="G312" s="159">
        <f t="shared" si="18"/>
        <v>-8.5261485795524976</v>
      </c>
      <c r="H312" s="159">
        <f t="shared" si="19"/>
        <v>72.695209600605068</v>
      </c>
    </row>
    <row r="313" spans="2:8" x14ac:dyDescent="0.25">
      <c r="B313" s="157">
        <f>+'[2]Set Separado'!D258</f>
        <v>255</v>
      </c>
      <c r="C313" s="158">
        <f t="shared" si="15"/>
        <v>-7.0305408747251477</v>
      </c>
      <c r="D313" s="158">
        <f t="shared" si="16"/>
        <v>49.428504991181043</v>
      </c>
      <c r="F313" s="157">
        <f t="shared" si="17"/>
        <v>255</v>
      </c>
      <c r="G313" s="159">
        <f t="shared" si="18"/>
        <v>-4.7237191506553273</v>
      </c>
      <c r="H313" s="159">
        <f t="shared" si="19"/>
        <v>22.313522614267885</v>
      </c>
    </row>
    <row r="314" spans="2:8" x14ac:dyDescent="0.25">
      <c r="B314" s="157">
        <f>+'[2]Set Separado'!D259</f>
        <v>256</v>
      </c>
      <c r="C314" s="158">
        <f t="shared" si="15"/>
        <v>-12.503011615470342</v>
      </c>
      <c r="D314" s="158">
        <f t="shared" si="16"/>
        <v>156.32529945658629</v>
      </c>
      <c r="F314" s="157">
        <f t="shared" si="17"/>
        <v>256</v>
      </c>
      <c r="G314" s="159">
        <f t="shared" si="18"/>
        <v>-9.9728917630942959</v>
      </c>
      <c r="H314" s="159">
        <f t="shared" si="19"/>
        <v>99.45857011839405</v>
      </c>
    </row>
    <row r="315" spans="2:8" x14ac:dyDescent="0.25">
      <c r="B315" s="157"/>
      <c r="C315" s="127"/>
      <c r="D315" s="158">
        <f>SUM(D264:D314)</f>
        <v>4428.7988670206078</v>
      </c>
      <c r="E315" s="160"/>
      <c r="F315" s="158"/>
      <c r="G315" s="158"/>
      <c r="H315" s="158">
        <f>SUM(H264:H314)</f>
        <v>3269.003482235194</v>
      </c>
    </row>
    <row r="316" spans="2:8" x14ac:dyDescent="0.25">
      <c r="B316" s="157"/>
      <c r="C316" s="127"/>
      <c r="D316" s="158">
        <f>D315/COUNT(B264:B314)</f>
        <v>86.839193470992313</v>
      </c>
      <c r="F316" s="127"/>
      <c r="G316" s="127"/>
      <c r="H316" s="158">
        <f>H315/COUNT(F264:F314)</f>
        <v>64.098107494807721</v>
      </c>
    </row>
    <row r="317" spans="2:8" ht="15.75" thickBot="1" x14ac:dyDescent="0.3">
      <c r="B317" s="161"/>
    </row>
    <row r="318" spans="2:8" ht="15.75" thickBot="1" x14ac:dyDescent="0.3">
      <c r="B318" s="161"/>
      <c r="C318" s="162" t="s">
        <v>587</v>
      </c>
      <c r="D318" s="163"/>
      <c r="G318" s="162" t="s">
        <v>588</v>
      </c>
      <c r="H318" s="163"/>
    </row>
    <row r="319" spans="2:8" x14ac:dyDescent="0.25">
      <c r="C319" s="164" t="s">
        <v>592</v>
      </c>
      <c r="D319" s="165">
        <f>SQRT(D316)</f>
        <v>9.3187549313731992</v>
      </c>
      <c r="G319" s="164" t="s">
        <v>592</v>
      </c>
      <c r="H319" s="165">
        <f>SQRT(H316)</f>
        <v>8.006129370351676</v>
      </c>
    </row>
    <row r="320" spans="2:8" ht="15.75" thickBot="1" x14ac:dyDescent="0.3">
      <c r="C320" s="166" t="s">
        <v>593</v>
      </c>
      <c r="D320" s="167">
        <f>RSQ(Pronostico!B209:B259,C209:C259)</f>
        <v>0.24973334669152869</v>
      </c>
      <c r="G320" s="166" t="s">
        <v>593</v>
      </c>
      <c r="H320" s="167">
        <f>RSQ(B209:B259,D209:D259)</f>
        <v>0.30287724586287768</v>
      </c>
    </row>
  </sheetData>
  <mergeCells count="6">
    <mergeCell ref="AB51:AG51"/>
    <mergeCell ref="B207:P207"/>
    <mergeCell ref="B262:D262"/>
    <mergeCell ref="F262:H262"/>
    <mergeCell ref="C318:D318"/>
    <mergeCell ref="G318:H3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precios de casas</vt:lpstr>
      <vt:lpstr>modelo nivel</vt:lpstr>
      <vt:lpstr>Breusch-Pagan Nivel</vt:lpstr>
      <vt:lpstr>EE Robusto Nivel</vt:lpstr>
      <vt:lpstr>modelo log</vt:lpstr>
      <vt:lpstr>Breusch-Pagan Log</vt:lpstr>
      <vt:lpstr>EE Robusto Log</vt:lpstr>
      <vt:lpstr>MCO Nivel</vt:lpstr>
      <vt:lpstr>MCO Log</vt:lpstr>
      <vt:lpstr>Datos</vt:lpstr>
      <vt:lpstr>UFt = USDt</vt:lpstr>
      <vt:lpstr>UFt = USDt Durbin</vt:lpstr>
      <vt:lpstr>UFst = USDst</vt:lpstr>
      <vt:lpstr>UFst = USDst Durbin</vt:lpstr>
      <vt:lpstr>UFt = USDt + t</vt:lpstr>
      <vt:lpstr>UFt = USDt + t Durbin</vt:lpstr>
      <vt:lpstr>Hoja21</vt:lpstr>
      <vt:lpstr>IMACEC</vt:lpstr>
      <vt:lpstr>Tendencia y estacionalidad</vt:lpstr>
      <vt:lpstr>Set Separado</vt:lpstr>
      <vt:lpstr>Pronostico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Ortega</dc:creator>
  <cp:lastModifiedBy>Luis</cp:lastModifiedBy>
  <dcterms:created xsi:type="dcterms:W3CDTF">2020-01-14T23:37:30Z</dcterms:created>
  <dcterms:modified xsi:type="dcterms:W3CDTF">2021-07-02T21:29:24Z</dcterms:modified>
</cp:coreProperties>
</file>