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2402898892\Downloads\"/>
    </mc:Choice>
  </mc:AlternateContent>
  <xr:revisionPtr revIDLastSave="0" documentId="8_{045B41EA-BDA3-4A43-BE69-350BBCFC3D7D}" xr6:coauthVersionLast="36" xr6:coauthVersionMax="36" xr10:uidLastSave="{00000000-0000-0000-0000-000000000000}"/>
  <bookViews>
    <workbookView xWindow="0" yWindow="0" windowWidth="16170" windowHeight="5865" xr2:uid="{B3F15610-422A-4675-9BEE-4FE3667E0118}"/>
  </bookViews>
  <sheets>
    <sheet name="Questão 3" sheetId="1" r:id="rId1"/>
  </sheets>
  <calcPr calcId="191029"/>
  <pivotCaches>
    <pivotCache cacheId="6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7" i="1" l="1"/>
  <c r="J23" i="1"/>
  <c r="J20" i="1"/>
  <c r="J19" i="1"/>
  <c r="J18" i="1"/>
  <c r="J16" i="1"/>
  <c r="J14" i="1"/>
  <c r="L6" i="1"/>
  <c r="K6" i="1"/>
  <c r="J6" i="1"/>
  <c r="M11" i="1"/>
  <c r="M10" i="1"/>
  <c r="M9" i="1"/>
  <c r="J112" i="1"/>
  <c r="J111" i="1"/>
  <c r="J103" i="1"/>
  <c r="J102" i="1"/>
  <c r="J87" i="1"/>
  <c r="J86" i="1"/>
  <c r="J88" i="1" s="1"/>
  <c r="J82" i="1"/>
  <c r="J76" i="1"/>
  <c r="J73" i="1"/>
  <c r="J72" i="1"/>
  <c r="J74" i="1" s="1"/>
  <c r="J70" i="1"/>
  <c r="J68" i="1"/>
  <c r="J67" i="1"/>
  <c r="J65" i="1"/>
  <c r="J64" i="1"/>
  <c r="N62" i="1"/>
  <c r="N61" i="1"/>
  <c r="J62" i="1"/>
  <c r="J61" i="1"/>
  <c r="J58" i="1"/>
  <c r="K58" i="1"/>
  <c r="L58" i="1"/>
  <c r="J59" i="1"/>
  <c r="K59" i="1"/>
  <c r="L59" i="1"/>
  <c r="K57" i="1"/>
  <c r="L57" i="1"/>
  <c r="J57" i="1"/>
  <c r="J53" i="1"/>
  <c r="K49" i="1"/>
  <c r="J48" i="1"/>
  <c r="J49" i="1" s="1"/>
  <c r="J44" i="1"/>
  <c r="J45" i="1" s="1"/>
  <c r="O41" i="1"/>
  <c r="O40" i="1"/>
  <c r="N40" i="1"/>
  <c r="L41" i="1"/>
  <c r="N41" i="1" s="1"/>
  <c r="N42" i="1" s="1"/>
  <c r="L40" i="1"/>
  <c r="L38" i="1"/>
  <c r="L37" i="1"/>
  <c r="L33" i="1"/>
  <c r="K33" i="1"/>
  <c r="J33" i="1"/>
  <c r="I33" i="1"/>
  <c r="J94" i="1"/>
  <c r="J93" i="1"/>
  <c r="J95" i="1" l="1"/>
  <c r="N68" i="1"/>
  <c r="N67" i="1"/>
  <c r="N64" i="1"/>
  <c r="N65" i="1"/>
</calcChain>
</file>

<file path=xl/sharedStrings.xml><?xml version="1.0" encoding="utf-8"?>
<sst xmlns="http://schemas.openxmlformats.org/spreadsheetml/2006/main" count="900" uniqueCount="91">
  <si>
    <t>Gênero</t>
  </si>
  <si>
    <t>Atração</t>
  </si>
  <si>
    <t>Consumo</t>
  </si>
  <si>
    <t>Idade</t>
  </si>
  <si>
    <t>Renda Bruta</t>
  </si>
  <si>
    <t>Valor</t>
  </si>
  <si>
    <t>Masculino</t>
  </si>
  <si>
    <t>Samba/Pacode</t>
  </si>
  <si>
    <t>Pagante</t>
  </si>
  <si>
    <t>Não informado</t>
  </si>
  <si>
    <t>Pop/rock</t>
  </si>
  <si>
    <t>Open bar</t>
  </si>
  <si>
    <t>Feminino</t>
  </si>
  <si>
    <t>DJ</t>
  </si>
  <si>
    <t>Pop/Rock</t>
  </si>
  <si>
    <t>Questão 2</t>
  </si>
  <si>
    <t>a)</t>
  </si>
  <si>
    <t>Média</t>
  </si>
  <si>
    <t>Desvio-padrão</t>
  </si>
  <si>
    <t>coeficiente de variacao = desvio padrao / media</t>
  </si>
  <si>
    <t>cv</t>
  </si>
  <si>
    <t>c)</t>
  </si>
  <si>
    <t>x0</t>
  </si>
  <si>
    <t>z</t>
  </si>
  <si>
    <t>z= (oq pede na questao na questao - media)/ desvio padrao</t>
  </si>
  <si>
    <t>d)</t>
  </si>
  <si>
    <t>e)</t>
  </si>
  <si>
    <t>x1</t>
  </si>
  <si>
    <t>x2</t>
  </si>
  <si>
    <t>z1</t>
  </si>
  <si>
    <t>z2</t>
  </si>
  <si>
    <t>p(x&lt;=-5000)</t>
  </si>
  <si>
    <t>p(x&lt;=25000)</t>
  </si>
  <si>
    <t>p(-5000&lt;x&lt;=25000)</t>
  </si>
  <si>
    <t>calcula os z, dps faz dist.normp dos dois e pra saber a probabilidade entre dois valores, subtrai os dois</t>
  </si>
  <si>
    <t>f)</t>
  </si>
  <si>
    <t>p(x &lt;=10)</t>
  </si>
  <si>
    <t>p(x&gt;10)</t>
  </si>
  <si>
    <t>g)</t>
  </si>
  <si>
    <t>p(x&lt;=x0)</t>
  </si>
  <si>
    <t>h)</t>
  </si>
  <si>
    <t>se ele te der a probabilidade e querer os valores vc usa inv ao inves de dist, ai n recisa escrever verdadeiro no final</t>
  </si>
  <si>
    <t>p(x&gt;x0)</t>
  </si>
  <si>
    <t>Questão 3</t>
  </si>
  <si>
    <t>quartil</t>
  </si>
  <si>
    <t>idade</t>
  </si>
  <si>
    <t>renda bruta</t>
  </si>
  <si>
    <t>valor</t>
  </si>
  <si>
    <t>b)</t>
  </si>
  <si>
    <t>x/</t>
  </si>
  <si>
    <t>s</t>
  </si>
  <si>
    <t>p(x&lt;=25)</t>
  </si>
  <si>
    <t>p(x&lt;=32)</t>
  </si>
  <si>
    <t>p(x&lt;=27)</t>
  </si>
  <si>
    <t>p(27&lt;x&lt;=32)</t>
  </si>
  <si>
    <t>p(x&gt;5000)</t>
  </si>
  <si>
    <t>quando pede a probabilidade de algo ser maior, coloca o 1-(dist...)</t>
  </si>
  <si>
    <t>Questao 1</t>
  </si>
  <si>
    <t>oeste</t>
  </si>
  <si>
    <t>norte</t>
  </si>
  <si>
    <t>sul</t>
  </si>
  <si>
    <t>x3</t>
  </si>
  <si>
    <t>z3</t>
  </si>
  <si>
    <t>p(x &gt;2500)</t>
  </si>
  <si>
    <t>Rótulos de Linha</t>
  </si>
  <si>
    <t>Total Geral</t>
  </si>
  <si>
    <t>Média de Renda Bruta</t>
  </si>
  <si>
    <t>DesvPad de Renda Bruta2</t>
  </si>
  <si>
    <t>p(x&gt;4500)</t>
  </si>
  <si>
    <t>i)</t>
  </si>
  <si>
    <t>Média de Valor</t>
  </si>
  <si>
    <t>DesvPad de Valor2</t>
  </si>
  <si>
    <t>p(x&lt;=600)</t>
  </si>
  <si>
    <t>p(x&lt;=1000)</t>
  </si>
  <si>
    <t>p(600&lt;x&lt;=1000)</t>
  </si>
  <si>
    <t>j)</t>
  </si>
  <si>
    <t>p(x&lt;=1500)</t>
  </si>
  <si>
    <t>p(x&lt;=2000)</t>
  </si>
  <si>
    <t>k)</t>
  </si>
  <si>
    <t>Média de Idade</t>
  </si>
  <si>
    <t>DesvPad de Idade2</t>
  </si>
  <si>
    <t>p(1500&lt;x&lt;=2000)</t>
  </si>
  <si>
    <t>p(x&gt;30)</t>
  </si>
  <si>
    <t>openbar</t>
  </si>
  <si>
    <t>pagante</t>
  </si>
  <si>
    <t>l)</t>
  </si>
  <si>
    <t>mulher</t>
  </si>
  <si>
    <t>homem</t>
  </si>
  <si>
    <t>os valores das vendas em maio/2024 nas lojas da zo,zn e zs, são respectivamente: 3,56 desvios-padroes maior que a media, 0,97 menores que a media e 0,78 maior que a media</t>
  </si>
  <si>
    <t>p(x&lt;=2500)</t>
  </si>
  <si>
    <t>p(1000&lt;=x&lt;=2000)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</si>
</sst>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_-[$R$-416]\ * #,##0.00_-;\-[$R$-416]\ * #,##0.00_-;_-[$R$-416]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3" fontId="0" fillId="0" borderId="0" xfId="0" applyNumberFormat="1"/>
    <xf numFmtId="9" fontId="0" fillId="0" borderId="0" xfId="1" applyFont="1"/>
    <xf numFmtId="4" fontId="0" fillId="0" borderId="0" xfId="0" applyNumberFormat="1"/>
    <xf numFmtId="10" fontId="0" fillId="0" borderId="0" xfId="1" applyNumberFormat="1" applyFont="1"/>
    <xf numFmtId="3" fontId="0" fillId="0" borderId="0" xfId="0" applyNumberFormat="1" applyFill="1"/>
    <xf numFmtId="0" fontId="0" fillId="0" borderId="0" xfId="0" applyFill="1"/>
    <xf numFmtId="10" fontId="0" fillId="0" borderId="0" xfId="0" applyNumberFormat="1"/>
    <xf numFmtId="9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2" fontId="0" fillId="0" borderId="0" xfId="0" applyNumberFormat="1"/>
  </cellXfs>
  <cellStyles count="2">
    <cellStyle name="Normal" xfId="0" builtinId="0"/>
    <cellStyle name="Porcentagem" xfId="1" builtinId="5"/>
  </cellStyles>
  <dxfs count="18">
    <dxf>
      <numFmt numFmtId="2" formatCode="0.00"/>
    </dxf>
    <dxf>
      <numFmt numFmtId="2" formatCode="0.00"/>
    </dxf>
    <dxf>
      <numFmt numFmtId="2" formatCode="0.00"/>
    </dxf>
    <dxf>
      <numFmt numFmtId="167" formatCode="0.000"/>
    </dxf>
    <dxf>
      <numFmt numFmtId="2" formatCode="0.00"/>
    </dxf>
    <dxf>
      <numFmt numFmtId="166" formatCode="0.0000"/>
    </dxf>
    <dxf>
      <numFmt numFmtId="167" formatCode="0.000"/>
    </dxf>
    <dxf>
      <numFmt numFmtId="2" formatCode="0.00"/>
    </dxf>
    <dxf>
      <numFmt numFmtId="166" formatCode="0.0000"/>
    </dxf>
    <dxf>
      <numFmt numFmtId="165" formatCode="0.00000"/>
    </dxf>
    <dxf>
      <numFmt numFmtId="167" formatCode="0.000"/>
    </dxf>
    <dxf>
      <numFmt numFmtId="2" formatCode="0.00"/>
    </dxf>
    <dxf>
      <numFmt numFmtId="166" formatCode="0.0000"/>
    </dxf>
    <dxf>
      <numFmt numFmtId="165" formatCode="0.00000"/>
    </dxf>
    <dxf>
      <numFmt numFmtId="169" formatCode="0.000000"/>
    </dxf>
    <dxf>
      <numFmt numFmtId="168" formatCode="0.0000000"/>
    </dxf>
    <dxf>
      <numFmt numFmtId="171" formatCode="0.00000000"/>
    </dxf>
    <dxf>
      <numFmt numFmtId="170" formatCode="0.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BARA MALTA MORAES" refreshedDate="45790.664095023145" createdVersion="6" refreshedVersion="6" minRefreshableVersion="3" recordCount="250" xr:uid="{1D5012EF-687C-4EF8-95B7-A9DDD01C3EAC}">
  <cacheSource type="worksheet">
    <worksheetSource ref="A1:F251" sheet="Questão 3"/>
  </cacheSource>
  <cacheFields count="6">
    <cacheField name="Gênero" numFmtId="0">
      <sharedItems count="3">
        <s v="Masculino"/>
        <s v="Não informado"/>
        <s v="Feminino"/>
      </sharedItems>
    </cacheField>
    <cacheField name="Atração" numFmtId="0">
      <sharedItems count="3">
        <s v="Samba/Pacode"/>
        <s v="Pop/rock"/>
        <s v="DJ"/>
      </sharedItems>
    </cacheField>
    <cacheField name="Consumo" numFmtId="0">
      <sharedItems count="2">
        <s v="Pagante"/>
        <s v="Open bar"/>
      </sharedItems>
    </cacheField>
    <cacheField name="Idade" numFmtId="0">
      <sharedItems containsSemiMixedTypes="0" containsString="0" containsNumber="1" containsInteger="1" minValue="20" maxValue="39"/>
    </cacheField>
    <cacheField name="Renda Bruta" numFmtId="0">
      <sharedItems containsSemiMixedTypes="0" containsString="0" containsNumber="1" minValue="1620.78" maxValue="33932.6"/>
    </cacheField>
    <cacheField name="Valor" numFmtId="0">
      <sharedItems containsSemiMixedTypes="0" containsString="0" containsNumber="1" minValue="350.6" maxValue="4945.600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x v="0"/>
    <x v="0"/>
    <x v="0"/>
    <n v="39"/>
    <n v="1620.78"/>
    <n v="350.6"/>
  </r>
  <r>
    <x v="0"/>
    <x v="0"/>
    <x v="0"/>
    <n v="38"/>
    <n v="1626.31"/>
    <n v="352.1"/>
  </r>
  <r>
    <x v="0"/>
    <x v="0"/>
    <x v="0"/>
    <n v="36"/>
    <n v="1693.6"/>
    <n v="353"/>
  </r>
  <r>
    <x v="0"/>
    <x v="0"/>
    <x v="0"/>
    <n v="36"/>
    <n v="1716.78"/>
    <n v="353.6"/>
  </r>
  <r>
    <x v="0"/>
    <x v="0"/>
    <x v="0"/>
    <n v="35"/>
    <n v="1767.71"/>
    <n v="356.8"/>
  </r>
  <r>
    <x v="0"/>
    <x v="0"/>
    <x v="0"/>
    <n v="35"/>
    <n v="1813.18"/>
    <n v="367.8"/>
  </r>
  <r>
    <x v="1"/>
    <x v="1"/>
    <x v="1"/>
    <n v="35"/>
    <n v="1817.84"/>
    <n v="368.1"/>
  </r>
  <r>
    <x v="0"/>
    <x v="0"/>
    <x v="0"/>
    <n v="34"/>
    <n v="1853.63"/>
    <n v="374"/>
  </r>
  <r>
    <x v="2"/>
    <x v="2"/>
    <x v="1"/>
    <n v="34"/>
    <n v="1878.93"/>
    <n v="375.6"/>
  </r>
  <r>
    <x v="2"/>
    <x v="2"/>
    <x v="1"/>
    <n v="34"/>
    <n v="1932.45"/>
    <n v="381"/>
  </r>
  <r>
    <x v="0"/>
    <x v="0"/>
    <x v="0"/>
    <n v="34"/>
    <n v="1936.55"/>
    <n v="396.8"/>
  </r>
  <r>
    <x v="0"/>
    <x v="0"/>
    <x v="0"/>
    <n v="34"/>
    <n v="1951.33"/>
    <n v="397.9"/>
  </r>
  <r>
    <x v="0"/>
    <x v="0"/>
    <x v="0"/>
    <n v="34"/>
    <n v="1961.73"/>
    <n v="398.3"/>
  </r>
  <r>
    <x v="0"/>
    <x v="0"/>
    <x v="0"/>
    <n v="34"/>
    <n v="2010.07"/>
    <n v="400.4"/>
  </r>
  <r>
    <x v="0"/>
    <x v="0"/>
    <x v="0"/>
    <n v="34"/>
    <n v="2031.08"/>
    <n v="416.4"/>
  </r>
  <r>
    <x v="0"/>
    <x v="0"/>
    <x v="0"/>
    <n v="34"/>
    <n v="2034.84"/>
    <n v="421.5"/>
  </r>
  <r>
    <x v="1"/>
    <x v="1"/>
    <x v="1"/>
    <n v="34"/>
    <n v="2063.94"/>
    <n v="432.9"/>
  </r>
  <r>
    <x v="0"/>
    <x v="0"/>
    <x v="0"/>
    <n v="34"/>
    <n v="2094.08"/>
    <n v="435.9"/>
  </r>
  <r>
    <x v="0"/>
    <x v="0"/>
    <x v="0"/>
    <n v="34"/>
    <n v="2095.48"/>
    <n v="436.6"/>
  </r>
  <r>
    <x v="0"/>
    <x v="0"/>
    <x v="0"/>
    <n v="33"/>
    <n v="2186.81"/>
    <n v="437.4"/>
  </r>
  <r>
    <x v="0"/>
    <x v="0"/>
    <x v="0"/>
    <n v="33"/>
    <n v="2203.9899999999998"/>
    <n v="439.6"/>
  </r>
  <r>
    <x v="0"/>
    <x v="0"/>
    <x v="0"/>
    <n v="33"/>
    <n v="2286.3000000000002"/>
    <n v="441"/>
  </r>
  <r>
    <x v="0"/>
    <x v="0"/>
    <x v="0"/>
    <n v="33"/>
    <n v="2302.5100000000002"/>
    <n v="443.2"/>
  </r>
  <r>
    <x v="0"/>
    <x v="0"/>
    <x v="0"/>
    <n v="33"/>
    <n v="2365.3000000000002"/>
    <n v="443.4"/>
  </r>
  <r>
    <x v="1"/>
    <x v="1"/>
    <x v="1"/>
    <n v="33"/>
    <n v="2383.7600000000002"/>
    <n v="447.4"/>
  </r>
  <r>
    <x v="1"/>
    <x v="1"/>
    <x v="1"/>
    <n v="33"/>
    <n v="2394.86"/>
    <n v="450.4"/>
  </r>
  <r>
    <x v="2"/>
    <x v="2"/>
    <x v="1"/>
    <n v="33"/>
    <n v="2402.96"/>
    <n v="451.3"/>
  </r>
  <r>
    <x v="1"/>
    <x v="1"/>
    <x v="1"/>
    <n v="33"/>
    <n v="2433.09"/>
    <n v="453.1"/>
  </r>
  <r>
    <x v="1"/>
    <x v="1"/>
    <x v="1"/>
    <n v="33"/>
    <n v="2473.79"/>
    <n v="466.2"/>
  </r>
  <r>
    <x v="1"/>
    <x v="1"/>
    <x v="1"/>
    <n v="33"/>
    <n v="2489.9499999999998"/>
    <n v="469.5"/>
  </r>
  <r>
    <x v="0"/>
    <x v="0"/>
    <x v="0"/>
    <n v="33"/>
    <n v="2491.31"/>
    <n v="477.4"/>
  </r>
  <r>
    <x v="0"/>
    <x v="0"/>
    <x v="0"/>
    <n v="33"/>
    <n v="2518.1999999999998"/>
    <n v="480.4"/>
  </r>
  <r>
    <x v="0"/>
    <x v="0"/>
    <x v="0"/>
    <n v="33"/>
    <n v="2562.77"/>
    <n v="480.9"/>
  </r>
  <r>
    <x v="0"/>
    <x v="0"/>
    <x v="0"/>
    <n v="33"/>
    <n v="2610.66"/>
    <n v="487.8"/>
  </r>
  <r>
    <x v="0"/>
    <x v="0"/>
    <x v="0"/>
    <n v="33"/>
    <n v="2619.4899999999998"/>
    <n v="491"/>
  </r>
  <r>
    <x v="0"/>
    <x v="0"/>
    <x v="0"/>
    <n v="33"/>
    <n v="2649.71"/>
    <n v="495.1"/>
  </r>
  <r>
    <x v="0"/>
    <x v="0"/>
    <x v="0"/>
    <n v="33"/>
    <n v="2662.65"/>
    <n v="496.7"/>
  </r>
  <r>
    <x v="2"/>
    <x v="2"/>
    <x v="1"/>
    <n v="33"/>
    <n v="2702.57"/>
    <n v="501.2"/>
  </r>
  <r>
    <x v="0"/>
    <x v="0"/>
    <x v="0"/>
    <n v="33"/>
    <n v="2752.7"/>
    <n v="504.5"/>
  </r>
  <r>
    <x v="0"/>
    <x v="0"/>
    <x v="0"/>
    <n v="32"/>
    <n v="2811.73"/>
    <n v="506"/>
  </r>
  <r>
    <x v="2"/>
    <x v="2"/>
    <x v="1"/>
    <n v="32"/>
    <n v="2868.88"/>
    <n v="508.9"/>
  </r>
  <r>
    <x v="0"/>
    <x v="0"/>
    <x v="0"/>
    <n v="32"/>
    <n v="2871.52"/>
    <n v="510.3"/>
  </r>
  <r>
    <x v="0"/>
    <x v="0"/>
    <x v="0"/>
    <n v="32"/>
    <n v="2880.18"/>
    <n v="510.5"/>
  </r>
  <r>
    <x v="0"/>
    <x v="0"/>
    <x v="0"/>
    <n v="32"/>
    <n v="2928.12"/>
    <n v="512.20000000000005"/>
  </r>
  <r>
    <x v="0"/>
    <x v="0"/>
    <x v="0"/>
    <n v="32"/>
    <n v="2977.64"/>
    <n v="513.5"/>
  </r>
  <r>
    <x v="0"/>
    <x v="0"/>
    <x v="0"/>
    <n v="32"/>
    <n v="3003.26"/>
    <n v="513.70000000000005"/>
  </r>
  <r>
    <x v="0"/>
    <x v="0"/>
    <x v="0"/>
    <n v="32"/>
    <n v="3043.39"/>
    <n v="515.29999999999995"/>
  </r>
  <r>
    <x v="0"/>
    <x v="0"/>
    <x v="0"/>
    <n v="32"/>
    <n v="3043.96"/>
    <n v="516.1"/>
  </r>
  <r>
    <x v="0"/>
    <x v="0"/>
    <x v="0"/>
    <n v="32"/>
    <n v="3081.68"/>
    <n v="524.20000000000005"/>
  </r>
  <r>
    <x v="0"/>
    <x v="0"/>
    <x v="0"/>
    <n v="32"/>
    <n v="3131.11"/>
    <n v="529.4"/>
  </r>
  <r>
    <x v="0"/>
    <x v="0"/>
    <x v="0"/>
    <n v="32"/>
    <n v="3173.75"/>
    <n v="530"/>
  </r>
  <r>
    <x v="0"/>
    <x v="0"/>
    <x v="0"/>
    <n v="32"/>
    <n v="3232.95"/>
    <n v="534.29999999999995"/>
  </r>
  <r>
    <x v="0"/>
    <x v="0"/>
    <x v="0"/>
    <n v="32"/>
    <n v="3237.88"/>
    <n v="536.29999999999995"/>
  </r>
  <r>
    <x v="0"/>
    <x v="0"/>
    <x v="0"/>
    <n v="32"/>
    <n v="3361.75"/>
    <n v="536.5"/>
  </r>
  <r>
    <x v="0"/>
    <x v="0"/>
    <x v="0"/>
    <n v="32"/>
    <n v="3386.05"/>
    <n v="540.29999999999995"/>
  </r>
  <r>
    <x v="0"/>
    <x v="0"/>
    <x v="0"/>
    <n v="32"/>
    <n v="3393.49"/>
    <n v="542"/>
  </r>
  <r>
    <x v="0"/>
    <x v="0"/>
    <x v="0"/>
    <n v="32"/>
    <n v="3395.06"/>
    <n v="542.6"/>
  </r>
  <r>
    <x v="0"/>
    <x v="0"/>
    <x v="0"/>
    <n v="32"/>
    <n v="3410.64"/>
    <n v="544.5"/>
  </r>
  <r>
    <x v="0"/>
    <x v="0"/>
    <x v="0"/>
    <n v="32"/>
    <n v="3436.88"/>
    <n v="548.1"/>
  </r>
  <r>
    <x v="0"/>
    <x v="0"/>
    <x v="0"/>
    <n v="31"/>
    <n v="3449.59"/>
    <n v="550.1"/>
  </r>
  <r>
    <x v="0"/>
    <x v="0"/>
    <x v="0"/>
    <n v="31"/>
    <n v="3498.82"/>
    <n v="551.20000000000005"/>
  </r>
  <r>
    <x v="0"/>
    <x v="0"/>
    <x v="0"/>
    <n v="31"/>
    <n v="3521.15"/>
    <n v="553.29999999999995"/>
  </r>
  <r>
    <x v="0"/>
    <x v="0"/>
    <x v="0"/>
    <n v="31"/>
    <n v="3572.53"/>
    <n v="561.29999999999995"/>
  </r>
  <r>
    <x v="0"/>
    <x v="0"/>
    <x v="0"/>
    <n v="31"/>
    <n v="3626.36"/>
    <n v="571.9"/>
  </r>
  <r>
    <x v="0"/>
    <x v="0"/>
    <x v="0"/>
    <n v="31"/>
    <n v="3671.12"/>
    <n v="573.6"/>
  </r>
  <r>
    <x v="0"/>
    <x v="0"/>
    <x v="0"/>
    <n v="31"/>
    <n v="3698.69"/>
    <n v="575.20000000000005"/>
  </r>
  <r>
    <x v="1"/>
    <x v="1"/>
    <x v="1"/>
    <n v="31"/>
    <n v="3757.73"/>
    <n v="581.70000000000005"/>
  </r>
  <r>
    <x v="1"/>
    <x v="1"/>
    <x v="1"/>
    <n v="31"/>
    <n v="3785.91"/>
    <n v="584"/>
  </r>
  <r>
    <x v="1"/>
    <x v="1"/>
    <x v="1"/>
    <n v="31"/>
    <n v="3786.04"/>
    <n v="595.79999999999995"/>
  </r>
  <r>
    <x v="1"/>
    <x v="1"/>
    <x v="1"/>
    <n v="31"/>
    <n v="3786.76"/>
    <n v="597"/>
  </r>
  <r>
    <x v="1"/>
    <x v="1"/>
    <x v="1"/>
    <n v="31"/>
    <n v="3834.53"/>
    <n v="602.5"/>
  </r>
  <r>
    <x v="0"/>
    <x v="0"/>
    <x v="0"/>
    <n v="31"/>
    <n v="3838.82"/>
    <n v="603.5"/>
  </r>
  <r>
    <x v="0"/>
    <x v="0"/>
    <x v="0"/>
    <n v="31"/>
    <n v="3872.19"/>
    <n v="607.1"/>
  </r>
  <r>
    <x v="0"/>
    <x v="0"/>
    <x v="0"/>
    <n v="31"/>
    <n v="3914.13"/>
    <n v="607.5"/>
  </r>
  <r>
    <x v="0"/>
    <x v="0"/>
    <x v="0"/>
    <n v="31"/>
    <n v="3915.11"/>
    <n v="607.6"/>
  </r>
  <r>
    <x v="2"/>
    <x v="2"/>
    <x v="1"/>
    <n v="31"/>
    <n v="3951.6"/>
    <n v="608.70000000000005"/>
  </r>
  <r>
    <x v="2"/>
    <x v="2"/>
    <x v="1"/>
    <n v="31"/>
    <n v="4010.43"/>
    <n v="608.70000000000005"/>
  </r>
  <r>
    <x v="2"/>
    <x v="2"/>
    <x v="1"/>
    <n v="31"/>
    <n v="4050.85"/>
    <n v="613.1"/>
  </r>
  <r>
    <x v="0"/>
    <x v="0"/>
    <x v="0"/>
    <n v="31"/>
    <n v="4068.11"/>
    <n v="618.20000000000005"/>
  </r>
  <r>
    <x v="0"/>
    <x v="0"/>
    <x v="0"/>
    <n v="30"/>
    <n v="4226.42"/>
    <n v="621.20000000000005"/>
  </r>
  <r>
    <x v="2"/>
    <x v="2"/>
    <x v="1"/>
    <n v="30"/>
    <n v="4275.1000000000004"/>
    <n v="626.5"/>
  </r>
  <r>
    <x v="0"/>
    <x v="0"/>
    <x v="0"/>
    <n v="30"/>
    <n v="4277.51"/>
    <n v="627.9"/>
  </r>
  <r>
    <x v="0"/>
    <x v="0"/>
    <x v="0"/>
    <n v="30"/>
    <n v="4305.3900000000003"/>
    <n v="635.79999999999995"/>
  </r>
  <r>
    <x v="0"/>
    <x v="0"/>
    <x v="0"/>
    <n v="30"/>
    <n v="4332.09"/>
    <n v="637.9"/>
  </r>
  <r>
    <x v="0"/>
    <x v="0"/>
    <x v="0"/>
    <n v="30"/>
    <n v="4385.58"/>
    <n v="639.9"/>
  </r>
  <r>
    <x v="0"/>
    <x v="0"/>
    <x v="0"/>
    <n v="30"/>
    <n v="4423.5"/>
    <n v="640.79999999999995"/>
  </r>
  <r>
    <x v="0"/>
    <x v="0"/>
    <x v="0"/>
    <n v="30"/>
    <n v="4435.84"/>
    <n v="651.20000000000005"/>
  </r>
  <r>
    <x v="0"/>
    <x v="0"/>
    <x v="0"/>
    <n v="30"/>
    <n v="4466.46"/>
    <n v="651.70000000000005"/>
  </r>
  <r>
    <x v="0"/>
    <x v="0"/>
    <x v="0"/>
    <n v="30"/>
    <n v="4474.5600000000004"/>
    <n v="657"/>
  </r>
  <r>
    <x v="0"/>
    <x v="0"/>
    <x v="0"/>
    <n v="30"/>
    <n v="4503.45"/>
    <n v="660.2"/>
  </r>
  <r>
    <x v="0"/>
    <x v="0"/>
    <x v="0"/>
    <n v="30"/>
    <n v="4588.59"/>
    <n v="664.8"/>
  </r>
  <r>
    <x v="0"/>
    <x v="0"/>
    <x v="0"/>
    <n v="30"/>
    <n v="4620.1899999999996"/>
    <n v="665.8"/>
  </r>
  <r>
    <x v="0"/>
    <x v="0"/>
    <x v="0"/>
    <n v="30"/>
    <n v="4685.21"/>
    <n v="666.8"/>
  </r>
  <r>
    <x v="0"/>
    <x v="0"/>
    <x v="0"/>
    <n v="30"/>
    <n v="4701.72"/>
    <n v="667.4"/>
  </r>
  <r>
    <x v="0"/>
    <x v="0"/>
    <x v="0"/>
    <n v="30"/>
    <n v="4753.13"/>
    <n v="670.7"/>
  </r>
  <r>
    <x v="0"/>
    <x v="0"/>
    <x v="0"/>
    <n v="30"/>
    <n v="4788.67"/>
    <n v="672"/>
  </r>
  <r>
    <x v="0"/>
    <x v="0"/>
    <x v="0"/>
    <n v="30"/>
    <n v="4857.25"/>
    <n v="676.5"/>
  </r>
  <r>
    <x v="0"/>
    <x v="0"/>
    <x v="0"/>
    <n v="30"/>
    <n v="4862.2700000000004"/>
    <n v="677.1"/>
  </r>
  <r>
    <x v="0"/>
    <x v="0"/>
    <x v="0"/>
    <n v="30"/>
    <n v="4892.63"/>
    <n v="678.7"/>
  </r>
  <r>
    <x v="0"/>
    <x v="0"/>
    <x v="0"/>
    <n v="30"/>
    <n v="4957.59"/>
    <n v="683.9"/>
  </r>
  <r>
    <x v="2"/>
    <x v="2"/>
    <x v="1"/>
    <n v="30"/>
    <n v="4968.2299999999996"/>
    <n v="684.8"/>
  </r>
  <r>
    <x v="2"/>
    <x v="2"/>
    <x v="1"/>
    <n v="30"/>
    <n v="5080.21"/>
    <n v="688.3"/>
  </r>
  <r>
    <x v="2"/>
    <x v="2"/>
    <x v="1"/>
    <n v="30"/>
    <n v="5118.57"/>
    <n v="689.1"/>
  </r>
  <r>
    <x v="2"/>
    <x v="2"/>
    <x v="1"/>
    <n v="30"/>
    <n v="5125.49"/>
    <n v="693.8"/>
  </r>
  <r>
    <x v="2"/>
    <x v="2"/>
    <x v="1"/>
    <n v="30"/>
    <n v="5131.99"/>
    <n v="703"/>
  </r>
  <r>
    <x v="2"/>
    <x v="2"/>
    <x v="1"/>
    <n v="30"/>
    <n v="5147.72"/>
    <n v="706"/>
  </r>
  <r>
    <x v="2"/>
    <x v="2"/>
    <x v="1"/>
    <n v="29"/>
    <n v="5200.49"/>
    <n v="714.7"/>
  </r>
  <r>
    <x v="2"/>
    <x v="2"/>
    <x v="1"/>
    <n v="29"/>
    <n v="5322.86"/>
    <n v="716.1"/>
  </r>
  <r>
    <x v="2"/>
    <x v="2"/>
    <x v="1"/>
    <n v="29"/>
    <n v="5330.55"/>
    <n v="716.5"/>
  </r>
  <r>
    <x v="0"/>
    <x v="0"/>
    <x v="0"/>
    <n v="29"/>
    <n v="5375.21"/>
    <n v="728.2"/>
  </r>
  <r>
    <x v="0"/>
    <x v="0"/>
    <x v="0"/>
    <n v="29"/>
    <n v="5507.77"/>
    <n v="746.9"/>
  </r>
  <r>
    <x v="0"/>
    <x v="0"/>
    <x v="0"/>
    <n v="29"/>
    <n v="5524.26"/>
    <n v="749.3"/>
  </r>
  <r>
    <x v="0"/>
    <x v="0"/>
    <x v="0"/>
    <n v="29"/>
    <n v="5551.6"/>
    <n v="754.5"/>
  </r>
  <r>
    <x v="0"/>
    <x v="0"/>
    <x v="0"/>
    <n v="29"/>
    <n v="5583.23"/>
    <n v="755.3"/>
  </r>
  <r>
    <x v="0"/>
    <x v="0"/>
    <x v="0"/>
    <n v="29"/>
    <n v="5642.79"/>
    <n v="761.4"/>
  </r>
  <r>
    <x v="0"/>
    <x v="0"/>
    <x v="0"/>
    <n v="29"/>
    <n v="5658.85"/>
    <n v="767.4"/>
  </r>
  <r>
    <x v="0"/>
    <x v="0"/>
    <x v="0"/>
    <n v="29"/>
    <n v="5669.72"/>
    <n v="768"/>
  </r>
  <r>
    <x v="2"/>
    <x v="2"/>
    <x v="1"/>
    <n v="29"/>
    <n v="5709.58"/>
    <n v="771.3"/>
  </r>
  <r>
    <x v="2"/>
    <x v="2"/>
    <x v="1"/>
    <n v="29"/>
    <n v="5714.69"/>
    <n v="776.9"/>
  </r>
  <r>
    <x v="2"/>
    <x v="2"/>
    <x v="1"/>
    <n v="29"/>
    <n v="5733.54"/>
    <n v="785.2"/>
  </r>
  <r>
    <x v="2"/>
    <x v="2"/>
    <x v="1"/>
    <n v="29"/>
    <n v="5739.95"/>
    <n v="793.1"/>
  </r>
  <r>
    <x v="2"/>
    <x v="2"/>
    <x v="1"/>
    <n v="29"/>
    <n v="5783.9"/>
    <n v="793.5"/>
  </r>
  <r>
    <x v="2"/>
    <x v="2"/>
    <x v="1"/>
    <n v="29"/>
    <n v="6016.98"/>
    <n v="796.3"/>
  </r>
  <r>
    <x v="0"/>
    <x v="0"/>
    <x v="0"/>
    <n v="29"/>
    <n v="6055.25"/>
    <n v="806.2"/>
  </r>
  <r>
    <x v="2"/>
    <x v="2"/>
    <x v="1"/>
    <n v="29"/>
    <n v="6208.69"/>
    <n v="807.7"/>
  </r>
  <r>
    <x v="2"/>
    <x v="2"/>
    <x v="1"/>
    <n v="29"/>
    <n v="6226.49"/>
    <n v="810.5"/>
  </r>
  <r>
    <x v="2"/>
    <x v="2"/>
    <x v="1"/>
    <n v="29"/>
    <n v="6354.93"/>
    <n v="812.8"/>
  </r>
  <r>
    <x v="2"/>
    <x v="2"/>
    <x v="1"/>
    <n v="29"/>
    <n v="6394.16"/>
    <n v="821"/>
  </r>
  <r>
    <x v="2"/>
    <x v="2"/>
    <x v="1"/>
    <n v="29"/>
    <n v="6444.24"/>
    <n v="824.9"/>
  </r>
  <r>
    <x v="2"/>
    <x v="2"/>
    <x v="1"/>
    <n v="29"/>
    <n v="6545.74"/>
    <n v="825"/>
  </r>
  <r>
    <x v="2"/>
    <x v="2"/>
    <x v="1"/>
    <n v="29"/>
    <n v="6556.41"/>
    <n v="829.9"/>
  </r>
  <r>
    <x v="2"/>
    <x v="2"/>
    <x v="1"/>
    <n v="29"/>
    <n v="6603.33"/>
    <n v="834.3"/>
  </r>
  <r>
    <x v="2"/>
    <x v="2"/>
    <x v="1"/>
    <n v="29"/>
    <n v="6689.72"/>
    <n v="835.8"/>
  </r>
  <r>
    <x v="2"/>
    <x v="2"/>
    <x v="1"/>
    <n v="29"/>
    <n v="6724.32"/>
    <n v="835.8"/>
  </r>
  <r>
    <x v="2"/>
    <x v="2"/>
    <x v="1"/>
    <n v="29"/>
    <n v="6725.51"/>
    <n v="848.3"/>
  </r>
  <r>
    <x v="2"/>
    <x v="2"/>
    <x v="1"/>
    <n v="29"/>
    <n v="6861.72"/>
    <n v="858.5"/>
  </r>
  <r>
    <x v="2"/>
    <x v="2"/>
    <x v="1"/>
    <n v="29"/>
    <n v="6929.57"/>
    <n v="859.1"/>
  </r>
  <r>
    <x v="0"/>
    <x v="0"/>
    <x v="0"/>
    <n v="29"/>
    <n v="6930.6"/>
    <n v="865.6"/>
  </r>
  <r>
    <x v="0"/>
    <x v="0"/>
    <x v="0"/>
    <n v="29"/>
    <n v="6954.12"/>
    <n v="870.5"/>
  </r>
  <r>
    <x v="0"/>
    <x v="0"/>
    <x v="0"/>
    <n v="29"/>
    <n v="7069.52"/>
    <n v="873.9"/>
  </r>
  <r>
    <x v="2"/>
    <x v="2"/>
    <x v="1"/>
    <n v="29"/>
    <n v="7310.86"/>
    <n v="881.3"/>
  </r>
  <r>
    <x v="2"/>
    <x v="2"/>
    <x v="1"/>
    <n v="29"/>
    <n v="7319.07"/>
    <n v="881.9"/>
  </r>
  <r>
    <x v="2"/>
    <x v="2"/>
    <x v="1"/>
    <n v="29"/>
    <n v="7386.64"/>
    <n v="886.4"/>
  </r>
  <r>
    <x v="1"/>
    <x v="1"/>
    <x v="1"/>
    <n v="28"/>
    <n v="7480.18"/>
    <n v="887.2"/>
  </r>
  <r>
    <x v="1"/>
    <x v="1"/>
    <x v="1"/>
    <n v="28"/>
    <n v="7481.53"/>
    <n v="895.5"/>
  </r>
  <r>
    <x v="1"/>
    <x v="1"/>
    <x v="1"/>
    <n v="28"/>
    <n v="7520.33"/>
    <n v="899.6"/>
  </r>
  <r>
    <x v="1"/>
    <x v="1"/>
    <x v="1"/>
    <n v="28"/>
    <n v="7536.38"/>
    <n v="903.6"/>
  </r>
  <r>
    <x v="1"/>
    <x v="1"/>
    <x v="1"/>
    <n v="28"/>
    <n v="7610.08"/>
    <n v="915.2"/>
  </r>
  <r>
    <x v="2"/>
    <x v="2"/>
    <x v="1"/>
    <n v="28"/>
    <n v="7665.51"/>
    <n v="930.7"/>
  </r>
  <r>
    <x v="2"/>
    <x v="2"/>
    <x v="1"/>
    <n v="28"/>
    <n v="7713.74"/>
    <n v="944.6"/>
  </r>
  <r>
    <x v="2"/>
    <x v="2"/>
    <x v="1"/>
    <n v="28"/>
    <n v="7761.63"/>
    <n v="945.5"/>
  </r>
  <r>
    <x v="2"/>
    <x v="2"/>
    <x v="1"/>
    <n v="28"/>
    <n v="7811.17"/>
    <n v="950.9"/>
  </r>
  <r>
    <x v="2"/>
    <x v="2"/>
    <x v="1"/>
    <n v="28"/>
    <n v="7873.62"/>
    <n v="961.9"/>
  </r>
  <r>
    <x v="2"/>
    <x v="2"/>
    <x v="1"/>
    <n v="28"/>
    <n v="7888.7"/>
    <n v="972.2"/>
  </r>
  <r>
    <x v="2"/>
    <x v="2"/>
    <x v="1"/>
    <n v="28"/>
    <n v="7944.51"/>
    <n v="980.1"/>
  </r>
  <r>
    <x v="2"/>
    <x v="2"/>
    <x v="1"/>
    <n v="28"/>
    <n v="7951.22"/>
    <n v="994.1"/>
  </r>
  <r>
    <x v="2"/>
    <x v="2"/>
    <x v="1"/>
    <n v="28"/>
    <n v="8014.63"/>
    <n v="997.5"/>
  </r>
  <r>
    <x v="2"/>
    <x v="2"/>
    <x v="1"/>
    <n v="28"/>
    <n v="8017.2"/>
    <n v="1002.5"/>
  </r>
  <r>
    <x v="2"/>
    <x v="2"/>
    <x v="1"/>
    <n v="28"/>
    <n v="8093.62"/>
    <n v="1010.7"/>
  </r>
  <r>
    <x v="2"/>
    <x v="2"/>
    <x v="1"/>
    <n v="28"/>
    <n v="8148.89"/>
    <n v="1011.5"/>
  </r>
  <r>
    <x v="2"/>
    <x v="2"/>
    <x v="1"/>
    <n v="28"/>
    <n v="8197.3799999999992"/>
    <n v="1012.7"/>
  </r>
  <r>
    <x v="2"/>
    <x v="2"/>
    <x v="1"/>
    <n v="28"/>
    <n v="8271.6200000000008"/>
    <n v="1014.5"/>
  </r>
  <r>
    <x v="0"/>
    <x v="0"/>
    <x v="0"/>
    <n v="28"/>
    <n v="8304.2000000000007"/>
    <n v="1021.4"/>
  </r>
  <r>
    <x v="2"/>
    <x v="2"/>
    <x v="1"/>
    <n v="28"/>
    <n v="8388.73"/>
    <n v="1024.0999999999999"/>
  </r>
  <r>
    <x v="0"/>
    <x v="0"/>
    <x v="0"/>
    <n v="28"/>
    <n v="8400.9599999999991"/>
    <n v="1029.8"/>
  </r>
  <r>
    <x v="0"/>
    <x v="0"/>
    <x v="0"/>
    <n v="28"/>
    <n v="8561.84"/>
    <n v="1044.0999999999999"/>
  </r>
  <r>
    <x v="0"/>
    <x v="0"/>
    <x v="0"/>
    <n v="28"/>
    <n v="8563.99"/>
    <n v="1048.4000000000001"/>
  </r>
  <r>
    <x v="2"/>
    <x v="2"/>
    <x v="1"/>
    <n v="28"/>
    <n v="8810.1"/>
    <n v="1052.5"/>
  </r>
  <r>
    <x v="2"/>
    <x v="2"/>
    <x v="1"/>
    <n v="28"/>
    <n v="8816.26"/>
    <n v="1070.5999999999999"/>
  </r>
  <r>
    <x v="2"/>
    <x v="2"/>
    <x v="1"/>
    <n v="28"/>
    <n v="8930.9599999999991"/>
    <n v="1071.5999999999999"/>
  </r>
  <r>
    <x v="2"/>
    <x v="2"/>
    <x v="1"/>
    <n v="28"/>
    <n v="8954.6"/>
    <n v="1084.0999999999999"/>
  </r>
  <r>
    <x v="2"/>
    <x v="2"/>
    <x v="1"/>
    <n v="27"/>
    <n v="8969.11"/>
    <n v="1089.2"/>
  </r>
  <r>
    <x v="2"/>
    <x v="2"/>
    <x v="1"/>
    <n v="27"/>
    <n v="9180.3799999999992"/>
    <n v="1090.2"/>
  </r>
  <r>
    <x v="2"/>
    <x v="2"/>
    <x v="1"/>
    <n v="27"/>
    <n v="9292.19"/>
    <n v="1091.5"/>
  </r>
  <r>
    <x v="0"/>
    <x v="0"/>
    <x v="0"/>
    <n v="27"/>
    <n v="9404.67"/>
    <n v="1093"/>
  </r>
  <r>
    <x v="0"/>
    <x v="0"/>
    <x v="0"/>
    <n v="27"/>
    <n v="9474.67"/>
    <n v="1098.7"/>
  </r>
  <r>
    <x v="0"/>
    <x v="0"/>
    <x v="0"/>
    <n v="27"/>
    <n v="9574.31"/>
    <n v="1101.3"/>
  </r>
  <r>
    <x v="0"/>
    <x v="0"/>
    <x v="0"/>
    <n v="27"/>
    <n v="9643.59"/>
    <n v="1118.0999999999999"/>
  </r>
  <r>
    <x v="2"/>
    <x v="2"/>
    <x v="1"/>
    <n v="27"/>
    <n v="9764.48"/>
    <n v="1119.9000000000001"/>
  </r>
  <r>
    <x v="2"/>
    <x v="2"/>
    <x v="1"/>
    <n v="27"/>
    <n v="9792"/>
    <n v="1128.9000000000001"/>
  </r>
  <r>
    <x v="2"/>
    <x v="2"/>
    <x v="1"/>
    <n v="27"/>
    <n v="10152.799999999999"/>
    <n v="1130.5"/>
  </r>
  <r>
    <x v="2"/>
    <x v="2"/>
    <x v="1"/>
    <n v="27"/>
    <n v="10158.299999999999"/>
    <n v="1139.2"/>
  </r>
  <r>
    <x v="2"/>
    <x v="2"/>
    <x v="1"/>
    <n v="27"/>
    <n v="10178.9"/>
    <n v="1144.8"/>
  </r>
  <r>
    <x v="2"/>
    <x v="2"/>
    <x v="1"/>
    <n v="27"/>
    <n v="10189.9"/>
    <n v="1145.5999999999999"/>
  </r>
  <r>
    <x v="2"/>
    <x v="2"/>
    <x v="1"/>
    <n v="27"/>
    <n v="10191.700000000001"/>
    <n v="1162.0999999999999"/>
  </r>
  <r>
    <x v="2"/>
    <x v="2"/>
    <x v="1"/>
    <n v="27"/>
    <n v="10226.700000000001"/>
    <n v="1164.7"/>
  </r>
  <r>
    <x v="2"/>
    <x v="2"/>
    <x v="1"/>
    <n v="27"/>
    <n v="10236.9"/>
    <n v="1166.5"/>
  </r>
  <r>
    <x v="2"/>
    <x v="2"/>
    <x v="1"/>
    <n v="27"/>
    <n v="10273.299999999999"/>
    <n v="1173.5"/>
  </r>
  <r>
    <x v="2"/>
    <x v="2"/>
    <x v="1"/>
    <n v="27"/>
    <n v="10348.6"/>
    <n v="1188.3"/>
  </r>
  <r>
    <x v="2"/>
    <x v="2"/>
    <x v="1"/>
    <n v="27"/>
    <n v="10368.799999999999"/>
    <n v="1193.5"/>
  </r>
  <r>
    <x v="2"/>
    <x v="2"/>
    <x v="1"/>
    <n v="27"/>
    <n v="10490.1"/>
    <n v="1209.9000000000001"/>
  </r>
  <r>
    <x v="2"/>
    <x v="2"/>
    <x v="1"/>
    <n v="27"/>
    <n v="10536"/>
    <n v="1225.5"/>
  </r>
  <r>
    <x v="2"/>
    <x v="2"/>
    <x v="1"/>
    <n v="27"/>
    <n v="10571.2"/>
    <n v="1225.5999999999999"/>
  </r>
  <r>
    <x v="2"/>
    <x v="2"/>
    <x v="1"/>
    <n v="27"/>
    <n v="10789.9"/>
    <n v="1235.5999999999999"/>
  </r>
  <r>
    <x v="2"/>
    <x v="2"/>
    <x v="1"/>
    <n v="27"/>
    <n v="11012.1"/>
    <n v="1243.0999999999999"/>
  </r>
  <r>
    <x v="2"/>
    <x v="2"/>
    <x v="1"/>
    <n v="26"/>
    <n v="11735.3"/>
    <n v="1246"/>
  </r>
  <r>
    <x v="2"/>
    <x v="2"/>
    <x v="1"/>
    <n v="26"/>
    <n v="11801.7"/>
    <n v="1246.9000000000001"/>
  </r>
  <r>
    <x v="2"/>
    <x v="2"/>
    <x v="1"/>
    <n v="26"/>
    <n v="12000.8"/>
    <n v="1290.4000000000001"/>
  </r>
  <r>
    <x v="2"/>
    <x v="2"/>
    <x v="1"/>
    <n v="26"/>
    <n v="12096"/>
    <n v="1291.7"/>
  </r>
  <r>
    <x v="2"/>
    <x v="2"/>
    <x v="1"/>
    <n v="26"/>
    <n v="12305.3"/>
    <n v="1305.7"/>
  </r>
  <r>
    <x v="2"/>
    <x v="2"/>
    <x v="1"/>
    <n v="26"/>
    <n v="12432.7"/>
    <n v="1326.5"/>
  </r>
  <r>
    <x v="2"/>
    <x v="2"/>
    <x v="1"/>
    <n v="26"/>
    <n v="12828.6"/>
    <n v="1342.3"/>
  </r>
  <r>
    <x v="2"/>
    <x v="2"/>
    <x v="1"/>
    <n v="26"/>
    <n v="13194.2"/>
    <n v="1348.6"/>
  </r>
  <r>
    <x v="2"/>
    <x v="2"/>
    <x v="1"/>
    <n v="26"/>
    <n v="13287"/>
    <n v="1357.6"/>
  </r>
  <r>
    <x v="2"/>
    <x v="2"/>
    <x v="1"/>
    <n v="26"/>
    <n v="13400.4"/>
    <n v="1363.6"/>
  </r>
  <r>
    <x v="2"/>
    <x v="2"/>
    <x v="1"/>
    <n v="26"/>
    <n v="13534.2"/>
    <n v="1390.7"/>
  </r>
  <r>
    <x v="2"/>
    <x v="2"/>
    <x v="1"/>
    <n v="26"/>
    <n v="13594.8"/>
    <n v="1394.8"/>
  </r>
  <r>
    <x v="2"/>
    <x v="2"/>
    <x v="1"/>
    <n v="26"/>
    <n v="13603.2"/>
    <n v="1408.3"/>
  </r>
  <r>
    <x v="2"/>
    <x v="2"/>
    <x v="1"/>
    <n v="26"/>
    <n v="13705.2"/>
    <n v="1473.4"/>
  </r>
  <r>
    <x v="0"/>
    <x v="0"/>
    <x v="0"/>
    <n v="26"/>
    <n v="13967.7"/>
    <n v="1496.6"/>
  </r>
  <r>
    <x v="0"/>
    <x v="0"/>
    <x v="0"/>
    <n v="26"/>
    <n v="14018.2"/>
    <n v="1503.5"/>
  </r>
  <r>
    <x v="0"/>
    <x v="0"/>
    <x v="0"/>
    <n v="26"/>
    <n v="14345.7"/>
    <n v="1520.8"/>
  </r>
  <r>
    <x v="2"/>
    <x v="2"/>
    <x v="1"/>
    <n v="26"/>
    <n v="14531.5"/>
    <n v="1529.8"/>
  </r>
  <r>
    <x v="2"/>
    <x v="2"/>
    <x v="1"/>
    <n v="26"/>
    <n v="14692.4"/>
    <n v="1541"/>
  </r>
  <r>
    <x v="2"/>
    <x v="2"/>
    <x v="1"/>
    <n v="26"/>
    <n v="14889.5"/>
    <n v="1583.6"/>
  </r>
  <r>
    <x v="2"/>
    <x v="2"/>
    <x v="1"/>
    <n v="26"/>
    <n v="14955.9"/>
    <n v="1597.1"/>
  </r>
  <r>
    <x v="2"/>
    <x v="2"/>
    <x v="1"/>
    <n v="26"/>
    <n v="14957.2"/>
    <n v="1623.1"/>
  </r>
  <r>
    <x v="2"/>
    <x v="2"/>
    <x v="1"/>
    <n v="26"/>
    <n v="15230.5"/>
    <n v="1641.5"/>
  </r>
  <r>
    <x v="2"/>
    <x v="2"/>
    <x v="1"/>
    <n v="25"/>
    <n v="15269.2"/>
    <n v="1655.7"/>
  </r>
  <r>
    <x v="2"/>
    <x v="2"/>
    <x v="1"/>
    <n v="25"/>
    <n v="15355.2"/>
    <n v="1668"/>
  </r>
  <r>
    <x v="2"/>
    <x v="2"/>
    <x v="1"/>
    <n v="25"/>
    <n v="15469.6"/>
    <n v="1673"/>
  </r>
  <r>
    <x v="2"/>
    <x v="2"/>
    <x v="1"/>
    <n v="25"/>
    <n v="15574.7"/>
    <n v="1684"/>
  </r>
  <r>
    <x v="2"/>
    <x v="2"/>
    <x v="1"/>
    <n v="25"/>
    <n v="15732.3"/>
    <n v="1701.6"/>
  </r>
  <r>
    <x v="2"/>
    <x v="2"/>
    <x v="1"/>
    <n v="25"/>
    <n v="15745.4"/>
    <n v="1715.9"/>
  </r>
  <r>
    <x v="2"/>
    <x v="2"/>
    <x v="1"/>
    <n v="25"/>
    <n v="16021.7"/>
    <n v="1739"/>
  </r>
  <r>
    <x v="2"/>
    <x v="2"/>
    <x v="1"/>
    <n v="25"/>
    <n v="16028.4"/>
    <n v="1833.4"/>
  </r>
  <r>
    <x v="2"/>
    <x v="2"/>
    <x v="1"/>
    <n v="25"/>
    <n v="16060.6"/>
    <n v="1852"/>
  </r>
  <r>
    <x v="2"/>
    <x v="2"/>
    <x v="1"/>
    <n v="25"/>
    <n v="16234.4"/>
    <n v="1884.4"/>
  </r>
  <r>
    <x v="2"/>
    <x v="2"/>
    <x v="1"/>
    <n v="25"/>
    <n v="16490.2"/>
    <n v="1885.9"/>
  </r>
  <r>
    <x v="2"/>
    <x v="2"/>
    <x v="1"/>
    <n v="25"/>
    <n v="16746.900000000001"/>
    <n v="1960.1"/>
  </r>
  <r>
    <x v="2"/>
    <x v="2"/>
    <x v="1"/>
    <n v="25"/>
    <n v="17052.099999999999"/>
    <n v="2011.4"/>
  </r>
  <r>
    <x v="2"/>
    <x v="2"/>
    <x v="1"/>
    <n v="25"/>
    <n v="17761.900000000001"/>
    <n v="2042"/>
  </r>
  <r>
    <x v="2"/>
    <x v="2"/>
    <x v="1"/>
    <n v="25"/>
    <n v="18063.2"/>
    <n v="2116.8000000000002"/>
  </r>
  <r>
    <x v="2"/>
    <x v="2"/>
    <x v="1"/>
    <n v="25"/>
    <n v="18821.8"/>
    <n v="2121.1999999999998"/>
  </r>
  <r>
    <x v="2"/>
    <x v="2"/>
    <x v="1"/>
    <n v="25"/>
    <n v="19259.2"/>
    <n v="2190.1999999999998"/>
  </r>
  <r>
    <x v="1"/>
    <x v="1"/>
    <x v="1"/>
    <n v="24"/>
    <n v="19383.2"/>
    <n v="2285.9"/>
  </r>
  <r>
    <x v="1"/>
    <x v="1"/>
    <x v="1"/>
    <n v="24"/>
    <n v="19522.8"/>
    <n v="2291.9"/>
  </r>
  <r>
    <x v="1"/>
    <x v="1"/>
    <x v="1"/>
    <n v="24"/>
    <n v="20251.7"/>
    <n v="2308.8000000000002"/>
  </r>
  <r>
    <x v="1"/>
    <x v="1"/>
    <x v="1"/>
    <n v="24"/>
    <n v="20501.7"/>
    <n v="2314.3000000000002"/>
  </r>
  <r>
    <x v="1"/>
    <x v="1"/>
    <x v="1"/>
    <n v="24"/>
    <n v="21169.8"/>
    <n v="2479.9"/>
  </r>
  <r>
    <x v="2"/>
    <x v="2"/>
    <x v="1"/>
    <n v="24"/>
    <n v="21404.6"/>
    <n v="2772.2"/>
  </r>
  <r>
    <x v="2"/>
    <x v="2"/>
    <x v="1"/>
    <n v="24"/>
    <n v="21430"/>
    <n v="3012.5"/>
  </r>
  <r>
    <x v="2"/>
    <x v="2"/>
    <x v="1"/>
    <n v="24"/>
    <n v="22783.8"/>
    <n v="3112.5"/>
  </r>
  <r>
    <x v="2"/>
    <x v="2"/>
    <x v="1"/>
    <n v="24"/>
    <n v="22854.2"/>
    <n v="3116.1"/>
  </r>
  <r>
    <x v="2"/>
    <x v="2"/>
    <x v="1"/>
    <n v="23"/>
    <n v="23555"/>
    <n v="3432.1"/>
  </r>
  <r>
    <x v="2"/>
    <x v="2"/>
    <x v="1"/>
    <n v="23"/>
    <n v="23774.1"/>
    <n v="3450.9"/>
  </r>
  <r>
    <x v="2"/>
    <x v="2"/>
    <x v="1"/>
    <n v="22"/>
    <n v="26069.7"/>
    <n v="3633.3"/>
  </r>
  <r>
    <x v="2"/>
    <x v="2"/>
    <x v="1"/>
    <n v="22"/>
    <n v="27431.7"/>
    <n v="4084.3"/>
  </r>
  <r>
    <x v="1"/>
    <x v="1"/>
    <x v="0"/>
    <n v="21"/>
    <n v="30450.6"/>
    <n v="4828.3"/>
  </r>
  <r>
    <x v="2"/>
    <x v="2"/>
    <x v="1"/>
    <n v="20"/>
    <n v="33932.6"/>
    <n v="4945.6000000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3C30A9-4A2C-4E27-9656-11CA4D20C716}" name="Tabela dinâmica7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I105:K108" firstHeaderRow="0" firstDataRow="1" firstDataCol="1"/>
  <pivotFields count="6">
    <pivotField axis="axisRow" showAll="0">
      <items count="4">
        <item x="2"/>
        <item x="0"/>
        <item h="1" x="1"/>
        <item t="default"/>
      </items>
    </pivotField>
    <pivotField showAll="0">
      <items count="4">
        <item x="2"/>
        <item h="1" x="1"/>
        <item h="1" x="0"/>
        <item t="default"/>
      </items>
    </pivotField>
    <pivotField showAll="0"/>
    <pivotField showAll="0"/>
    <pivotField dataField="1" showAll="0"/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Média de Renda Bruta" fld="4" subtotal="average" baseField="1" baseItem="0"/>
    <dataField name="DesvPad de Renda Bruta2" fld="4" subtotal="stdDev" baseField="1" baseItem="0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F5CE80-9FC1-4CCB-8AF1-049335442BB4}" name="Tabela dinâmica5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I97:K100" firstHeaderRow="0" firstDataRow="1" firstDataCol="1"/>
  <pivotFields count="6">
    <pivotField showAll="0"/>
    <pivotField showAll="0"/>
    <pivotField axis="axisRow" showAll="0">
      <items count="3">
        <item x="1"/>
        <item x="0"/>
        <item t="default"/>
      </items>
    </pivotField>
    <pivotField dataField="1"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Média de Idade" fld="3" subtotal="average" baseField="2" baseItem="0"/>
    <dataField name="DesvPad de Idade2" fld="3" subtotal="stdDev" baseField="2" baseItem="0"/>
  </dataFields>
  <formats count="1">
    <format dxfId="1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2FF3E6-8101-49AF-9B87-ABBB7DC9A94C}" name="Tabela dinâmica4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I90:K92" firstHeaderRow="0" firstDataRow="1" firstDataCol="1"/>
  <pivotFields count="6">
    <pivotField showAll="0"/>
    <pivotField showAll="0"/>
    <pivotField axis="axisRow" showAll="0">
      <items count="3">
        <item x="1"/>
        <item h="1" x="0"/>
        <item t="default"/>
      </items>
    </pivotField>
    <pivotField showAll="0"/>
    <pivotField showAll="0"/>
    <pivotField dataField="1" showAll="0"/>
  </pivotFields>
  <rowFields count="1">
    <field x="2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Média de Valor" fld="5" subtotal="average" baseField="0" baseItem="1"/>
    <dataField name="DesvPad de Valor2" fld="5" subtotal="stdDev" baseField="0" baseItem="1"/>
  </dataFields>
  <formats count="1"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C19F01-EB92-4B74-8A8C-6E4E05FCC1BF}" name="Tabela dinâmica2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I84:J85" firstHeaderRow="0" firstDataRow="1" firstDataCol="0"/>
  <pivotFields count="6">
    <pivotField showAll="0"/>
    <pivotField showAll="0"/>
    <pivotField showAll="0"/>
    <pivotField showAll="0"/>
    <pivotField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Média de Valor" fld="5" subtotal="average" baseField="0" baseItem="1"/>
    <dataField name="DesvPad de Valor2" fld="5" subtotal="stdDev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9A66E1-C917-4014-B0F3-69851A83BD90}" name="Tabela dinâmica1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I79:K81" firstHeaderRow="0" firstDataRow="1" firstDataCol="1"/>
  <pivotFields count="6">
    <pivotField showAll="0"/>
    <pivotField axis="axisRow" showAll="0">
      <items count="4">
        <item x="2"/>
        <item h="1" x="1"/>
        <item h="1" x="0"/>
        <item t="default"/>
      </items>
    </pivotField>
    <pivotField showAll="0"/>
    <pivotField showAll="0"/>
    <pivotField dataField="1" showAll="0"/>
    <pivotField showAll="0"/>
  </pivotFields>
  <rowFields count="1">
    <field x="1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Média de Renda Bruta" fld="4" subtotal="average" baseField="1" baseItem="0"/>
    <dataField name="DesvPad de Renda Bruta2" fld="4" subtotal="stdDev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58D44-D076-4DB6-9D20-BCB7A0EE114E}">
  <dimension ref="A1:U251"/>
  <sheetViews>
    <sheetView tabSelected="1" topLeftCell="F1" workbookViewId="0">
      <selection activeCell="L27" sqref="L27"/>
    </sheetView>
  </sheetViews>
  <sheetFormatPr defaultRowHeight="15" x14ac:dyDescent="0.25"/>
  <cols>
    <col min="3" max="3" width="9.28515625" bestFit="1" customWidth="1"/>
    <col min="5" max="5" width="11.7109375" bestFit="1" customWidth="1"/>
    <col min="8" max="8" width="9.85546875" bestFit="1" customWidth="1"/>
    <col min="9" max="9" width="18" bestFit="1" customWidth="1"/>
    <col min="10" max="10" width="20.85546875" bestFit="1" customWidth="1"/>
    <col min="11" max="11" width="23.85546875" bestFit="1" customWidth="1"/>
    <col min="13" max="13" width="11.5703125" bestFit="1" customWidth="1"/>
    <col min="16" max="16" width="10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3" x14ac:dyDescent="0.25">
      <c r="A2" t="s">
        <v>6</v>
      </c>
      <c r="B2" t="s">
        <v>7</v>
      </c>
      <c r="C2" t="s">
        <v>8</v>
      </c>
      <c r="D2">
        <v>39</v>
      </c>
      <c r="E2">
        <v>1620.78</v>
      </c>
      <c r="F2">
        <v>350.6</v>
      </c>
      <c r="H2" t="s">
        <v>57</v>
      </c>
      <c r="J2" t="s">
        <v>58</v>
      </c>
      <c r="K2" t="s">
        <v>59</v>
      </c>
      <c r="L2" t="s">
        <v>60</v>
      </c>
    </row>
    <row r="3" spans="1:13" x14ac:dyDescent="0.25">
      <c r="A3" t="s">
        <v>6</v>
      </c>
      <c r="B3" t="s">
        <v>7</v>
      </c>
      <c r="C3" t="s">
        <v>8</v>
      </c>
      <c r="D3">
        <v>38</v>
      </c>
      <c r="E3">
        <v>1626.31</v>
      </c>
      <c r="F3">
        <v>352.1</v>
      </c>
      <c r="I3" t="s">
        <v>17</v>
      </c>
      <c r="J3" s="1">
        <v>3350</v>
      </c>
      <c r="K3" s="1">
        <v>2110</v>
      </c>
      <c r="L3">
        <v>981</v>
      </c>
    </row>
    <row r="4" spans="1:13" x14ac:dyDescent="0.25">
      <c r="A4" t="s">
        <v>6</v>
      </c>
      <c r="B4" t="s">
        <v>7</v>
      </c>
      <c r="C4" t="s">
        <v>8</v>
      </c>
      <c r="D4">
        <v>36</v>
      </c>
      <c r="E4">
        <v>1693.6</v>
      </c>
      <c r="F4">
        <v>353</v>
      </c>
      <c r="I4" t="s">
        <v>18</v>
      </c>
      <c r="J4">
        <v>481.55</v>
      </c>
      <c r="K4">
        <v>450.6</v>
      </c>
      <c r="L4">
        <v>345.2</v>
      </c>
    </row>
    <row r="5" spans="1:13" x14ac:dyDescent="0.25">
      <c r="A5" t="s">
        <v>6</v>
      </c>
      <c r="B5" t="s">
        <v>7</v>
      </c>
      <c r="C5" t="s">
        <v>8</v>
      </c>
      <c r="D5">
        <v>36</v>
      </c>
      <c r="E5">
        <v>1716.78</v>
      </c>
      <c r="F5">
        <v>353.6</v>
      </c>
    </row>
    <row r="6" spans="1:13" x14ac:dyDescent="0.25">
      <c r="A6" t="s">
        <v>6</v>
      </c>
      <c r="B6" t="s">
        <v>7</v>
      </c>
      <c r="C6" t="s">
        <v>8</v>
      </c>
      <c r="D6">
        <v>35</v>
      </c>
      <c r="E6">
        <v>1767.71</v>
      </c>
      <c r="F6">
        <v>356.8</v>
      </c>
      <c r="H6" t="s">
        <v>16</v>
      </c>
      <c r="I6" t="s">
        <v>20</v>
      </c>
      <c r="J6" s="4">
        <f>J4/J3</f>
        <v>0.14374626865671641</v>
      </c>
      <c r="K6" s="4">
        <f>K4/K3</f>
        <v>0.21355450236966825</v>
      </c>
      <c r="L6" s="4">
        <f>L4/L3</f>
        <v>0.35188583078491337</v>
      </c>
    </row>
    <row r="7" spans="1:13" x14ac:dyDescent="0.25">
      <c r="A7" t="s">
        <v>6</v>
      </c>
      <c r="B7" t="s">
        <v>7</v>
      </c>
      <c r="C7" t="s">
        <v>8</v>
      </c>
      <c r="D7">
        <v>35</v>
      </c>
      <c r="E7">
        <v>1813.18</v>
      </c>
      <c r="F7">
        <v>367.8</v>
      </c>
    </row>
    <row r="8" spans="1:13" x14ac:dyDescent="0.25">
      <c r="A8" t="s">
        <v>9</v>
      </c>
      <c r="B8" t="s">
        <v>10</v>
      </c>
      <c r="C8" t="s">
        <v>11</v>
      </c>
      <c r="D8">
        <v>35</v>
      </c>
      <c r="E8">
        <v>1817.84</v>
      </c>
      <c r="F8">
        <v>368.1</v>
      </c>
    </row>
    <row r="9" spans="1:13" x14ac:dyDescent="0.25">
      <c r="A9" t="s">
        <v>6</v>
      </c>
      <c r="B9" t="s">
        <v>7</v>
      </c>
      <c r="C9" t="s">
        <v>8</v>
      </c>
      <c r="D9">
        <v>34</v>
      </c>
      <c r="E9">
        <v>1853.63</v>
      </c>
      <c r="F9">
        <v>374</v>
      </c>
      <c r="H9" t="s">
        <v>48</v>
      </c>
      <c r="I9" t="s">
        <v>27</v>
      </c>
      <c r="J9">
        <v>5064</v>
      </c>
      <c r="L9" t="s">
        <v>29</v>
      </c>
      <c r="M9" s="9">
        <f>(J9-J3)/J4</f>
        <v>3.5593396324369224</v>
      </c>
    </row>
    <row r="10" spans="1:13" x14ac:dyDescent="0.25">
      <c r="A10" t="s">
        <v>12</v>
      </c>
      <c r="B10" t="s">
        <v>13</v>
      </c>
      <c r="C10" t="s">
        <v>11</v>
      </c>
      <c r="D10">
        <v>34</v>
      </c>
      <c r="E10">
        <v>1878.93</v>
      </c>
      <c r="F10">
        <v>375.6</v>
      </c>
      <c r="I10" t="s">
        <v>28</v>
      </c>
      <c r="J10">
        <v>1672</v>
      </c>
      <c r="L10" t="s">
        <v>30</v>
      </c>
      <c r="M10" s="9">
        <f>(J10-K3)/K4</f>
        <v>-0.9720372836218375</v>
      </c>
    </row>
    <row r="11" spans="1:13" x14ac:dyDescent="0.25">
      <c r="A11" t="s">
        <v>12</v>
      </c>
      <c r="B11" t="s">
        <v>13</v>
      </c>
      <c r="C11" t="s">
        <v>11</v>
      </c>
      <c r="D11">
        <v>34</v>
      </c>
      <c r="E11">
        <v>1932.45</v>
      </c>
      <c r="F11">
        <v>381</v>
      </c>
      <c r="I11" t="s">
        <v>61</v>
      </c>
      <c r="J11">
        <v>1250</v>
      </c>
      <c r="L11" t="s">
        <v>62</v>
      </c>
      <c r="M11" s="9">
        <f>(J11-L3)/L4</f>
        <v>0.77925840092699883</v>
      </c>
    </row>
    <row r="12" spans="1:13" x14ac:dyDescent="0.25">
      <c r="A12" t="s">
        <v>6</v>
      </c>
      <c r="B12" t="s">
        <v>7</v>
      </c>
      <c r="C12" t="s">
        <v>8</v>
      </c>
      <c r="D12">
        <v>34</v>
      </c>
      <c r="E12">
        <v>1936.55</v>
      </c>
      <c r="F12">
        <v>396.8</v>
      </c>
      <c r="I12" t="s">
        <v>88</v>
      </c>
    </row>
    <row r="13" spans="1:13" x14ac:dyDescent="0.25">
      <c r="A13" t="s">
        <v>6</v>
      </c>
      <c r="B13" t="s">
        <v>7</v>
      </c>
      <c r="C13" t="s">
        <v>8</v>
      </c>
      <c r="D13">
        <v>34</v>
      </c>
      <c r="E13">
        <v>1951.33</v>
      </c>
      <c r="F13">
        <v>397.9</v>
      </c>
    </row>
    <row r="14" spans="1:13" x14ac:dyDescent="0.25">
      <c r="A14" t="s">
        <v>6</v>
      </c>
      <c r="B14" t="s">
        <v>7</v>
      </c>
      <c r="C14" t="s">
        <v>8</v>
      </c>
      <c r="D14">
        <v>34</v>
      </c>
      <c r="E14">
        <v>1961.73</v>
      </c>
      <c r="F14">
        <v>398.3</v>
      </c>
      <c r="H14" t="s">
        <v>21</v>
      </c>
      <c r="I14" t="s">
        <v>63</v>
      </c>
      <c r="J14" s="4">
        <f>1-_xlfn.NORM.DIST(2500,J3,J4,TRUE)</f>
        <v>0.961229327725456</v>
      </c>
    </row>
    <row r="15" spans="1:13" x14ac:dyDescent="0.25">
      <c r="A15" t="s">
        <v>6</v>
      </c>
      <c r="B15" t="s">
        <v>7</v>
      </c>
      <c r="C15" t="s">
        <v>8</v>
      </c>
      <c r="D15">
        <v>34</v>
      </c>
      <c r="E15">
        <v>2010.07</v>
      </c>
      <c r="F15">
        <v>400.4</v>
      </c>
    </row>
    <row r="16" spans="1:13" x14ac:dyDescent="0.25">
      <c r="A16" t="s">
        <v>6</v>
      </c>
      <c r="B16" t="s">
        <v>7</v>
      </c>
      <c r="C16" t="s">
        <v>8</v>
      </c>
      <c r="D16">
        <v>34</v>
      </c>
      <c r="E16">
        <v>2031.08</v>
      </c>
      <c r="F16">
        <v>416.4</v>
      </c>
      <c r="H16" t="s">
        <v>25</v>
      </c>
      <c r="I16" t="s">
        <v>89</v>
      </c>
      <c r="J16" s="4">
        <f>_xlfn.NORM.DIST(2500,K3,K4,TRUE)</f>
        <v>0.80662126202547102</v>
      </c>
    </row>
    <row r="17" spans="1:16" x14ac:dyDescent="0.25">
      <c r="A17" t="s">
        <v>6</v>
      </c>
      <c r="B17" t="s">
        <v>7</v>
      </c>
      <c r="C17" t="s">
        <v>8</v>
      </c>
      <c r="D17">
        <v>34</v>
      </c>
      <c r="E17">
        <v>2034.84</v>
      </c>
      <c r="F17">
        <v>421.5</v>
      </c>
    </row>
    <row r="18" spans="1:16" x14ac:dyDescent="0.25">
      <c r="A18" t="s">
        <v>9</v>
      </c>
      <c r="B18" t="s">
        <v>10</v>
      </c>
      <c r="C18" t="s">
        <v>11</v>
      </c>
      <c r="D18">
        <v>34</v>
      </c>
      <c r="E18">
        <v>2063.94</v>
      </c>
      <c r="F18">
        <v>432.9</v>
      </c>
      <c r="H18" t="s">
        <v>26</v>
      </c>
      <c r="I18" t="s">
        <v>73</v>
      </c>
      <c r="J18" s="4">
        <f>_xlfn.NORM.DIST(1000,L3,L4,TRUE)</f>
        <v>0.52194692321431502</v>
      </c>
    </row>
    <row r="19" spans="1:16" x14ac:dyDescent="0.25">
      <c r="A19" t="s">
        <v>6</v>
      </c>
      <c r="B19" t="s">
        <v>7</v>
      </c>
      <c r="C19" t="s">
        <v>8</v>
      </c>
      <c r="D19">
        <v>34</v>
      </c>
      <c r="E19">
        <v>2094.08</v>
      </c>
      <c r="F19">
        <v>435.9</v>
      </c>
      <c r="I19" t="s">
        <v>77</v>
      </c>
      <c r="J19" s="4">
        <f>_xlfn.NORM.DIST(2000,L3,L4,TRUE)</f>
        <v>0.99842093506608587</v>
      </c>
    </row>
    <row r="20" spans="1:16" x14ac:dyDescent="0.25">
      <c r="A20" t="s">
        <v>6</v>
      </c>
      <c r="B20" t="s">
        <v>7</v>
      </c>
      <c r="C20" t="s">
        <v>8</v>
      </c>
      <c r="D20">
        <v>34</v>
      </c>
      <c r="E20">
        <v>2095.48</v>
      </c>
      <c r="F20">
        <v>436.6</v>
      </c>
      <c r="I20" t="s">
        <v>90</v>
      </c>
      <c r="J20" s="4">
        <f>J19-J18</f>
        <v>0.47647401185177085</v>
      </c>
    </row>
    <row r="21" spans="1:16" x14ac:dyDescent="0.25">
      <c r="A21" t="s">
        <v>6</v>
      </c>
      <c r="B21" t="s">
        <v>7</v>
      </c>
      <c r="C21" t="s">
        <v>8</v>
      </c>
      <c r="D21">
        <v>33</v>
      </c>
      <c r="E21">
        <v>2186.81</v>
      </c>
      <c r="F21">
        <v>437.4</v>
      </c>
    </row>
    <row r="22" spans="1:16" x14ac:dyDescent="0.25">
      <c r="A22" t="s">
        <v>6</v>
      </c>
      <c r="B22" t="s">
        <v>7</v>
      </c>
      <c r="C22" t="s">
        <v>8</v>
      </c>
      <c r="D22">
        <v>33</v>
      </c>
      <c r="E22">
        <v>2203.9899999999998</v>
      </c>
      <c r="F22">
        <v>439.6</v>
      </c>
      <c r="H22" t="s">
        <v>35</v>
      </c>
      <c r="I22" t="s">
        <v>39</v>
      </c>
      <c r="J22" s="8">
        <v>0.78</v>
      </c>
    </row>
    <row r="23" spans="1:16" x14ac:dyDescent="0.25">
      <c r="A23" t="s">
        <v>6</v>
      </c>
      <c r="B23" t="s">
        <v>7</v>
      </c>
      <c r="C23" t="s">
        <v>8</v>
      </c>
      <c r="D23">
        <v>33</v>
      </c>
      <c r="E23">
        <v>2286.3000000000002</v>
      </c>
      <c r="F23">
        <v>441</v>
      </c>
      <c r="I23" t="s">
        <v>22</v>
      </c>
      <c r="J23" s="9">
        <f>_xlfn.NORM.INV(J22,J3,J4)</f>
        <v>3721.8496422925614</v>
      </c>
    </row>
    <row r="24" spans="1:16" x14ac:dyDescent="0.25">
      <c r="A24" t="s">
        <v>6</v>
      </c>
      <c r="B24" t="s">
        <v>7</v>
      </c>
      <c r="C24" t="s">
        <v>8</v>
      </c>
      <c r="D24">
        <v>33</v>
      </c>
      <c r="E24">
        <v>2302.5100000000002</v>
      </c>
      <c r="F24">
        <v>443.2</v>
      </c>
    </row>
    <row r="25" spans="1:16" x14ac:dyDescent="0.25">
      <c r="A25" t="s">
        <v>6</v>
      </c>
      <c r="B25" t="s">
        <v>7</v>
      </c>
      <c r="C25" t="s">
        <v>8</v>
      </c>
      <c r="D25">
        <v>33</v>
      </c>
      <c r="E25">
        <v>2365.3000000000002</v>
      </c>
      <c r="F25">
        <v>443.4</v>
      </c>
      <c r="H25" t="s">
        <v>38</v>
      </c>
      <c r="I25" t="s">
        <v>42</v>
      </c>
      <c r="J25" s="8">
        <v>0.56999999999999995</v>
      </c>
    </row>
    <row r="26" spans="1:16" x14ac:dyDescent="0.25">
      <c r="A26" t="s">
        <v>9</v>
      </c>
      <c r="B26" t="s">
        <v>10</v>
      </c>
      <c r="C26" t="s">
        <v>11</v>
      </c>
      <c r="D26">
        <v>33</v>
      </c>
      <c r="E26">
        <v>2383.7600000000002</v>
      </c>
      <c r="F26">
        <v>447.4</v>
      </c>
      <c r="I26" t="s">
        <v>39</v>
      </c>
      <c r="J26" s="8">
        <v>0.43</v>
      </c>
    </row>
    <row r="27" spans="1:16" x14ac:dyDescent="0.25">
      <c r="A27" t="s">
        <v>9</v>
      </c>
      <c r="B27" t="s">
        <v>10</v>
      </c>
      <c r="C27" t="s">
        <v>11</v>
      </c>
      <c r="D27">
        <v>33</v>
      </c>
      <c r="E27">
        <v>2394.86</v>
      </c>
      <c r="F27">
        <v>450.4</v>
      </c>
      <c r="I27" t="s">
        <v>22</v>
      </c>
      <c r="J27" s="9">
        <f>_xlfn.NORM.INV(J26,L3,L4)</f>
        <v>920.1156383176467</v>
      </c>
    </row>
    <row r="28" spans="1:16" x14ac:dyDescent="0.25">
      <c r="A28" t="s">
        <v>12</v>
      </c>
      <c r="B28" t="s">
        <v>13</v>
      </c>
      <c r="C28" t="s">
        <v>11</v>
      </c>
      <c r="D28">
        <v>33</v>
      </c>
      <c r="E28">
        <v>2402.96</v>
      </c>
      <c r="F28">
        <v>451.3</v>
      </c>
    </row>
    <row r="29" spans="1:16" x14ac:dyDescent="0.25">
      <c r="A29" t="s">
        <v>9</v>
      </c>
      <c r="B29" t="s">
        <v>10</v>
      </c>
      <c r="C29" t="s">
        <v>11</v>
      </c>
      <c r="D29">
        <v>33</v>
      </c>
      <c r="E29">
        <v>2433.09</v>
      </c>
      <c r="F29">
        <v>453.1</v>
      </c>
      <c r="H29" t="s">
        <v>15</v>
      </c>
      <c r="J29" t="s">
        <v>19</v>
      </c>
      <c r="P29" t="s">
        <v>24</v>
      </c>
    </row>
    <row r="30" spans="1:16" x14ac:dyDescent="0.25">
      <c r="A30" t="s">
        <v>9</v>
      </c>
      <c r="B30" t="s">
        <v>10</v>
      </c>
      <c r="C30" t="s">
        <v>11</v>
      </c>
      <c r="D30">
        <v>33</v>
      </c>
      <c r="E30">
        <v>2473.79</v>
      </c>
      <c r="F30">
        <v>466.2</v>
      </c>
    </row>
    <row r="31" spans="1:16" x14ac:dyDescent="0.25">
      <c r="A31" t="s">
        <v>9</v>
      </c>
      <c r="B31" t="s">
        <v>10</v>
      </c>
      <c r="C31" t="s">
        <v>11</v>
      </c>
      <c r="D31">
        <v>33</v>
      </c>
      <c r="E31">
        <v>2489.9499999999998</v>
      </c>
      <c r="F31">
        <v>469.5</v>
      </c>
      <c r="H31" t="s">
        <v>17</v>
      </c>
      <c r="I31" s="1">
        <v>238.42</v>
      </c>
      <c r="J31" s="5">
        <v>10.9</v>
      </c>
      <c r="K31">
        <v>6.47</v>
      </c>
      <c r="L31" s="3">
        <v>40972.92</v>
      </c>
    </row>
    <row r="32" spans="1:16" x14ac:dyDescent="0.25">
      <c r="A32" t="s">
        <v>6</v>
      </c>
      <c r="B32" t="s">
        <v>7</v>
      </c>
      <c r="C32" t="s">
        <v>8</v>
      </c>
      <c r="D32">
        <v>33</v>
      </c>
      <c r="E32">
        <v>2491.31</v>
      </c>
      <c r="F32">
        <v>477.4</v>
      </c>
      <c r="H32" t="s">
        <v>18</v>
      </c>
      <c r="I32">
        <v>39.07</v>
      </c>
      <c r="J32" s="6">
        <v>20.75</v>
      </c>
      <c r="K32">
        <v>8</v>
      </c>
      <c r="L32" s="3">
        <v>31345.78</v>
      </c>
    </row>
    <row r="33" spans="1:15" x14ac:dyDescent="0.25">
      <c r="A33" t="s">
        <v>6</v>
      </c>
      <c r="B33" t="s">
        <v>7</v>
      </c>
      <c r="C33" t="s">
        <v>8</v>
      </c>
      <c r="D33">
        <v>33</v>
      </c>
      <c r="E33">
        <v>2518.1999999999998</v>
      </c>
      <c r="F33">
        <v>480.4</v>
      </c>
      <c r="H33" t="s">
        <v>20</v>
      </c>
      <c r="I33" s="2">
        <f>I32/I31</f>
        <v>0.16387048066437379</v>
      </c>
      <c r="J33" s="2">
        <f>J32/J31</f>
        <v>1.9036697247706422</v>
      </c>
      <c r="K33" s="2">
        <f>K32/K31</f>
        <v>1.2364760432766615</v>
      </c>
      <c r="L33" s="2">
        <f>L32/L31</f>
        <v>0.76503651680182916</v>
      </c>
    </row>
    <row r="34" spans="1:15" x14ac:dyDescent="0.25">
      <c r="A34" t="s">
        <v>6</v>
      </c>
      <c r="B34" t="s">
        <v>7</v>
      </c>
      <c r="C34" t="s">
        <v>8</v>
      </c>
      <c r="D34">
        <v>33</v>
      </c>
      <c r="E34">
        <v>2562.77</v>
      </c>
      <c r="F34">
        <v>480.9</v>
      </c>
      <c r="H34" t="s">
        <v>16</v>
      </c>
    </row>
    <row r="35" spans="1:15" x14ac:dyDescent="0.25">
      <c r="A35" t="s">
        <v>6</v>
      </c>
      <c r="B35" t="s">
        <v>7</v>
      </c>
      <c r="C35" t="s">
        <v>8</v>
      </c>
      <c r="D35">
        <v>33</v>
      </c>
      <c r="E35">
        <v>2610.66</v>
      </c>
      <c r="F35">
        <v>487.8</v>
      </c>
    </row>
    <row r="36" spans="1:15" x14ac:dyDescent="0.25">
      <c r="A36" t="s">
        <v>6</v>
      </c>
      <c r="B36" t="s">
        <v>7</v>
      </c>
      <c r="C36" t="s">
        <v>8</v>
      </c>
      <c r="D36">
        <v>33</v>
      </c>
      <c r="E36">
        <v>2619.4899999999998</v>
      </c>
      <c r="F36">
        <v>491</v>
      </c>
    </row>
    <row r="37" spans="1:15" x14ac:dyDescent="0.25">
      <c r="A37" t="s">
        <v>6</v>
      </c>
      <c r="B37" t="s">
        <v>7</v>
      </c>
      <c r="C37" t="s">
        <v>8</v>
      </c>
      <c r="D37">
        <v>33</v>
      </c>
      <c r="E37">
        <v>2649.71</v>
      </c>
      <c r="F37">
        <v>495.1</v>
      </c>
      <c r="H37" t="s">
        <v>21</v>
      </c>
      <c r="I37" t="s">
        <v>22</v>
      </c>
      <c r="J37">
        <v>138</v>
      </c>
      <c r="K37" t="s">
        <v>23</v>
      </c>
      <c r="L37">
        <f>(J37-I31)/I32</f>
        <v>-2.5702585103660094</v>
      </c>
    </row>
    <row r="38" spans="1:15" x14ac:dyDescent="0.25">
      <c r="A38" t="s">
        <v>6</v>
      </c>
      <c r="B38" t="s">
        <v>7</v>
      </c>
      <c r="C38" t="s">
        <v>8</v>
      </c>
      <c r="D38">
        <v>33</v>
      </c>
      <c r="E38">
        <v>2662.65</v>
      </c>
      <c r="F38">
        <v>496.7</v>
      </c>
      <c r="H38" t="s">
        <v>25</v>
      </c>
      <c r="I38" t="s">
        <v>22</v>
      </c>
      <c r="J38">
        <v>24</v>
      </c>
      <c r="K38" t="s">
        <v>23</v>
      </c>
      <c r="L38">
        <f>(J38-K31)/K32</f>
        <v>2.1912500000000001</v>
      </c>
    </row>
    <row r="39" spans="1:15" x14ac:dyDescent="0.25">
      <c r="A39" t="s">
        <v>12</v>
      </c>
      <c r="B39" t="s">
        <v>13</v>
      </c>
      <c r="C39" t="s">
        <v>11</v>
      </c>
      <c r="D39">
        <v>33</v>
      </c>
      <c r="E39">
        <v>2702.57</v>
      </c>
      <c r="F39">
        <v>501.2</v>
      </c>
    </row>
    <row r="40" spans="1:15" x14ac:dyDescent="0.25">
      <c r="A40" t="s">
        <v>6</v>
      </c>
      <c r="B40" t="s">
        <v>7</v>
      </c>
      <c r="C40" t="s">
        <v>8</v>
      </c>
      <c r="D40">
        <v>33</v>
      </c>
      <c r="E40">
        <v>2752.7</v>
      </c>
      <c r="F40">
        <v>504.5</v>
      </c>
      <c r="H40" t="s">
        <v>26</v>
      </c>
      <c r="I40" t="s">
        <v>27</v>
      </c>
      <c r="J40">
        <v>-5000</v>
      </c>
      <c r="K40" t="s">
        <v>29</v>
      </c>
      <c r="L40">
        <f>(J40-L31)/L32</f>
        <v>-1.4666382524218571</v>
      </c>
      <c r="M40" t="s">
        <v>31</v>
      </c>
      <c r="N40" s="4">
        <f>_xlfn.NORM.S.DIST(L40,TRUE)</f>
        <v>7.1237244175526737E-2</v>
      </c>
      <c r="O40" s="4">
        <f>_xlfn.NORM.DIST(J40,$L$31,$L$32,TRUE)</f>
        <v>7.1237244175526737E-2</v>
      </c>
    </row>
    <row r="41" spans="1:15" x14ac:dyDescent="0.25">
      <c r="A41" t="s">
        <v>6</v>
      </c>
      <c r="B41" t="s">
        <v>7</v>
      </c>
      <c r="C41" t="s">
        <v>8</v>
      </c>
      <c r="D41">
        <v>32</v>
      </c>
      <c r="E41">
        <v>2811.73</v>
      </c>
      <c r="F41">
        <v>506</v>
      </c>
      <c r="I41" t="s">
        <v>28</v>
      </c>
      <c r="J41">
        <v>25000</v>
      </c>
      <c r="K41" t="s">
        <v>30</v>
      </c>
      <c r="L41">
        <f>(J41-L31)/L32</f>
        <v>-0.50957162335727491</v>
      </c>
      <c r="M41" t="s">
        <v>32</v>
      </c>
      <c r="N41" s="4">
        <f>_xlfn.NORM.S.DIST(L41,TRUE)</f>
        <v>0.30517580414466472</v>
      </c>
      <c r="O41" s="4">
        <f>_xlfn.NORM.DIST(J41,$L$31,$L$32,TRUE)</f>
        <v>0.30517580414466472</v>
      </c>
    </row>
    <row r="42" spans="1:15" x14ac:dyDescent="0.25">
      <c r="A42" t="s">
        <v>12</v>
      </c>
      <c r="B42" t="s">
        <v>13</v>
      </c>
      <c r="C42" t="s">
        <v>11</v>
      </c>
      <c r="D42">
        <v>32</v>
      </c>
      <c r="E42">
        <v>2868.88</v>
      </c>
      <c r="F42">
        <v>508.9</v>
      </c>
      <c r="L42" t="s">
        <v>33</v>
      </c>
      <c r="N42">
        <f>N41-N40</f>
        <v>0.23393855996913798</v>
      </c>
    </row>
    <row r="43" spans="1:15" x14ac:dyDescent="0.25">
      <c r="A43" t="s">
        <v>6</v>
      </c>
      <c r="B43" t="s">
        <v>7</v>
      </c>
      <c r="C43" t="s">
        <v>8</v>
      </c>
      <c r="D43">
        <v>32</v>
      </c>
      <c r="E43">
        <v>2871.52</v>
      </c>
      <c r="F43">
        <v>510.3</v>
      </c>
      <c r="I43" t="s">
        <v>34</v>
      </c>
    </row>
    <row r="44" spans="1:15" x14ac:dyDescent="0.25">
      <c r="A44" t="s">
        <v>6</v>
      </c>
      <c r="B44" t="s">
        <v>7</v>
      </c>
      <c r="C44" t="s">
        <v>8</v>
      </c>
      <c r="D44">
        <v>32</v>
      </c>
      <c r="E44">
        <v>2880.18</v>
      </c>
      <c r="F44">
        <v>510.5</v>
      </c>
      <c r="H44" t="s">
        <v>35</v>
      </c>
      <c r="I44" t="s">
        <v>36</v>
      </c>
      <c r="J44" s="4">
        <f>_xlfn.NORM.DIST(10,K31,K32,TRUE)</f>
        <v>0.670483990363542</v>
      </c>
    </row>
    <row r="45" spans="1:15" x14ac:dyDescent="0.25">
      <c r="A45" t="s">
        <v>6</v>
      </c>
      <c r="B45" t="s">
        <v>7</v>
      </c>
      <c r="C45" t="s">
        <v>8</v>
      </c>
      <c r="D45">
        <v>32</v>
      </c>
      <c r="E45">
        <v>2928.12</v>
      </c>
      <c r="F45">
        <v>512.20000000000005</v>
      </c>
      <c r="I45" t="s">
        <v>37</v>
      </c>
      <c r="J45" s="7">
        <f>1-J44</f>
        <v>0.329516009636458</v>
      </c>
    </row>
    <row r="46" spans="1:15" x14ac:dyDescent="0.25">
      <c r="A46" t="s">
        <v>6</v>
      </c>
      <c r="B46" t="s">
        <v>7</v>
      </c>
      <c r="C46" t="s">
        <v>8</v>
      </c>
      <c r="D46">
        <v>32</v>
      </c>
      <c r="E46">
        <v>2977.64</v>
      </c>
      <c r="F46">
        <v>513.5</v>
      </c>
    </row>
    <row r="47" spans="1:15" x14ac:dyDescent="0.25">
      <c r="A47" t="s">
        <v>6</v>
      </c>
      <c r="B47" t="s">
        <v>7</v>
      </c>
      <c r="C47" t="s">
        <v>8</v>
      </c>
      <c r="D47">
        <v>32</v>
      </c>
      <c r="E47">
        <v>3003.26</v>
      </c>
      <c r="F47">
        <v>513.70000000000005</v>
      </c>
      <c r="H47" t="s">
        <v>38</v>
      </c>
      <c r="I47" t="s">
        <v>39</v>
      </c>
      <c r="J47" s="8">
        <v>0.8</v>
      </c>
      <c r="L47" t="s">
        <v>41</v>
      </c>
    </row>
    <row r="48" spans="1:15" x14ac:dyDescent="0.25">
      <c r="A48" t="s">
        <v>6</v>
      </c>
      <c r="B48" t="s">
        <v>7</v>
      </c>
      <c r="C48" t="s">
        <v>8</v>
      </c>
      <c r="D48">
        <v>32</v>
      </c>
      <c r="E48">
        <v>3043.39</v>
      </c>
      <c r="F48">
        <v>515.29999999999995</v>
      </c>
      <c r="I48" t="s">
        <v>23</v>
      </c>
      <c r="J48">
        <f>_xlfn.NORM.S.INV(J47)</f>
        <v>0.84162123357291474</v>
      </c>
    </row>
    <row r="49" spans="1:14" x14ac:dyDescent="0.25">
      <c r="A49" t="s">
        <v>6</v>
      </c>
      <c r="B49" t="s">
        <v>7</v>
      </c>
      <c r="C49" t="s">
        <v>8</v>
      </c>
      <c r="D49">
        <v>32</v>
      </c>
      <c r="E49">
        <v>3043.96</v>
      </c>
      <c r="F49">
        <v>516.1</v>
      </c>
      <c r="I49" t="s">
        <v>22</v>
      </c>
      <c r="J49">
        <f>I31+J48*I32</f>
        <v>271.3021415956938</v>
      </c>
      <c r="K49">
        <f>_xlfn.NORM.INV(J47,I31,I32)</f>
        <v>271.3021415956938</v>
      </c>
    </row>
    <row r="50" spans="1:14" x14ac:dyDescent="0.25">
      <c r="A50" t="s">
        <v>6</v>
      </c>
      <c r="B50" t="s">
        <v>7</v>
      </c>
      <c r="C50" t="s">
        <v>8</v>
      </c>
      <c r="D50">
        <v>32</v>
      </c>
      <c r="E50">
        <v>3081.68</v>
      </c>
      <c r="F50">
        <v>524.20000000000005</v>
      </c>
    </row>
    <row r="51" spans="1:14" x14ac:dyDescent="0.25">
      <c r="A51" t="s">
        <v>6</v>
      </c>
      <c r="B51" t="s">
        <v>7</v>
      </c>
      <c r="C51" t="s">
        <v>8</v>
      </c>
      <c r="D51">
        <v>32</v>
      </c>
      <c r="E51">
        <v>3131.11</v>
      </c>
      <c r="F51">
        <v>529.4</v>
      </c>
      <c r="H51" t="s">
        <v>40</v>
      </c>
      <c r="I51" t="s">
        <v>42</v>
      </c>
      <c r="J51" s="8">
        <v>0.3</v>
      </c>
    </row>
    <row r="52" spans="1:14" x14ac:dyDescent="0.25">
      <c r="A52" t="s">
        <v>6</v>
      </c>
      <c r="B52" t="s">
        <v>7</v>
      </c>
      <c r="C52" t="s">
        <v>8</v>
      </c>
      <c r="D52">
        <v>32</v>
      </c>
      <c r="E52">
        <v>3173.75</v>
      </c>
      <c r="F52">
        <v>530</v>
      </c>
      <c r="I52" t="s">
        <v>39</v>
      </c>
      <c r="J52" s="8">
        <v>0.7</v>
      </c>
    </row>
    <row r="53" spans="1:14" x14ac:dyDescent="0.25">
      <c r="A53" t="s">
        <v>6</v>
      </c>
      <c r="B53" t="s">
        <v>7</v>
      </c>
      <c r="C53" t="s">
        <v>8</v>
      </c>
      <c r="D53">
        <v>32</v>
      </c>
      <c r="E53">
        <v>3232.95</v>
      </c>
      <c r="F53">
        <v>534.29999999999995</v>
      </c>
      <c r="I53" t="s">
        <v>22</v>
      </c>
      <c r="J53" s="9">
        <f>_xlfn.NORM.INV(J52,I31,I32)</f>
        <v>258.90832803150312</v>
      </c>
    </row>
    <row r="54" spans="1:14" x14ac:dyDescent="0.25">
      <c r="A54" t="s">
        <v>6</v>
      </c>
      <c r="B54" t="s">
        <v>7</v>
      </c>
      <c r="C54" t="s">
        <v>8</v>
      </c>
      <c r="D54">
        <v>32</v>
      </c>
      <c r="E54">
        <v>3237.88</v>
      </c>
      <c r="F54">
        <v>536.29999999999995</v>
      </c>
    </row>
    <row r="55" spans="1:14" x14ac:dyDescent="0.25">
      <c r="A55" t="s">
        <v>6</v>
      </c>
      <c r="B55" t="s">
        <v>7</v>
      </c>
      <c r="C55" t="s">
        <v>8</v>
      </c>
      <c r="D55">
        <v>32</v>
      </c>
      <c r="E55">
        <v>3361.75</v>
      </c>
      <c r="F55">
        <v>536.5</v>
      </c>
      <c r="H55" t="s">
        <v>43</v>
      </c>
    </row>
    <row r="56" spans="1:14" x14ac:dyDescent="0.25">
      <c r="A56" t="s">
        <v>6</v>
      </c>
      <c r="B56" t="s">
        <v>7</v>
      </c>
      <c r="C56" t="s">
        <v>8</v>
      </c>
      <c r="D56">
        <v>32</v>
      </c>
      <c r="E56">
        <v>3386.05</v>
      </c>
      <c r="F56">
        <v>540.29999999999995</v>
      </c>
      <c r="H56" t="s">
        <v>16</v>
      </c>
      <c r="I56" t="s">
        <v>44</v>
      </c>
      <c r="J56" t="s">
        <v>45</v>
      </c>
      <c r="K56" t="s">
        <v>46</v>
      </c>
      <c r="L56" t="s">
        <v>47</v>
      </c>
    </row>
    <row r="57" spans="1:14" x14ac:dyDescent="0.25">
      <c r="A57" t="s">
        <v>6</v>
      </c>
      <c r="B57" t="s">
        <v>7</v>
      </c>
      <c r="C57" t="s">
        <v>8</v>
      </c>
      <c r="D57">
        <v>32</v>
      </c>
      <c r="E57">
        <v>3393.49</v>
      </c>
      <c r="F57">
        <v>542</v>
      </c>
      <c r="I57">
        <v>1</v>
      </c>
      <c r="J57">
        <f>_xlfn.QUARTILE.INC(D:D,$I57)</f>
        <v>27</v>
      </c>
      <c r="K57">
        <f>_xlfn.QUARTILE.INC(E:E,$I57)</f>
        <v>3585.9875000000002</v>
      </c>
      <c r="L57">
        <f>_xlfn.QUARTILE.INC(F:F,$I57)</f>
        <v>563.94999999999993</v>
      </c>
    </row>
    <row r="58" spans="1:14" x14ac:dyDescent="0.25">
      <c r="A58" t="s">
        <v>6</v>
      </c>
      <c r="B58" t="s">
        <v>7</v>
      </c>
      <c r="C58" t="s">
        <v>8</v>
      </c>
      <c r="D58">
        <v>32</v>
      </c>
      <c r="E58">
        <v>3395.06</v>
      </c>
      <c r="F58">
        <v>542.6</v>
      </c>
      <c r="I58">
        <v>2</v>
      </c>
      <c r="J58">
        <f>_xlfn.QUARTILE.INC(D:D,$I58)</f>
        <v>29</v>
      </c>
      <c r="K58">
        <f>_xlfn.QUARTILE.INC(E:E,$I58)</f>
        <v>6217.59</v>
      </c>
      <c r="L58">
        <f>_xlfn.QUARTILE.INC(F:F,$I58)</f>
        <v>809.1</v>
      </c>
    </row>
    <row r="59" spans="1:14" x14ac:dyDescent="0.25">
      <c r="A59" t="s">
        <v>6</v>
      </c>
      <c r="B59" t="s">
        <v>7</v>
      </c>
      <c r="C59" t="s">
        <v>8</v>
      </c>
      <c r="D59">
        <v>32</v>
      </c>
      <c r="E59">
        <v>3410.64</v>
      </c>
      <c r="F59">
        <v>544.5</v>
      </c>
      <c r="I59">
        <v>3</v>
      </c>
      <c r="J59">
        <f>_xlfn.QUARTILE.INC(D:D,$I59)</f>
        <v>31</v>
      </c>
      <c r="K59">
        <f>_xlfn.QUARTILE.INC(E:E,$I59)</f>
        <v>10264.199999999999</v>
      </c>
      <c r="L59">
        <f>_xlfn.QUARTILE.INC(F:F,$I59)</f>
        <v>1171.75</v>
      </c>
    </row>
    <row r="60" spans="1:14" x14ac:dyDescent="0.25">
      <c r="A60" t="s">
        <v>6</v>
      </c>
      <c r="B60" t="s">
        <v>7</v>
      </c>
      <c r="C60" t="s">
        <v>8</v>
      </c>
      <c r="D60">
        <v>32</v>
      </c>
      <c r="E60">
        <v>3436.88</v>
      </c>
      <c r="F60">
        <v>548.1</v>
      </c>
    </row>
    <row r="61" spans="1:14" x14ac:dyDescent="0.25">
      <c r="A61" t="s">
        <v>6</v>
      </c>
      <c r="B61" t="s">
        <v>7</v>
      </c>
      <c r="C61" t="s">
        <v>8</v>
      </c>
      <c r="D61">
        <v>31</v>
      </c>
      <c r="E61">
        <v>3449.59</v>
      </c>
      <c r="F61">
        <v>550.1</v>
      </c>
      <c r="H61" t="s">
        <v>48</v>
      </c>
      <c r="I61" t="s">
        <v>49</v>
      </c>
      <c r="J61">
        <f>AVERAGE(E:E)</f>
        <v>7977.0431199999957</v>
      </c>
      <c r="K61" t="s">
        <v>27</v>
      </c>
      <c r="L61">
        <v>3000</v>
      </c>
      <c r="M61" t="s">
        <v>29</v>
      </c>
      <c r="N61" s="9">
        <f>(L61-J61)/J62</f>
        <v>-0.84627316768206196</v>
      </c>
    </row>
    <row r="62" spans="1:14" x14ac:dyDescent="0.25">
      <c r="A62" t="s">
        <v>6</v>
      </c>
      <c r="B62" t="s">
        <v>7</v>
      </c>
      <c r="C62" t="s">
        <v>8</v>
      </c>
      <c r="D62">
        <v>31</v>
      </c>
      <c r="E62">
        <v>3498.82</v>
      </c>
      <c r="F62">
        <v>551.20000000000005</v>
      </c>
      <c r="I62" t="s">
        <v>50</v>
      </c>
      <c r="J62">
        <f>_xlfn.STDEV.S(E:E)</f>
        <v>5881.1307153127545</v>
      </c>
      <c r="K62" t="s">
        <v>28</v>
      </c>
      <c r="L62">
        <v>8000</v>
      </c>
      <c r="M62" t="s">
        <v>30</v>
      </c>
      <c r="N62" s="9">
        <f>(L62-J61)/J62</f>
        <v>3.9034806589541078E-3</v>
      </c>
    </row>
    <row r="63" spans="1:14" x14ac:dyDescent="0.25">
      <c r="A63" t="s">
        <v>6</v>
      </c>
      <c r="B63" t="s">
        <v>7</v>
      </c>
      <c r="C63" t="s">
        <v>8</v>
      </c>
      <c r="D63">
        <v>31</v>
      </c>
      <c r="E63">
        <v>3521.15</v>
      </c>
      <c r="F63">
        <v>553.29999999999995</v>
      </c>
    </row>
    <row r="64" spans="1:14" x14ac:dyDescent="0.25">
      <c r="A64" t="s">
        <v>6</v>
      </c>
      <c r="B64" t="s">
        <v>7</v>
      </c>
      <c r="C64" t="s">
        <v>8</v>
      </c>
      <c r="D64">
        <v>31</v>
      </c>
      <c r="E64">
        <v>3572.53</v>
      </c>
      <c r="F64">
        <v>561.29999999999995</v>
      </c>
      <c r="H64" t="s">
        <v>21</v>
      </c>
      <c r="I64" t="s">
        <v>49</v>
      </c>
      <c r="J64">
        <f>AVERAGE(F:F)</f>
        <v>1018.7971999999999</v>
      </c>
      <c r="K64" t="s">
        <v>27</v>
      </c>
      <c r="L64">
        <v>200</v>
      </c>
      <c r="M64" t="s">
        <v>29</v>
      </c>
      <c r="N64" s="9">
        <f>(L64-J64)/J65</f>
        <v>-1.1447492849586298</v>
      </c>
    </row>
    <row r="65" spans="1:14" x14ac:dyDescent="0.25">
      <c r="A65" t="s">
        <v>6</v>
      </c>
      <c r="B65" t="s">
        <v>7</v>
      </c>
      <c r="C65" t="s">
        <v>8</v>
      </c>
      <c r="D65">
        <v>31</v>
      </c>
      <c r="E65">
        <v>3626.36</v>
      </c>
      <c r="F65">
        <v>571.9</v>
      </c>
      <c r="I65" t="s">
        <v>50</v>
      </c>
      <c r="J65">
        <f>_xlfn.STDEV.S(F:F)</f>
        <v>715.26334260133694</v>
      </c>
      <c r="K65" t="s">
        <v>28</v>
      </c>
      <c r="L65">
        <v>900</v>
      </c>
      <c r="M65" t="s">
        <v>30</v>
      </c>
      <c r="N65" s="9">
        <f>(L65-J64)/J65</f>
        <v>-0.16608875769859396</v>
      </c>
    </row>
    <row r="66" spans="1:14" x14ac:dyDescent="0.25">
      <c r="A66" t="s">
        <v>6</v>
      </c>
      <c r="B66" t="s">
        <v>7</v>
      </c>
      <c r="C66" t="s">
        <v>8</v>
      </c>
      <c r="D66">
        <v>31</v>
      </c>
      <c r="E66">
        <v>3671.12</v>
      </c>
      <c r="F66">
        <v>573.6</v>
      </c>
    </row>
    <row r="67" spans="1:14" x14ac:dyDescent="0.25">
      <c r="A67" t="s">
        <v>6</v>
      </c>
      <c r="B67" t="s">
        <v>7</v>
      </c>
      <c r="C67" t="s">
        <v>8</v>
      </c>
      <c r="D67">
        <v>31</v>
      </c>
      <c r="E67">
        <v>3698.69</v>
      </c>
      <c r="F67">
        <v>575.20000000000005</v>
      </c>
      <c r="H67" t="s">
        <v>25</v>
      </c>
      <c r="I67" t="s">
        <v>49</v>
      </c>
      <c r="J67">
        <f>AVERAGE(D:D)</f>
        <v>29.068000000000001</v>
      </c>
      <c r="K67" t="s">
        <v>27</v>
      </c>
      <c r="L67">
        <v>23</v>
      </c>
      <c r="M67" t="s">
        <v>29</v>
      </c>
      <c r="N67" s="9">
        <f>(L67-J67)/J68</f>
        <v>-1.9400838931528774</v>
      </c>
    </row>
    <row r="68" spans="1:14" x14ac:dyDescent="0.25">
      <c r="A68" t="s">
        <v>9</v>
      </c>
      <c r="B68" t="s">
        <v>10</v>
      </c>
      <c r="C68" t="s">
        <v>11</v>
      </c>
      <c r="D68">
        <v>31</v>
      </c>
      <c r="E68">
        <v>3757.73</v>
      </c>
      <c r="F68">
        <v>581.70000000000005</v>
      </c>
      <c r="I68" t="s">
        <v>50</v>
      </c>
      <c r="J68">
        <f>_xlfn.STDEV.S(D:D)</f>
        <v>3.1276997976302701</v>
      </c>
      <c r="K68" t="s">
        <v>28</v>
      </c>
      <c r="L68">
        <v>40</v>
      </c>
      <c r="M68" t="s">
        <v>30</v>
      </c>
      <c r="N68" s="9">
        <f>(L68-J67)/J68</f>
        <v>3.4952203559570285</v>
      </c>
    </row>
    <row r="69" spans="1:14" x14ac:dyDescent="0.25">
      <c r="A69" t="s">
        <v>9</v>
      </c>
      <c r="B69" t="s">
        <v>10</v>
      </c>
      <c r="C69" t="s">
        <v>11</v>
      </c>
      <c r="D69">
        <v>31</v>
      </c>
      <c r="E69">
        <v>3785.91</v>
      </c>
      <c r="F69">
        <v>584</v>
      </c>
    </row>
    <row r="70" spans="1:14" x14ac:dyDescent="0.25">
      <c r="A70" t="s">
        <v>9</v>
      </c>
      <c r="B70" t="s">
        <v>10</v>
      </c>
      <c r="C70" t="s">
        <v>11</v>
      </c>
      <c r="D70">
        <v>31</v>
      </c>
      <c r="E70">
        <v>3786.04</v>
      </c>
      <c r="F70">
        <v>595.79999999999995</v>
      </c>
      <c r="H70" t="s">
        <v>26</v>
      </c>
      <c r="I70" t="s">
        <v>51</v>
      </c>
      <c r="J70" s="4">
        <f>_xlfn.NORM.DIST(25,J67,J68,TRUE)</f>
        <v>9.6691481948532262E-2</v>
      </c>
    </row>
    <row r="71" spans="1:14" x14ac:dyDescent="0.25">
      <c r="A71" t="s">
        <v>9</v>
      </c>
      <c r="B71" t="s">
        <v>10</v>
      </c>
      <c r="C71" t="s">
        <v>11</v>
      </c>
      <c r="D71">
        <v>31</v>
      </c>
      <c r="E71">
        <v>3786.76</v>
      </c>
      <c r="F71">
        <v>597</v>
      </c>
    </row>
    <row r="72" spans="1:14" x14ac:dyDescent="0.25">
      <c r="A72" t="s">
        <v>9</v>
      </c>
      <c r="B72" t="s">
        <v>10</v>
      </c>
      <c r="C72" t="s">
        <v>11</v>
      </c>
      <c r="D72">
        <v>31</v>
      </c>
      <c r="E72">
        <v>3834.53</v>
      </c>
      <c r="F72">
        <v>602.5</v>
      </c>
      <c r="H72" t="s">
        <v>35</v>
      </c>
      <c r="I72" t="s">
        <v>53</v>
      </c>
      <c r="J72" s="4">
        <f>_xlfn.NORM.DIST(27,J67,J68,TRUE)</f>
        <v>0.25424562925962768</v>
      </c>
    </row>
    <row r="73" spans="1:14" x14ac:dyDescent="0.25">
      <c r="A73" t="s">
        <v>6</v>
      </c>
      <c r="B73" t="s">
        <v>7</v>
      </c>
      <c r="C73" t="s">
        <v>8</v>
      </c>
      <c r="D73">
        <v>31</v>
      </c>
      <c r="E73">
        <v>3838.82</v>
      </c>
      <c r="F73">
        <v>603.5</v>
      </c>
      <c r="I73" t="s">
        <v>52</v>
      </c>
      <c r="J73" s="4">
        <f>_xlfn.NORM.DIST(32,J67,J68,TRUE)</f>
        <v>0.82573132348448541</v>
      </c>
    </row>
    <row r="74" spans="1:14" x14ac:dyDescent="0.25">
      <c r="A74" t="s">
        <v>6</v>
      </c>
      <c r="B74" t="s">
        <v>7</v>
      </c>
      <c r="C74" t="s">
        <v>8</v>
      </c>
      <c r="D74">
        <v>31</v>
      </c>
      <c r="E74">
        <v>3872.19</v>
      </c>
      <c r="F74">
        <v>607.1</v>
      </c>
      <c r="I74" t="s">
        <v>54</v>
      </c>
      <c r="J74" s="4">
        <f>J73-J72</f>
        <v>0.57148569422485773</v>
      </c>
    </row>
    <row r="75" spans="1:14" x14ac:dyDescent="0.25">
      <c r="A75" t="s">
        <v>6</v>
      </c>
      <c r="B75" t="s">
        <v>7</v>
      </c>
      <c r="C75" t="s">
        <v>8</v>
      </c>
      <c r="D75">
        <v>31</v>
      </c>
      <c r="E75">
        <v>3914.13</v>
      </c>
      <c r="F75">
        <v>607.5</v>
      </c>
    </row>
    <row r="76" spans="1:14" x14ac:dyDescent="0.25">
      <c r="A76" t="s">
        <v>6</v>
      </c>
      <c r="B76" t="s">
        <v>7</v>
      </c>
      <c r="C76" t="s">
        <v>8</v>
      </c>
      <c r="D76">
        <v>31</v>
      </c>
      <c r="E76">
        <v>3915.11</v>
      </c>
      <c r="F76">
        <v>607.6</v>
      </c>
      <c r="H76" t="s">
        <v>38</v>
      </c>
      <c r="I76" t="s">
        <v>55</v>
      </c>
      <c r="J76" s="4">
        <f>1-_xlfn.NORM.DIST(5000,J61,J62,TRUE)</f>
        <v>0.69364275284430732</v>
      </c>
    </row>
    <row r="77" spans="1:14" x14ac:dyDescent="0.25">
      <c r="A77" t="s">
        <v>12</v>
      </c>
      <c r="B77" t="s">
        <v>13</v>
      </c>
      <c r="C77" t="s">
        <v>11</v>
      </c>
      <c r="D77">
        <v>31</v>
      </c>
      <c r="E77">
        <v>3951.6</v>
      </c>
      <c r="F77">
        <v>608.70000000000005</v>
      </c>
      <c r="I77" t="s">
        <v>56</v>
      </c>
    </row>
    <row r="78" spans="1:14" x14ac:dyDescent="0.25">
      <c r="A78" t="s">
        <v>12</v>
      </c>
      <c r="B78" t="s">
        <v>13</v>
      </c>
      <c r="C78" t="s">
        <v>11</v>
      </c>
      <c r="D78">
        <v>31</v>
      </c>
      <c r="E78">
        <v>4010.43</v>
      </c>
      <c r="F78">
        <v>608.70000000000005</v>
      </c>
    </row>
    <row r="79" spans="1:14" x14ac:dyDescent="0.25">
      <c r="A79" t="s">
        <v>12</v>
      </c>
      <c r="B79" t="s">
        <v>13</v>
      </c>
      <c r="C79" t="s">
        <v>11</v>
      </c>
      <c r="D79">
        <v>31</v>
      </c>
      <c r="E79">
        <v>4050.85</v>
      </c>
      <c r="F79">
        <v>613.1</v>
      </c>
      <c r="H79" t="s">
        <v>40</v>
      </c>
      <c r="I79" s="10" t="s">
        <v>64</v>
      </c>
      <c r="J79" t="s">
        <v>66</v>
      </c>
      <c r="K79" t="s">
        <v>67</v>
      </c>
    </row>
    <row r="80" spans="1:14" x14ac:dyDescent="0.25">
      <c r="A80" t="s">
        <v>6</v>
      </c>
      <c r="B80" t="s">
        <v>7</v>
      </c>
      <c r="C80" t="s">
        <v>8</v>
      </c>
      <c r="D80">
        <v>31</v>
      </c>
      <c r="E80">
        <v>4068.11</v>
      </c>
      <c r="F80">
        <v>618.20000000000005</v>
      </c>
      <c r="I80" s="11" t="s">
        <v>13</v>
      </c>
      <c r="J80" s="12">
        <v>10785.250159999996</v>
      </c>
      <c r="K80" s="12">
        <v>5707.3158303222426</v>
      </c>
    </row>
    <row r="81" spans="1:21" x14ac:dyDescent="0.25">
      <c r="A81" t="s">
        <v>6</v>
      </c>
      <c r="B81" t="s">
        <v>7</v>
      </c>
      <c r="C81" t="s">
        <v>8</v>
      </c>
      <c r="D81">
        <v>30</v>
      </c>
      <c r="E81">
        <v>4226.42</v>
      </c>
      <c r="F81">
        <v>621.20000000000005</v>
      </c>
      <c r="I81" s="11" t="s">
        <v>65</v>
      </c>
      <c r="J81" s="12">
        <v>10785.250159999996</v>
      </c>
      <c r="K81" s="12">
        <v>5707.3158303222426</v>
      </c>
    </row>
    <row r="82" spans="1:21" x14ac:dyDescent="0.25">
      <c r="A82" t="s">
        <v>12</v>
      </c>
      <c r="B82" t="s">
        <v>13</v>
      </c>
      <c r="C82" t="s">
        <v>11</v>
      </c>
      <c r="D82">
        <v>30</v>
      </c>
      <c r="E82">
        <v>4275.1000000000004</v>
      </c>
      <c r="F82">
        <v>626.5</v>
      </c>
      <c r="I82" t="s">
        <v>68</v>
      </c>
      <c r="J82" s="4">
        <f>1-_xlfn.NORM.DIST(4500,J80,K80,TRUE)</f>
        <v>0.86460868203587116</v>
      </c>
    </row>
    <row r="83" spans="1:21" x14ac:dyDescent="0.25">
      <c r="A83" t="s">
        <v>6</v>
      </c>
      <c r="B83" t="s">
        <v>7</v>
      </c>
      <c r="C83" t="s">
        <v>8</v>
      </c>
      <c r="D83">
        <v>30</v>
      </c>
      <c r="E83">
        <v>4277.51</v>
      </c>
      <c r="F83">
        <v>627.9</v>
      </c>
    </row>
    <row r="84" spans="1:21" x14ac:dyDescent="0.25">
      <c r="A84" t="s">
        <v>6</v>
      </c>
      <c r="B84" t="s">
        <v>7</v>
      </c>
      <c r="C84" t="s">
        <v>8</v>
      </c>
      <c r="D84">
        <v>30</v>
      </c>
      <c r="E84">
        <v>4305.3900000000003</v>
      </c>
      <c r="F84">
        <v>635.79999999999995</v>
      </c>
      <c r="H84" t="s">
        <v>69</v>
      </c>
      <c r="I84" t="s">
        <v>70</v>
      </c>
      <c r="J84" t="s">
        <v>71</v>
      </c>
    </row>
    <row r="85" spans="1:21" x14ac:dyDescent="0.25">
      <c r="A85" t="s">
        <v>6</v>
      </c>
      <c r="B85" t="s">
        <v>7</v>
      </c>
      <c r="C85" t="s">
        <v>8</v>
      </c>
      <c r="D85">
        <v>30</v>
      </c>
      <c r="E85">
        <v>4332.09</v>
      </c>
      <c r="F85">
        <v>637.9</v>
      </c>
      <c r="I85" s="12">
        <v>1018.7971999999999</v>
      </c>
      <c r="J85" s="12">
        <v>715.26334260133694</v>
      </c>
    </row>
    <row r="86" spans="1:21" x14ac:dyDescent="0.25">
      <c r="A86" t="s">
        <v>6</v>
      </c>
      <c r="B86" t="s">
        <v>7</v>
      </c>
      <c r="C86" t="s">
        <v>8</v>
      </c>
      <c r="D86">
        <v>30</v>
      </c>
      <c r="E86">
        <v>4385.58</v>
      </c>
      <c r="F86">
        <v>639.9</v>
      </c>
      <c r="I86" s="12" t="s">
        <v>72</v>
      </c>
      <c r="J86" s="4">
        <f>_xlfn.NORM.DIST(600,I85,J85,TRUE)</f>
        <v>0.27910084332822654</v>
      </c>
    </row>
    <row r="87" spans="1:21" x14ac:dyDescent="0.25">
      <c r="A87" t="s">
        <v>6</v>
      </c>
      <c r="B87" t="s">
        <v>7</v>
      </c>
      <c r="C87" t="s">
        <v>8</v>
      </c>
      <c r="D87">
        <v>30</v>
      </c>
      <c r="E87">
        <v>4423.5</v>
      </c>
      <c r="F87">
        <v>640.79999999999995</v>
      </c>
      <c r="I87" s="12" t="s">
        <v>73</v>
      </c>
      <c r="J87" s="4">
        <f>_xlfn.NORM.DIST(1000,I85,J85,TRUE)</f>
        <v>0.48951695929868905</v>
      </c>
    </row>
    <row r="88" spans="1:21" x14ac:dyDescent="0.25">
      <c r="A88" t="s">
        <v>6</v>
      </c>
      <c r="B88" t="s">
        <v>7</v>
      </c>
      <c r="C88" t="s">
        <v>8</v>
      </c>
      <c r="D88">
        <v>30</v>
      </c>
      <c r="E88">
        <v>4435.84</v>
      </c>
      <c r="F88">
        <v>651.20000000000005</v>
      </c>
      <c r="I88" s="12" t="s">
        <v>74</v>
      </c>
      <c r="J88" s="4">
        <f>J87-J86</f>
        <v>0.2104161159704625</v>
      </c>
    </row>
    <row r="89" spans="1:21" x14ac:dyDescent="0.25">
      <c r="A89" t="s">
        <v>6</v>
      </c>
      <c r="B89" t="s">
        <v>7</v>
      </c>
      <c r="C89" t="s">
        <v>8</v>
      </c>
      <c r="D89">
        <v>30</v>
      </c>
      <c r="E89">
        <v>4466.46</v>
      </c>
      <c r="F89">
        <v>651.70000000000005</v>
      </c>
    </row>
    <row r="90" spans="1:21" x14ac:dyDescent="0.25">
      <c r="A90" t="s">
        <v>6</v>
      </c>
      <c r="B90" t="s">
        <v>7</v>
      </c>
      <c r="C90" t="s">
        <v>8</v>
      </c>
      <c r="D90">
        <v>30</v>
      </c>
      <c r="E90">
        <v>4474.5600000000004</v>
      </c>
      <c r="F90">
        <v>657</v>
      </c>
      <c r="H90" t="s">
        <v>75</v>
      </c>
      <c r="I90" s="10" t="s">
        <v>64</v>
      </c>
      <c r="J90" t="s">
        <v>70</v>
      </c>
      <c r="K90" t="s">
        <v>71</v>
      </c>
      <c r="L90" s="10"/>
      <c r="M90" s="10"/>
      <c r="N90" s="10"/>
      <c r="O90" s="10"/>
      <c r="P90" s="10"/>
      <c r="Q90" s="10"/>
      <c r="R90" s="10"/>
      <c r="S90" s="10"/>
    </row>
    <row r="91" spans="1:21" x14ac:dyDescent="0.25">
      <c r="A91" t="s">
        <v>6</v>
      </c>
      <c r="B91" t="s">
        <v>7</v>
      </c>
      <c r="C91" t="s">
        <v>8</v>
      </c>
      <c r="D91">
        <v>30</v>
      </c>
      <c r="E91">
        <v>4503.45</v>
      </c>
      <c r="F91">
        <v>660.2</v>
      </c>
      <c r="I91" s="11" t="s">
        <v>11</v>
      </c>
      <c r="J91" s="9">
        <v>1260.4380952380957</v>
      </c>
      <c r="K91" s="9">
        <v>755.99007697457057</v>
      </c>
    </row>
    <row r="92" spans="1:21" x14ac:dyDescent="0.25">
      <c r="A92" t="s">
        <v>6</v>
      </c>
      <c r="B92" t="s">
        <v>7</v>
      </c>
      <c r="C92" t="s">
        <v>8</v>
      </c>
      <c r="D92">
        <v>30</v>
      </c>
      <c r="E92">
        <v>4588.59</v>
      </c>
      <c r="F92">
        <v>664.8</v>
      </c>
      <c r="I92" s="11" t="s">
        <v>65</v>
      </c>
      <c r="J92" s="9">
        <v>1260.4380952380957</v>
      </c>
      <c r="K92" s="9">
        <v>755.99007697457057</v>
      </c>
      <c r="T92" s="10"/>
      <c r="U92" s="10"/>
    </row>
    <row r="93" spans="1:21" x14ac:dyDescent="0.25">
      <c r="A93" t="s">
        <v>6</v>
      </c>
      <c r="B93" t="s">
        <v>7</v>
      </c>
      <c r="C93" t="s">
        <v>8</v>
      </c>
      <c r="D93">
        <v>30</v>
      </c>
      <c r="E93">
        <v>4620.1899999999996</v>
      </c>
      <c r="F93">
        <v>665.8</v>
      </c>
      <c r="I93" t="s">
        <v>76</v>
      </c>
      <c r="J93" s="4">
        <f>_xlfn.NORM.DIST(1500,GETPIVOTDATA("Média de Valor",$I$90,"Consumo","Open bar"),GETPIVOTDATA("DesvPad de Valor2",$I$90,"Consumo","Open bar"), TRUE)</f>
        <v>0.62433456248843178</v>
      </c>
    </row>
    <row r="94" spans="1:21" x14ac:dyDescent="0.25">
      <c r="A94" t="s">
        <v>6</v>
      </c>
      <c r="B94" t="s">
        <v>7</v>
      </c>
      <c r="C94" t="s">
        <v>8</v>
      </c>
      <c r="D94">
        <v>30</v>
      </c>
      <c r="E94">
        <v>4685.21</v>
      </c>
      <c r="F94">
        <v>666.8</v>
      </c>
      <c r="I94" t="s">
        <v>77</v>
      </c>
      <c r="J94" s="4">
        <f>_xlfn.NORM.DIST(2000,GETPIVOTDATA("Média de Valor",$I$90,"Consumo","Open bar"),GETPIVOTDATA("DesvPad de Valor2",$I$90,"Consumo","Open bar"), TRUE)</f>
        <v>0.83602943223433512</v>
      </c>
    </row>
    <row r="95" spans="1:21" x14ac:dyDescent="0.25">
      <c r="A95" t="s">
        <v>6</v>
      </c>
      <c r="B95" t="s">
        <v>7</v>
      </c>
      <c r="C95" t="s">
        <v>8</v>
      </c>
      <c r="D95">
        <v>30</v>
      </c>
      <c r="E95">
        <v>4701.72</v>
      </c>
      <c r="F95">
        <v>667.4</v>
      </c>
      <c r="I95" t="s">
        <v>81</v>
      </c>
      <c r="J95" s="4">
        <f>J94-J93</f>
        <v>0.21169486974590335</v>
      </c>
    </row>
    <row r="96" spans="1:21" x14ac:dyDescent="0.25">
      <c r="A96" t="s">
        <v>6</v>
      </c>
      <c r="B96" t="s">
        <v>7</v>
      </c>
      <c r="C96" t="s">
        <v>8</v>
      </c>
      <c r="D96">
        <v>30</v>
      </c>
      <c r="E96">
        <v>4753.13</v>
      </c>
      <c r="F96">
        <v>670.7</v>
      </c>
    </row>
    <row r="97" spans="1:11" x14ac:dyDescent="0.25">
      <c r="A97" t="s">
        <v>6</v>
      </c>
      <c r="B97" t="s">
        <v>7</v>
      </c>
      <c r="C97" t="s">
        <v>8</v>
      </c>
      <c r="D97">
        <v>30</v>
      </c>
      <c r="E97">
        <v>4788.67</v>
      </c>
      <c r="F97">
        <v>672</v>
      </c>
      <c r="H97" t="s">
        <v>78</v>
      </c>
      <c r="I97" s="10" t="s">
        <v>64</v>
      </c>
      <c r="J97" t="s">
        <v>79</v>
      </c>
      <c r="K97" t="s">
        <v>80</v>
      </c>
    </row>
    <row r="98" spans="1:11" x14ac:dyDescent="0.25">
      <c r="A98" t="s">
        <v>6</v>
      </c>
      <c r="B98" t="s">
        <v>7</v>
      </c>
      <c r="C98" t="s">
        <v>8</v>
      </c>
      <c r="D98">
        <v>30</v>
      </c>
      <c r="E98">
        <v>4857.25</v>
      </c>
      <c r="F98">
        <v>676.5</v>
      </c>
      <c r="I98" s="11" t="s">
        <v>11</v>
      </c>
      <c r="J98" s="9">
        <v>27.65986394557823</v>
      </c>
      <c r="K98" s="9">
        <v>2.6676566049970307</v>
      </c>
    </row>
    <row r="99" spans="1:11" x14ac:dyDescent="0.25">
      <c r="A99" t="s">
        <v>6</v>
      </c>
      <c r="B99" t="s">
        <v>7</v>
      </c>
      <c r="C99" t="s">
        <v>8</v>
      </c>
      <c r="D99">
        <v>30</v>
      </c>
      <c r="E99">
        <v>4862.2700000000004</v>
      </c>
      <c r="F99">
        <v>677.1</v>
      </c>
      <c r="I99" s="11" t="s">
        <v>8</v>
      </c>
      <c r="J99" s="9">
        <v>31.077669902912621</v>
      </c>
      <c r="K99" s="9">
        <v>2.599733471966271</v>
      </c>
    </row>
    <row r="100" spans="1:11" x14ac:dyDescent="0.25">
      <c r="A100" t="s">
        <v>6</v>
      </c>
      <c r="B100" t="s">
        <v>7</v>
      </c>
      <c r="C100" t="s">
        <v>8</v>
      </c>
      <c r="D100">
        <v>30</v>
      </c>
      <c r="E100">
        <v>4892.63</v>
      </c>
      <c r="F100">
        <v>678.7</v>
      </c>
      <c r="I100" s="11" t="s">
        <v>65</v>
      </c>
      <c r="J100" s="9">
        <v>29.068000000000001</v>
      </c>
      <c r="K100" s="9">
        <v>3.1276997976302701</v>
      </c>
    </row>
    <row r="101" spans="1:11" x14ac:dyDescent="0.25">
      <c r="A101" t="s">
        <v>6</v>
      </c>
      <c r="B101" t="s">
        <v>7</v>
      </c>
      <c r="C101" t="s">
        <v>8</v>
      </c>
      <c r="D101">
        <v>30</v>
      </c>
      <c r="E101">
        <v>4957.59</v>
      </c>
      <c r="F101">
        <v>683.9</v>
      </c>
      <c r="J101" s="11" t="s">
        <v>82</v>
      </c>
    </row>
    <row r="102" spans="1:11" x14ac:dyDescent="0.25">
      <c r="A102" t="s">
        <v>12</v>
      </c>
      <c r="B102" t="s">
        <v>13</v>
      </c>
      <c r="C102" t="s">
        <v>11</v>
      </c>
      <c r="D102">
        <v>30</v>
      </c>
      <c r="E102">
        <v>4968.2299999999996</v>
      </c>
      <c r="F102">
        <v>684.8</v>
      </c>
      <c r="I102" s="11" t="s">
        <v>83</v>
      </c>
      <c r="J102" s="4">
        <f>1-_xlfn.NORM.DIST(30,J98,K98,TRUE)</f>
        <v>0.19018211916610461</v>
      </c>
    </row>
    <row r="103" spans="1:11" x14ac:dyDescent="0.25">
      <c r="A103" t="s">
        <v>12</v>
      </c>
      <c r="B103" t="s">
        <v>13</v>
      </c>
      <c r="C103" t="s">
        <v>11</v>
      </c>
      <c r="D103">
        <v>30</v>
      </c>
      <c r="E103">
        <v>5080.21</v>
      </c>
      <c r="F103">
        <v>688.3</v>
      </c>
      <c r="I103" s="11" t="s">
        <v>84</v>
      </c>
      <c r="J103" s="4">
        <f>1-_xlfn.NORM.DIST(30,J99,K99,TRUE)</f>
        <v>0.66075733557588334</v>
      </c>
    </row>
    <row r="104" spans="1:11" x14ac:dyDescent="0.25">
      <c r="A104" t="s">
        <v>12</v>
      </c>
      <c r="B104" t="s">
        <v>13</v>
      </c>
      <c r="C104" t="s">
        <v>11</v>
      </c>
      <c r="D104">
        <v>30</v>
      </c>
      <c r="E104">
        <v>5118.57</v>
      </c>
      <c r="F104">
        <v>689.1</v>
      </c>
    </row>
    <row r="105" spans="1:11" x14ac:dyDescent="0.25">
      <c r="A105" t="s">
        <v>12</v>
      </c>
      <c r="B105" t="s">
        <v>13</v>
      </c>
      <c r="C105" t="s">
        <v>11</v>
      </c>
      <c r="D105">
        <v>30</v>
      </c>
      <c r="E105">
        <v>5125.49</v>
      </c>
      <c r="F105">
        <v>693.8</v>
      </c>
      <c r="H105" t="s">
        <v>85</v>
      </c>
      <c r="I105" s="10" t="s">
        <v>64</v>
      </c>
      <c r="J105" t="s">
        <v>66</v>
      </c>
      <c r="K105" t="s">
        <v>67</v>
      </c>
    </row>
    <row r="106" spans="1:11" x14ac:dyDescent="0.25">
      <c r="A106" t="s">
        <v>12</v>
      </c>
      <c r="B106" t="s">
        <v>13</v>
      </c>
      <c r="C106" t="s">
        <v>11</v>
      </c>
      <c r="D106">
        <v>30</v>
      </c>
      <c r="E106">
        <v>5131.99</v>
      </c>
      <c r="F106">
        <v>703</v>
      </c>
      <c r="I106" s="11" t="s">
        <v>12</v>
      </c>
      <c r="J106" s="9">
        <v>10785.250159999992</v>
      </c>
      <c r="K106" s="9">
        <v>5707.3158303222472</v>
      </c>
    </row>
    <row r="107" spans="1:11" x14ac:dyDescent="0.25">
      <c r="A107" t="s">
        <v>12</v>
      </c>
      <c r="B107" t="s">
        <v>13</v>
      </c>
      <c r="C107" t="s">
        <v>11</v>
      </c>
      <c r="D107">
        <v>30</v>
      </c>
      <c r="E107">
        <v>5147.72</v>
      </c>
      <c r="F107">
        <v>706</v>
      </c>
      <c r="I107" s="11" t="s">
        <v>6</v>
      </c>
      <c r="J107" s="9">
        <v>4335.1765686274503</v>
      </c>
      <c r="K107" s="9">
        <v>2574.4824869781924</v>
      </c>
    </row>
    <row r="108" spans="1:11" x14ac:dyDescent="0.25">
      <c r="A108" t="s">
        <v>12</v>
      </c>
      <c r="B108" t="s">
        <v>13</v>
      </c>
      <c r="C108" t="s">
        <v>11</v>
      </c>
      <c r="D108">
        <v>29</v>
      </c>
      <c r="E108">
        <v>5200.49</v>
      </c>
      <c r="F108">
        <v>714.7</v>
      </c>
      <c r="I108" s="11" t="s">
        <v>65</v>
      </c>
      <c r="J108" s="9">
        <v>7886.9792070484555</v>
      </c>
      <c r="K108" s="9">
        <v>5583.3546386890202</v>
      </c>
    </row>
    <row r="109" spans="1:11" x14ac:dyDescent="0.25">
      <c r="A109" t="s">
        <v>12</v>
      </c>
      <c r="B109" t="s">
        <v>13</v>
      </c>
      <c r="C109" t="s">
        <v>11</v>
      </c>
      <c r="D109">
        <v>29</v>
      </c>
      <c r="E109">
        <v>5322.86</v>
      </c>
      <c r="F109">
        <v>716.1</v>
      </c>
      <c r="I109" s="11" t="s">
        <v>39</v>
      </c>
      <c r="J109" s="8">
        <v>0.9</v>
      </c>
    </row>
    <row r="110" spans="1:11" x14ac:dyDescent="0.25">
      <c r="A110" t="s">
        <v>12</v>
      </c>
      <c r="B110" t="s">
        <v>13</v>
      </c>
      <c r="C110" t="s">
        <v>11</v>
      </c>
      <c r="D110">
        <v>29</v>
      </c>
      <c r="E110">
        <v>5330.55</v>
      </c>
      <c r="F110">
        <v>716.5</v>
      </c>
      <c r="J110" t="s">
        <v>22</v>
      </c>
    </row>
    <row r="111" spans="1:11" x14ac:dyDescent="0.25">
      <c r="A111" t="s">
        <v>6</v>
      </c>
      <c r="B111" t="s">
        <v>7</v>
      </c>
      <c r="C111" t="s">
        <v>8</v>
      </c>
      <c r="D111">
        <v>29</v>
      </c>
      <c r="E111">
        <v>5375.21</v>
      </c>
      <c r="F111">
        <v>728.2</v>
      </c>
      <c r="I111" s="11" t="s">
        <v>86</v>
      </c>
      <c r="J111" s="13">
        <f>_xlfn.NORM.INV($J$109,J106,K106)</f>
        <v>18099.469697406952</v>
      </c>
    </row>
    <row r="112" spans="1:11" x14ac:dyDescent="0.25">
      <c r="A112" t="s">
        <v>6</v>
      </c>
      <c r="B112" t="s">
        <v>7</v>
      </c>
      <c r="C112" t="s">
        <v>8</v>
      </c>
      <c r="D112">
        <v>29</v>
      </c>
      <c r="E112">
        <v>5507.77</v>
      </c>
      <c r="F112">
        <v>746.9</v>
      </c>
      <c r="I112" s="11" t="s">
        <v>87</v>
      </c>
      <c r="J112" s="13">
        <f>_xlfn.NORM.INV($J$109,J107,K107)</f>
        <v>7634.5086302815089</v>
      </c>
    </row>
    <row r="113" spans="1:6" x14ac:dyDescent="0.25">
      <c r="A113" t="s">
        <v>6</v>
      </c>
      <c r="B113" t="s">
        <v>7</v>
      </c>
      <c r="C113" t="s">
        <v>8</v>
      </c>
      <c r="D113">
        <v>29</v>
      </c>
      <c r="E113">
        <v>5524.26</v>
      </c>
      <c r="F113">
        <v>749.3</v>
      </c>
    </row>
    <row r="114" spans="1:6" x14ac:dyDescent="0.25">
      <c r="A114" t="s">
        <v>6</v>
      </c>
      <c r="B114" t="s">
        <v>7</v>
      </c>
      <c r="C114" t="s">
        <v>8</v>
      </c>
      <c r="D114">
        <v>29</v>
      </c>
      <c r="E114">
        <v>5551.6</v>
      </c>
      <c r="F114">
        <v>754.5</v>
      </c>
    </row>
    <row r="115" spans="1:6" x14ac:dyDescent="0.25">
      <c r="A115" t="s">
        <v>6</v>
      </c>
      <c r="B115" t="s">
        <v>7</v>
      </c>
      <c r="C115" t="s">
        <v>8</v>
      </c>
      <c r="D115">
        <v>29</v>
      </c>
      <c r="E115">
        <v>5583.23</v>
      </c>
      <c r="F115">
        <v>755.3</v>
      </c>
    </row>
    <row r="116" spans="1:6" x14ac:dyDescent="0.25">
      <c r="A116" t="s">
        <v>6</v>
      </c>
      <c r="B116" t="s">
        <v>7</v>
      </c>
      <c r="C116" t="s">
        <v>8</v>
      </c>
      <c r="D116">
        <v>29</v>
      </c>
      <c r="E116">
        <v>5642.79</v>
      </c>
      <c r="F116">
        <v>761.4</v>
      </c>
    </row>
    <row r="117" spans="1:6" x14ac:dyDescent="0.25">
      <c r="A117" t="s">
        <v>6</v>
      </c>
      <c r="B117" t="s">
        <v>7</v>
      </c>
      <c r="C117" t="s">
        <v>8</v>
      </c>
      <c r="D117">
        <v>29</v>
      </c>
      <c r="E117">
        <v>5658.85</v>
      </c>
      <c r="F117">
        <v>767.4</v>
      </c>
    </row>
    <row r="118" spans="1:6" x14ac:dyDescent="0.25">
      <c r="A118" t="s">
        <v>6</v>
      </c>
      <c r="B118" t="s">
        <v>7</v>
      </c>
      <c r="C118" t="s">
        <v>8</v>
      </c>
      <c r="D118">
        <v>29</v>
      </c>
      <c r="E118">
        <v>5669.72</v>
      </c>
      <c r="F118">
        <v>768</v>
      </c>
    </row>
    <row r="119" spans="1:6" x14ac:dyDescent="0.25">
      <c r="A119" t="s">
        <v>12</v>
      </c>
      <c r="B119" t="s">
        <v>13</v>
      </c>
      <c r="C119" t="s">
        <v>11</v>
      </c>
      <c r="D119">
        <v>29</v>
      </c>
      <c r="E119">
        <v>5709.58</v>
      </c>
      <c r="F119">
        <v>771.3</v>
      </c>
    </row>
    <row r="120" spans="1:6" x14ac:dyDescent="0.25">
      <c r="A120" t="s">
        <v>12</v>
      </c>
      <c r="B120" t="s">
        <v>13</v>
      </c>
      <c r="C120" t="s">
        <v>11</v>
      </c>
      <c r="D120">
        <v>29</v>
      </c>
      <c r="E120">
        <v>5714.69</v>
      </c>
      <c r="F120">
        <v>776.9</v>
      </c>
    </row>
    <row r="121" spans="1:6" x14ac:dyDescent="0.25">
      <c r="A121" t="s">
        <v>12</v>
      </c>
      <c r="B121" t="s">
        <v>13</v>
      </c>
      <c r="C121" t="s">
        <v>11</v>
      </c>
      <c r="D121">
        <v>29</v>
      </c>
      <c r="E121">
        <v>5733.54</v>
      </c>
      <c r="F121">
        <v>785.2</v>
      </c>
    </row>
    <row r="122" spans="1:6" x14ac:dyDescent="0.25">
      <c r="A122" t="s">
        <v>12</v>
      </c>
      <c r="B122" t="s">
        <v>13</v>
      </c>
      <c r="C122" t="s">
        <v>11</v>
      </c>
      <c r="D122">
        <v>29</v>
      </c>
      <c r="E122">
        <v>5739.95</v>
      </c>
      <c r="F122">
        <v>793.1</v>
      </c>
    </row>
    <row r="123" spans="1:6" x14ac:dyDescent="0.25">
      <c r="A123" t="s">
        <v>12</v>
      </c>
      <c r="B123" t="s">
        <v>13</v>
      </c>
      <c r="C123" t="s">
        <v>11</v>
      </c>
      <c r="D123">
        <v>29</v>
      </c>
      <c r="E123">
        <v>5783.9</v>
      </c>
      <c r="F123">
        <v>793.5</v>
      </c>
    </row>
    <row r="124" spans="1:6" x14ac:dyDescent="0.25">
      <c r="A124" t="s">
        <v>12</v>
      </c>
      <c r="B124" t="s">
        <v>13</v>
      </c>
      <c r="C124" t="s">
        <v>11</v>
      </c>
      <c r="D124">
        <v>29</v>
      </c>
      <c r="E124">
        <v>6016.98</v>
      </c>
      <c r="F124">
        <v>796.3</v>
      </c>
    </row>
    <row r="125" spans="1:6" x14ac:dyDescent="0.25">
      <c r="A125" t="s">
        <v>6</v>
      </c>
      <c r="B125" t="s">
        <v>7</v>
      </c>
      <c r="C125" t="s">
        <v>8</v>
      </c>
      <c r="D125">
        <v>29</v>
      </c>
      <c r="E125">
        <v>6055.25</v>
      </c>
      <c r="F125">
        <v>806.2</v>
      </c>
    </row>
    <row r="126" spans="1:6" x14ac:dyDescent="0.25">
      <c r="A126" t="s">
        <v>12</v>
      </c>
      <c r="B126" t="s">
        <v>13</v>
      </c>
      <c r="C126" t="s">
        <v>11</v>
      </c>
      <c r="D126">
        <v>29</v>
      </c>
      <c r="E126">
        <v>6208.69</v>
      </c>
      <c r="F126">
        <v>807.7</v>
      </c>
    </row>
    <row r="127" spans="1:6" x14ac:dyDescent="0.25">
      <c r="A127" t="s">
        <v>12</v>
      </c>
      <c r="B127" t="s">
        <v>13</v>
      </c>
      <c r="C127" t="s">
        <v>11</v>
      </c>
      <c r="D127">
        <v>29</v>
      </c>
      <c r="E127">
        <v>6226.49</v>
      </c>
      <c r="F127">
        <v>810.5</v>
      </c>
    </row>
    <row r="128" spans="1:6" x14ac:dyDescent="0.25">
      <c r="A128" t="s">
        <v>12</v>
      </c>
      <c r="B128" t="s">
        <v>13</v>
      </c>
      <c r="C128" t="s">
        <v>11</v>
      </c>
      <c r="D128">
        <v>29</v>
      </c>
      <c r="E128">
        <v>6354.93</v>
      </c>
      <c r="F128">
        <v>812.8</v>
      </c>
    </row>
    <row r="129" spans="1:6" x14ac:dyDescent="0.25">
      <c r="A129" t="s">
        <v>12</v>
      </c>
      <c r="B129" t="s">
        <v>13</v>
      </c>
      <c r="C129" t="s">
        <v>11</v>
      </c>
      <c r="D129">
        <v>29</v>
      </c>
      <c r="E129">
        <v>6394.16</v>
      </c>
      <c r="F129">
        <v>821</v>
      </c>
    </row>
    <row r="130" spans="1:6" x14ac:dyDescent="0.25">
      <c r="A130" t="s">
        <v>12</v>
      </c>
      <c r="B130" t="s">
        <v>13</v>
      </c>
      <c r="C130" t="s">
        <v>11</v>
      </c>
      <c r="D130">
        <v>29</v>
      </c>
      <c r="E130">
        <v>6444.24</v>
      </c>
      <c r="F130">
        <v>824.9</v>
      </c>
    </row>
    <row r="131" spans="1:6" x14ac:dyDescent="0.25">
      <c r="A131" t="s">
        <v>12</v>
      </c>
      <c r="B131" t="s">
        <v>13</v>
      </c>
      <c r="C131" t="s">
        <v>11</v>
      </c>
      <c r="D131">
        <v>29</v>
      </c>
      <c r="E131">
        <v>6545.74</v>
      </c>
      <c r="F131">
        <v>825</v>
      </c>
    </row>
    <row r="132" spans="1:6" x14ac:dyDescent="0.25">
      <c r="A132" t="s">
        <v>12</v>
      </c>
      <c r="B132" t="s">
        <v>13</v>
      </c>
      <c r="C132" t="s">
        <v>11</v>
      </c>
      <c r="D132">
        <v>29</v>
      </c>
      <c r="E132">
        <v>6556.41</v>
      </c>
      <c r="F132">
        <v>829.9</v>
      </c>
    </row>
    <row r="133" spans="1:6" x14ac:dyDescent="0.25">
      <c r="A133" t="s">
        <v>12</v>
      </c>
      <c r="B133" t="s">
        <v>13</v>
      </c>
      <c r="C133" t="s">
        <v>11</v>
      </c>
      <c r="D133">
        <v>29</v>
      </c>
      <c r="E133">
        <v>6603.33</v>
      </c>
      <c r="F133">
        <v>834.3</v>
      </c>
    </row>
    <row r="134" spans="1:6" x14ac:dyDescent="0.25">
      <c r="A134" t="s">
        <v>12</v>
      </c>
      <c r="B134" t="s">
        <v>13</v>
      </c>
      <c r="C134" t="s">
        <v>11</v>
      </c>
      <c r="D134">
        <v>29</v>
      </c>
      <c r="E134">
        <v>6689.72</v>
      </c>
      <c r="F134">
        <v>835.8</v>
      </c>
    </row>
    <row r="135" spans="1:6" x14ac:dyDescent="0.25">
      <c r="A135" t="s">
        <v>12</v>
      </c>
      <c r="B135" t="s">
        <v>13</v>
      </c>
      <c r="C135" t="s">
        <v>11</v>
      </c>
      <c r="D135">
        <v>29</v>
      </c>
      <c r="E135">
        <v>6724.32</v>
      </c>
      <c r="F135">
        <v>835.8</v>
      </c>
    </row>
    <row r="136" spans="1:6" x14ac:dyDescent="0.25">
      <c r="A136" t="s">
        <v>12</v>
      </c>
      <c r="B136" t="s">
        <v>13</v>
      </c>
      <c r="C136" t="s">
        <v>11</v>
      </c>
      <c r="D136">
        <v>29</v>
      </c>
      <c r="E136">
        <v>6725.51</v>
      </c>
      <c r="F136">
        <v>848.3</v>
      </c>
    </row>
    <row r="137" spans="1:6" x14ac:dyDescent="0.25">
      <c r="A137" t="s">
        <v>12</v>
      </c>
      <c r="B137" t="s">
        <v>13</v>
      </c>
      <c r="C137" t="s">
        <v>11</v>
      </c>
      <c r="D137">
        <v>29</v>
      </c>
      <c r="E137">
        <v>6861.72</v>
      </c>
      <c r="F137">
        <v>858.5</v>
      </c>
    </row>
    <row r="138" spans="1:6" x14ac:dyDescent="0.25">
      <c r="A138" t="s">
        <v>12</v>
      </c>
      <c r="B138" t="s">
        <v>13</v>
      </c>
      <c r="C138" t="s">
        <v>11</v>
      </c>
      <c r="D138">
        <v>29</v>
      </c>
      <c r="E138">
        <v>6929.57</v>
      </c>
      <c r="F138">
        <v>859.1</v>
      </c>
    </row>
    <row r="139" spans="1:6" x14ac:dyDescent="0.25">
      <c r="A139" t="s">
        <v>6</v>
      </c>
      <c r="B139" t="s">
        <v>7</v>
      </c>
      <c r="C139" t="s">
        <v>8</v>
      </c>
      <c r="D139">
        <v>29</v>
      </c>
      <c r="E139">
        <v>6930.6</v>
      </c>
      <c r="F139">
        <v>865.6</v>
      </c>
    </row>
    <row r="140" spans="1:6" x14ac:dyDescent="0.25">
      <c r="A140" t="s">
        <v>6</v>
      </c>
      <c r="B140" t="s">
        <v>7</v>
      </c>
      <c r="C140" t="s">
        <v>8</v>
      </c>
      <c r="D140">
        <v>29</v>
      </c>
      <c r="E140">
        <v>6954.12</v>
      </c>
      <c r="F140">
        <v>870.5</v>
      </c>
    </row>
    <row r="141" spans="1:6" x14ac:dyDescent="0.25">
      <c r="A141" t="s">
        <v>6</v>
      </c>
      <c r="B141" t="s">
        <v>7</v>
      </c>
      <c r="C141" t="s">
        <v>8</v>
      </c>
      <c r="D141">
        <v>29</v>
      </c>
      <c r="E141">
        <v>7069.52</v>
      </c>
      <c r="F141">
        <v>873.9</v>
      </c>
    </row>
    <row r="142" spans="1:6" x14ac:dyDescent="0.25">
      <c r="A142" t="s">
        <v>12</v>
      </c>
      <c r="B142" t="s">
        <v>13</v>
      </c>
      <c r="C142" t="s">
        <v>11</v>
      </c>
      <c r="D142">
        <v>29</v>
      </c>
      <c r="E142">
        <v>7310.86</v>
      </c>
      <c r="F142">
        <v>881.3</v>
      </c>
    </row>
    <row r="143" spans="1:6" x14ac:dyDescent="0.25">
      <c r="A143" t="s">
        <v>12</v>
      </c>
      <c r="B143" t="s">
        <v>13</v>
      </c>
      <c r="C143" t="s">
        <v>11</v>
      </c>
      <c r="D143">
        <v>29</v>
      </c>
      <c r="E143">
        <v>7319.07</v>
      </c>
      <c r="F143">
        <v>881.9</v>
      </c>
    </row>
    <row r="144" spans="1:6" x14ac:dyDescent="0.25">
      <c r="A144" t="s">
        <v>12</v>
      </c>
      <c r="B144" t="s">
        <v>13</v>
      </c>
      <c r="C144" t="s">
        <v>11</v>
      </c>
      <c r="D144">
        <v>29</v>
      </c>
      <c r="E144">
        <v>7386.64</v>
      </c>
      <c r="F144">
        <v>886.4</v>
      </c>
    </row>
    <row r="145" spans="1:6" x14ac:dyDescent="0.25">
      <c r="A145" t="s">
        <v>9</v>
      </c>
      <c r="B145" t="s">
        <v>10</v>
      </c>
      <c r="C145" t="s">
        <v>11</v>
      </c>
      <c r="D145">
        <v>28</v>
      </c>
      <c r="E145">
        <v>7480.18</v>
      </c>
      <c r="F145">
        <v>887.2</v>
      </c>
    </row>
    <row r="146" spans="1:6" x14ac:dyDescent="0.25">
      <c r="A146" t="s">
        <v>9</v>
      </c>
      <c r="B146" t="s">
        <v>10</v>
      </c>
      <c r="C146" t="s">
        <v>11</v>
      </c>
      <c r="D146">
        <v>28</v>
      </c>
      <c r="E146">
        <v>7481.53</v>
      </c>
      <c r="F146">
        <v>895.5</v>
      </c>
    </row>
    <row r="147" spans="1:6" x14ac:dyDescent="0.25">
      <c r="A147" t="s">
        <v>9</v>
      </c>
      <c r="B147" t="s">
        <v>10</v>
      </c>
      <c r="C147" t="s">
        <v>11</v>
      </c>
      <c r="D147">
        <v>28</v>
      </c>
      <c r="E147">
        <v>7520.33</v>
      </c>
      <c r="F147">
        <v>899.6</v>
      </c>
    </row>
    <row r="148" spans="1:6" x14ac:dyDescent="0.25">
      <c r="A148" t="s">
        <v>9</v>
      </c>
      <c r="B148" t="s">
        <v>10</v>
      </c>
      <c r="C148" t="s">
        <v>11</v>
      </c>
      <c r="D148">
        <v>28</v>
      </c>
      <c r="E148">
        <v>7536.38</v>
      </c>
      <c r="F148">
        <v>903.6</v>
      </c>
    </row>
    <row r="149" spans="1:6" x14ac:dyDescent="0.25">
      <c r="A149" t="s">
        <v>9</v>
      </c>
      <c r="B149" t="s">
        <v>10</v>
      </c>
      <c r="C149" t="s">
        <v>11</v>
      </c>
      <c r="D149">
        <v>28</v>
      </c>
      <c r="E149">
        <v>7610.08</v>
      </c>
      <c r="F149">
        <v>915.2</v>
      </c>
    </row>
    <row r="150" spans="1:6" x14ac:dyDescent="0.25">
      <c r="A150" t="s">
        <v>12</v>
      </c>
      <c r="B150" t="s">
        <v>13</v>
      </c>
      <c r="C150" t="s">
        <v>11</v>
      </c>
      <c r="D150">
        <v>28</v>
      </c>
      <c r="E150">
        <v>7665.51</v>
      </c>
      <c r="F150">
        <v>930.7</v>
      </c>
    </row>
    <row r="151" spans="1:6" x14ac:dyDescent="0.25">
      <c r="A151" t="s">
        <v>12</v>
      </c>
      <c r="B151" t="s">
        <v>13</v>
      </c>
      <c r="C151" t="s">
        <v>11</v>
      </c>
      <c r="D151">
        <v>28</v>
      </c>
      <c r="E151">
        <v>7713.74</v>
      </c>
      <c r="F151">
        <v>944.6</v>
      </c>
    </row>
    <row r="152" spans="1:6" x14ac:dyDescent="0.25">
      <c r="A152" t="s">
        <v>12</v>
      </c>
      <c r="B152" t="s">
        <v>13</v>
      </c>
      <c r="C152" t="s">
        <v>11</v>
      </c>
      <c r="D152">
        <v>28</v>
      </c>
      <c r="E152">
        <v>7761.63</v>
      </c>
      <c r="F152">
        <v>945.5</v>
      </c>
    </row>
    <row r="153" spans="1:6" x14ac:dyDescent="0.25">
      <c r="A153" t="s">
        <v>12</v>
      </c>
      <c r="B153" t="s">
        <v>13</v>
      </c>
      <c r="C153" t="s">
        <v>11</v>
      </c>
      <c r="D153">
        <v>28</v>
      </c>
      <c r="E153">
        <v>7811.17</v>
      </c>
      <c r="F153">
        <v>950.9</v>
      </c>
    </row>
    <row r="154" spans="1:6" x14ac:dyDescent="0.25">
      <c r="A154" t="s">
        <v>12</v>
      </c>
      <c r="B154" t="s">
        <v>13</v>
      </c>
      <c r="C154" t="s">
        <v>11</v>
      </c>
      <c r="D154">
        <v>28</v>
      </c>
      <c r="E154">
        <v>7873.62</v>
      </c>
      <c r="F154">
        <v>961.9</v>
      </c>
    </row>
    <row r="155" spans="1:6" x14ac:dyDescent="0.25">
      <c r="A155" t="s">
        <v>12</v>
      </c>
      <c r="B155" t="s">
        <v>13</v>
      </c>
      <c r="C155" t="s">
        <v>11</v>
      </c>
      <c r="D155">
        <v>28</v>
      </c>
      <c r="E155">
        <v>7888.7</v>
      </c>
      <c r="F155">
        <v>972.2</v>
      </c>
    </row>
    <row r="156" spans="1:6" x14ac:dyDescent="0.25">
      <c r="A156" t="s">
        <v>12</v>
      </c>
      <c r="B156" t="s">
        <v>13</v>
      </c>
      <c r="C156" t="s">
        <v>11</v>
      </c>
      <c r="D156">
        <v>28</v>
      </c>
      <c r="E156">
        <v>7944.51</v>
      </c>
      <c r="F156">
        <v>980.1</v>
      </c>
    </row>
    <row r="157" spans="1:6" x14ac:dyDescent="0.25">
      <c r="A157" t="s">
        <v>12</v>
      </c>
      <c r="B157" t="s">
        <v>13</v>
      </c>
      <c r="C157" t="s">
        <v>11</v>
      </c>
      <c r="D157">
        <v>28</v>
      </c>
      <c r="E157">
        <v>7951.22</v>
      </c>
      <c r="F157">
        <v>994.1</v>
      </c>
    </row>
    <row r="158" spans="1:6" x14ac:dyDescent="0.25">
      <c r="A158" t="s">
        <v>12</v>
      </c>
      <c r="B158" t="s">
        <v>13</v>
      </c>
      <c r="C158" t="s">
        <v>11</v>
      </c>
      <c r="D158">
        <v>28</v>
      </c>
      <c r="E158">
        <v>8014.63</v>
      </c>
      <c r="F158">
        <v>997.5</v>
      </c>
    </row>
    <row r="159" spans="1:6" x14ac:dyDescent="0.25">
      <c r="A159" t="s">
        <v>12</v>
      </c>
      <c r="B159" t="s">
        <v>13</v>
      </c>
      <c r="C159" t="s">
        <v>11</v>
      </c>
      <c r="D159">
        <v>28</v>
      </c>
      <c r="E159">
        <v>8017.2</v>
      </c>
      <c r="F159">
        <v>1002.5</v>
      </c>
    </row>
    <row r="160" spans="1:6" x14ac:dyDescent="0.25">
      <c r="A160" t="s">
        <v>12</v>
      </c>
      <c r="B160" t="s">
        <v>13</v>
      </c>
      <c r="C160" t="s">
        <v>11</v>
      </c>
      <c r="D160">
        <v>28</v>
      </c>
      <c r="E160">
        <v>8093.62</v>
      </c>
      <c r="F160">
        <v>1010.7</v>
      </c>
    </row>
    <row r="161" spans="1:6" x14ac:dyDescent="0.25">
      <c r="A161" t="s">
        <v>12</v>
      </c>
      <c r="B161" t="s">
        <v>13</v>
      </c>
      <c r="C161" t="s">
        <v>11</v>
      </c>
      <c r="D161">
        <v>28</v>
      </c>
      <c r="E161">
        <v>8148.89</v>
      </c>
      <c r="F161">
        <v>1011.5</v>
      </c>
    </row>
    <row r="162" spans="1:6" x14ac:dyDescent="0.25">
      <c r="A162" t="s">
        <v>12</v>
      </c>
      <c r="B162" t="s">
        <v>13</v>
      </c>
      <c r="C162" t="s">
        <v>11</v>
      </c>
      <c r="D162">
        <v>28</v>
      </c>
      <c r="E162">
        <v>8197.3799999999992</v>
      </c>
      <c r="F162">
        <v>1012.7</v>
      </c>
    </row>
    <row r="163" spans="1:6" x14ac:dyDescent="0.25">
      <c r="A163" t="s">
        <v>12</v>
      </c>
      <c r="B163" t="s">
        <v>13</v>
      </c>
      <c r="C163" t="s">
        <v>11</v>
      </c>
      <c r="D163">
        <v>28</v>
      </c>
      <c r="E163">
        <v>8271.6200000000008</v>
      </c>
      <c r="F163">
        <v>1014.5</v>
      </c>
    </row>
    <row r="164" spans="1:6" x14ac:dyDescent="0.25">
      <c r="A164" t="s">
        <v>6</v>
      </c>
      <c r="B164" t="s">
        <v>7</v>
      </c>
      <c r="C164" t="s">
        <v>8</v>
      </c>
      <c r="D164">
        <v>28</v>
      </c>
      <c r="E164">
        <v>8304.2000000000007</v>
      </c>
      <c r="F164">
        <v>1021.4</v>
      </c>
    </row>
    <row r="165" spans="1:6" x14ac:dyDescent="0.25">
      <c r="A165" t="s">
        <v>12</v>
      </c>
      <c r="B165" t="s">
        <v>13</v>
      </c>
      <c r="C165" t="s">
        <v>11</v>
      </c>
      <c r="D165">
        <v>28</v>
      </c>
      <c r="E165">
        <v>8388.73</v>
      </c>
      <c r="F165">
        <v>1024.0999999999999</v>
      </c>
    </row>
    <row r="166" spans="1:6" x14ac:dyDescent="0.25">
      <c r="A166" t="s">
        <v>6</v>
      </c>
      <c r="B166" t="s">
        <v>7</v>
      </c>
      <c r="C166" t="s">
        <v>8</v>
      </c>
      <c r="D166">
        <v>28</v>
      </c>
      <c r="E166">
        <v>8400.9599999999991</v>
      </c>
      <c r="F166">
        <v>1029.8</v>
      </c>
    </row>
    <row r="167" spans="1:6" x14ac:dyDescent="0.25">
      <c r="A167" t="s">
        <v>6</v>
      </c>
      <c r="B167" t="s">
        <v>7</v>
      </c>
      <c r="C167" t="s">
        <v>8</v>
      </c>
      <c r="D167">
        <v>28</v>
      </c>
      <c r="E167">
        <v>8561.84</v>
      </c>
      <c r="F167">
        <v>1044.0999999999999</v>
      </c>
    </row>
    <row r="168" spans="1:6" x14ac:dyDescent="0.25">
      <c r="A168" t="s">
        <v>6</v>
      </c>
      <c r="B168" t="s">
        <v>7</v>
      </c>
      <c r="C168" t="s">
        <v>8</v>
      </c>
      <c r="D168">
        <v>28</v>
      </c>
      <c r="E168">
        <v>8563.99</v>
      </c>
      <c r="F168">
        <v>1048.4000000000001</v>
      </c>
    </row>
    <row r="169" spans="1:6" x14ac:dyDescent="0.25">
      <c r="A169" t="s">
        <v>12</v>
      </c>
      <c r="B169" t="s">
        <v>13</v>
      </c>
      <c r="C169" t="s">
        <v>11</v>
      </c>
      <c r="D169">
        <v>28</v>
      </c>
      <c r="E169">
        <v>8810.1</v>
      </c>
      <c r="F169">
        <v>1052.5</v>
      </c>
    </row>
    <row r="170" spans="1:6" x14ac:dyDescent="0.25">
      <c r="A170" t="s">
        <v>12</v>
      </c>
      <c r="B170" t="s">
        <v>13</v>
      </c>
      <c r="C170" t="s">
        <v>11</v>
      </c>
      <c r="D170">
        <v>28</v>
      </c>
      <c r="E170">
        <v>8816.26</v>
      </c>
      <c r="F170">
        <v>1070.5999999999999</v>
      </c>
    </row>
    <row r="171" spans="1:6" x14ac:dyDescent="0.25">
      <c r="A171" t="s">
        <v>12</v>
      </c>
      <c r="B171" t="s">
        <v>13</v>
      </c>
      <c r="C171" t="s">
        <v>11</v>
      </c>
      <c r="D171">
        <v>28</v>
      </c>
      <c r="E171">
        <v>8930.9599999999991</v>
      </c>
      <c r="F171">
        <v>1071.5999999999999</v>
      </c>
    </row>
    <row r="172" spans="1:6" x14ac:dyDescent="0.25">
      <c r="A172" t="s">
        <v>12</v>
      </c>
      <c r="B172" t="s">
        <v>13</v>
      </c>
      <c r="C172" t="s">
        <v>11</v>
      </c>
      <c r="D172">
        <v>28</v>
      </c>
      <c r="E172">
        <v>8954.6</v>
      </c>
      <c r="F172">
        <v>1084.0999999999999</v>
      </c>
    </row>
    <row r="173" spans="1:6" x14ac:dyDescent="0.25">
      <c r="A173" t="s">
        <v>12</v>
      </c>
      <c r="B173" t="s">
        <v>13</v>
      </c>
      <c r="C173" t="s">
        <v>11</v>
      </c>
      <c r="D173">
        <v>27</v>
      </c>
      <c r="E173">
        <v>8969.11</v>
      </c>
      <c r="F173">
        <v>1089.2</v>
      </c>
    </row>
    <row r="174" spans="1:6" x14ac:dyDescent="0.25">
      <c r="A174" t="s">
        <v>12</v>
      </c>
      <c r="B174" t="s">
        <v>13</v>
      </c>
      <c r="C174" t="s">
        <v>11</v>
      </c>
      <c r="D174">
        <v>27</v>
      </c>
      <c r="E174">
        <v>9180.3799999999992</v>
      </c>
      <c r="F174">
        <v>1090.2</v>
      </c>
    </row>
    <row r="175" spans="1:6" x14ac:dyDescent="0.25">
      <c r="A175" t="s">
        <v>12</v>
      </c>
      <c r="B175" t="s">
        <v>13</v>
      </c>
      <c r="C175" t="s">
        <v>11</v>
      </c>
      <c r="D175">
        <v>27</v>
      </c>
      <c r="E175">
        <v>9292.19</v>
      </c>
      <c r="F175">
        <v>1091.5</v>
      </c>
    </row>
    <row r="176" spans="1:6" x14ac:dyDescent="0.25">
      <c r="A176" t="s">
        <v>6</v>
      </c>
      <c r="B176" t="s">
        <v>7</v>
      </c>
      <c r="C176" t="s">
        <v>8</v>
      </c>
      <c r="D176">
        <v>27</v>
      </c>
      <c r="E176">
        <v>9404.67</v>
      </c>
      <c r="F176">
        <v>1093</v>
      </c>
    </row>
    <row r="177" spans="1:6" x14ac:dyDescent="0.25">
      <c r="A177" t="s">
        <v>6</v>
      </c>
      <c r="B177" t="s">
        <v>7</v>
      </c>
      <c r="C177" t="s">
        <v>8</v>
      </c>
      <c r="D177">
        <v>27</v>
      </c>
      <c r="E177">
        <v>9474.67</v>
      </c>
      <c r="F177">
        <v>1098.7</v>
      </c>
    </row>
    <row r="178" spans="1:6" x14ac:dyDescent="0.25">
      <c r="A178" t="s">
        <v>6</v>
      </c>
      <c r="B178" t="s">
        <v>7</v>
      </c>
      <c r="C178" t="s">
        <v>8</v>
      </c>
      <c r="D178">
        <v>27</v>
      </c>
      <c r="E178">
        <v>9574.31</v>
      </c>
      <c r="F178">
        <v>1101.3</v>
      </c>
    </row>
    <row r="179" spans="1:6" x14ac:dyDescent="0.25">
      <c r="A179" t="s">
        <v>6</v>
      </c>
      <c r="B179" t="s">
        <v>7</v>
      </c>
      <c r="C179" t="s">
        <v>8</v>
      </c>
      <c r="D179">
        <v>27</v>
      </c>
      <c r="E179">
        <v>9643.59</v>
      </c>
      <c r="F179">
        <v>1118.0999999999999</v>
      </c>
    </row>
    <row r="180" spans="1:6" x14ac:dyDescent="0.25">
      <c r="A180" t="s">
        <v>12</v>
      </c>
      <c r="B180" t="s">
        <v>13</v>
      </c>
      <c r="C180" t="s">
        <v>11</v>
      </c>
      <c r="D180">
        <v>27</v>
      </c>
      <c r="E180">
        <v>9764.48</v>
      </c>
      <c r="F180">
        <v>1119.9000000000001</v>
      </c>
    </row>
    <row r="181" spans="1:6" x14ac:dyDescent="0.25">
      <c r="A181" t="s">
        <v>12</v>
      </c>
      <c r="B181" t="s">
        <v>13</v>
      </c>
      <c r="C181" t="s">
        <v>11</v>
      </c>
      <c r="D181">
        <v>27</v>
      </c>
      <c r="E181">
        <v>9792</v>
      </c>
      <c r="F181">
        <v>1128.9000000000001</v>
      </c>
    </row>
    <row r="182" spans="1:6" x14ac:dyDescent="0.25">
      <c r="A182" t="s">
        <v>12</v>
      </c>
      <c r="B182" t="s">
        <v>13</v>
      </c>
      <c r="C182" t="s">
        <v>11</v>
      </c>
      <c r="D182">
        <v>27</v>
      </c>
      <c r="E182">
        <v>10152.799999999999</v>
      </c>
      <c r="F182">
        <v>1130.5</v>
      </c>
    </row>
    <row r="183" spans="1:6" x14ac:dyDescent="0.25">
      <c r="A183" t="s">
        <v>12</v>
      </c>
      <c r="B183" t="s">
        <v>13</v>
      </c>
      <c r="C183" t="s">
        <v>11</v>
      </c>
      <c r="D183">
        <v>27</v>
      </c>
      <c r="E183">
        <v>10158.299999999999</v>
      </c>
      <c r="F183">
        <v>1139.2</v>
      </c>
    </row>
    <row r="184" spans="1:6" x14ac:dyDescent="0.25">
      <c r="A184" t="s">
        <v>12</v>
      </c>
      <c r="B184" t="s">
        <v>13</v>
      </c>
      <c r="C184" t="s">
        <v>11</v>
      </c>
      <c r="D184">
        <v>27</v>
      </c>
      <c r="E184">
        <v>10178.9</v>
      </c>
      <c r="F184">
        <v>1144.8</v>
      </c>
    </row>
    <row r="185" spans="1:6" x14ac:dyDescent="0.25">
      <c r="A185" t="s">
        <v>12</v>
      </c>
      <c r="B185" t="s">
        <v>13</v>
      </c>
      <c r="C185" t="s">
        <v>11</v>
      </c>
      <c r="D185">
        <v>27</v>
      </c>
      <c r="E185">
        <v>10189.9</v>
      </c>
      <c r="F185">
        <v>1145.5999999999999</v>
      </c>
    </row>
    <row r="186" spans="1:6" x14ac:dyDescent="0.25">
      <c r="A186" t="s">
        <v>12</v>
      </c>
      <c r="B186" t="s">
        <v>13</v>
      </c>
      <c r="C186" t="s">
        <v>11</v>
      </c>
      <c r="D186">
        <v>27</v>
      </c>
      <c r="E186">
        <v>10191.700000000001</v>
      </c>
      <c r="F186">
        <v>1162.0999999999999</v>
      </c>
    </row>
    <row r="187" spans="1:6" x14ac:dyDescent="0.25">
      <c r="A187" t="s">
        <v>12</v>
      </c>
      <c r="B187" t="s">
        <v>13</v>
      </c>
      <c r="C187" t="s">
        <v>11</v>
      </c>
      <c r="D187">
        <v>27</v>
      </c>
      <c r="E187">
        <v>10226.700000000001</v>
      </c>
      <c r="F187">
        <v>1164.7</v>
      </c>
    </row>
    <row r="188" spans="1:6" x14ac:dyDescent="0.25">
      <c r="A188" t="s">
        <v>12</v>
      </c>
      <c r="B188" t="s">
        <v>13</v>
      </c>
      <c r="C188" t="s">
        <v>11</v>
      </c>
      <c r="D188">
        <v>27</v>
      </c>
      <c r="E188">
        <v>10236.9</v>
      </c>
      <c r="F188">
        <v>1166.5</v>
      </c>
    </row>
    <row r="189" spans="1:6" x14ac:dyDescent="0.25">
      <c r="A189" t="s">
        <v>12</v>
      </c>
      <c r="B189" t="s">
        <v>13</v>
      </c>
      <c r="C189" t="s">
        <v>11</v>
      </c>
      <c r="D189">
        <v>27</v>
      </c>
      <c r="E189">
        <v>10273.299999999999</v>
      </c>
      <c r="F189">
        <v>1173.5</v>
      </c>
    </row>
    <row r="190" spans="1:6" x14ac:dyDescent="0.25">
      <c r="A190" t="s">
        <v>12</v>
      </c>
      <c r="B190" t="s">
        <v>13</v>
      </c>
      <c r="C190" t="s">
        <v>11</v>
      </c>
      <c r="D190">
        <v>27</v>
      </c>
      <c r="E190">
        <v>10348.6</v>
      </c>
      <c r="F190">
        <v>1188.3</v>
      </c>
    </row>
    <row r="191" spans="1:6" x14ac:dyDescent="0.25">
      <c r="A191" t="s">
        <v>12</v>
      </c>
      <c r="B191" t="s">
        <v>13</v>
      </c>
      <c r="C191" t="s">
        <v>11</v>
      </c>
      <c r="D191">
        <v>27</v>
      </c>
      <c r="E191">
        <v>10368.799999999999</v>
      </c>
      <c r="F191">
        <v>1193.5</v>
      </c>
    </row>
    <row r="192" spans="1:6" x14ac:dyDescent="0.25">
      <c r="A192" t="s">
        <v>12</v>
      </c>
      <c r="B192" t="s">
        <v>13</v>
      </c>
      <c r="C192" t="s">
        <v>11</v>
      </c>
      <c r="D192">
        <v>27</v>
      </c>
      <c r="E192">
        <v>10490.1</v>
      </c>
      <c r="F192">
        <v>1209.9000000000001</v>
      </c>
    </row>
    <row r="193" spans="1:6" x14ac:dyDescent="0.25">
      <c r="A193" t="s">
        <v>12</v>
      </c>
      <c r="B193" t="s">
        <v>13</v>
      </c>
      <c r="C193" t="s">
        <v>11</v>
      </c>
      <c r="D193">
        <v>27</v>
      </c>
      <c r="E193">
        <v>10536</v>
      </c>
      <c r="F193">
        <v>1225.5</v>
      </c>
    </row>
    <row r="194" spans="1:6" x14ac:dyDescent="0.25">
      <c r="A194" t="s">
        <v>12</v>
      </c>
      <c r="B194" t="s">
        <v>13</v>
      </c>
      <c r="C194" t="s">
        <v>11</v>
      </c>
      <c r="D194">
        <v>27</v>
      </c>
      <c r="E194">
        <v>10571.2</v>
      </c>
      <c r="F194">
        <v>1225.5999999999999</v>
      </c>
    </row>
    <row r="195" spans="1:6" x14ac:dyDescent="0.25">
      <c r="A195" t="s">
        <v>12</v>
      </c>
      <c r="B195" t="s">
        <v>13</v>
      </c>
      <c r="C195" t="s">
        <v>11</v>
      </c>
      <c r="D195">
        <v>27</v>
      </c>
      <c r="E195">
        <v>10789.9</v>
      </c>
      <c r="F195">
        <v>1235.5999999999999</v>
      </c>
    </row>
    <row r="196" spans="1:6" x14ac:dyDescent="0.25">
      <c r="A196" t="s">
        <v>12</v>
      </c>
      <c r="B196" t="s">
        <v>13</v>
      </c>
      <c r="C196" t="s">
        <v>11</v>
      </c>
      <c r="D196">
        <v>27</v>
      </c>
      <c r="E196">
        <v>11012.1</v>
      </c>
      <c r="F196">
        <v>1243.0999999999999</v>
      </c>
    </row>
    <row r="197" spans="1:6" x14ac:dyDescent="0.25">
      <c r="A197" t="s">
        <v>12</v>
      </c>
      <c r="B197" t="s">
        <v>13</v>
      </c>
      <c r="C197" t="s">
        <v>11</v>
      </c>
      <c r="D197">
        <v>26</v>
      </c>
      <c r="E197">
        <v>11735.3</v>
      </c>
      <c r="F197">
        <v>1246</v>
      </c>
    </row>
    <row r="198" spans="1:6" x14ac:dyDescent="0.25">
      <c r="A198" t="s">
        <v>12</v>
      </c>
      <c r="B198" t="s">
        <v>13</v>
      </c>
      <c r="C198" t="s">
        <v>11</v>
      </c>
      <c r="D198">
        <v>26</v>
      </c>
      <c r="E198">
        <v>11801.7</v>
      </c>
      <c r="F198">
        <v>1246.9000000000001</v>
      </c>
    </row>
    <row r="199" spans="1:6" x14ac:dyDescent="0.25">
      <c r="A199" t="s">
        <v>12</v>
      </c>
      <c r="B199" t="s">
        <v>13</v>
      </c>
      <c r="C199" t="s">
        <v>11</v>
      </c>
      <c r="D199">
        <v>26</v>
      </c>
      <c r="E199">
        <v>12000.8</v>
      </c>
      <c r="F199">
        <v>1290.4000000000001</v>
      </c>
    </row>
    <row r="200" spans="1:6" x14ac:dyDescent="0.25">
      <c r="A200" t="s">
        <v>12</v>
      </c>
      <c r="B200" t="s">
        <v>13</v>
      </c>
      <c r="C200" t="s">
        <v>11</v>
      </c>
      <c r="D200">
        <v>26</v>
      </c>
      <c r="E200">
        <v>12096</v>
      </c>
      <c r="F200">
        <v>1291.7</v>
      </c>
    </row>
    <row r="201" spans="1:6" x14ac:dyDescent="0.25">
      <c r="A201" t="s">
        <v>12</v>
      </c>
      <c r="B201" t="s">
        <v>13</v>
      </c>
      <c r="C201" t="s">
        <v>11</v>
      </c>
      <c r="D201">
        <v>26</v>
      </c>
      <c r="E201">
        <v>12305.3</v>
      </c>
      <c r="F201">
        <v>1305.7</v>
      </c>
    </row>
    <row r="202" spans="1:6" x14ac:dyDescent="0.25">
      <c r="A202" t="s">
        <v>12</v>
      </c>
      <c r="B202" t="s">
        <v>13</v>
      </c>
      <c r="C202" t="s">
        <v>11</v>
      </c>
      <c r="D202">
        <v>26</v>
      </c>
      <c r="E202">
        <v>12432.7</v>
      </c>
      <c r="F202">
        <v>1326.5</v>
      </c>
    </row>
    <row r="203" spans="1:6" x14ac:dyDescent="0.25">
      <c r="A203" t="s">
        <v>12</v>
      </c>
      <c r="B203" t="s">
        <v>13</v>
      </c>
      <c r="C203" t="s">
        <v>11</v>
      </c>
      <c r="D203">
        <v>26</v>
      </c>
      <c r="E203">
        <v>12828.6</v>
      </c>
      <c r="F203">
        <v>1342.3</v>
      </c>
    </row>
    <row r="204" spans="1:6" x14ac:dyDescent="0.25">
      <c r="A204" t="s">
        <v>12</v>
      </c>
      <c r="B204" t="s">
        <v>13</v>
      </c>
      <c r="C204" t="s">
        <v>11</v>
      </c>
      <c r="D204">
        <v>26</v>
      </c>
      <c r="E204">
        <v>13194.2</v>
      </c>
      <c r="F204">
        <v>1348.6</v>
      </c>
    </row>
    <row r="205" spans="1:6" x14ac:dyDescent="0.25">
      <c r="A205" t="s">
        <v>12</v>
      </c>
      <c r="B205" t="s">
        <v>13</v>
      </c>
      <c r="C205" t="s">
        <v>11</v>
      </c>
      <c r="D205">
        <v>26</v>
      </c>
      <c r="E205">
        <v>13287</v>
      </c>
      <c r="F205">
        <v>1357.6</v>
      </c>
    </row>
    <row r="206" spans="1:6" x14ac:dyDescent="0.25">
      <c r="A206" t="s">
        <v>12</v>
      </c>
      <c r="B206" t="s">
        <v>13</v>
      </c>
      <c r="C206" t="s">
        <v>11</v>
      </c>
      <c r="D206">
        <v>26</v>
      </c>
      <c r="E206">
        <v>13400.4</v>
      </c>
      <c r="F206">
        <v>1363.6</v>
      </c>
    </row>
    <row r="207" spans="1:6" x14ac:dyDescent="0.25">
      <c r="A207" t="s">
        <v>12</v>
      </c>
      <c r="B207" t="s">
        <v>13</v>
      </c>
      <c r="C207" t="s">
        <v>11</v>
      </c>
      <c r="D207">
        <v>26</v>
      </c>
      <c r="E207">
        <v>13534.2</v>
      </c>
      <c r="F207">
        <v>1390.7</v>
      </c>
    </row>
    <row r="208" spans="1:6" x14ac:dyDescent="0.25">
      <c r="A208" t="s">
        <v>12</v>
      </c>
      <c r="B208" t="s">
        <v>13</v>
      </c>
      <c r="C208" t="s">
        <v>11</v>
      </c>
      <c r="D208">
        <v>26</v>
      </c>
      <c r="E208">
        <v>13594.8</v>
      </c>
      <c r="F208">
        <v>1394.8</v>
      </c>
    </row>
    <row r="209" spans="1:6" x14ac:dyDescent="0.25">
      <c r="A209" t="s">
        <v>12</v>
      </c>
      <c r="B209" t="s">
        <v>13</v>
      </c>
      <c r="C209" t="s">
        <v>11</v>
      </c>
      <c r="D209">
        <v>26</v>
      </c>
      <c r="E209">
        <v>13603.2</v>
      </c>
      <c r="F209">
        <v>1408.3</v>
      </c>
    </row>
    <row r="210" spans="1:6" x14ac:dyDescent="0.25">
      <c r="A210" t="s">
        <v>12</v>
      </c>
      <c r="B210" t="s">
        <v>13</v>
      </c>
      <c r="C210" t="s">
        <v>11</v>
      </c>
      <c r="D210">
        <v>26</v>
      </c>
      <c r="E210">
        <v>13705.2</v>
      </c>
      <c r="F210">
        <v>1473.4</v>
      </c>
    </row>
    <row r="211" spans="1:6" x14ac:dyDescent="0.25">
      <c r="A211" t="s">
        <v>6</v>
      </c>
      <c r="B211" t="s">
        <v>7</v>
      </c>
      <c r="C211" t="s">
        <v>8</v>
      </c>
      <c r="D211">
        <v>26</v>
      </c>
      <c r="E211">
        <v>13967.7</v>
      </c>
      <c r="F211">
        <v>1496.6</v>
      </c>
    </row>
    <row r="212" spans="1:6" x14ac:dyDescent="0.25">
      <c r="A212" t="s">
        <v>6</v>
      </c>
      <c r="B212" t="s">
        <v>7</v>
      </c>
      <c r="C212" t="s">
        <v>8</v>
      </c>
      <c r="D212">
        <v>26</v>
      </c>
      <c r="E212">
        <v>14018.2</v>
      </c>
      <c r="F212">
        <v>1503.5</v>
      </c>
    </row>
    <row r="213" spans="1:6" x14ac:dyDescent="0.25">
      <c r="A213" t="s">
        <v>6</v>
      </c>
      <c r="B213" t="s">
        <v>7</v>
      </c>
      <c r="C213" t="s">
        <v>8</v>
      </c>
      <c r="D213">
        <v>26</v>
      </c>
      <c r="E213">
        <v>14345.7</v>
      </c>
      <c r="F213">
        <v>1520.8</v>
      </c>
    </row>
    <row r="214" spans="1:6" x14ac:dyDescent="0.25">
      <c r="A214" t="s">
        <v>12</v>
      </c>
      <c r="B214" t="s">
        <v>13</v>
      </c>
      <c r="C214" t="s">
        <v>11</v>
      </c>
      <c r="D214">
        <v>26</v>
      </c>
      <c r="E214">
        <v>14531.5</v>
      </c>
      <c r="F214">
        <v>1529.8</v>
      </c>
    </row>
    <row r="215" spans="1:6" x14ac:dyDescent="0.25">
      <c r="A215" t="s">
        <v>12</v>
      </c>
      <c r="B215" t="s">
        <v>13</v>
      </c>
      <c r="C215" t="s">
        <v>11</v>
      </c>
      <c r="D215">
        <v>26</v>
      </c>
      <c r="E215">
        <v>14692.4</v>
      </c>
      <c r="F215">
        <v>1541</v>
      </c>
    </row>
    <row r="216" spans="1:6" x14ac:dyDescent="0.25">
      <c r="A216" t="s">
        <v>12</v>
      </c>
      <c r="B216" t="s">
        <v>13</v>
      </c>
      <c r="C216" t="s">
        <v>11</v>
      </c>
      <c r="D216">
        <v>26</v>
      </c>
      <c r="E216">
        <v>14889.5</v>
      </c>
      <c r="F216">
        <v>1583.6</v>
      </c>
    </row>
    <row r="217" spans="1:6" x14ac:dyDescent="0.25">
      <c r="A217" t="s">
        <v>12</v>
      </c>
      <c r="B217" t="s">
        <v>13</v>
      </c>
      <c r="C217" t="s">
        <v>11</v>
      </c>
      <c r="D217">
        <v>26</v>
      </c>
      <c r="E217">
        <v>14955.9</v>
      </c>
      <c r="F217">
        <v>1597.1</v>
      </c>
    </row>
    <row r="218" spans="1:6" x14ac:dyDescent="0.25">
      <c r="A218" t="s">
        <v>12</v>
      </c>
      <c r="B218" t="s">
        <v>13</v>
      </c>
      <c r="C218" t="s">
        <v>11</v>
      </c>
      <c r="D218">
        <v>26</v>
      </c>
      <c r="E218">
        <v>14957.2</v>
      </c>
      <c r="F218">
        <v>1623.1</v>
      </c>
    </row>
    <row r="219" spans="1:6" x14ac:dyDescent="0.25">
      <c r="A219" t="s">
        <v>12</v>
      </c>
      <c r="B219" t="s">
        <v>13</v>
      </c>
      <c r="C219" t="s">
        <v>11</v>
      </c>
      <c r="D219">
        <v>26</v>
      </c>
      <c r="E219">
        <v>15230.5</v>
      </c>
      <c r="F219">
        <v>1641.5</v>
      </c>
    </row>
    <row r="220" spans="1:6" x14ac:dyDescent="0.25">
      <c r="A220" t="s">
        <v>12</v>
      </c>
      <c r="B220" t="s">
        <v>13</v>
      </c>
      <c r="C220" t="s">
        <v>11</v>
      </c>
      <c r="D220">
        <v>25</v>
      </c>
      <c r="E220">
        <v>15269.2</v>
      </c>
      <c r="F220">
        <v>1655.7</v>
      </c>
    </row>
    <row r="221" spans="1:6" x14ac:dyDescent="0.25">
      <c r="A221" t="s">
        <v>12</v>
      </c>
      <c r="B221" t="s">
        <v>13</v>
      </c>
      <c r="C221" t="s">
        <v>11</v>
      </c>
      <c r="D221">
        <v>25</v>
      </c>
      <c r="E221">
        <v>15355.2</v>
      </c>
      <c r="F221">
        <v>1668</v>
      </c>
    </row>
    <row r="222" spans="1:6" x14ac:dyDescent="0.25">
      <c r="A222" t="s">
        <v>12</v>
      </c>
      <c r="B222" t="s">
        <v>13</v>
      </c>
      <c r="C222" t="s">
        <v>11</v>
      </c>
      <c r="D222">
        <v>25</v>
      </c>
      <c r="E222">
        <v>15469.6</v>
      </c>
      <c r="F222">
        <v>1673</v>
      </c>
    </row>
    <row r="223" spans="1:6" x14ac:dyDescent="0.25">
      <c r="A223" t="s">
        <v>12</v>
      </c>
      <c r="B223" t="s">
        <v>13</v>
      </c>
      <c r="C223" t="s">
        <v>11</v>
      </c>
      <c r="D223">
        <v>25</v>
      </c>
      <c r="E223">
        <v>15574.7</v>
      </c>
      <c r="F223">
        <v>1684</v>
      </c>
    </row>
    <row r="224" spans="1:6" x14ac:dyDescent="0.25">
      <c r="A224" t="s">
        <v>12</v>
      </c>
      <c r="B224" t="s">
        <v>13</v>
      </c>
      <c r="C224" t="s">
        <v>11</v>
      </c>
      <c r="D224">
        <v>25</v>
      </c>
      <c r="E224">
        <v>15732.3</v>
      </c>
      <c r="F224">
        <v>1701.6</v>
      </c>
    </row>
    <row r="225" spans="1:6" x14ac:dyDescent="0.25">
      <c r="A225" t="s">
        <v>12</v>
      </c>
      <c r="B225" t="s">
        <v>13</v>
      </c>
      <c r="C225" t="s">
        <v>11</v>
      </c>
      <c r="D225">
        <v>25</v>
      </c>
      <c r="E225">
        <v>15745.4</v>
      </c>
      <c r="F225">
        <v>1715.9</v>
      </c>
    </row>
    <row r="226" spans="1:6" x14ac:dyDescent="0.25">
      <c r="A226" t="s">
        <v>12</v>
      </c>
      <c r="B226" t="s">
        <v>13</v>
      </c>
      <c r="C226" t="s">
        <v>11</v>
      </c>
      <c r="D226">
        <v>25</v>
      </c>
      <c r="E226">
        <v>16021.7</v>
      </c>
      <c r="F226">
        <v>1739</v>
      </c>
    </row>
    <row r="227" spans="1:6" x14ac:dyDescent="0.25">
      <c r="A227" t="s">
        <v>12</v>
      </c>
      <c r="B227" t="s">
        <v>13</v>
      </c>
      <c r="C227" t="s">
        <v>11</v>
      </c>
      <c r="D227">
        <v>25</v>
      </c>
      <c r="E227">
        <v>16028.4</v>
      </c>
      <c r="F227">
        <v>1833.4</v>
      </c>
    </row>
    <row r="228" spans="1:6" x14ac:dyDescent="0.25">
      <c r="A228" t="s">
        <v>12</v>
      </c>
      <c r="B228" t="s">
        <v>13</v>
      </c>
      <c r="C228" t="s">
        <v>11</v>
      </c>
      <c r="D228">
        <v>25</v>
      </c>
      <c r="E228">
        <v>16060.6</v>
      </c>
      <c r="F228">
        <v>1852</v>
      </c>
    </row>
    <row r="229" spans="1:6" x14ac:dyDescent="0.25">
      <c r="A229" t="s">
        <v>12</v>
      </c>
      <c r="B229" t="s">
        <v>13</v>
      </c>
      <c r="C229" t="s">
        <v>11</v>
      </c>
      <c r="D229">
        <v>25</v>
      </c>
      <c r="E229">
        <v>16234.4</v>
      </c>
      <c r="F229">
        <v>1884.4</v>
      </c>
    </row>
    <row r="230" spans="1:6" x14ac:dyDescent="0.25">
      <c r="A230" t="s">
        <v>12</v>
      </c>
      <c r="B230" t="s">
        <v>13</v>
      </c>
      <c r="C230" t="s">
        <v>11</v>
      </c>
      <c r="D230">
        <v>25</v>
      </c>
      <c r="E230">
        <v>16490.2</v>
      </c>
      <c r="F230">
        <v>1885.9</v>
      </c>
    </row>
    <row r="231" spans="1:6" x14ac:dyDescent="0.25">
      <c r="A231" t="s">
        <v>12</v>
      </c>
      <c r="B231" t="s">
        <v>13</v>
      </c>
      <c r="C231" t="s">
        <v>11</v>
      </c>
      <c r="D231">
        <v>25</v>
      </c>
      <c r="E231">
        <v>16746.900000000001</v>
      </c>
      <c r="F231">
        <v>1960.1</v>
      </c>
    </row>
    <row r="232" spans="1:6" x14ac:dyDescent="0.25">
      <c r="A232" t="s">
        <v>12</v>
      </c>
      <c r="B232" t="s">
        <v>13</v>
      </c>
      <c r="C232" t="s">
        <v>11</v>
      </c>
      <c r="D232">
        <v>25</v>
      </c>
      <c r="E232">
        <v>17052.099999999999</v>
      </c>
      <c r="F232">
        <v>2011.4</v>
      </c>
    </row>
    <row r="233" spans="1:6" x14ac:dyDescent="0.25">
      <c r="A233" t="s">
        <v>12</v>
      </c>
      <c r="B233" t="s">
        <v>13</v>
      </c>
      <c r="C233" t="s">
        <v>11</v>
      </c>
      <c r="D233">
        <v>25</v>
      </c>
      <c r="E233">
        <v>17761.900000000001</v>
      </c>
      <c r="F233">
        <v>2042</v>
      </c>
    </row>
    <row r="234" spans="1:6" x14ac:dyDescent="0.25">
      <c r="A234" t="s">
        <v>12</v>
      </c>
      <c r="B234" t="s">
        <v>13</v>
      </c>
      <c r="C234" t="s">
        <v>11</v>
      </c>
      <c r="D234">
        <v>25</v>
      </c>
      <c r="E234">
        <v>18063.2</v>
      </c>
      <c r="F234">
        <v>2116.8000000000002</v>
      </c>
    </row>
    <row r="235" spans="1:6" x14ac:dyDescent="0.25">
      <c r="A235" t="s">
        <v>12</v>
      </c>
      <c r="B235" t="s">
        <v>13</v>
      </c>
      <c r="C235" t="s">
        <v>11</v>
      </c>
      <c r="D235">
        <v>25</v>
      </c>
      <c r="E235">
        <v>18821.8</v>
      </c>
      <c r="F235">
        <v>2121.1999999999998</v>
      </c>
    </row>
    <row r="236" spans="1:6" x14ac:dyDescent="0.25">
      <c r="A236" t="s">
        <v>12</v>
      </c>
      <c r="B236" t="s">
        <v>13</v>
      </c>
      <c r="C236" t="s">
        <v>11</v>
      </c>
      <c r="D236">
        <v>25</v>
      </c>
      <c r="E236">
        <v>19259.2</v>
      </c>
      <c r="F236">
        <v>2190.1999999999998</v>
      </c>
    </row>
    <row r="237" spans="1:6" x14ac:dyDescent="0.25">
      <c r="A237" t="s">
        <v>9</v>
      </c>
      <c r="B237" t="s">
        <v>10</v>
      </c>
      <c r="C237" t="s">
        <v>11</v>
      </c>
      <c r="D237">
        <v>24</v>
      </c>
      <c r="E237">
        <v>19383.2</v>
      </c>
      <c r="F237">
        <v>2285.9</v>
      </c>
    </row>
    <row r="238" spans="1:6" x14ac:dyDescent="0.25">
      <c r="A238" t="s">
        <v>9</v>
      </c>
      <c r="B238" t="s">
        <v>10</v>
      </c>
      <c r="C238" t="s">
        <v>11</v>
      </c>
      <c r="D238">
        <v>24</v>
      </c>
      <c r="E238">
        <v>19522.8</v>
      </c>
      <c r="F238">
        <v>2291.9</v>
      </c>
    </row>
    <row r="239" spans="1:6" x14ac:dyDescent="0.25">
      <c r="A239" t="s">
        <v>9</v>
      </c>
      <c r="B239" t="s">
        <v>10</v>
      </c>
      <c r="C239" t="s">
        <v>11</v>
      </c>
      <c r="D239">
        <v>24</v>
      </c>
      <c r="E239">
        <v>20251.7</v>
      </c>
      <c r="F239">
        <v>2308.8000000000002</v>
      </c>
    </row>
    <row r="240" spans="1:6" x14ac:dyDescent="0.25">
      <c r="A240" t="s">
        <v>9</v>
      </c>
      <c r="B240" t="s">
        <v>10</v>
      </c>
      <c r="C240" t="s">
        <v>11</v>
      </c>
      <c r="D240">
        <v>24</v>
      </c>
      <c r="E240">
        <v>20501.7</v>
      </c>
      <c r="F240">
        <v>2314.3000000000002</v>
      </c>
    </row>
    <row r="241" spans="1:6" x14ac:dyDescent="0.25">
      <c r="A241" t="s">
        <v>9</v>
      </c>
      <c r="B241" t="s">
        <v>10</v>
      </c>
      <c r="C241" t="s">
        <v>11</v>
      </c>
      <c r="D241">
        <v>24</v>
      </c>
      <c r="E241">
        <v>21169.8</v>
      </c>
      <c r="F241">
        <v>2479.9</v>
      </c>
    </row>
    <row r="242" spans="1:6" x14ac:dyDescent="0.25">
      <c r="A242" t="s">
        <v>12</v>
      </c>
      <c r="B242" t="s">
        <v>13</v>
      </c>
      <c r="C242" t="s">
        <v>11</v>
      </c>
      <c r="D242">
        <v>24</v>
      </c>
      <c r="E242">
        <v>21404.6</v>
      </c>
      <c r="F242">
        <v>2772.2</v>
      </c>
    </row>
    <row r="243" spans="1:6" x14ac:dyDescent="0.25">
      <c r="A243" t="s">
        <v>12</v>
      </c>
      <c r="B243" t="s">
        <v>13</v>
      </c>
      <c r="C243" t="s">
        <v>11</v>
      </c>
      <c r="D243">
        <v>24</v>
      </c>
      <c r="E243">
        <v>21430</v>
      </c>
      <c r="F243">
        <v>3012.5</v>
      </c>
    </row>
    <row r="244" spans="1:6" x14ac:dyDescent="0.25">
      <c r="A244" t="s">
        <v>12</v>
      </c>
      <c r="B244" t="s">
        <v>13</v>
      </c>
      <c r="C244" t="s">
        <v>11</v>
      </c>
      <c r="D244">
        <v>24</v>
      </c>
      <c r="E244">
        <v>22783.8</v>
      </c>
      <c r="F244">
        <v>3112.5</v>
      </c>
    </row>
    <row r="245" spans="1:6" x14ac:dyDescent="0.25">
      <c r="A245" t="s">
        <v>12</v>
      </c>
      <c r="B245" t="s">
        <v>13</v>
      </c>
      <c r="C245" t="s">
        <v>11</v>
      </c>
      <c r="D245">
        <v>24</v>
      </c>
      <c r="E245">
        <v>22854.2</v>
      </c>
      <c r="F245">
        <v>3116.1</v>
      </c>
    </row>
    <row r="246" spans="1:6" x14ac:dyDescent="0.25">
      <c r="A246" t="s">
        <v>12</v>
      </c>
      <c r="B246" t="s">
        <v>13</v>
      </c>
      <c r="C246" t="s">
        <v>11</v>
      </c>
      <c r="D246">
        <v>23</v>
      </c>
      <c r="E246">
        <v>23555</v>
      </c>
      <c r="F246">
        <v>3432.1</v>
      </c>
    </row>
    <row r="247" spans="1:6" x14ac:dyDescent="0.25">
      <c r="A247" t="s">
        <v>12</v>
      </c>
      <c r="B247" t="s">
        <v>13</v>
      </c>
      <c r="C247" t="s">
        <v>11</v>
      </c>
      <c r="D247">
        <v>23</v>
      </c>
      <c r="E247">
        <v>23774.1</v>
      </c>
      <c r="F247">
        <v>3450.9</v>
      </c>
    </row>
    <row r="248" spans="1:6" x14ac:dyDescent="0.25">
      <c r="A248" t="s">
        <v>12</v>
      </c>
      <c r="B248" t="s">
        <v>13</v>
      </c>
      <c r="C248" t="s">
        <v>11</v>
      </c>
      <c r="D248">
        <v>22</v>
      </c>
      <c r="E248">
        <v>26069.7</v>
      </c>
      <c r="F248">
        <v>3633.3</v>
      </c>
    </row>
    <row r="249" spans="1:6" x14ac:dyDescent="0.25">
      <c r="A249" t="s">
        <v>12</v>
      </c>
      <c r="B249" t="s">
        <v>13</v>
      </c>
      <c r="C249" t="s">
        <v>11</v>
      </c>
      <c r="D249">
        <v>22</v>
      </c>
      <c r="E249">
        <v>27431.7</v>
      </c>
      <c r="F249">
        <v>4084.3</v>
      </c>
    </row>
    <row r="250" spans="1:6" x14ac:dyDescent="0.25">
      <c r="A250" t="s">
        <v>9</v>
      </c>
      <c r="B250" t="s">
        <v>14</v>
      </c>
      <c r="C250" t="s">
        <v>8</v>
      </c>
      <c r="D250">
        <v>21</v>
      </c>
      <c r="E250">
        <v>30450.6</v>
      </c>
      <c r="F250">
        <v>4828.3</v>
      </c>
    </row>
    <row r="251" spans="1:6" x14ac:dyDescent="0.25">
      <c r="A251" t="s">
        <v>12</v>
      </c>
      <c r="B251" t="s">
        <v>13</v>
      </c>
      <c r="C251" t="s">
        <v>11</v>
      </c>
      <c r="D251">
        <v>20</v>
      </c>
      <c r="E251">
        <v>33932.6</v>
      </c>
      <c r="F251">
        <v>4945.6000000000004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Questão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FILIPE AZEVEDO DE OLIVEIRA</dc:creator>
  <cp:lastModifiedBy>BARBARA MALTA MORAES</cp:lastModifiedBy>
  <dcterms:created xsi:type="dcterms:W3CDTF">2025-05-08T20:16:38Z</dcterms:created>
  <dcterms:modified xsi:type="dcterms:W3CDTF">2025-05-13T19:49:37Z</dcterms:modified>
</cp:coreProperties>
</file>