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enovo\Desktop\Ubuntu\GitHub\Tester Stars\"/>
    </mc:Choice>
  </mc:AlternateContent>
  <xr:revisionPtr revIDLastSave="0" documentId="13_ncr:1_{9ECD1B10-92B7-466C-9D82-605EEFE08501}" xr6:coauthVersionLast="47" xr6:coauthVersionMax="47" xr10:uidLastSave="{00000000-0000-0000-0000-000000000000}"/>
  <bookViews>
    <workbookView xWindow="-108" yWindow="-108" windowWidth="23256" windowHeight="12456" tabRatio="936" xr2:uid="{00000000-000D-0000-FFFF-FFFF00000000}"/>
  </bookViews>
  <sheets>
    <sheet name="General" sheetId="8" r:id="rId1"/>
    <sheet name="Turbospectrum (1)" sheetId="6" r:id="rId2"/>
    <sheet name="Synthe (1)" sheetId="10" r:id="rId3"/>
    <sheet name="MOOG (1)" sheetId="11" r:id="rId4"/>
    <sheet name="Turbospectrum (2)" sheetId="9" r:id="rId5"/>
    <sheet name="Synthe (2)" sheetId="12" r:id="rId6"/>
    <sheet name="MOOG (2)" sheetId="13" r:id="rId7"/>
    <sheet name="testing limb darkening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4" l="1"/>
  <c r="K6" i="8"/>
  <c r="K7" i="8"/>
  <c r="K5" i="8"/>
  <c r="B31" i="6"/>
  <c r="Y16" i="13"/>
  <c r="Y14" i="13"/>
  <c r="Y15" i="13"/>
  <c r="X15" i="13"/>
  <c r="X14" i="13"/>
  <c r="L4" i="14"/>
  <c r="L7" i="14"/>
  <c r="K10" i="14"/>
  <c r="K4" i="14"/>
  <c r="K1" i="14"/>
  <c r="K7" i="14"/>
  <c r="L10" i="14"/>
  <c r="L1" i="14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Y18" i="13"/>
  <c r="X18" i="13"/>
  <c r="O18" i="13"/>
  <c r="N18" i="13"/>
  <c r="K18" i="13"/>
  <c r="J18" i="13"/>
  <c r="G18" i="13"/>
  <c r="F18" i="13"/>
  <c r="E18" i="13"/>
  <c r="D18" i="13"/>
  <c r="C18" i="13"/>
  <c r="B18" i="13"/>
  <c r="Y17" i="13"/>
  <c r="X17" i="13"/>
  <c r="N17" i="13"/>
  <c r="K17" i="13"/>
  <c r="J17" i="13"/>
  <c r="G17" i="13"/>
  <c r="F17" i="13"/>
  <c r="E17" i="13"/>
  <c r="D17" i="13"/>
  <c r="C17" i="13"/>
  <c r="B17" i="13"/>
  <c r="X16" i="13"/>
  <c r="N16" i="13"/>
  <c r="K16" i="13"/>
  <c r="J16" i="13"/>
  <c r="G16" i="13"/>
  <c r="F16" i="13"/>
  <c r="E16" i="13"/>
  <c r="D16" i="13"/>
  <c r="C16" i="13"/>
  <c r="B16" i="13"/>
  <c r="O15" i="13"/>
  <c r="N15" i="13"/>
  <c r="K15" i="13"/>
  <c r="J15" i="13"/>
  <c r="G15" i="13"/>
  <c r="F15" i="13"/>
  <c r="E15" i="13"/>
  <c r="D15" i="13"/>
  <c r="C15" i="13"/>
  <c r="B15" i="13"/>
  <c r="O14" i="13"/>
  <c r="N14" i="13"/>
  <c r="K14" i="13"/>
  <c r="J14" i="13"/>
  <c r="G14" i="13"/>
  <c r="F14" i="13"/>
  <c r="E14" i="13"/>
  <c r="D14" i="13"/>
  <c r="C14" i="13"/>
  <c r="B14" i="13"/>
  <c r="Y13" i="13"/>
  <c r="X13" i="13"/>
  <c r="O13" i="13"/>
  <c r="N13" i="13"/>
  <c r="K13" i="13"/>
  <c r="J13" i="13"/>
  <c r="G13" i="13"/>
  <c r="F13" i="13"/>
  <c r="E13" i="13"/>
  <c r="D13" i="13"/>
  <c r="C13" i="13"/>
  <c r="B13" i="13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Y18" i="12"/>
  <c r="X18" i="12"/>
  <c r="O18" i="12"/>
  <c r="N18" i="12"/>
  <c r="K18" i="12"/>
  <c r="J18" i="12"/>
  <c r="G18" i="12"/>
  <c r="F18" i="12"/>
  <c r="E18" i="12"/>
  <c r="D18" i="12"/>
  <c r="C18" i="12"/>
  <c r="B18" i="12"/>
  <c r="Y17" i="12"/>
  <c r="X17" i="12"/>
  <c r="N17" i="12"/>
  <c r="K17" i="12"/>
  <c r="J17" i="12"/>
  <c r="G17" i="12"/>
  <c r="F17" i="12"/>
  <c r="E17" i="12"/>
  <c r="D17" i="12"/>
  <c r="C17" i="12"/>
  <c r="B17" i="12"/>
  <c r="Y16" i="12"/>
  <c r="X16" i="12"/>
  <c r="N16" i="12"/>
  <c r="K16" i="12"/>
  <c r="J16" i="12"/>
  <c r="G16" i="12"/>
  <c r="F16" i="12"/>
  <c r="E16" i="12"/>
  <c r="D16" i="12"/>
  <c r="C16" i="12"/>
  <c r="B16" i="12"/>
  <c r="Y15" i="12"/>
  <c r="X15" i="12"/>
  <c r="O15" i="12"/>
  <c r="N15" i="12"/>
  <c r="K15" i="12"/>
  <c r="J15" i="12"/>
  <c r="G15" i="12"/>
  <c r="F15" i="12"/>
  <c r="E15" i="12"/>
  <c r="D15" i="12"/>
  <c r="C15" i="12"/>
  <c r="B15" i="12"/>
  <c r="Y14" i="12"/>
  <c r="X14" i="12"/>
  <c r="O14" i="12"/>
  <c r="N14" i="12"/>
  <c r="K14" i="12"/>
  <c r="J14" i="12"/>
  <c r="G14" i="12"/>
  <c r="F14" i="12"/>
  <c r="E14" i="12"/>
  <c r="D14" i="12"/>
  <c r="C14" i="12"/>
  <c r="B14" i="12"/>
  <c r="Y13" i="12"/>
  <c r="X13" i="12"/>
  <c r="O13" i="12"/>
  <c r="N13" i="12"/>
  <c r="K13" i="12"/>
  <c r="J13" i="12"/>
  <c r="G13" i="12"/>
  <c r="F13" i="12"/>
  <c r="E13" i="12"/>
  <c r="D13" i="12"/>
  <c r="C13" i="12"/>
  <c r="B13" i="12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36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32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31" i="11"/>
  <c r="Y18" i="11"/>
  <c r="X18" i="11"/>
  <c r="O18" i="11"/>
  <c r="N18" i="11"/>
  <c r="K18" i="11"/>
  <c r="J18" i="11"/>
  <c r="G18" i="11"/>
  <c r="F18" i="11"/>
  <c r="E18" i="11"/>
  <c r="D18" i="11"/>
  <c r="C18" i="11"/>
  <c r="B18" i="11"/>
  <c r="Y17" i="11"/>
  <c r="X17" i="11"/>
  <c r="N17" i="11"/>
  <c r="K17" i="11"/>
  <c r="J17" i="11"/>
  <c r="G17" i="11"/>
  <c r="F17" i="11"/>
  <c r="E17" i="11"/>
  <c r="D17" i="11"/>
  <c r="C17" i="11"/>
  <c r="B17" i="11"/>
  <c r="Y16" i="11"/>
  <c r="X16" i="11"/>
  <c r="N16" i="11"/>
  <c r="K16" i="11"/>
  <c r="J16" i="11"/>
  <c r="G16" i="11"/>
  <c r="F16" i="11"/>
  <c r="E16" i="11"/>
  <c r="D16" i="11"/>
  <c r="C16" i="11"/>
  <c r="B16" i="11"/>
  <c r="Y15" i="11"/>
  <c r="X15" i="11"/>
  <c r="O15" i="11"/>
  <c r="N15" i="11"/>
  <c r="K15" i="11"/>
  <c r="J15" i="11"/>
  <c r="G15" i="11"/>
  <c r="F15" i="11"/>
  <c r="E15" i="11"/>
  <c r="D15" i="11"/>
  <c r="C15" i="11"/>
  <c r="B15" i="11"/>
  <c r="Y14" i="11"/>
  <c r="X14" i="11"/>
  <c r="O14" i="11"/>
  <c r="N14" i="11"/>
  <c r="K14" i="11"/>
  <c r="J14" i="11"/>
  <c r="G14" i="11"/>
  <c r="F14" i="11"/>
  <c r="E14" i="11"/>
  <c r="D14" i="11"/>
  <c r="C14" i="11"/>
  <c r="B14" i="11"/>
  <c r="Y13" i="11"/>
  <c r="X13" i="11"/>
  <c r="O13" i="11"/>
  <c r="N13" i="11"/>
  <c r="K13" i="11"/>
  <c r="J13" i="11"/>
  <c r="G13" i="11"/>
  <c r="F13" i="11"/>
  <c r="E13" i="11"/>
  <c r="D13" i="11"/>
  <c r="C13" i="11"/>
  <c r="B13" i="11"/>
  <c r="H36" i="9"/>
  <c r="H35" i="9"/>
  <c r="H34" i="9"/>
  <c r="H33" i="9"/>
  <c r="H32" i="9"/>
  <c r="H31" i="9"/>
  <c r="X14" i="9"/>
  <c r="Y14" i="9"/>
  <c r="X15" i="9"/>
  <c r="Y15" i="9"/>
  <c r="X16" i="9"/>
  <c r="Y16" i="9"/>
  <c r="X17" i="9"/>
  <c r="Y17" i="9"/>
  <c r="X18" i="9"/>
  <c r="Y18" i="9"/>
  <c r="Y13" i="9"/>
  <c r="X13" i="9"/>
  <c r="X14" i="6"/>
  <c r="Y14" i="6"/>
  <c r="X15" i="6"/>
  <c r="Y15" i="6"/>
  <c r="X16" i="6"/>
  <c r="Y16" i="6"/>
  <c r="X17" i="6"/>
  <c r="Y17" i="6"/>
  <c r="X18" i="6"/>
  <c r="Y18" i="6"/>
  <c r="Y13" i="6"/>
  <c r="X13" i="6"/>
  <c r="Y14" i="10"/>
  <c r="Y15" i="10"/>
  <c r="Y16" i="10"/>
  <c r="Y17" i="10"/>
  <c r="Y18" i="10"/>
  <c r="X14" i="10"/>
  <c r="X15" i="10"/>
  <c r="X16" i="10"/>
  <c r="X17" i="10"/>
  <c r="X18" i="10"/>
  <c r="Y13" i="10"/>
  <c r="X13" i="10"/>
  <c r="G35" i="9"/>
  <c r="F35" i="9"/>
  <c r="E35" i="9"/>
  <c r="D35" i="9"/>
  <c r="C35" i="9"/>
  <c r="I35" i="9"/>
  <c r="J35" i="9"/>
  <c r="K35" i="9"/>
  <c r="L35" i="9"/>
  <c r="M35" i="9"/>
  <c r="N35" i="9"/>
  <c r="O35" i="9"/>
  <c r="P35" i="9"/>
  <c r="Q35" i="9"/>
  <c r="B35" i="9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34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32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31" i="10"/>
  <c r="O18" i="10"/>
  <c r="N18" i="10"/>
  <c r="K18" i="10"/>
  <c r="J18" i="10"/>
  <c r="G18" i="10"/>
  <c r="F18" i="10"/>
  <c r="E18" i="10"/>
  <c r="D18" i="10"/>
  <c r="C18" i="10"/>
  <c r="B18" i="10"/>
  <c r="N17" i="10"/>
  <c r="K17" i="10"/>
  <c r="J17" i="10"/>
  <c r="G17" i="10"/>
  <c r="F17" i="10"/>
  <c r="E17" i="10"/>
  <c r="D17" i="10"/>
  <c r="C17" i="10"/>
  <c r="B17" i="10"/>
  <c r="N16" i="10"/>
  <c r="K16" i="10"/>
  <c r="J16" i="10"/>
  <c r="G16" i="10"/>
  <c r="F16" i="10"/>
  <c r="E16" i="10"/>
  <c r="D16" i="10"/>
  <c r="C16" i="10"/>
  <c r="B16" i="10"/>
  <c r="O15" i="10"/>
  <c r="N15" i="10"/>
  <c r="K15" i="10"/>
  <c r="J15" i="10"/>
  <c r="G15" i="10"/>
  <c r="F15" i="10"/>
  <c r="E15" i="10"/>
  <c r="D15" i="10"/>
  <c r="C15" i="10"/>
  <c r="B15" i="10"/>
  <c r="O14" i="10"/>
  <c r="N14" i="10"/>
  <c r="K14" i="10"/>
  <c r="J14" i="10"/>
  <c r="G14" i="10"/>
  <c r="F14" i="10"/>
  <c r="E14" i="10"/>
  <c r="D14" i="10"/>
  <c r="C14" i="10"/>
  <c r="B14" i="10"/>
  <c r="O13" i="10"/>
  <c r="N13" i="10"/>
  <c r="K13" i="10"/>
  <c r="J13" i="10"/>
  <c r="G13" i="10"/>
  <c r="F13" i="10"/>
  <c r="E13" i="10"/>
  <c r="D13" i="10"/>
  <c r="C13" i="10"/>
  <c r="B13" i="10"/>
  <c r="B13" i="9"/>
  <c r="C13" i="9"/>
  <c r="D13" i="9"/>
  <c r="E13" i="9"/>
  <c r="F13" i="9"/>
  <c r="G13" i="9"/>
  <c r="J13" i="9"/>
  <c r="K13" i="9"/>
  <c r="N13" i="9"/>
  <c r="O13" i="9"/>
  <c r="B14" i="9"/>
  <c r="C14" i="9"/>
  <c r="D14" i="9"/>
  <c r="E14" i="9"/>
  <c r="F14" i="9"/>
  <c r="G14" i="9"/>
  <c r="J14" i="9"/>
  <c r="K14" i="9"/>
  <c r="N14" i="9"/>
  <c r="O14" i="9"/>
  <c r="B15" i="9"/>
  <c r="C15" i="9"/>
  <c r="D15" i="9"/>
  <c r="E15" i="9"/>
  <c r="F15" i="9"/>
  <c r="G15" i="9"/>
  <c r="J15" i="9"/>
  <c r="K15" i="9"/>
  <c r="N15" i="9"/>
  <c r="O15" i="9"/>
  <c r="B16" i="9"/>
  <c r="C16" i="9"/>
  <c r="D16" i="9"/>
  <c r="E16" i="9"/>
  <c r="F16" i="9"/>
  <c r="G16" i="9"/>
  <c r="J16" i="9"/>
  <c r="K16" i="9"/>
  <c r="N16" i="9"/>
  <c r="B17" i="9"/>
  <c r="C17" i="9"/>
  <c r="D17" i="9"/>
  <c r="E17" i="9"/>
  <c r="F17" i="9"/>
  <c r="G17" i="9"/>
  <c r="J17" i="9"/>
  <c r="K17" i="9"/>
  <c r="N17" i="9"/>
  <c r="B18" i="9"/>
  <c r="C18" i="9"/>
  <c r="D18" i="9"/>
  <c r="E18" i="9"/>
  <c r="F18" i="9"/>
  <c r="G18" i="9"/>
  <c r="J18" i="9"/>
  <c r="K18" i="9"/>
  <c r="N18" i="9"/>
  <c r="O18" i="9"/>
  <c r="Q36" i="9"/>
  <c r="P36" i="9"/>
  <c r="O36" i="9"/>
  <c r="N36" i="9"/>
  <c r="M36" i="9"/>
  <c r="L36" i="9"/>
  <c r="K36" i="9"/>
  <c r="J36" i="9"/>
  <c r="I36" i="9"/>
  <c r="G36" i="9"/>
  <c r="F36" i="9"/>
  <c r="E36" i="9"/>
  <c r="D36" i="9"/>
  <c r="C36" i="9"/>
  <c r="B36" i="9"/>
  <c r="Q34" i="9"/>
  <c r="P34" i="9"/>
  <c r="O34" i="9"/>
  <c r="N34" i="9"/>
  <c r="M34" i="9"/>
  <c r="L34" i="9"/>
  <c r="K34" i="9"/>
  <c r="J34" i="9"/>
  <c r="I34" i="9"/>
  <c r="G34" i="9"/>
  <c r="F34" i="9"/>
  <c r="E34" i="9"/>
  <c r="D34" i="9"/>
  <c r="C34" i="9"/>
  <c r="B34" i="9"/>
  <c r="Q33" i="9"/>
  <c r="P33" i="9"/>
  <c r="O33" i="9"/>
  <c r="N33" i="9"/>
  <c r="M33" i="9"/>
  <c r="L33" i="9"/>
  <c r="K33" i="9"/>
  <c r="J33" i="9"/>
  <c r="I33" i="9"/>
  <c r="G33" i="9"/>
  <c r="F33" i="9"/>
  <c r="E33" i="9"/>
  <c r="D33" i="9"/>
  <c r="C33" i="9"/>
  <c r="B33" i="9"/>
  <c r="Q32" i="9"/>
  <c r="P32" i="9"/>
  <c r="O32" i="9"/>
  <c r="N32" i="9"/>
  <c r="M32" i="9"/>
  <c r="L32" i="9"/>
  <c r="K32" i="9"/>
  <c r="J32" i="9"/>
  <c r="I32" i="9"/>
  <c r="G32" i="9"/>
  <c r="F32" i="9"/>
  <c r="E32" i="9"/>
  <c r="D32" i="9"/>
  <c r="C32" i="9"/>
  <c r="B32" i="9"/>
  <c r="Q31" i="9"/>
  <c r="P31" i="9"/>
  <c r="O31" i="9"/>
  <c r="N31" i="9"/>
  <c r="M31" i="9"/>
  <c r="L31" i="9"/>
  <c r="K31" i="9"/>
  <c r="J31" i="9"/>
  <c r="I31" i="9"/>
  <c r="G31" i="9"/>
  <c r="F31" i="9"/>
  <c r="E31" i="9"/>
  <c r="D31" i="9"/>
  <c r="C31" i="9"/>
  <c r="B31" i="9"/>
  <c r="C32" i="6"/>
  <c r="C33" i="6"/>
  <c r="C34" i="6"/>
  <c r="C36" i="6"/>
  <c r="O14" i="6"/>
  <c r="O15" i="6"/>
  <c r="O18" i="6"/>
  <c r="O13" i="6"/>
  <c r="K14" i="6"/>
  <c r="K15" i="6"/>
  <c r="K16" i="6"/>
  <c r="K17" i="6"/>
  <c r="K18" i="6"/>
  <c r="K13" i="6"/>
  <c r="G14" i="6"/>
  <c r="G15" i="6"/>
  <c r="G16" i="6"/>
  <c r="G17" i="6"/>
  <c r="G18" i="6"/>
  <c r="G13" i="6"/>
  <c r="E14" i="6"/>
  <c r="E15" i="6"/>
  <c r="E16" i="6"/>
  <c r="E17" i="6"/>
  <c r="E18" i="6"/>
  <c r="E13" i="6"/>
  <c r="C14" i="6"/>
  <c r="C15" i="6"/>
  <c r="C16" i="6"/>
  <c r="C17" i="6"/>
  <c r="C18" i="6"/>
  <c r="C13" i="6"/>
  <c r="N14" i="6"/>
  <c r="N15" i="6"/>
  <c r="N16" i="6"/>
  <c r="N17" i="6"/>
  <c r="N18" i="6"/>
  <c r="N13" i="6"/>
  <c r="J14" i="6"/>
  <c r="J15" i="6"/>
  <c r="J16" i="6"/>
  <c r="J17" i="6"/>
  <c r="J18" i="6"/>
  <c r="J13" i="6"/>
  <c r="F14" i="6"/>
  <c r="F15" i="6"/>
  <c r="F16" i="6"/>
  <c r="F17" i="6"/>
  <c r="F18" i="6"/>
  <c r="F13" i="6"/>
  <c r="D14" i="6"/>
  <c r="D15" i="6"/>
  <c r="D16" i="6"/>
  <c r="D17" i="6"/>
  <c r="D18" i="6"/>
  <c r="D13" i="6"/>
  <c r="B14" i="6"/>
  <c r="B15" i="6"/>
  <c r="B16" i="6"/>
  <c r="B17" i="6"/>
  <c r="B18" i="6"/>
  <c r="B13" i="6"/>
  <c r="S8" i="8"/>
  <c r="S7" i="8"/>
  <c r="S6" i="8"/>
  <c r="S5" i="8"/>
  <c r="S4" i="8"/>
  <c r="S3" i="8"/>
  <c r="T8" i="8"/>
  <c r="T7" i="8"/>
  <c r="T6" i="8"/>
  <c r="T5" i="8"/>
  <c r="T4" i="8"/>
  <c r="T3" i="8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B36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B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B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B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</calcChain>
</file>

<file path=xl/sharedStrings.xml><?xml version="1.0" encoding="utf-8"?>
<sst xmlns="http://schemas.openxmlformats.org/spreadsheetml/2006/main" count="1397" uniqueCount="66">
  <si>
    <t>HD1666</t>
  </si>
  <si>
    <t>HD11231</t>
  </si>
  <si>
    <t>HD156846</t>
  </si>
  <si>
    <t>WASP-101</t>
  </si>
  <si>
    <t>WASP-190</t>
  </si>
  <si>
    <t>mean</t>
  </si>
  <si>
    <t>error</t>
  </si>
  <si>
    <t>T_eff (K)</t>
  </si>
  <si>
    <t>radial velocity, v_rad (km/s)</t>
  </si>
  <si>
    <t>log(g) (dex)</t>
  </si>
  <si>
    <t>ξ (km/s)</t>
  </si>
  <si>
    <t>v_mac (km/s)</t>
  </si>
  <si>
    <t>RMS</t>
  </si>
  <si>
    <t>Metalicity, [Fe/H] (dex)</t>
  </si>
  <si>
    <t>empirical</t>
  </si>
  <si>
    <t>SNR</t>
  </si>
  <si>
    <t>408,94/800</t>
  </si>
  <si>
    <r>
      <t>[</t>
    </r>
    <r>
      <rPr>
        <b/>
        <sz val="14"/>
        <color theme="1"/>
        <rFont val="Calibri"/>
        <family val="2"/>
      </rPr>
      <t>α/Fe] (dex)</t>
    </r>
  </si>
  <si>
    <r>
      <t>vsin</t>
    </r>
    <r>
      <rPr>
        <b/>
        <i/>
        <sz val="14"/>
        <color theme="1"/>
        <rFont val="Calibri"/>
        <family val="2"/>
        <scheme val="minor"/>
      </rPr>
      <t>i</t>
    </r>
    <r>
      <rPr>
        <b/>
        <sz val="14"/>
        <color theme="1"/>
        <rFont val="Calibri"/>
        <family val="2"/>
        <scheme val="minor"/>
      </rPr>
      <t xml:space="preserve"> (km/s)</t>
    </r>
  </si>
  <si>
    <r>
      <t>χ</t>
    </r>
    <r>
      <rPr>
        <b/>
        <vertAlign val="superscript"/>
        <sz val="14"/>
        <color theme="1"/>
        <rFont val="Calibri"/>
        <family val="2"/>
      </rPr>
      <t>2</t>
    </r>
  </si>
  <si>
    <t>yuri's v_rad results</t>
  </si>
  <si>
    <t>𝑇_𝑒𝑓𝑓 (K)</t>
  </si>
  <si>
    <t>[Fe/H] (dex)</t>
  </si>
  <si>
    <t>[α/Fe] (dex)</t>
  </si>
  <si>
    <t>𝑣_𝑚𝑎𝑐 (km/s)</t>
  </si>
  <si>
    <t>𝑣𝑠𝑖𝑛(𝑖) (km/s)</t>
  </si>
  <si>
    <t>𝜒2</t>
  </si>
  <si>
    <t>value</t>
  </si>
  <si>
    <t>-</t>
  </si>
  <si>
    <t>HD103774A</t>
  </si>
  <si>
    <t>Comparing</t>
  </si>
  <si>
    <t>wasp101</t>
  </si>
  <si>
    <t>wasp190</t>
  </si>
  <si>
    <t>% error</t>
  </si>
  <si>
    <t>ratio</t>
  </si>
  <si>
    <t>80,79/120</t>
  </si>
  <si>
    <t>Yuri's Results</t>
  </si>
  <si>
    <t>vsin(i) (km/s)</t>
  </si>
  <si>
    <t>all values are the same as Yuri's</t>
  </si>
  <si>
    <t>SNR (after wavelength)</t>
  </si>
  <si>
    <r>
      <t xml:space="preserve">SNS (after </t>
    </r>
    <r>
      <rPr>
        <b/>
        <sz val="11"/>
        <color theme="1"/>
        <rFont val="Calibri"/>
        <family val="2"/>
      </rPr>
      <t>λ</t>
    </r>
    <r>
      <rPr>
        <b/>
        <sz val="11"/>
        <color theme="1"/>
        <rFont val="Calibri"/>
        <family val="2"/>
        <scheme val="minor"/>
      </rPr>
      <t xml:space="preserve"> and norm)</t>
    </r>
  </si>
  <si>
    <t>Comparing v_rad (km/s)</t>
  </si>
  <si>
    <t>Microturbulence (km/s)</t>
  </si>
  <si>
    <t>Calculated in iSpec</t>
  </si>
  <si>
    <t>SWEET-Cat</t>
  </si>
  <si>
    <t>Comparing to SWEET-Cat</t>
  </si>
  <si>
    <r>
      <t xml:space="preserve">log(g) </t>
    </r>
    <r>
      <rPr>
        <sz val="14"/>
        <color theme="1"/>
        <rFont val="Calibri"/>
        <family val="2"/>
        <scheme val="minor"/>
      </rPr>
      <t>(dex)</t>
    </r>
  </si>
  <si>
    <t>[Fe/H]</t>
  </si>
  <si>
    <t>v_mic</t>
  </si>
  <si>
    <t>log(g)</t>
  </si>
  <si>
    <t>Star:</t>
  </si>
  <si>
    <t>limb darkening:</t>
  </si>
  <si>
    <t>vsini:</t>
  </si>
  <si>
    <t>+/-</t>
  </si>
  <si>
    <t>fixed alpha enhancement at 0</t>
  </si>
  <si>
    <t>Variance</t>
  </si>
  <si>
    <t>Results using free parameters: T_eff, logg, Metalicity, alpha enhancement, microtubulence and vsini. Fixed: limb darkening=0.6, resolution=115000 (HARPS). From empirical formula:v_mac</t>
  </si>
  <si>
    <t>fixed [α/Fe] = 0</t>
  </si>
  <si>
    <t>largest difference</t>
  </si>
  <si>
    <t>pedir ao pedro a função</t>
  </si>
  <si>
    <t>calculados com a interface do ispec</t>
  </si>
  <si>
    <t>Results using free parameters: alpha enhancement, vsini. Fixed: Teff, logg, metalicity, microturbulence and limb darkening=0.6, resolution=115000 (HARPS). From empirical formula: v_mac</t>
  </si>
  <si>
    <t>Results using free parameters: vsini. Fixed: alpha = 0, Teff, logg, metalicity, microturbulence and limb darkening=0.6, resolution=115000 (HARPS). From empirical formula: v_mac.</t>
  </si>
  <si>
    <t>4.93</t>
  </si>
  <si>
    <t>5.84</t>
  </si>
  <si>
    <t>7.09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</si>
</sst>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4"/>
      <color theme="1"/>
      <name val="Calibri"/>
      <family val="2"/>
      <scheme val="minor"/>
    </font>
    <font>
      <sz val="14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medium">
        <color rgb="FF7030A0"/>
      </top>
      <bottom/>
      <diagonal/>
    </border>
    <border>
      <left style="thin">
        <color indexed="64"/>
      </left>
      <right/>
      <top style="medium">
        <color rgb="FF7030A0"/>
      </top>
      <bottom style="thin">
        <color indexed="64"/>
      </bottom>
      <diagonal/>
    </border>
    <border>
      <left/>
      <right style="medium">
        <color rgb="FF7030A0"/>
      </right>
      <top style="medium">
        <color rgb="FF7030A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7030A0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 style="medium">
        <color rgb="FF7030A0"/>
      </bottom>
      <diagonal/>
    </border>
    <border>
      <left/>
      <right style="thin">
        <color indexed="64"/>
      </right>
      <top style="medium">
        <color rgb="FF7030A0"/>
      </top>
      <bottom/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ck">
        <color theme="1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1"/>
      </top>
      <bottom style="thin">
        <color indexed="64"/>
      </bottom>
      <diagonal/>
    </border>
    <border>
      <left style="thin">
        <color indexed="64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1"/>
      </bottom>
      <diagonal/>
    </border>
    <border>
      <left style="thin">
        <color indexed="64"/>
      </left>
      <right style="thick">
        <color theme="1"/>
      </right>
      <top style="thin">
        <color indexed="64"/>
      </top>
      <bottom style="thick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/>
    </xf>
    <xf numFmtId="1" fontId="3" fillId="0" borderId="27" xfId="0" applyNumberFormat="1" applyFont="1" applyBorder="1" applyAlignment="1">
      <alignment horizontal="center"/>
    </xf>
    <xf numFmtId="1" fontId="11" fillId="0" borderId="27" xfId="0" applyNumberFormat="1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2" fontId="3" fillId="0" borderId="27" xfId="0" applyNumberFormat="1" applyFont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2" borderId="33" xfId="0" applyFill="1" applyBorder="1"/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0" fillId="2" borderId="40" xfId="0" applyFill="1" applyBorder="1"/>
    <xf numFmtId="0" fontId="0" fillId="2" borderId="41" xfId="0" applyFill="1" applyBorder="1"/>
    <xf numFmtId="0" fontId="2" fillId="3" borderId="29" xfId="0" applyFont="1" applyFill="1" applyBorder="1"/>
    <xf numFmtId="0" fontId="2" fillId="3" borderId="31" xfId="0" applyFont="1" applyFill="1" applyBorder="1"/>
    <xf numFmtId="0" fontId="3" fillId="3" borderId="37" xfId="0" applyFont="1" applyFill="1" applyBorder="1"/>
    <xf numFmtId="0" fontId="0" fillId="3" borderId="33" xfId="0" applyFill="1" applyBorder="1"/>
    <xf numFmtId="0" fontId="2" fillId="0" borderId="43" xfId="0" applyFont="1" applyBorder="1" applyAlignment="1">
      <alignment horizontal="center"/>
    </xf>
    <xf numFmtId="0" fontId="2" fillId="3" borderId="37" xfId="0" applyFont="1" applyFill="1" applyBorder="1"/>
    <xf numFmtId="0" fontId="2" fillId="3" borderId="33" xfId="0" applyFont="1" applyFill="1" applyBorder="1"/>
    <xf numFmtId="0" fontId="0" fillId="3" borderId="44" xfId="0" applyFill="1" applyBorder="1"/>
    <xf numFmtId="0" fontId="0" fillId="3" borderId="40" xfId="0" applyFill="1" applyBorder="1"/>
    <xf numFmtId="0" fontId="0" fillId="3" borderId="41" xfId="0" applyFill="1" applyBorder="1"/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 textRotation="90" wrapText="1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0" fontId="0" fillId="2" borderId="36" xfId="0" applyFill="1" applyBorder="1" applyAlignment="1">
      <alignment vertical="center"/>
    </xf>
    <xf numFmtId="0" fontId="1" fillId="0" borderId="6" xfId="0" applyFont="1" applyBorder="1"/>
    <xf numFmtId="0" fontId="3" fillId="11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3" borderId="28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15" fillId="11" borderId="29" xfId="0" applyFont="1" applyFill="1" applyBorder="1" applyAlignment="1">
      <alignment horizontal="center"/>
    </xf>
    <xf numFmtId="0" fontId="15" fillId="11" borderId="30" xfId="0" applyFont="1" applyFill="1" applyBorder="1" applyAlignment="1">
      <alignment horizontal="center"/>
    </xf>
    <xf numFmtId="0" fontId="0" fillId="10" borderId="36" xfId="0" applyFill="1" applyBorder="1" applyAlignment="1">
      <alignment horizontal="center" vertical="center" textRotation="90"/>
    </xf>
    <xf numFmtId="0" fontId="0" fillId="8" borderId="0" xfId="0" applyFill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 textRotation="90" wrapText="1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Comparing vsini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76993295644288"/>
          <c:y val="0.12777789762581046"/>
          <c:w val="0.84082655975860932"/>
          <c:h val="0.74957897386114403"/>
        </c:manualLayout>
      </c:layout>
      <c:scatterChart>
        <c:scatterStyle val="lineMarker"/>
        <c:varyColors val="0"/>
        <c:ser>
          <c:idx val="0"/>
          <c:order val="0"/>
          <c:tx>
            <c:v>vsini - 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plus>
            <c:min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General!$J$3:$J$8</c:f>
              <c:numCache>
                <c:formatCode>General</c:formatCode>
                <c:ptCount val="6"/>
                <c:pt idx="0">
                  <c:v>5.6</c:v>
                </c:pt>
                <c:pt idx="1">
                  <c:v>5.0999999999999996</c:v>
                </c:pt>
                <c:pt idx="2">
                  <c:v>8.1</c:v>
                </c:pt>
                <c:pt idx="3">
                  <c:v>5</c:v>
                </c:pt>
                <c:pt idx="4">
                  <c:v>12.4</c:v>
                </c:pt>
                <c:pt idx="5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B-40F8-9677-8CFE028284EB}"/>
            </c:ext>
          </c:extLst>
        </c:ser>
        <c:ser>
          <c:idx val="1"/>
          <c:order val="1"/>
          <c:tx>
            <c:v>Turbospectrum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'Turbospectrum (1)'!$X$4:$X$9</c:f>
              <c:numCache>
                <c:formatCode>General</c:formatCode>
                <c:ptCount val="6"/>
                <c:pt idx="0">
                  <c:v>5.59</c:v>
                </c:pt>
                <c:pt idx="1">
                  <c:v>7.11</c:v>
                </c:pt>
                <c:pt idx="2">
                  <c:v>9.18</c:v>
                </c:pt>
                <c:pt idx="3">
                  <c:v>4.18</c:v>
                </c:pt>
                <c:pt idx="4">
                  <c:v>12.97</c:v>
                </c:pt>
                <c:pt idx="5">
                  <c:v>14.48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4B-40F8-9677-8CFE028284EB}"/>
            </c:ext>
          </c:extLst>
        </c:ser>
        <c:ser>
          <c:idx val="2"/>
          <c:order val="2"/>
          <c:tx>
            <c:v>Synthe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'Synthe (1)'!$X$4:$X$9</c:f>
              <c:numCache>
                <c:formatCode>General</c:formatCode>
                <c:ptCount val="6"/>
                <c:pt idx="0">
                  <c:v>5.44</c:v>
                </c:pt>
                <c:pt idx="1">
                  <c:v>6.88</c:v>
                </c:pt>
                <c:pt idx="2">
                  <c:v>9.0299999999999994</c:v>
                </c:pt>
                <c:pt idx="3">
                  <c:v>4.01</c:v>
                </c:pt>
                <c:pt idx="4">
                  <c:v>12.9</c:v>
                </c:pt>
                <c:pt idx="5">
                  <c:v>14.38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4B-40F8-9677-8CFE028284EB}"/>
            </c:ext>
          </c:extLst>
        </c:ser>
        <c:ser>
          <c:idx val="3"/>
          <c:order val="3"/>
          <c:tx>
            <c:v>Turbospectrum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'Turbospectrum (2)'!$X$4:$X$9</c:f>
              <c:numCache>
                <c:formatCode>General</c:formatCode>
                <c:ptCount val="6"/>
                <c:pt idx="0">
                  <c:v>5.67</c:v>
                </c:pt>
                <c:pt idx="1">
                  <c:v>7.32</c:v>
                </c:pt>
                <c:pt idx="2">
                  <c:v>9.42</c:v>
                </c:pt>
                <c:pt idx="3">
                  <c:v>4.2300000000000004</c:v>
                </c:pt>
                <c:pt idx="4">
                  <c:v>13.56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4B-40F8-9677-8CFE028284EB}"/>
            </c:ext>
          </c:extLst>
        </c:ser>
        <c:ser>
          <c:idx val="4"/>
          <c:order val="4"/>
          <c:tx>
            <c:v>Synthe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'Synthe (2)'!$X$4:$X$9</c:f>
              <c:numCache>
                <c:formatCode>General</c:formatCode>
                <c:ptCount val="6"/>
                <c:pt idx="0">
                  <c:v>5.45</c:v>
                </c:pt>
                <c:pt idx="1">
                  <c:v>7.1677454582392404</c:v>
                </c:pt>
                <c:pt idx="2">
                  <c:v>9.3444504655429395</c:v>
                </c:pt>
                <c:pt idx="3">
                  <c:v>4.09009989613212</c:v>
                </c:pt>
                <c:pt idx="4">
                  <c:v>13.3969477167443</c:v>
                </c:pt>
                <c:pt idx="5">
                  <c:v>14.831907891780901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4B-40F8-9677-8CFE028284EB}"/>
            </c:ext>
          </c:extLst>
        </c:ser>
        <c:ser>
          <c:idx val="5"/>
          <c:order val="5"/>
          <c:tx>
            <c:v>Moog (1)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'MOOG (1)'!$X$4:$X$9</c:f>
              <c:numCache>
                <c:formatCode>General</c:formatCode>
                <c:ptCount val="6"/>
                <c:pt idx="0">
                  <c:v>5.84</c:v>
                </c:pt>
                <c:pt idx="1">
                  <c:v>7.3</c:v>
                </c:pt>
                <c:pt idx="2">
                  <c:v>9.32</c:v>
                </c:pt>
                <c:pt idx="3">
                  <c:v>4.1399999999999997</c:v>
                </c:pt>
                <c:pt idx="4">
                  <c:v>13.3</c:v>
                </c:pt>
                <c:pt idx="5">
                  <c:v>14.82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1-4FB6-852C-DA98D9AA30D9}"/>
            </c:ext>
          </c:extLst>
        </c:ser>
        <c:ser>
          <c:idx val="6"/>
          <c:order val="6"/>
          <c:tx>
            <c:v>Moog (2)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General!$A$3:$A$8</c:f>
              <c:strCache>
                <c:ptCount val="6"/>
                <c:pt idx="0">
                  <c:v>HD1666</c:v>
                </c:pt>
                <c:pt idx="1">
                  <c:v>HD11231</c:v>
                </c:pt>
                <c:pt idx="2">
                  <c:v>HD103774A</c:v>
                </c:pt>
                <c:pt idx="3">
                  <c:v>HD156846</c:v>
                </c:pt>
                <c:pt idx="4">
                  <c:v>WASP-101</c:v>
                </c:pt>
                <c:pt idx="5">
                  <c:v>WASP-190</c:v>
                </c:pt>
              </c:strCache>
            </c:strRef>
          </c:xVal>
          <c:yVal>
            <c:numRef>
              <c:f>'MOOG (2)'!$X$4:$X$9</c:f>
              <c:numCache>
                <c:formatCode>General</c:formatCode>
                <c:ptCount val="6"/>
                <c:pt idx="0">
                  <c:v>5.9046501360996704</c:v>
                </c:pt>
                <c:pt idx="1">
                  <c:v>7.4105733210545504</c:v>
                </c:pt>
                <c:pt idx="2">
                  <c:v>9.4068007014989803</c:v>
                </c:pt>
                <c:pt idx="3">
                  <c:v>4.1621403400572303</c:v>
                </c:pt>
                <c:pt idx="4">
                  <c:v>13.370867395821801</c:v>
                </c:pt>
                <c:pt idx="5">
                  <c:v>14.9461218144934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1-4FB6-852C-DA98D9AA3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67759"/>
        <c:axId val="1543403471"/>
      </c:scatterChart>
      <c:valAx>
        <c:axId val="20704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Stars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403471"/>
        <c:crosses val="autoZero"/>
        <c:crossBetween val="midCat"/>
      </c:valAx>
      <c:valAx>
        <c:axId val="154340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vsini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4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66398937079549"/>
          <c:y val="0.44801407967788093"/>
          <c:w val="0.12876768965317678"/>
          <c:h val="0.25011397795693191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vsini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95000"/>
                </a:schemeClr>
              </a:solidFill>
              <a:ln w="9525">
                <a:solidFill>
                  <a:schemeClr val="accent1">
                    <a:alpha val="89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E50AAB6-E44A-42CA-8F70-7E316FA27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780-4EAF-9E81-CCD3C71E79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617EC15-97B6-4FE9-B114-B886C09E39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780-4EAF-9E81-CCD3C71E790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DC1C56E-C18B-4F29-B30C-A8C1CB2D85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80-4EAF-9E81-CCD3C71E790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41E351D-C167-4DBC-AE43-94BDFF42D1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80-4EAF-9E81-CCD3C71E790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B693682-D5F8-4B03-962C-A5D6EF102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80-4EAF-9E81-CCD3C71E790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2F1BE35-FDD3-4C85-B741-AA8B88EE12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80-4EAF-9E81-CCD3C71E79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'Turbospectrum (1)'!$Y$4:$Y$9</c:f>
                <c:numCache>
                  <c:formatCode>General</c:formatCode>
                  <c:ptCount val="6"/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7.0000000000000007E-2</c:v>
                  </c:pt>
                </c:numCache>
              </c:numRef>
            </c:plus>
            <c:minus>
              <c:numRef>
                <c:f>'Turbospectrum (1)'!$Y$4:$Y$9</c:f>
                <c:numCache>
                  <c:formatCode>General</c:formatCode>
                  <c:ptCount val="6"/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plus>
            <c:min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General!$J$3:$J$8</c:f>
              <c:numCache>
                <c:formatCode>General</c:formatCode>
                <c:ptCount val="6"/>
                <c:pt idx="0">
                  <c:v>5.6</c:v>
                </c:pt>
                <c:pt idx="1">
                  <c:v>5.0999999999999996</c:v>
                </c:pt>
                <c:pt idx="2">
                  <c:v>8.1</c:v>
                </c:pt>
                <c:pt idx="3">
                  <c:v>5</c:v>
                </c:pt>
                <c:pt idx="4">
                  <c:v>12.4</c:v>
                </c:pt>
                <c:pt idx="5">
                  <c:v>13.3</c:v>
                </c:pt>
              </c:numCache>
            </c:numRef>
          </c:xVal>
          <c:yVal>
            <c:numRef>
              <c:f>'Turbospectrum (1)'!$X$4:$X$9</c:f>
              <c:numCache>
                <c:formatCode>General</c:formatCode>
                <c:ptCount val="6"/>
                <c:pt idx="0">
                  <c:v>5.59</c:v>
                </c:pt>
                <c:pt idx="1">
                  <c:v>7.11</c:v>
                </c:pt>
                <c:pt idx="2">
                  <c:v>9.18</c:v>
                </c:pt>
                <c:pt idx="3">
                  <c:v>4.18</c:v>
                </c:pt>
                <c:pt idx="4">
                  <c:v>12.97</c:v>
                </c:pt>
                <c:pt idx="5">
                  <c:v>14.48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'Turbospectrum (1)'!$S$4:$S$9</c15:f>
                <c15:dlblRangeCache>
                  <c:ptCount val="6"/>
                  <c:pt idx="0">
                    <c:v>HD1666</c:v>
                  </c:pt>
                  <c:pt idx="1">
                    <c:v>HD11231</c:v>
                  </c:pt>
                  <c:pt idx="2">
                    <c:v>HD103774A</c:v>
                  </c:pt>
                  <c:pt idx="3">
                    <c:v>HD156846</c:v>
                  </c:pt>
                  <c:pt idx="4">
                    <c:v>WASP-101</c:v>
                  </c:pt>
                  <c:pt idx="5">
                    <c:v>WASP-190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780-4EAF-9E81-CCD3C71E790A}"/>
            </c:ext>
          </c:extLst>
        </c:ser>
        <c:ser>
          <c:idx val="1"/>
          <c:order val="1"/>
          <c:tx>
            <c:v>y = x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'Turbospectrum (1)'!$AE$25:$AE$29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xVal>
          <c:yVal>
            <c:numRef>
              <c:f>'Turbospectrum (1)'!$AF$25:$AF$29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780-4EAF-9E81-CCD3C71E7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4518207"/>
        <c:axId val="1294518687"/>
      </c:scatterChart>
      <c:valAx>
        <c:axId val="12945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</a:t>
                </a:r>
                <a:r>
                  <a:rPr lang="en-US" sz="2000" baseline="0"/>
                  <a:t> - literature (km/s)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687"/>
        <c:crosses val="autoZero"/>
        <c:crossBetween val="midCat"/>
      </c:valAx>
      <c:valAx>
        <c:axId val="1294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 - iSpec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633457632506"/>
          <c:y val="0.23262948649159684"/>
          <c:w val="0.11019966601024302"/>
          <c:h val="0.15203316898315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vsini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675F7DB-DA26-450B-A8BD-2DB810723B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B26-4DA6-8E43-3DFCF7FC328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6F664B6-AA7B-42EC-9B2B-9C65BFDAE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B26-4DA6-8E43-3DFCF7FC328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E5BF763-C5CE-49A8-B295-6014503FA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B26-4DA6-8E43-3DFCF7FC328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F545CB-08AF-4A3C-93E3-E4097BA78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B26-4DA6-8E43-3DFCF7FC328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7D5DD7-1D30-4A91-A5B6-43EBB60416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B26-4DA6-8E43-3DFCF7FC328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B05452A-640E-4B46-8625-608D4739DB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B26-4DA6-8E43-3DFCF7FC32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'Synthe (1)'!$Y$4:$Y$9</c:f>
                <c:numCache>
                  <c:formatCode>General</c:formatCode>
                  <c:ptCount val="6"/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7.0000000000000007E-2</c:v>
                  </c:pt>
                </c:numCache>
              </c:numRef>
            </c:plus>
            <c:minus>
              <c:numRef>
                <c:f>'Synthe (1)'!$Y$4:$Y$9</c:f>
                <c:numCache>
                  <c:formatCode>General</c:formatCode>
                  <c:ptCount val="6"/>
                  <c:pt idx="0">
                    <c:v>0.04</c:v>
                  </c:pt>
                  <c:pt idx="1">
                    <c:v>0.04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7.0000000000000007E-2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plus>
            <c:min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General!$J$3:$J$8</c:f>
              <c:numCache>
                <c:formatCode>General</c:formatCode>
                <c:ptCount val="6"/>
                <c:pt idx="0">
                  <c:v>5.6</c:v>
                </c:pt>
                <c:pt idx="1">
                  <c:v>5.0999999999999996</c:v>
                </c:pt>
                <c:pt idx="2">
                  <c:v>8.1</c:v>
                </c:pt>
                <c:pt idx="3">
                  <c:v>5</c:v>
                </c:pt>
                <c:pt idx="4">
                  <c:v>12.4</c:v>
                </c:pt>
                <c:pt idx="5">
                  <c:v>13.3</c:v>
                </c:pt>
              </c:numCache>
            </c:numRef>
          </c:xVal>
          <c:yVal>
            <c:numRef>
              <c:f>'Synthe (1)'!$X$4:$X$9</c:f>
              <c:numCache>
                <c:formatCode>General</c:formatCode>
                <c:ptCount val="6"/>
                <c:pt idx="0">
                  <c:v>5.44</c:v>
                </c:pt>
                <c:pt idx="1">
                  <c:v>6.88</c:v>
                </c:pt>
                <c:pt idx="2">
                  <c:v>9.0299999999999994</c:v>
                </c:pt>
                <c:pt idx="3">
                  <c:v>4.01</c:v>
                </c:pt>
                <c:pt idx="4">
                  <c:v>12.9</c:v>
                </c:pt>
                <c:pt idx="5">
                  <c:v>14.38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'Turbospectrum (1)'!$S$4:$S$9</c15:f>
                <c15:dlblRangeCache>
                  <c:ptCount val="6"/>
                  <c:pt idx="0">
                    <c:v>HD1666</c:v>
                  </c:pt>
                  <c:pt idx="1">
                    <c:v>HD11231</c:v>
                  </c:pt>
                  <c:pt idx="2">
                    <c:v>HD103774A</c:v>
                  </c:pt>
                  <c:pt idx="3">
                    <c:v>HD156846</c:v>
                  </c:pt>
                  <c:pt idx="4">
                    <c:v>WASP-101</c:v>
                  </c:pt>
                  <c:pt idx="5">
                    <c:v>WASP-190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CB26-4DA6-8E43-3DFCF7FC328E}"/>
            </c:ext>
          </c:extLst>
        </c:ser>
        <c:ser>
          <c:idx val="1"/>
          <c:order val="1"/>
          <c:tx>
            <c:v>y = x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'Turbospectrum (1)'!$AE$25:$AE$29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xVal>
          <c:yVal>
            <c:numRef>
              <c:f>'Turbospectrum (1)'!$AF$25:$AF$29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26-4DA6-8E43-3DFCF7FC32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4518207"/>
        <c:axId val="1294518687"/>
      </c:scatterChart>
      <c:valAx>
        <c:axId val="12945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</a:t>
                </a:r>
                <a:r>
                  <a:rPr lang="en-US" sz="2000" baseline="0"/>
                  <a:t> - literature (km/s)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687"/>
        <c:crosses val="autoZero"/>
        <c:crossBetween val="midCat"/>
      </c:valAx>
      <c:valAx>
        <c:axId val="1294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 - iSpec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633457632506"/>
          <c:y val="0.23262948649159684"/>
          <c:w val="0.11413847176457927"/>
          <c:h val="0.14661764374168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accent1">
          <a:alpha val="3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vsini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05347ED-561F-4C22-947D-4BAE3C16CD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5F76-4B81-BCB4-6C5E4C9DCB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4E18E88-0943-4029-ADFA-080C795146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F76-4B81-BCB4-6C5E4C9DCB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FF3796-D73F-45B1-8428-50223DC756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F76-4B81-BCB4-6C5E4C9DCB2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91A11C-A6C0-4CA7-B6E5-DBCEFF81AD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F76-4B81-BCB4-6C5E4C9DCB2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282574-9A0B-4DE9-9C6A-4D7D55FF5A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F76-4B81-BCB4-6C5E4C9DCB2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CE42D0-8405-46A5-9B19-DB917BCF4F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F76-4B81-BCB4-6C5E4C9DCB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'Turbospectrum (2)'!$Y$4:$Y$9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0.05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0.08</c:v>
                  </c:pt>
                </c:numCache>
              </c:numRef>
            </c:plus>
            <c:minus>
              <c:numRef>
                <c:f>'Turbospectrum (2)'!$Y$4:$Y$9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0.05</c:v>
                  </c:pt>
                  <c:pt idx="2">
                    <c:v>0.04</c:v>
                  </c:pt>
                  <c:pt idx="3">
                    <c:v>0.03</c:v>
                  </c:pt>
                  <c:pt idx="4">
                    <c:v>0.06</c:v>
                  </c:pt>
                  <c:pt idx="5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plus>
            <c:min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General!$J$3:$J$8</c:f>
              <c:numCache>
                <c:formatCode>General</c:formatCode>
                <c:ptCount val="6"/>
                <c:pt idx="0">
                  <c:v>5.6</c:v>
                </c:pt>
                <c:pt idx="1">
                  <c:v>5.0999999999999996</c:v>
                </c:pt>
                <c:pt idx="2">
                  <c:v>8.1</c:v>
                </c:pt>
                <c:pt idx="3">
                  <c:v>5</c:v>
                </c:pt>
                <c:pt idx="4">
                  <c:v>12.4</c:v>
                </c:pt>
                <c:pt idx="5">
                  <c:v>13.3</c:v>
                </c:pt>
              </c:numCache>
            </c:numRef>
          </c:xVal>
          <c:yVal>
            <c:numRef>
              <c:f>'Turbospectrum (2)'!$X$4:$X$9</c:f>
              <c:numCache>
                <c:formatCode>General</c:formatCode>
                <c:ptCount val="6"/>
                <c:pt idx="0">
                  <c:v>5.67</c:v>
                </c:pt>
                <c:pt idx="1">
                  <c:v>7.32</c:v>
                </c:pt>
                <c:pt idx="2">
                  <c:v>9.42</c:v>
                </c:pt>
                <c:pt idx="3">
                  <c:v>4.2300000000000004</c:v>
                </c:pt>
                <c:pt idx="4">
                  <c:v>13.56</c:v>
                </c:pt>
                <c:pt idx="5">
                  <c:v>14.92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'Turbospectrum (1)'!$S$4:$S$9</c15:f>
                <c15:dlblRangeCache>
                  <c:ptCount val="6"/>
                  <c:pt idx="0">
                    <c:v>HD1666</c:v>
                  </c:pt>
                  <c:pt idx="1">
                    <c:v>HD11231</c:v>
                  </c:pt>
                  <c:pt idx="2">
                    <c:v>HD103774A</c:v>
                  </c:pt>
                  <c:pt idx="3">
                    <c:v>HD156846</c:v>
                  </c:pt>
                  <c:pt idx="4">
                    <c:v>WASP-101</c:v>
                  </c:pt>
                  <c:pt idx="5">
                    <c:v>WASP-190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F76-4B81-BCB4-6C5E4C9DCB24}"/>
            </c:ext>
          </c:extLst>
        </c:ser>
        <c:ser>
          <c:idx val="1"/>
          <c:order val="1"/>
          <c:tx>
            <c:v>y = x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'Turbospectrum (1)'!$AE$25:$AE$29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xVal>
          <c:yVal>
            <c:numRef>
              <c:f>'Turbospectrum (1)'!$AF$25:$AF$29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F76-4B81-BCB4-6C5E4C9DCB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4518207"/>
        <c:axId val="1294518687"/>
      </c:scatterChart>
      <c:valAx>
        <c:axId val="12945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</a:t>
                </a:r>
                <a:r>
                  <a:rPr lang="en-US" sz="2000" baseline="0"/>
                  <a:t> - literature (km/s)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687"/>
        <c:crosses val="autoZero"/>
        <c:crossBetween val="midCat"/>
      </c:valAx>
      <c:valAx>
        <c:axId val="1294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 - iSpec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633457632506"/>
          <c:y val="0.23262948649159684"/>
          <c:w val="0.11413847176457927"/>
          <c:h val="0.14661764374168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vsini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DA208A9-E19B-428E-B2B4-474278038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FB7-4363-83FF-AAC84BD60EC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DEB138-A1E1-4667-87CE-35E9B0AC7D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B7-4363-83FF-AAC84BD60EC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A85513-EFC7-4722-B59F-C8B1E86D28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B7-4363-83FF-AAC84BD60EC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9315ED-6E19-4118-A153-986A295BBF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B7-4363-83FF-AAC84BD60EC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B7EA26-A696-4D38-9C04-8EFB0E27D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B7-4363-83FF-AAC84BD60EC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826443A-B1A2-4DE7-9349-9E61EC1A95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B7-4363-83FF-AAC84BD60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'Synthe (2)'!$Y$4:$Y$9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4.8530631380842799E-2</c:v>
                  </c:pt>
                  <c:pt idx="2">
                    <c:v>4.3029141709374802E-2</c:v>
                  </c:pt>
                  <c:pt idx="3">
                    <c:v>3.1979825470750997E-2</c:v>
                  </c:pt>
                  <c:pt idx="4">
                    <c:v>6.19557522749127E-2</c:v>
                  </c:pt>
                  <c:pt idx="5">
                    <c:v>7.7113442485798295E-2</c:v>
                  </c:pt>
                </c:numCache>
              </c:numRef>
            </c:plus>
            <c:minus>
              <c:numRef>
                <c:f>'Synthe (2)'!$Y$4:$Y$9</c:f>
                <c:numCache>
                  <c:formatCode>General</c:formatCode>
                  <c:ptCount val="6"/>
                  <c:pt idx="0">
                    <c:v>0.05</c:v>
                  </c:pt>
                  <c:pt idx="1">
                    <c:v>4.8530631380842799E-2</c:v>
                  </c:pt>
                  <c:pt idx="2">
                    <c:v>4.3029141709374802E-2</c:v>
                  </c:pt>
                  <c:pt idx="3">
                    <c:v>3.1979825470750997E-2</c:v>
                  </c:pt>
                  <c:pt idx="4">
                    <c:v>6.19557522749127E-2</c:v>
                  </c:pt>
                  <c:pt idx="5">
                    <c:v>7.7113442485798295E-2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plus>
            <c:minus>
              <c:numRef>
                <c:f>General!$K$3:$K$8</c:f>
                <c:numCache>
                  <c:formatCode>General</c:formatCode>
                  <c:ptCount val="6"/>
                  <c:pt idx="0">
                    <c:v>0.5</c:v>
                  </c:pt>
                  <c:pt idx="1">
                    <c:v>1</c:v>
                  </c:pt>
                  <c:pt idx="2">
                    <c:v>1.62</c:v>
                  </c:pt>
                  <c:pt idx="3">
                    <c:v>1</c:v>
                  </c:pt>
                  <c:pt idx="4">
                    <c:v>2.4800000000000004</c:v>
                  </c:pt>
                  <c:pt idx="5">
                    <c:v>0.6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General!$J$3:$J$8</c:f>
              <c:numCache>
                <c:formatCode>General</c:formatCode>
                <c:ptCount val="6"/>
                <c:pt idx="0">
                  <c:v>5.6</c:v>
                </c:pt>
                <c:pt idx="1">
                  <c:v>5.0999999999999996</c:v>
                </c:pt>
                <c:pt idx="2">
                  <c:v>8.1</c:v>
                </c:pt>
                <c:pt idx="3">
                  <c:v>5</c:v>
                </c:pt>
                <c:pt idx="4">
                  <c:v>12.4</c:v>
                </c:pt>
                <c:pt idx="5">
                  <c:v>13.3</c:v>
                </c:pt>
              </c:numCache>
            </c:numRef>
          </c:xVal>
          <c:yVal>
            <c:numRef>
              <c:f>'Synthe (2)'!$X$4:$X$9</c:f>
              <c:numCache>
                <c:formatCode>General</c:formatCode>
                <c:ptCount val="6"/>
                <c:pt idx="0">
                  <c:v>5.45</c:v>
                </c:pt>
                <c:pt idx="1">
                  <c:v>7.1677454582392404</c:v>
                </c:pt>
                <c:pt idx="2">
                  <c:v>9.3444504655429395</c:v>
                </c:pt>
                <c:pt idx="3">
                  <c:v>4.09009989613212</c:v>
                </c:pt>
                <c:pt idx="4">
                  <c:v>13.3969477167443</c:v>
                </c:pt>
                <c:pt idx="5">
                  <c:v>14.831907891780901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'Turbospectrum (1)'!$S$4:$S$9</c15:f>
                <c15:dlblRangeCache>
                  <c:ptCount val="6"/>
                  <c:pt idx="0">
                    <c:v>HD1666</c:v>
                  </c:pt>
                  <c:pt idx="1">
                    <c:v>HD11231</c:v>
                  </c:pt>
                  <c:pt idx="2">
                    <c:v>HD103774A</c:v>
                  </c:pt>
                  <c:pt idx="3">
                    <c:v>HD156846</c:v>
                  </c:pt>
                  <c:pt idx="4">
                    <c:v>WASP-101</c:v>
                  </c:pt>
                  <c:pt idx="5">
                    <c:v>WASP-190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8FB7-4363-83FF-AAC84BD60EC0}"/>
            </c:ext>
          </c:extLst>
        </c:ser>
        <c:ser>
          <c:idx val="1"/>
          <c:order val="1"/>
          <c:tx>
            <c:v>y = x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'Turbospectrum (1)'!$AE$25:$AE$29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xVal>
          <c:yVal>
            <c:numRef>
              <c:f>'Turbospectrum (1)'!$AF$25:$AF$29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FB7-4363-83FF-AAC84BD60E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94518207"/>
        <c:axId val="1294518687"/>
      </c:scatterChart>
      <c:valAx>
        <c:axId val="12945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</a:t>
                </a:r>
                <a:r>
                  <a:rPr lang="en-US" sz="2000" baseline="0"/>
                  <a:t> - literature (km/s)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687"/>
        <c:crosses val="autoZero"/>
        <c:crossBetween val="midCat"/>
      </c:valAx>
      <c:valAx>
        <c:axId val="12945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vsini - iSpec (km/s)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51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633457632506"/>
          <c:y val="0.23262948649159684"/>
          <c:w val="0.11413847176457927"/>
          <c:h val="0.14661764374168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12</xdr:row>
      <xdr:rowOff>158750</xdr:rowOff>
    </xdr:from>
    <xdr:to>
      <xdr:col>15</xdr:col>
      <xdr:colOff>635000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4E100-1A15-60EE-A87A-84C43417C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116415</xdr:colOff>
      <xdr:row>18</xdr:row>
      <xdr:rowOff>25400</xdr:rowOff>
    </xdr:from>
    <xdr:to>
      <xdr:col>27</xdr:col>
      <xdr:colOff>211666</xdr:colOff>
      <xdr:row>37</xdr:row>
      <xdr:rowOff>35279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7A3C9-3325-75EE-546F-DE9B2A7A0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186612</xdr:colOff>
      <xdr:row>18</xdr:row>
      <xdr:rowOff>46653</xdr:rowOff>
    </xdr:from>
    <xdr:to>
      <xdr:col>27</xdr:col>
      <xdr:colOff>292297</xdr:colOff>
      <xdr:row>37</xdr:row>
      <xdr:rowOff>34682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ECCD2-2461-4667-8F26-A9B848D68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279918</xdr:colOff>
      <xdr:row>18</xdr:row>
      <xdr:rowOff>108857</xdr:rowOff>
    </xdr:from>
    <xdr:to>
      <xdr:col>27</xdr:col>
      <xdr:colOff>385603</xdr:colOff>
      <xdr:row>37</xdr:row>
      <xdr:rowOff>96886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2E3F-A69A-4B8C-A40D-DF479BFDA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93306</xdr:colOff>
      <xdr:row>18</xdr:row>
      <xdr:rowOff>62204</xdr:rowOff>
    </xdr:from>
    <xdr:to>
      <xdr:col>27</xdr:col>
      <xdr:colOff>198991</xdr:colOff>
      <xdr:row>37</xdr:row>
      <xdr:rowOff>50233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373E4E-63DC-451F-9557-46563B6856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7EB1B-8BA5-4800-8827-2898C50BB7F7}">
  <dimension ref="A1:T21"/>
  <sheetViews>
    <sheetView tabSelected="1" zoomScale="48" workbookViewId="0">
      <selection sqref="A1:A2"/>
    </sheetView>
  </sheetViews>
  <sheetFormatPr defaultRowHeight="14.4" x14ac:dyDescent="0.3"/>
  <cols>
    <col min="1" max="1" width="17.6640625" customWidth="1"/>
    <col min="2" max="2" width="12.6640625" customWidth="1"/>
    <col min="3" max="3" width="9.33203125" customWidth="1"/>
    <col min="5" max="5" width="9.44140625" customWidth="1"/>
    <col min="7" max="8" width="9.6640625" customWidth="1"/>
    <col min="9" max="9" width="10.33203125" customWidth="1"/>
    <col min="11" max="11" width="7.6640625" customWidth="1"/>
    <col min="12" max="12" width="14.33203125" customWidth="1"/>
    <col min="13" max="13" width="17.33203125" customWidth="1"/>
    <col min="14" max="14" width="27.44140625" customWidth="1"/>
    <col min="15" max="15" width="12.5546875" customWidth="1"/>
    <col min="16" max="16" width="13.6640625" customWidth="1"/>
    <col min="17" max="17" width="8.6640625" customWidth="1"/>
    <col min="18" max="18" width="9.33203125" customWidth="1"/>
    <col min="19" max="19" width="11.33203125" customWidth="1"/>
    <col min="20" max="20" width="10.33203125" customWidth="1"/>
  </cols>
  <sheetData>
    <row r="1" spans="1:20" ht="14.7" customHeight="1" thickTop="1" x14ac:dyDescent="0.3">
      <c r="A1" s="76"/>
      <c r="B1" s="73" t="s">
        <v>7</v>
      </c>
      <c r="C1" s="74"/>
      <c r="D1" s="74" t="s">
        <v>9</v>
      </c>
      <c r="E1" s="74"/>
      <c r="F1" s="74" t="s">
        <v>22</v>
      </c>
      <c r="G1" s="74"/>
      <c r="H1" s="74" t="s">
        <v>42</v>
      </c>
      <c r="I1" s="74"/>
      <c r="J1" s="74" t="s">
        <v>37</v>
      </c>
      <c r="K1" s="75"/>
      <c r="L1" s="78" t="s">
        <v>15</v>
      </c>
      <c r="M1" s="80" t="s">
        <v>39</v>
      </c>
      <c r="N1" s="80" t="s">
        <v>40</v>
      </c>
      <c r="O1" s="88" t="s">
        <v>8</v>
      </c>
      <c r="P1" s="89"/>
      <c r="Q1" s="70" t="s">
        <v>20</v>
      </c>
      <c r="R1" s="71"/>
      <c r="S1" s="72" t="s">
        <v>41</v>
      </c>
      <c r="T1" s="72"/>
    </row>
    <row r="2" spans="1:20" ht="15" thickBot="1" x14ac:dyDescent="0.35">
      <c r="A2" s="77"/>
      <c r="B2" s="25" t="s">
        <v>27</v>
      </c>
      <c r="C2" s="26" t="s">
        <v>6</v>
      </c>
      <c r="D2" s="26" t="s">
        <v>27</v>
      </c>
      <c r="E2" s="26" t="s">
        <v>6</v>
      </c>
      <c r="F2" s="26" t="s">
        <v>27</v>
      </c>
      <c r="G2" s="26" t="s">
        <v>6</v>
      </c>
      <c r="H2" s="26" t="s">
        <v>27</v>
      </c>
      <c r="I2" s="26" t="s">
        <v>6</v>
      </c>
      <c r="J2" s="26" t="s">
        <v>27</v>
      </c>
      <c r="K2" s="27" t="s">
        <v>6</v>
      </c>
      <c r="L2" s="79"/>
      <c r="M2" s="81"/>
      <c r="N2" s="81"/>
      <c r="O2" s="22" t="s">
        <v>5</v>
      </c>
      <c r="P2" s="23" t="s">
        <v>6</v>
      </c>
      <c r="Q2" s="20" t="s">
        <v>5</v>
      </c>
      <c r="R2" s="15" t="s">
        <v>6</v>
      </c>
      <c r="S2" s="19" t="s">
        <v>33</v>
      </c>
      <c r="T2" s="19" t="s">
        <v>34</v>
      </c>
    </row>
    <row r="3" spans="1:20" ht="18.600000000000001" thickTop="1" x14ac:dyDescent="0.3">
      <c r="A3" s="17" t="s">
        <v>0</v>
      </c>
      <c r="B3" s="24">
        <v>6508</v>
      </c>
      <c r="C3" s="24">
        <v>30</v>
      </c>
      <c r="D3" s="24">
        <v>4.29</v>
      </c>
      <c r="E3" s="24">
        <v>0.03</v>
      </c>
      <c r="F3" s="24">
        <v>0.39</v>
      </c>
      <c r="G3" s="24">
        <v>0.02</v>
      </c>
      <c r="H3" s="24">
        <v>1.77</v>
      </c>
      <c r="I3" s="24">
        <v>0.03</v>
      </c>
      <c r="J3" s="24">
        <v>5.6</v>
      </c>
      <c r="K3" s="24">
        <v>0.5</v>
      </c>
      <c r="L3" s="21" t="s">
        <v>35</v>
      </c>
      <c r="M3" s="21">
        <v>98.13</v>
      </c>
      <c r="N3" s="21">
        <v>98.44</v>
      </c>
      <c r="O3" s="21">
        <v>17.87</v>
      </c>
      <c r="P3" s="21">
        <v>0.04</v>
      </c>
      <c r="Q3" s="5">
        <v>17.850000000000001</v>
      </c>
      <c r="R3" s="5">
        <v>0.04</v>
      </c>
      <c r="S3" s="18">
        <f t="shared" ref="S3:S8" si="0">(ABS(Q3-O3)/Q3)*100</f>
        <v>0.11204481792716847</v>
      </c>
      <c r="T3" s="18">
        <f t="shared" ref="T3:T8" si="1">O3/Q3</f>
        <v>1.0011204481792717</v>
      </c>
    </row>
    <row r="4" spans="1:20" ht="18" x14ac:dyDescent="0.3">
      <c r="A4" s="17" t="s">
        <v>1</v>
      </c>
      <c r="B4" s="18">
        <v>6643</v>
      </c>
      <c r="C4" s="18">
        <v>35</v>
      </c>
      <c r="D4" s="18">
        <v>4.32</v>
      </c>
      <c r="E4" s="18">
        <v>0.04</v>
      </c>
      <c r="F4" s="18">
        <v>0.19</v>
      </c>
      <c r="G4" s="18">
        <v>0.02</v>
      </c>
      <c r="H4" s="18">
        <v>1.96</v>
      </c>
      <c r="I4" s="18">
        <v>0.04</v>
      </c>
      <c r="J4" s="18">
        <v>5.0999999999999996</v>
      </c>
      <c r="K4" s="18">
        <v>1</v>
      </c>
      <c r="L4" s="6">
        <v>365.54</v>
      </c>
      <c r="M4" s="6">
        <v>476</v>
      </c>
      <c r="N4" s="6">
        <v>477.09</v>
      </c>
      <c r="O4" s="6">
        <v>7.49</v>
      </c>
      <c r="P4" s="6">
        <v>7.0000000000000007E-2</v>
      </c>
      <c r="Q4" s="5">
        <v>7.47</v>
      </c>
      <c r="R4" s="5">
        <v>0.05</v>
      </c>
      <c r="S4" s="18">
        <f t="shared" si="0"/>
        <v>0.26773761713521371</v>
      </c>
      <c r="T4" s="18">
        <f t="shared" si="1"/>
        <v>1.0026773761713521</v>
      </c>
    </row>
    <row r="5" spans="1:20" ht="18" x14ac:dyDescent="0.3">
      <c r="A5" s="17" t="s">
        <v>29</v>
      </c>
      <c r="B5" s="18">
        <v>6586</v>
      </c>
      <c r="C5" s="18">
        <v>35</v>
      </c>
      <c r="D5" s="18">
        <v>4.4800000000000004</v>
      </c>
      <c r="E5" s="18">
        <v>0.03</v>
      </c>
      <c r="F5" s="18">
        <v>0.31</v>
      </c>
      <c r="G5" s="18">
        <v>0.02</v>
      </c>
      <c r="H5" s="18">
        <v>1.72</v>
      </c>
      <c r="I5" s="18">
        <v>0.04</v>
      </c>
      <c r="J5" s="18">
        <v>8.1</v>
      </c>
      <c r="K5" s="18">
        <f>0.2*J5</f>
        <v>1.62</v>
      </c>
      <c r="L5" s="6" t="s">
        <v>16</v>
      </c>
      <c r="M5" s="6">
        <v>543.49</v>
      </c>
      <c r="N5" s="6">
        <v>545.15</v>
      </c>
      <c r="O5" s="6">
        <v>-3.08</v>
      </c>
      <c r="P5" s="6">
        <v>0.08</v>
      </c>
      <c r="Q5" s="5">
        <v>-3.07</v>
      </c>
      <c r="R5" s="5">
        <v>7.0000000000000007E-2</v>
      </c>
      <c r="S5" s="18">
        <f t="shared" si="0"/>
        <v>-0.32573289902280889</v>
      </c>
      <c r="T5" s="18">
        <f t="shared" si="1"/>
        <v>1.003257328990228</v>
      </c>
    </row>
    <row r="6" spans="1:20" ht="18" x14ac:dyDescent="0.3">
      <c r="A6" s="17" t="s">
        <v>2</v>
      </c>
      <c r="B6" s="18">
        <v>6152</v>
      </c>
      <c r="C6" s="18">
        <v>20</v>
      </c>
      <c r="D6" s="18">
        <v>4.16</v>
      </c>
      <c r="E6" s="18">
        <v>0.04</v>
      </c>
      <c r="F6" s="18">
        <v>0.23</v>
      </c>
      <c r="G6" s="18">
        <v>0.02</v>
      </c>
      <c r="H6" s="18">
        <v>1.45</v>
      </c>
      <c r="I6" s="18">
        <v>0.02</v>
      </c>
      <c r="J6" s="56">
        <v>5</v>
      </c>
      <c r="K6" s="18">
        <f t="shared" ref="K6:K7" si="2">0.2*J6</f>
        <v>1</v>
      </c>
      <c r="L6" s="6">
        <v>309.58</v>
      </c>
      <c r="M6" s="6">
        <v>423.59</v>
      </c>
      <c r="N6" s="6">
        <v>425.3</v>
      </c>
      <c r="O6" s="6">
        <v>-68.25</v>
      </c>
      <c r="P6" s="6">
        <v>0.03</v>
      </c>
      <c r="Q6" s="5">
        <v>-68.27</v>
      </c>
      <c r="R6" s="5">
        <v>0.03</v>
      </c>
      <c r="S6" s="18">
        <f t="shared" si="0"/>
        <v>-2.9295444558365347E-2</v>
      </c>
      <c r="T6" s="18">
        <f t="shared" si="1"/>
        <v>0.99970704555441636</v>
      </c>
    </row>
    <row r="7" spans="1:20" ht="18" x14ac:dyDescent="0.3">
      <c r="A7" s="17" t="s">
        <v>3</v>
      </c>
      <c r="B7" s="18">
        <v>6604</v>
      </c>
      <c r="C7" s="18">
        <v>50</v>
      </c>
      <c r="D7" s="18">
        <v>4.7699999999999996</v>
      </c>
      <c r="E7" s="18">
        <v>0.04</v>
      </c>
      <c r="F7" s="18">
        <v>0.31</v>
      </c>
      <c r="G7" s="18">
        <v>0.03</v>
      </c>
      <c r="H7" s="18">
        <v>1.84</v>
      </c>
      <c r="I7" s="18">
        <v>7.0000000000000007E-2</v>
      </c>
      <c r="J7" s="56">
        <v>12.4</v>
      </c>
      <c r="K7" s="18">
        <f t="shared" si="2"/>
        <v>2.4800000000000004</v>
      </c>
      <c r="L7" s="6">
        <v>221.79</v>
      </c>
      <c r="M7" s="6">
        <v>278.70999999999998</v>
      </c>
      <c r="N7" s="6">
        <v>279.42</v>
      </c>
      <c r="O7" s="6">
        <v>42.71</v>
      </c>
      <c r="P7" s="6">
        <v>0.15</v>
      </c>
      <c r="Q7" s="5">
        <v>42.65</v>
      </c>
      <c r="R7" s="5">
        <v>0.12</v>
      </c>
      <c r="S7" s="18">
        <f t="shared" si="0"/>
        <v>0.14067995310668763</v>
      </c>
      <c r="T7" s="18">
        <f t="shared" si="1"/>
        <v>1.0014067995310669</v>
      </c>
    </row>
    <row r="8" spans="1:20" ht="18" x14ac:dyDescent="0.3">
      <c r="A8" s="17" t="s">
        <v>4</v>
      </c>
      <c r="B8" s="18">
        <v>6730</v>
      </c>
      <c r="C8" s="18">
        <v>55</v>
      </c>
      <c r="D8" s="18">
        <v>4.5199999999999996</v>
      </c>
      <c r="E8" s="18">
        <v>7.0000000000000007E-2</v>
      </c>
      <c r="F8" s="18">
        <v>0.15</v>
      </c>
      <c r="G8" s="18">
        <v>0.04</v>
      </c>
      <c r="H8" s="18">
        <v>2.0699999999999998</v>
      </c>
      <c r="I8" s="18">
        <v>0.09</v>
      </c>
      <c r="J8" s="18">
        <v>13.3</v>
      </c>
      <c r="K8" s="18">
        <v>0.6</v>
      </c>
      <c r="L8" s="6">
        <v>109.08</v>
      </c>
      <c r="M8" s="6">
        <v>130.4</v>
      </c>
      <c r="N8" s="6">
        <v>130.83000000000001</v>
      </c>
      <c r="O8" s="6">
        <v>1.07</v>
      </c>
      <c r="P8" s="6">
        <v>0.22</v>
      </c>
      <c r="Q8" s="5">
        <v>1.05</v>
      </c>
      <c r="R8" s="5">
        <v>0.18</v>
      </c>
      <c r="S8" s="18">
        <f t="shared" si="0"/>
        <v>1.9047619047619064</v>
      </c>
      <c r="T8" s="18">
        <f t="shared" si="1"/>
        <v>1.019047619047619</v>
      </c>
    </row>
    <row r="9" spans="1:20" x14ac:dyDescent="0.3">
      <c r="L9" s="87" t="s">
        <v>38</v>
      </c>
    </row>
    <row r="10" spans="1:20" ht="14.7" customHeight="1" x14ac:dyDescent="0.3">
      <c r="L10" s="87"/>
    </row>
    <row r="11" spans="1:20" ht="14.7" customHeight="1" thickBot="1" x14ac:dyDescent="0.35"/>
    <row r="12" spans="1:20" ht="15.6" thickTop="1" thickBot="1" x14ac:dyDescent="0.35">
      <c r="B12" s="84" t="s">
        <v>44</v>
      </c>
      <c r="C12" s="85"/>
      <c r="D12" s="85"/>
      <c r="E12" s="85"/>
      <c r="F12" s="85"/>
      <c r="G12" s="85"/>
      <c r="H12" s="85"/>
      <c r="I12" s="85"/>
      <c r="J12" s="85"/>
      <c r="K12" s="86"/>
      <c r="L12" s="82" t="s">
        <v>43</v>
      </c>
      <c r="M12" s="82"/>
      <c r="N12" s="82"/>
      <c r="O12" s="82"/>
      <c r="P12" s="83"/>
    </row>
    <row r="13" spans="1:20" ht="15" thickBot="1" x14ac:dyDescent="0.35">
      <c r="J13" s="1"/>
      <c r="K13" s="1"/>
    </row>
    <row r="14" spans="1:20" ht="15" customHeight="1" thickTop="1" x14ac:dyDescent="0.3">
      <c r="A14" s="76"/>
      <c r="B14" s="54" t="s">
        <v>7</v>
      </c>
      <c r="C14" s="55" t="s">
        <v>49</v>
      </c>
      <c r="D14" s="55" t="s">
        <v>47</v>
      </c>
      <c r="E14" s="55" t="s">
        <v>48</v>
      </c>
    </row>
    <row r="15" spans="1:20" ht="15" thickBot="1" x14ac:dyDescent="0.35">
      <c r="A15" s="77"/>
      <c r="B15" s="25" t="s">
        <v>27</v>
      </c>
      <c r="C15" s="26" t="s">
        <v>27</v>
      </c>
      <c r="D15" s="26" t="s">
        <v>27</v>
      </c>
      <c r="E15" s="26" t="s">
        <v>27</v>
      </c>
    </row>
    <row r="16" spans="1:20" ht="18.600000000000001" thickTop="1" x14ac:dyDescent="0.3">
      <c r="A16" s="17" t="s">
        <v>0</v>
      </c>
      <c r="B16" s="24">
        <v>6508</v>
      </c>
      <c r="C16" s="24">
        <v>4.29</v>
      </c>
      <c r="D16" s="24">
        <v>0.39</v>
      </c>
      <c r="E16" s="24">
        <v>1.77</v>
      </c>
    </row>
    <row r="17" spans="1:5" ht="18" x14ac:dyDescent="0.3">
      <c r="A17" s="17" t="s">
        <v>1</v>
      </c>
      <c r="B17" s="18">
        <v>6643</v>
      </c>
      <c r="C17" s="18">
        <v>4.32</v>
      </c>
      <c r="D17" s="18">
        <v>0.19</v>
      </c>
      <c r="E17" s="18">
        <v>1.96</v>
      </c>
    </row>
    <row r="18" spans="1:5" ht="18" x14ac:dyDescent="0.3">
      <c r="A18" s="17" t="s">
        <v>29</v>
      </c>
      <c r="B18" s="18">
        <v>6586</v>
      </c>
      <c r="C18" s="18">
        <v>4.4800000000000004</v>
      </c>
      <c r="D18" s="18">
        <v>0.31</v>
      </c>
      <c r="E18" s="18">
        <v>1.72</v>
      </c>
    </row>
    <row r="19" spans="1:5" ht="18" x14ac:dyDescent="0.3">
      <c r="A19" s="17" t="s">
        <v>2</v>
      </c>
      <c r="B19" s="18">
        <v>6152</v>
      </c>
      <c r="C19" s="18">
        <v>4.16</v>
      </c>
      <c r="D19" s="18">
        <v>0.23</v>
      </c>
      <c r="E19" s="18">
        <v>1.45</v>
      </c>
    </row>
    <row r="20" spans="1:5" ht="18" x14ac:dyDescent="0.3">
      <c r="A20" s="17" t="s">
        <v>3</v>
      </c>
      <c r="B20" s="18">
        <v>6604</v>
      </c>
      <c r="C20" s="18">
        <v>4.7699999999999996</v>
      </c>
      <c r="D20" s="18">
        <v>0.31</v>
      </c>
      <c r="E20" s="18">
        <v>1.84</v>
      </c>
    </row>
    <row r="21" spans="1:5" ht="18" x14ac:dyDescent="0.3">
      <c r="A21" s="17" t="s">
        <v>4</v>
      </c>
      <c r="B21" s="18">
        <v>6730</v>
      </c>
      <c r="C21" s="18">
        <v>4.5199999999999996</v>
      </c>
      <c r="D21" s="18">
        <v>0.15</v>
      </c>
      <c r="E21" s="18">
        <v>2.0699999999999998</v>
      </c>
    </row>
  </sheetData>
  <mergeCells count="16">
    <mergeCell ref="A14:A15"/>
    <mergeCell ref="A1:A2"/>
    <mergeCell ref="L1:L2"/>
    <mergeCell ref="M1:M2"/>
    <mergeCell ref="N1:N2"/>
    <mergeCell ref="L12:P12"/>
    <mergeCell ref="B12:K12"/>
    <mergeCell ref="L9:L10"/>
    <mergeCell ref="O1:P1"/>
    <mergeCell ref="Q1:R1"/>
    <mergeCell ref="S1:T1"/>
    <mergeCell ref="B1:C1"/>
    <mergeCell ref="D1:E1"/>
    <mergeCell ref="F1:G1"/>
    <mergeCell ref="H1:I1"/>
    <mergeCell ref="J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645D-3C97-4E4C-9114-861BCC2003EF}">
  <dimension ref="A1:AF37"/>
  <sheetViews>
    <sheetView zoomScale="35" zoomScaleNormal="6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5546875" bestFit="1" customWidth="1"/>
    <col min="4" max="4" width="10.6640625" bestFit="1" customWidth="1"/>
    <col min="5" max="5" width="9" bestFit="1" customWidth="1"/>
    <col min="6" max="6" width="11" bestFit="1" customWidth="1"/>
    <col min="7" max="7" width="19" customWidth="1"/>
    <col min="8" max="8" width="11" bestFit="1" customWidth="1"/>
    <col min="9" max="9" width="9.33203125" bestFit="1" customWidth="1"/>
    <col min="10" max="10" width="10.44140625" bestFit="1" customWidth="1"/>
    <col min="11" max="12" width="9.33203125" bestFit="1" customWidth="1"/>
    <col min="13" max="13" width="17" customWidth="1"/>
    <col min="14" max="14" width="10.44140625" bestFit="1" customWidth="1"/>
    <col min="15" max="15" width="23.33203125" customWidth="1"/>
    <col min="16" max="16" width="9.33203125" bestFit="1" customWidth="1"/>
    <col min="17" max="17" width="11.33203125" customWidth="1"/>
    <col min="18" max="18" width="9.6640625" customWidth="1"/>
    <col min="19" max="19" width="24.33203125" customWidth="1"/>
    <col min="20" max="22" width="9" bestFit="1" customWidth="1"/>
    <col min="23" max="23" width="12.109375" customWidth="1"/>
    <col min="24" max="25" width="10.33203125" bestFit="1" customWidth="1"/>
    <col min="26" max="27" width="9" bestFit="1" customWidth="1"/>
    <col min="29" max="29" width="18.5546875" customWidth="1"/>
    <col min="31" max="31" width="9" bestFit="1" customWidth="1"/>
    <col min="32" max="32" width="8.5546875" customWidth="1"/>
    <col min="33" max="33" width="12.44140625" customWidth="1"/>
    <col min="34" max="34" width="10" bestFit="1" customWidth="1"/>
    <col min="36" max="36" width="12.44140625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61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13">
        <v>6407.7</v>
      </c>
      <c r="C4" s="5">
        <v>23.63</v>
      </c>
      <c r="D4" s="5">
        <v>4</v>
      </c>
      <c r="E4" s="5">
        <v>0.03</v>
      </c>
      <c r="F4" s="5">
        <v>0.28999999999999998</v>
      </c>
      <c r="G4" s="5">
        <v>0.01</v>
      </c>
      <c r="H4" s="5">
        <v>-0.04</v>
      </c>
      <c r="I4" s="5">
        <v>0.04</v>
      </c>
      <c r="J4" s="5">
        <v>1.71</v>
      </c>
      <c r="K4" s="5">
        <v>0.02</v>
      </c>
      <c r="L4" s="5">
        <v>6.35</v>
      </c>
      <c r="M4" s="5" t="s">
        <v>14</v>
      </c>
      <c r="N4" s="5">
        <v>5.28</v>
      </c>
      <c r="O4" s="5">
        <v>0.1</v>
      </c>
      <c r="P4" s="5">
        <v>4.42</v>
      </c>
      <c r="Q4" s="5">
        <v>2.2599999999999999E-2</v>
      </c>
      <c r="R4" s="115"/>
      <c r="S4" s="38" t="s">
        <v>0</v>
      </c>
      <c r="T4" s="68">
        <v>0.39</v>
      </c>
      <c r="U4" s="68">
        <v>0.02</v>
      </c>
      <c r="V4" s="68">
        <v>6.28</v>
      </c>
      <c r="W4" s="68" t="s">
        <v>14</v>
      </c>
      <c r="X4" s="68">
        <v>5.59</v>
      </c>
      <c r="Y4" s="68">
        <v>0.04</v>
      </c>
      <c r="Z4" s="68">
        <v>5.3</v>
      </c>
      <c r="AA4" s="68">
        <v>2.4799999999999999E-2</v>
      </c>
      <c r="AB4" s="90"/>
    </row>
    <row r="5" spans="1:28" ht="18" x14ac:dyDescent="0.3">
      <c r="A5" s="4" t="s">
        <v>1</v>
      </c>
      <c r="B5" s="13">
        <v>6597.38</v>
      </c>
      <c r="C5" s="5">
        <v>22.26</v>
      </c>
      <c r="D5" s="5">
        <v>4.0199999999999996</v>
      </c>
      <c r="E5" s="5">
        <v>0.03</v>
      </c>
      <c r="F5" s="5">
        <v>0.13</v>
      </c>
      <c r="G5" s="5">
        <v>0.01</v>
      </c>
      <c r="H5" s="5">
        <v>-0.05</v>
      </c>
      <c r="I5" s="5">
        <v>0.05</v>
      </c>
      <c r="J5" s="5">
        <v>1.84</v>
      </c>
      <c r="K5" s="5">
        <v>0.02</v>
      </c>
      <c r="L5" s="5">
        <v>7.31</v>
      </c>
      <c r="M5" s="5" t="s">
        <v>14</v>
      </c>
      <c r="N5" s="5">
        <v>6.41</v>
      </c>
      <c r="O5" s="5">
        <v>0.1</v>
      </c>
      <c r="P5" s="5">
        <v>2.71</v>
      </c>
      <c r="Q5" s="5">
        <v>1.77E-2</v>
      </c>
      <c r="R5" s="115"/>
      <c r="S5" s="38" t="s">
        <v>1</v>
      </c>
      <c r="T5" s="68">
        <v>0.41</v>
      </c>
      <c r="U5" s="68">
        <v>0.02</v>
      </c>
      <c r="V5" s="68">
        <v>6.97</v>
      </c>
      <c r="W5" s="68" t="s">
        <v>14</v>
      </c>
      <c r="X5" s="68">
        <v>7.11</v>
      </c>
      <c r="Y5" s="68">
        <v>0.04</v>
      </c>
      <c r="Z5" s="68">
        <v>3.88</v>
      </c>
      <c r="AA5" s="68">
        <v>2.12E-2</v>
      </c>
      <c r="AB5" s="90"/>
    </row>
    <row r="6" spans="1:28" ht="18" x14ac:dyDescent="0.3">
      <c r="A6" s="4" t="s">
        <v>29</v>
      </c>
      <c r="B6" s="13">
        <v>6559.56</v>
      </c>
      <c r="C6" s="5">
        <v>21.69</v>
      </c>
      <c r="D6" s="5">
        <v>4.18</v>
      </c>
      <c r="E6" s="5">
        <v>0.03</v>
      </c>
      <c r="F6" s="5">
        <v>0.25</v>
      </c>
      <c r="G6" s="5">
        <v>0.01</v>
      </c>
      <c r="H6" s="5">
        <v>-0.12</v>
      </c>
      <c r="I6" s="5">
        <v>0.03</v>
      </c>
      <c r="J6" s="5">
        <v>1.63</v>
      </c>
      <c r="K6" s="5">
        <v>0.02</v>
      </c>
      <c r="L6" s="5">
        <v>6.77</v>
      </c>
      <c r="M6" s="5" t="s">
        <v>14</v>
      </c>
      <c r="N6" s="5">
        <v>8.5399999999999991</v>
      </c>
      <c r="O6" s="5">
        <v>0.08</v>
      </c>
      <c r="P6" s="5">
        <v>2.11</v>
      </c>
      <c r="Q6" s="5">
        <v>1.5599999999999999E-2</v>
      </c>
      <c r="R6" s="2"/>
      <c r="S6" s="38" t="s">
        <v>29</v>
      </c>
      <c r="T6" s="68">
        <v>0.32</v>
      </c>
      <c r="U6" s="68">
        <v>0.02</v>
      </c>
      <c r="V6" s="68">
        <v>6.32</v>
      </c>
      <c r="W6" s="68" t="s">
        <v>14</v>
      </c>
      <c r="X6" s="68">
        <v>9.18</v>
      </c>
      <c r="Y6" s="68">
        <v>0.04</v>
      </c>
      <c r="Z6" s="68">
        <v>3.17</v>
      </c>
      <c r="AA6" s="68">
        <v>1.9099999999999999E-2</v>
      </c>
      <c r="AB6" s="37"/>
    </row>
    <row r="7" spans="1:28" ht="18" x14ac:dyDescent="0.3">
      <c r="A7" s="4" t="s">
        <v>2</v>
      </c>
      <c r="B7" s="13">
        <v>6044.95</v>
      </c>
      <c r="C7" s="5">
        <v>15.87</v>
      </c>
      <c r="D7" s="5">
        <v>3.85</v>
      </c>
      <c r="E7" s="5">
        <v>0.03</v>
      </c>
      <c r="F7" s="5">
        <v>0.14000000000000001</v>
      </c>
      <c r="G7" s="5">
        <v>0.01</v>
      </c>
      <c r="H7" s="5">
        <v>-0.1</v>
      </c>
      <c r="I7" s="5">
        <v>0.03</v>
      </c>
      <c r="J7" s="5">
        <v>1.44</v>
      </c>
      <c r="K7" s="5">
        <v>0.02</v>
      </c>
      <c r="L7" s="5">
        <v>5.17</v>
      </c>
      <c r="M7" s="5" t="s">
        <v>14</v>
      </c>
      <c r="N7" s="5">
        <v>3.87</v>
      </c>
      <c r="O7" s="5">
        <v>0.06</v>
      </c>
      <c r="P7" s="5">
        <v>3.9</v>
      </c>
      <c r="Q7" s="5">
        <v>2.12E-2</v>
      </c>
      <c r="R7" s="2"/>
      <c r="S7" s="38" t="s">
        <v>2</v>
      </c>
      <c r="T7" s="68">
        <v>0.24</v>
      </c>
      <c r="U7" s="68">
        <v>0.01</v>
      </c>
      <c r="V7" s="68">
        <v>4.93</v>
      </c>
      <c r="W7" s="68" t="s">
        <v>14</v>
      </c>
      <c r="X7" s="68">
        <v>4.18</v>
      </c>
      <c r="Y7" s="68">
        <v>0.03</v>
      </c>
      <c r="Z7" s="68">
        <v>4.29</v>
      </c>
      <c r="AA7" s="68">
        <v>2.23E-2</v>
      </c>
      <c r="AB7" s="37"/>
    </row>
    <row r="8" spans="1:28" ht="18" x14ac:dyDescent="0.3">
      <c r="A8" s="4" t="s">
        <v>3</v>
      </c>
      <c r="B8" s="5">
        <v>6440.48</v>
      </c>
      <c r="C8" s="5">
        <v>27.95</v>
      </c>
      <c r="D8" s="5">
        <v>4.28</v>
      </c>
      <c r="E8" s="5">
        <v>0.04</v>
      </c>
      <c r="F8" s="5">
        <v>0.21</v>
      </c>
      <c r="G8" s="5">
        <v>0.01</v>
      </c>
      <c r="H8" s="5">
        <v>-0.1</v>
      </c>
      <c r="I8" s="5">
        <v>0.05</v>
      </c>
      <c r="J8" s="5">
        <v>1.55</v>
      </c>
      <c r="K8" s="5">
        <v>0.03</v>
      </c>
      <c r="L8" s="5">
        <v>5.95</v>
      </c>
      <c r="M8" s="5" t="s">
        <v>14</v>
      </c>
      <c r="N8" s="5">
        <v>12.41</v>
      </c>
      <c r="O8" s="5">
        <v>7.0000000000000007E-2</v>
      </c>
      <c r="P8" s="5">
        <v>1.58</v>
      </c>
      <c r="Q8" s="5">
        <v>1.35E-2</v>
      </c>
      <c r="R8" s="2"/>
      <c r="S8" s="38" t="s">
        <v>3</v>
      </c>
      <c r="T8" s="68">
        <v>0.56000000000000005</v>
      </c>
      <c r="U8" s="68">
        <v>0.02</v>
      </c>
      <c r="V8" s="68">
        <v>5.84</v>
      </c>
      <c r="W8" s="68" t="s">
        <v>14</v>
      </c>
      <c r="X8" s="68">
        <v>12.97</v>
      </c>
      <c r="Y8" s="68">
        <v>0.06</v>
      </c>
      <c r="Z8" s="68">
        <v>3.9</v>
      </c>
      <c r="AA8" s="68">
        <v>1.9199999999999998E-2</v>
      </c>
      <c r="AB8" s="37"/>
    </row>
    <row r="9" spans="1:28" ht="18" x14ac:dyDescent="0.3">
      <c r="A9" s="4" t="s">
        <v>4</v>
      </c>
      <c r="B9" s="5">
        <v>6586.38</v>
      </c>
      <c r="C9" s="5">
        <v>33.32</v>
      </c>
      <c r="D9" s="5">
        <v>4.1399999999999997</v>
      </c>
      <c r="E9" s="5">
        <v>0.05</v>
      </c>
      <c r="F9" s="5">
        <v>0.01</v>
      </c>
      <c r="G9" s="5">
        <v>0.02</v>
      </c>
      <c r="H9" s="5">
        <v>-0.06</v>
      </c>
      <c r="I9" s="5">
        <v>0.06</v>
      </c>
      <c r="J9" s="5">
        <v>1.74</v>
      </c>
      <c r="K9" s="5">
        <v>0.04</v>
      </c>
      <c r="L9" s="5">
        <v>7</v>
      </c>
      <c r="M9" s="5" t="s">
        <v>14</v>
      </c>
      <c r="N9" s="5">
        <v>13.52</v>
      </c>
      <c r="O9" s="5">
        <v>0.09</v>
      </c>
      <c r="P9" s="5">
        <v>1.52</v>
      </c>
      <c r="Q9" s="5">
        <v>1.3299999999999999E-2</v>
      </c>
      <c r="R9" s="2"/>
      <c r="S9" s="38" t="s">
        <v>4</v>
      </c>
      <c r="T9" s="68">
        <v>0.56000000000000005</v>
      </c>
      <c r="U9" s="68">
        <v>0.02</v>
      </c>
      <c r="V9" s="68">
        <v>7.09</v>
      </c>
      <c r="W9" s="68" t="s">
        <v>14</v>
      </c>
      <c r="X9" s="68">
        <v>14.48</v>
      </c>
      <c r="Y9" s="68">
        <v>7.0000000000000007E-2</v>
      </c>
      <c r="Z9" s="68">
        <v>3.79</v>
      </c>
      <c r="AA9" s="68">
        <v>2.0899999999999998E-2</v>
      </c>
      <c r="AB9" s="37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1.5653042433322439</v>
      </c>
      <c r="C13" s="5">
        <f>General!B3/B4</f>
        <v>1.0156530424333223</v>
      </c>
      <c r="D13" s="5">
        <f>(ABS(D4-General!D3)/D4)*100</f>
        <v>7.2500000000000009</v>
      </c>
      <c r="E13" s="5">
        <f>General!D3/D4</f>
        <v>1.0725</v>
      </c>
      <c r="F13" s="5">
        <f>(ABS(F4-General!F3)/F4)*100</f>
        <v>34.482758620689665</v>
      </c>
      <c r="G13" s="5">
        <f>General!F3/F4</f>
        <v>1.3448275862068968</v>
      </c>
      <c r="H13" s="36"/>
      <c r="I13" s="36"/>
      <c r="J13" s="5">
        <f>(ABS(J4-General!H3)/J4)*100</f>
        <v>3.5087719298245648</v>
      </c>
      <c r="K13" s="5">
        <f>General!H3/J4</f>
        <v>1.0350877192982457</v>
      </c>
      <c r="L13" s="36"/>
      <c r="M13" s="36"/>
      <c r="N13" s="5">
        <f>(ABS(N4-General!J3)/ABS(N4))*100</f>
        <v>6.060606060606049</v>
      </c>
      <c r="O13" s="5">
        <f>General!J3/N4</f>
        <v>1.0606060606060606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0.17889087656529135</v>
      </c>
      <c r="Y13" s="5">
        <f>General!J3/X4</f>
        <v>1.0017889087656529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0.69148662044629672</v>
      </c>
      <c r="C14" s="5">
        <f>General!B4/B5</f>
        <v>1.0069148662044629</v>
      </c>
      <c r="D14" s="5">
        <f>(ABS(D5-General!D4)/D5)*100</f>
        <v>7.462686567164198</v>
      </c>
      <c r="E14" s="5">
        <f>General!D4/D5</f>
        <v>1.074626865671642</v>
      </c>
      <c r="F14" s="5">
        <f>(ABS(F5-General!F4)/F5)*100</f>
        <v>46.153846153846153</v>
      </c>
      <c r="G14" s="5">
        <f>General!F4/F5</f>
        <v>1.4615384615384615</v>
      </c>
      <c r="H14" s="36"/>
      <c r="I14" s="36"/>
      <c r="J14" s="5">
        <f>(ABS(J5-General!H4)/J5)*100</f>
        <v>6.5217391304347752</v>
      </c>
      <c r="K14" s="5">
        <f>General!H4/J5</f>
        <v>1.0652173913043477</v>
      </c>
      <c r="L14" s="36"/>
      <c r="M14" s="36"/>
      <c r="N14" s="5">
        <f>(ABS(N5-General!J4)/ABS(N5))*100</f>
        <v>20.436817472698916</v>
      </c>
      <c r="O14" s="5">
        <f>General!J4/N5</f>
        <v>0.7956318252730108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28.270042194092838</v>
      </c>
      <c r="Y14" s="5">
        <f>General!J4/X5</f>
        <v>0.71729957805907163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0.40307581606082721</v>
      </c>
      <c r="C15" s="5">
        <f>General!B5/B6</f>
        <v>1.0040307581606083</v>
      </c>
      <c r="D15" s="5">
        <f>(ABS(D6-General!D5)/D6)*100</f>
        <v>7.1770334928229849</v>
      </c>
      <c r="E15" s="5">
        <f>General!D5/D6</f>
        <v>1.0717703349282299</v>
      </c>
      <c r="F15" s="5">
        <f>(ABS(F6-General!F5)/F6)*100</f>
        <v>24</v>
      </c>
      <c r="G15" s="5">
        <f>General!F5/F6</f>
        <v>1.24</v>
      </c>
      <c r="H15" s="36"/>
      <c r="I15" s="36"/>
      <c r="J15" s="5">
        <f>(ABS(J6-General!H5)/J6)*100</f>
        <v>5.5214723926380422</v>
      </c>
      <c r="K15" s="5">
        <f>General!H5/J6</f>
        <v>1.0552147239263805</v>
      </c>
      <c r="L15" s="36"/>
      <c r="M15" s="36"/>
      <c r="N15" s="5">
        <f>(ABS(N6-General!J5)/ABS(N6))*100</f>
        <v>5.152224824355967</v>
      </c>
      <c r="O15" s="5">
        <f>General!J5/N6</f>
        <v>0.94847775175644033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11.764705882352942</v>
      </c>
      <c r="Y15" s="5">
        <f>General!J5/X6</f>
        <v>0.88235294117647056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1.7708996765895528</v>
      </c>
      <c r="C16" s="5">
        <f>General!B6/B7</f>
        <v>1.0177089967658954</v>
      </c>
      <c r="D16" s="5">
        <f>(ABS(D7-General!D6)/D7)*100</f>
        <v>8.0519480519480524</v>
      </c>
      <c r="E16" s="5">
        <f>General!D6/D7</f>
        <v>1.0805194805194804</v>
      </c>
      <c r="F16" s="5">
        <f>(ABS(F7-General!F6)/F7)*100</f>
        <v>64.285714285714278</v>
      </c>
      <c r="G16" s="5">
        <f>General!F6/F7</f>
        <v>1.6428571428571428</v>
      </c>
      <c r="H16" s="36"/>
      <c r="I16" s="36"/>
      <c r="J16" s="5">
        <f>(ABS(J7-General!H6)/J7)*100</f>
        <v>0.69444444444444509</v>
      </c>
      <c r="K16" s="5">
        <f>General!H6/J7</f>
        <v>1.0069444444444444</v>
      </c>
      <c r="L16" s="36"/>
      <c r="M16" s="36"/>
      <c r="N16" s="5">
        <f>(ABS(N7-General!J6)/ABS(N7))*100</f>
        <v>29.198966408268728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19.617224880382782</v>
      </c>
      <c r="Y16" s="5">
        <f>General!J6/X7</f>
        <v>1.1961722488038278</v>
      </c>
      <c r="Z16" s="2"/>
      <c r="AA16" s="2"/>
      <c r="AB16" s="37"/>
    </row>
    <row r="17" spans="1:32" ht="18.600000000000001" thickBot="1" x14ac:dyDescent="0.35">
      <c r="A17" s="38" t="s">
        <v>3</v>
      </c>
      <c r="B17" s="5">
        <f>(ABS(B8-General!B7)/B8)*100</f>
        <v>2.5389411969294287</v>
      </c>
      <c r="C17" s="5">
        <f>General!B7/B8</f>
        <v>1.0253894119692943</v>
      </c>
      <c r="D17" s="5">
        <f>(ABS(D8-General!D7)/D8)*100</f>
        <v>11.448598130841106</v>
      </c>
      <c r="E17" s="5">
        <f>General!D7/D8</f>
        <v>1.1144859813084111</v>
      </c>
      <c r="F17" s="5">
        <f>(ABS(F8-General!F7)/F8)*100</f>
        <v>47.61904761904762</v>
      </c>
      <c r="G17" s="5">
        <f>General!F7/F8</f>
        <v>1.4761904761904763</v>
      </c>
      <c r="H17" s="36"/>
      <c r="I17" s="36"/>
      <c r="J17" s="5">
        <f>(ABS(J8-General!H7)/J8)*100</f>
        <v>18.70967741935484</v>
      </c>
      <c r="K17" s="5">
        <f>General!H7/J8</f>
        <v>1.1870967741935483</v>
      </c>
      <c r="L17" s="36"/>
      <c r="M17" s="36"/>
      <c r="N17" s="5">
        <f>(ABS(N8-General!J7)/ABS(N8))*100</f>
        <v>8.058017727638829E-2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4.3947571318427157</v>
      </c>
      <c r="Y17" s="5">
        <f>General!J7/X8</f>
        <v>0.95605242868157281</v>
      </c>
      <c r="Z17" s="2"/>
      <c r="AA17" s="2"/>
      <c r="AB17" s="37"/>
    </row>
    <row r="18" spans="1:32" ht="18.600000000000001" thickBot="1" x14ac:dyDescent="0.35">
      <c r="A18" s="39" t="s">
        <v>4</v>
      </c>
      <c r="B18" s="40">
        <f>(ABS(B9-General!B8)/B9)*100</f>
        <v>2.1805604899808375</v>
      </c>
      <c r="C18" s="40">
        <f>General!B8/B9</f>
        <v>1.0218056048998083</v>
      </c>
      <c r="D18" s="40">
        <f>(ABS(D9-General!D8)/D9)*100</f>
        <v>9.1787439613526551</v>
      </c>
      <c r="E18" s="40">
        <f>General!D8/D9</f>
        <v>1.0917874396135265</v>
      </c>
      <c r="F18" s="40">
        <f>(ABS(F9-General!F8)/F9)*100</f>
        <v>1399.9999999999998</v>
      </c>
      <c r="G18" s="40">
        <f>General!F8/F9</f>
        <v>15</v>
      </c>
      <c r="H18" s="41"/>
      <c r="I18" s="41"/>
      <c r="J18" s="40">
        <f>(ABS(J9-General!H8)/J9)*100</f>
        <v>18.965517241379303</v>
      </c>
      <c r="K18" s="40">
        <f>General!H8/J9</f>
        <v>1.1896551724137929</v>
      </c>
      <c r="L18" s="41"/>
      <c r="M18" s="41"/>
      <c r="N18" s="40">
        <f>(ABS(N9-General!J8)/ABS(N9))*100</f>
        <v>1.6272189349112343</v>
      </c>
      <c r="O18" s="40">
        <f>General!J8/N9</f>
        <v>0.98372781065088766</v>
      </c>
      <c r="P18" s="42"/>
      <c r="Q18" s="42"/>
      <c r="R18" s="42"/>
      <c r="S18" s="39" t="s">
        <v>4</v>
      </c>
      <c r="T18" s="41"/>
      <c r="U18" s="41"/>
      <c r="V18" s="41"/>
      <c r="W18" s="41"/>
      <c r="X18" s="5">
        <f>(ABS(X9-General!J8)/ABS(X9))*100</f>
        <v>8.1491712707182291</v>
      </c>
      <c r="Y18" s="5">
        <f>General!J8/X9</f>
        <v>0.91850828729281775</v>
      </c>
      <c r="Z18" s="42"/>
      <c r="AA18" s="42"/>
      <c r="AB18" s="43"/>
      <c r="AC18" s="118" t="s">
        <v>60</v>
      </c>
      <c r="AD18" s="119"/>
      <c r="AE18" s="119"/>
    </row>
    <row r="19" spans="1:32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2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2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2" ht="18" x14ac:dyDescent="0.35">
      <c r="A22" s="48">
        <v>1666</v>
      </c>
      <c r="B22" s="29">
        <v>6432.85</v>
      </c>
      <c r="C22" s="30">
        <v>64.3</v>
      </c>
      <c r="D22" s="31">
        <v>4.01</v>
      </c>
      <c r="E22" s="32">
        <v>0.08</v>
      </c>
      <c r="F22" s="31">
        <v>0.32</v>
      </c>
      <c r="G22" s="32">
        <v>0.03</v>
      </c>
      <c r="H22" s="31">
        <v>-0.04</v>
      </c>
      <c r="I22" s="32">
        <v>0.11</v>
      </c>
      <c r="J22" s="31">
        <v>1.73</v>
      </c>
      <c r="K22" s="32">
        <v>0.06</v>
      </c>
      <c r="L22" s="31">
        <v>6.46</v>
      </c>
      <c r="M22" s="32" t="s">
        <v>14</v>
      </c>
      <c r="N22" s="31">
        <v>5.34</v>
      </c>
      <c r="O22" s="32">
        <v>0.26</v>
      </c>
      <c r="P22" s="33">
        <v>4.8899999999999997</v>
      </c>
      <c r="Q22" s="33">
        <v>2.3900000000000001E-2</v>
      </c>
      <c r="R22" s="47"/>
    </row>
    <row r="23" spans="1:32" ht="18" x14ac:dyDescent="0.35">
      <c r="A23" s="48">
        <v>11231</v>
      </c>
      <c r="B23" s="29">
        <v>6598.11</v>
      </c>
      <c r="C23" s="30">
        <v>21.03</v>
      </c>
      <c r="D23" s="34">
        <v>4</v>
      </c>
      <c r="E23" s="32">
        <v>0.03</v>
      </c>
      <c r="F23" s="31">
        <v>0.14000000000000001</v>
      </c>
      <c r="G23" s="32">
        <v>0.01</v>
      </c>
      <c r="H23" s="31">
        <v>-0.08</v>
      </c>
      <c r="I23" s="32">
        <v>0.05</v>
      </c>
      <c r="J23" s="31">
        <v>1.85</v>
      </c>
      <c r="K23" s="32">
        <v>0.02</v>
      </c>
      <c r="L23" s="31">
        <v>7.35</v>
      </c>
      <c r="M23" s="32" t="s">
        <v>14</v>
      </c>
      <c r="N23" s="31">
        <v>6.41</v>
      </c>
      <c r="O23" s="32">
        <v>0.09</v>
      </c>
      <c r="P23" s="33">
        <v>2.71</v>
      </c>
      <c r="Q23" s="33">
        <v>1.78E-2</v>
      </c>
      <c r="R23" s="47"/>
    </row>
    <row r="24" spans="1:32" ht="18" x14ac:dyDescent="0.35">
      <c r="A24" s="48">
        <v>103774</v>
      </c>
      <c r="B24" s="29">
        <v>6549.8</v>
      </c>
      <c r="C24" s="30">
        <v>33.64</v>
      </c>
      <c r="D24" s="31">
        <v>4.21</v>
      </c>
      <c r="E24" s="32">
        <v>0.04</v>
      </c>
      <c r="F24" s="31">
        <v>0.24</v>
      </c>
      <c r="G24" s="32">
        <v>0.02</v>
      </c>
      <c r="H24" s="31">
        <v>-0.12</v>
      </c>
      <c r="I24" s="32">
        <v>0.06</v>
      </c>
      <c r="J24" s="31">
        <v>1.62</v>
      </c>
      <c r="K24" s="32">
        <v>0.04</v>
      </c>
      <c r="L24" s="31">
        <v>6.67</v>
      </c>
      <c r="M24" s="32" t="s">
        <v>14</v>
      </c>
      <c r="N24" s="31">
        <v>8.56</v>
      </c>
      <c r="O24" s="32">
        <v>0.11</v>
      </c>
      <c r="P24" s="33">
        <v>1.99</v>
      </c>
      <c r="Q24" s="33">
        <v>1.52E-2</v>
      </c>
      <c r="R24" s="47"/>
    </row>
    <row r="25" spans="1:32" ht="18" x14ac:dyDescent="0.35">
      <c r="A25" s="48">
        <v>156846</v>
      </c>
      <c r="B25" s="29">
        <v>6070.09</v>
      </c>
      <c r="C25" s="30">
        <v>9.4</v>
      </c>
      <c r="D25" s="31">
        <v>3.95</v>
      </c>
      <c r="E25" s="32">
        <v>0.01</v>
      </c>
      <c r="F25" s="31">
        <v>0.16</v>
      </c>
      <c r="G25" s="32">
        <v>0.01</v>
      </c>
      <c r="H25" s="31">
        <v>0.03</v>
      </c>
      <c r="I25" s="32">
        <v>0.02</v>
      </c>
      <c r="J25" s="31">
        <v>1.45</v>
      </c>
      <c r="K25" s="32">
        <v>0.01</v>
      </c>
      <c r="L25" s="31">
        <v>5.05</v>
      </c>
      <c r="M25" s="32" t="s">
        <v>14</v>
      </c>
      <c r="N25" s="31">
        <v>3.98</v>
      </c>
      <c r="O25" s="32">
        <v>0.03</v>
      </c>
      <c r="P25" s="33">
        <v>4.08</v>
      </c>
      <c r="Q25" s="33">
        <v>2.18E-2</v>
      </c>
      <c r="R25" s="47"/>
      <c r="AE25">
        <v>0</v>
      </c>
      <c r="AF25">
        <v>0</v>
      </c>
    </row>
    <row r="26" spans="1:32" ht="18" x14ac:dyDescent="0.35">
      <c r="A26" s="48" t="s">
        <v>31</v>
      </c>
      <c r="B26" s="31" t="s">
        <v>28</v>
      </c>
      <c r="C26" s="32" t="s">
        <v>28</v>
      </c>
      <c r="D26" s="31" t="s">
        <v>28</v>
      </c>
      <c r="E26" s="32" t="s">
        <v>28</v>
      </c>
      <c r="F26" s="31" t="s">
        <v>28</v>
      </c>
      <c r="G26" s="32" t="s">
        <v>28</v>
      </c>
      <c r="H26" s="31" t="s">
        <v>28</v>
      </c>
      <c r="I26" s="32" t="s">
        <v>28</v>
      </c>
      <c r="J26" s="31" t="s">
        <v>28</v>
      </c>
      <c r="K26" s="32" t="s">
        <v>28</v>
      </c>
      <c r="L26" s="31" t="s">
        <v>28</v>
      </c>
      <c r="M26" s="32" t="s">
        <v>28</v>
      </c>
      <c r="N26" s="31" t="s">
        <v>28</v>
      </c>
      <c r="O26" s="32" t="s">
        <v>28</v>
      </c>
      <c r="P26" s="33" t="s">
        <v>28</v>
      </c>
      <c r="Q26" s="33" t="s">
        <v>28</v>
      </c>
      <c r="R26" s="47"/>
      <c r="AE26">
        <v>1</v>
      </c>
      <c r="AF26">
        <v>1</v>
      </c>
    </row>
    <row r="27" spans="1:32" ht="18" x14ac:dyDescent="0.35">
      <c r="A27" s="48" t="s">
        <v>32</v>
      </c>
      <c r="B27" s="29">
        <v>6552.5</v>
      </c>
      <c r="C27" s="30">
        <v>22.77</v>
      </c>
      <c r="D27" s="34">
        <v>4.0999999999999996</v>
      </c>
      <c r="E27" s="32">
        <v>0.03</v>
      </c>
      <c r="F27" s="31">
        <v>0.03</v>
      </c>
      <c r="G27" s="32">
        <v>0.01</v>
      </c>
      <c r="H27" s="31">
        <v>0.09</v>
      </c>
      <c r="I27" s="32">
        <v>0.03</v>
      </c>
      <c r="J27" s="31">
        <v>1.73</v>
      </c>
      <c r="K27" s="32">
        <v>0.03</v>
      </c>
      <c r="L27" s="34">
        <v>6.9</v>
      </c>
      <c r="M27" s="32" t="s">
        <v>14</v>
      </c>
      <c r="N27" s="31">
        <v>13.48</v>
      </c>
      <c r="O27" s="32">
        <v>7.0000000000000007E-2</v>
      </c>
      <c r="P27" s="33">
        <v>1.68</v>
      </c>
      <c r="Q27" s="33">
        <v>1.4E-2</v>
      </c>
      <c r="R27" s="47"/>
      <c r="AE27">
        <v>2</v>
      </c>
      <c r="AF27">
        <v>2</v>
      </c>
    </row>
    <row r="28" spans="1:32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  <c r="AE28">
        <v>3</v>
      </c>
      <c r="AF28">
        <v>3</v>
      </c>
    </row>
    <row r="29" spans="1:32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  <c r="AE29">
        <v>15</v>
      </c>
      <c r="AF29">
        <v>15</v>
      </c>
    </row>
    <row r="30" spans="1:32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2" ht="18" x14ac:dyDescent="0.3">
      <c r="A31" s="38" t="s">
        <v>0</v>
      </c>
      <c r="B31" s="5">
        <f>(ABS(B22-B4)/B22)*100</f>
        <v>0.39096201528094926</v>
      </c>
      <c r="C31" s="5">
        <f>B4/B22</f>
        <v>0.99609037984719051</v>
      </c>
      <c r="D31" s="5">
        <f>(ABS(D22-D4)/D22)*100</f>
        <v>0.24937655860348598</v>
      </c>
      <c r="E31" s="5">
        <f>D4/D22</f>
        <v>0.99750623441396513</v>
      </c>
      <c r="F31" s="5">
        <f>(ABS(F22-F4)/F22)*100</f>
        <v>9.3750000000000089</v>
      </c>
      <c r="G31" s="5">
        <f>F4/F22</f>
        <v>0.90624999999999989</v>
      </c>
      <c r="H31" s="5">
        <f>(ABS(H22-H4)/ABS(H22))*100</f>
        <v>0</v>
      </c>
      <c r="I31" s="5">
        <f>H4/H22</f>
        <v>1</v>
      </c>
      <c r="J31" s="5">
        <f>(ABS(J22-J4)/ABS(J22))*100</f>
        <v>1.1560693641618507</v>
      </c>
      <c r="K31" s="5">
        <f>J4/J22</f>
        <v>0.98843930635838151</v>
      </c>
      <c r="L31" s="5">
        <f>(ABS(L22-L4)/ABS(L22))*100</f>
        <v>1.7027863777089833</v>
      </c>
      <c r="M31" s="5">
        <f>L4/L22</f>
        <v>0.98297213622291013</v>
      </c>
      <c r="N31" s="5">
        <f>(ABS(N22-N4)/ABS(N22))*100</f>
        <v>1.1235955056179703</v>
      </c>
      <c r="O31" s="5">
        <f>N4/N22</f>
        <v>0.98876404494382031</v>
      </c>
      <c r="P31" s="5">
        <f t="shared" ref="P31:Q34" si="0">(ABS(P22-P4)/ABS(P22))*100</f>
        <v>9.6114519427402811</v>
      </c>
      <c r="Q31" s="5">
        <f t="shared" si="0"/>
        <v>5.4393305439330648</v>
      </c>
      <c r="R31" s="117"/>
    </row>
    <row r="32" spans="1:32" ht="18" x14ac:dyDescent="0.3">
      <c r="A32" s="38" t="s">
        <v>1</v>
      </c>
      <c r="B32" s="5">
        <f>(ABS(B23-B5)/B23)*100</f>
        <v>1.1063774323246558E-2</v>
      </c>
      <c r="C32" s="5">
        <f>B5/B23</f>
        <v>0.9998893622567675</v>
      </c>
      <c r="D32" s="5">
        <f>(ABS(D23-D5)/D23)*100</f>
        <v>0.49999999999998934</v>
      </c>
      <c r="E32" s="5">
        <f>D5/D23</f>
        <v>1.0049999999999999</v>
      </c>
      <c r="F32" s="5">
        <f>(ABS(F23-F5)/F23)*100</f>
        <v>7.1428571428571477</v>
      </c>
      <c r="G32" s="5">
        <f>F5/F23</f>
        <v>0.92857142857142849</v>
      </c>
      <c r="H32" s="5">
        <f>(ABS(H23-H5)/ABS(H23))*100</f>
        <v>37.5</v>
      </c>
      <c r="I32" s="5">
        <f>H5/H23</f>
        <v>0.625</v>
      </c>
      <c r="J32" s="5">
        <f>(ABS(J23-J5)/ABS(J23))*100</f>
        <v>0.54054054054054101</v>
      </c>
      <c r="K32" s="5">
        <f>J5/J23</f>
        <v>0.99459459459459454</v>
      </c>
      <c r="L32" s="5">
        <f>(ABS(L23-L5)/ABS(L23))*100</f>
        <v>0.54421768707483043</v>
      </c>
      <c r="M32" s="5">
        <f>L5/L23</f>
        <v>0.99455782312925167</v>
      </c>
      <c r="N32" s="5">
        <f>(ABS(N23-N5)/ABS(N23))*100</f>
        <v>0</v>
      </c>
      <c r="O32" s="5">
        <f>N5/N23</f>
        <v>1</v>
      </c>
      <c r="P32" s="5">
        <f t="shared" si="0"/>
        <v>0</v>
      </c>
      <c r="Q32" s="5">
        <f t="shared" si="0"/>
        <v>0.56179775280898536</v>
      </c>
      <c r="R32" s="117"/>
    </row>
    <row r="33" spans="1:18" ht="18" x14ac:dyDescent="0.3">
      <c r="A33" s="38" t="s">
        <v>29</v>
      </c>
      <c r="B33" s="5">
        <f>(ABS(B24-B6)/B24)*100</f>
        <v>0.14901218357812784</v>
      </c>
      <c r="C33" s="5">
        <f>B6/B24</f>
        <v>1.0014901218357812</v>
      </c>
      <c r="D33" s="5">
        <f>(ABS(D24-D6)/D24)*100</f>
        <v>0.7125890736342102</v>
      </c>
      <c r="E33" s="5">
        <f>D6/D24</f>
        <v>0.99287410926365793</v>
      </c>
      <c r="F33" s="5">
        <f>(ABS(F24-F6)/F24)*100</f>
        <v>4.1666666666666705</v>
      </c>
      <c r="G33" s="5">
        <f>F6/F24</f>
        <v>1.0416666666666667</v>
      </c>
      <c r="H33" s="5">
        <f>(ABS(H24-H6)/ABS(H24))*100</f>
        <v>0</v>
      </c>
      <c r="I33" s="5">
        <f>H6/H24</f>
        <v>1</v>
      </c>
      <c r="J33" s="5">
        <f>(ABS(J24-J6)/ABS(J24))*100</f>
        <v>0.6172839506172707</v>
      </c>
      <c r="K33" s="5">
        <f>J6/J24</f>
        <v>1.0061728395061726</v>
      </c>
      <c r="L33" s="5">
        <f>(ABS(L24-L6)/ABS(L24))*100</f>
        <v>1.4992503748125883</v>
      </c>
      <c r="M33" s="5">
        <f>L6/L24</f>
        <v>1.0149925037481258</v>
      </c>
      <c r="N33" s="5">
        <f>(ABS(N24-N6)/ABS(N24))*100</f>
        <v>0.23364485981309988</v>
      </c>
      <c r="O33" s="5">
        <f>N6/N24</f>
        <v>0.99766355140186902</v>
      </c>
      <c r="P33" s="5">
        <f t="shared" si="0"/>
        <v>6.0301507537688384</v>
      </c>
      <c r="Q33" s="5">
        <f t="shared" si="0"/>
        <v>2.6315789473684164</v>
      </c>
      <c r="R33" s="47"/>
    </row>
    <row r="34" spans="1:18" ht="18" x14ac:dyDescent="0.3">
      <c r="A34" s="38" t="s">
        <v>2</v>
      </c>
      <c r="B34" s="5">
        <f>(ABS(B25-B7)/B25)*100</f>
        <v>0.41416189875274217</v>
      </c>
      <c r="C34" s="5">
        <f>B7/B25</f>
        <v>0.99585838101247259</v>
      </c>
      <c r="D34" s="5">
        <f>(ABS(D25-D7)/D25)*100</f>
        <v>2.5316455696202551</v>
      </c>
      <c r="E34" s="5">
        <f>D7/D25</f>
        <v>0.97468354430379744</v>
      </c>
      <c r="F34" s="5">
        <f>(ABS(F25-F7)/F25)*100</f>
        <v>12.499999999999993</v>
      </c>
      <c r="G34" s="5">
        <f>F7/F25</f>
        <v>0.87500000000000011</v>
      </c>
      <c r="H34" s="5">
        <f>(ABS(H25-H7)/ABS(H25))*100</f>
        <v>433.33333333333337</v>
      </c>
      <c r="I34" s="5">
        <f>H7/H25</f>
        <v>-3.3333333333333335</v>
      </c>
      <c r="J34" s="5">
        <f>(ABS(J25-J7)/ABS(J25))*100</f>
        <v>0.6896551724137937</v>
      </c>
      <c r="K34" s="5">
        <f>J7/J25</f>
        <v>0.99310344827586206</v>
      </c>
      <c r="L34" s="5">
        <f>(ABS(L25-L7)/ABS(L25))*100</f>
        <v>2.3762376237623783</v>
      </c>
      <c r="M34" s="5">
        <f>L7/L25</f>
        <v>1.0237623762376238</v>
      </c>
      <c r="N34" s="5">
        <f>(ABS(N25-N7)/ABS(N25))*100</f>
        <v>2.763819095477384</v>
      </c>
      <c r="O34" s="5">
        <f>N7/N25</f>
        <v>0.97236180904522618</v>
      </c>
      <c r="P34" s="5">
        <f t="shared" si="0"/>
        <v>4.4117647058823568</v>
      </c>
      <c r="Q34" s="5">
        <f t="shared" si="0"/>
        <v>2.7522935779816504</v>
      </c>
      <c r="R34" s="47"/>
    </row>
    <row r="35" spans="1:18" ht="18" x14ac:dyDescent="0.3">
      <c r="A35" s="38" t="s">
        <v>3</v>
      </c>
      <c r="B35" s="5" t="s">
        <v>28</v>
      </c>
      <c r="C35" s="5" t="s">
        <v>28</v>
      </c>
      <c r="D35" s="5" t="s">
        <v>28</v>
      </c>
      <c r="E35" s="5" t="s">
        <v>28</v>
      </c>
      <c r="F35" s="5" t="s">
        <v>28</v>
      </c>
      <c r="G35" s="5" t="s">
        <v>28</v>
      </c>
      <c r="H35" s="5" t="s">
        <v>28</v>
      </c>
      <c r="I35" s="5" t="s">
        <v>28</v>
      </c>
      <c r="J35" s="5" t="s">
        <v>28</v>
      </c>
      <c r="K35" s="5" t="s">
        <v>28</v>
      </c>
      <c r="L35" s="5" t="s">
        <v>28</v>
      </c>
      <c r="M35" s="5" t="s">
        <v>28</v>
      </c>
      <c r="N35" s="5" t="s">
        <v>28</v>
      </c>
      <c r="O35" s="5" t="s">
        <v>28</v>
      </c>
      <c r="P35" s="5" t="s">
        <v>28</v>
      </c>
      <c r="Q35" s="5" t="s">
        <v>28</v>
      </c>
      <c r="R35" s="47"/>
    </row>
    <row r="36" spans="1:18" ht="18" x14ac:dyDescent="0.3">
      <c r="A36" s="38" t="s">
        <v>4</v>
      </c>
      <c r="B36" s="5">
        <f>(ABS(B27-B9)/B27)*100</f>
        <v>0.51705455932850219</v>
      </c>
      <c r="C36" s="5">
        <f>B9/B27</f>
        <v>1.0051705455932851</v>
      </c>
      <c r="D36" s="5">
        <f>(ABS(D27-D9)/D27)*100</f>
        <v>0.97560975609756184</v>
      </c>
      <c r="E36" s="5">
        <f>D9/D27</f>
        <v>1.0097560975609756</v>
      </c>
      <c r="F36" s="5">
        <f>(ABS(F27-F9)/F27)*100</f>
        <v>66.666666666666657</v>
      </c>
      <c r="G36" s="5">
        <f>F9/F27</f>
        <v>0.33333333333333337</v>
      </c>
      <c r="H36" s="5">
        <f>(ABS(H27-H9)/ABS(H27))*100</f>
        <v>166.66666666666669</v>
      </c>
      <c r="I36" s="5">
        <f>H9/H27</f>
        <v>-0.66666666666666663</v>
      </c>
      <c r="J36" s="5">
        <f>(ABS(J27-J9)/ABS(J27))*100</f>
        <v>0.57803468208092534</v>
      </c>
      <c r="K36" s="5">
        <f>J9/J27</f>
        <v>1.0057803468208093</v>
      </c>
      <c r="L36" s="5">
        <f>(ABS(L27-L9)/ABS(L27))*100</f>
        <v>1.4492753623188355</v>
      </c>
      <c r="M36" s="5">
        <f>L9/L27</f>
        <v>1.0144927536231882</v>
      </c>
      <c r="N36" s="5">
        <f>(ABS(N27-N9)/ABS(N27))*100</f>
        <v>0.29673590504450409</v>
      </c>
      <c r="O36" s="5">
        <f>N9/N27</f>
        <v>1.0029673590504451</v>
      </c>
      <c r="P36" s="5">
        <f>(ABS(P27-P9)/ABS(P27))*100</f>
        <v>9.5238095238095184</v>
      </c>
      <c r="Q36" s="5">
        <f>(ABS(Q27-Q9)/ABS(Q27))*100</f>
        <v>5.0000000000000062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H29:I29"/>
    <mergeCell ref="J29:K29"/>
    <mergeCell ref="L29:M29"/>
    <mergeCell ref="N29:O29"/>
    <mergeCell ref="R31:R32"/>
    <mergeCell ref="R4:R5"/>
    <mergeCell ref="J20:K20"/>
    <mergeCell ref="L20:M20"/>
    <mergeCell ref="N20:O20"/>
    <mergeCell ref="P20:P21"/>
    <mergeCell ref="J11:K11"/>
    <mergeCell ref="L11:M11"/>
    <mergeCell ref="N11:O11"/>
    <mergeCell ref="Q20:Q21"/>
    <mergeCell ref="B28:Q28"/>
    <mergeCell ref="A10:R10"/>
    <mergeCell ref="A11:A12"/>
    <mergeCell ref="F29:G29"/>
    <mergeCell ref="A29:A30"/>
    <mergeCell ref="B29:C29"/>
    <mergeCell ref="D29:E29"/>
    <mergeCell ref="B11:C11"/>
    <mergeCell ref="B20:C20"/>
    <mergeCell ref="D20:E20"/>
    <mergeCell ref="F20:G20"/>
    <mergeCell ref="H20:I20"/>
    <mergeCell ref="B19:Q19"/>
    <mergeCell ref="D11:E11"/>
    <mergeCell ref="F11:G11"/>
    <mergeCell ref="H11:I11"/>
    <mergeCell ref="A1:R1"/>
    <mergeCell ref="A2:A3"/>
    <mergeCell ref="B2:C2"/>
    <mergeCell ref="D2:E2"/>
    <mergeCell ref="F2:G2"/>
    <mergeCell ref="H2:I2"/>
    <mergeCell ref="J2:K2"/>
    <mergeCell ref="L2:M2"/>
    <mergeCell ref="N2:O2"/>
    <mergeCell ref="P2:P3"/>
    <mergeCell ref="Q2:Q3"/>
    <mergeCell ref="S1:AB1"/>
    <mergeCell ref="S2:S3"/>
    <mergeCell ref="T2:U2"/>
    <mergeCell ref="V2:W2"/>
    <mergeCell ref="X2:Y2"/>
    <mergeCell ref="Z2:Z3"/>
    <mergeCell ref="AA2:AA3"/>
    <mergeCell ref="AB4:AB5"/>
    <mergeCell ref="S10:AB10"/>
    <mergeCell ref="S11:S12"/>
    <mergeCell ref="T11:U11"/>
    <mergeCell ref="V11:W11"/>
    <mergeCell ref="X11:Y11"/>
  </mergeCells>
  <phoneticPr fontId="13" type="noConversion"/>
  <conditionalFormatting sqref="B13:B18 D13:D18 F13:F18 J13:J18 N13:N18">
    <cfRule type="cellIs" dxfId="45" priority="5" operator="greaterThan">
      <formula>5</formula>
    </cfRule>
  </conditionalFormatting>
  <conditionalFormatting sqref="C13:C18 E13:E18 G13:G18 K13:K18 O13:O18">
    <cfRule type="cellIs" dxfId="44" priority="4" operator="lessThan">
      <formula>0.98</formula>
    </cfRule>
  </conditionalFormatting>
  <conditionalFormatting sqref="P31:Q36">
    <cfRule type="cellIs" dxfId="43" priority="6" operator="greaterThan">
      <formula>5</formula>
    </cfRule>
  </conditionalFormatting>
  <conditionalFormatting sqref="Q4">
    <cfRule type="cellIs" dxfId="42" priority="1" operator="greaterThan">
      <formula>"0.01"</formula>
    </cfRule>
  </conditionalFormatting>
  <conditionalFormatting sqref="X13:X18 B31:B36 D31:D36 F31:F36 H31:H36 J31:J36 L31:L36 N31:N36">
    <cfRule type="cellIs" dxfId="41" priority="8" operator="greaterThan">
      <formula>5</formula>
    </cfRule>
  </conditionalFormatting>
  <conditionalFormatting sqref="Y13:Y18 C31:C36 E31:E36 G31:G36 I31:I36 K31:K36 M31:M36 O31:O36">
    <cfRule type="cellIs" dxfId="40" priority="7" operator="lessThan">
      <formula>0.98</formula>
    </cfRule>
  </conditionalFormatting>
  <pageMargins left="0.7" right="0.7" top="0.75" bottom="0.75" header="0.3" footer="0.3"/>
  <pageSetup paperSize="9" orientation="portrait" r:id="rId1"/>
  <ignoredErrors>
    <ignoredError sqref="C31:C34 E33:F33 H33:H34 J33:J34 L33:L34 N33:O33 E34:F34 N34:O34 C36 E36:F36 H36 J36 L36 N36:O36 D31 F31 H31:H32 J31:J32 L31:L32 N31:O31 E32:F32 N32:O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848A-5E53-4268-A8C2-27D18E043427}">
  <dimension ref="A1:AE37"/>
  <sheetViews>
    <sheetView zoomScale="72" zoomScaleNormal="6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5546875" bestFit="1" customWidth="1"/>
    <col min="4" max="4" width="10.6640625" bestFit="1" customWidth="1"/>
    <col min="5" max="5" width="9" bestFit="1" customWidth="1"/>
    <col min="6" max="6" width="10.6640625" bestFit="1" customWidth="1"/>
    <col min="7" max="7" width="19" customWidth="1"/>
    <col min="8" max="8" width="10.6640625" bestFit="1" customWidth="1"/>
    <col min="9" max="9" width="9" bestFit="1" customWidth="1"/>
    <col min="10" max="10" width="10.33203125" bestFit="1" customWidth="1"/>
    <col min="11" max="12" width="9" bestFit="1" customWidth="1"/>
    <col min="13" max="13" width="17" customWidth="1"/>
    <col min="14" max="14" width="10.33203125" bestFit="1" customWidth="1"/>
    <col min="15" max="15" width="23.33203125" customWidth="1"/>
    <col min="16" max="16" width="9" bestFit="1" customWidth="1"/>
    <col min="17" max="17" width="11.33203125" customWidth="1"/>
    <col min="18" max="18" width="9.6640625" customWidth="1"/>
    <col min="19" max="19" width="24.33203125" customWidth="1"/>
    <col min="23" max="23" width="13" customWidth="1"/>
    <col min="24" max="24" width="13.88671875" customWidth="1"/>
    <col min="29" max="29" width="17.88671875" customWidth="1"/>
    <col min="33" max="33" width="12.5546875" customWidth="1"/>
    <col min="34" max="34" width="13.88671875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61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5">
        <v>6384.76</v>
      </c>
      <c r="C4" s="5">
        <v>22.3</v>
      </c>
      <c r="D4" s="5">
        <v>3.93</v>
      </c>
      <c r="E4" s="5">
        <v>0.03</v>
      </c>
      <c r="F4" s="5">
        <v>0.3</v>
      </c>
      <c r="G4" s="5">
        <v>0.01</v>
      </c>
      <c r="H4" s="5">
        <v>-0.02</v>
      </c>
      <c r="I4" s="5">
        <v>0.04</v>
      </c>
      <c r="J4" s="5">
        <v>1.69</v>
      </c>
      <c r="K4" s="5">
        <v>0.02</v>
      </c>
      <c r="L4" s="5">
        <v>6.38</v>
      </c>
      <c r="M4" s="5" t="s">
        <v>14</v>
      </c>
      <c r="N4" s="5">
        <v>5.28</v>
      </c>
      <c r="O4" s="5">
        <v>0.1</v>
      </c>
      <c r="P4" s="5">
        <v>4.47</v>
      </c>
      <c r="Q4" s="5">
        <v>2.2700000000000001E-2</v>
      </c>
      <c r="R4" s="115"/>
      <c r="S4" s="38" t="s">
        <v>0</v>
      </c>
      <c r="T4" s="68">
        <v>-0.47</v>
      </c>
      <c r="U4" s="68">
        <v>0.04</v>
      </c>
      <c r="V4" s="68">
        <v>6.28</v>
      </c>
      <c r="W4" s="68" t="s">
        <v>14</v>
      </c>
      <c r="X4" s="68">
        <v>5.44</v>
      </c>
      <c r="Y4" s="68">
        <v>0.04</v>
      </c>
      <c r="Z4" s="68">
        <v>5.41</v>
      </c>
      <c r="AA4" s="5">
        <v>2.5000000000000001E-2</v>
      </c>
      <c r="AB4" s="90"/>
    </row>
    <row r="5" spans="1:28" ht="18" x14ac:dyDescent="0.3">
      <c r="A5" s="4" t="s">
        <v>1</v>
      </c>
      <c r="B5" s="5">
        <v>6544.16</v>
      </c>
      <c r="C5" s="5">
        <v>19.05</v>
      </c>
      <c r="D5" s="5">
        <v>3.89</v>
      </c>
      <c r="E5" s="5">
        <v>0.03</v>
      </c>
      <c r="F5" s="5">
        <v>0.12</v>
      </c>
      <c r="G5" s="5">
        <v>0.01</v>
      </c>
      <c r="H5" s="5">
        <v>-0.05</v>
      </c>
      <c r="I5" s="5">
        <v>0.04</v>
      </c>
      <c r="J5" s="5">
        <v>1.83</v>
      </c>
      <c r="K5" s="5">
        <v>0.02</v>
      </c>
      <c r="L5" s="5">
        <v>7.27</v>
      </c>
      <c r="M5" s="5" t="s">
        <v>14</v>
      </c>
      <c r="N5" s="5">
        <v>6.48</v>
      </c>
      <c r="O5" s="5">
        <v>0.09</v>
      </c>
      <c r="P5" s="5">
        <v>2.68</v>
      </c>
      <c r="Q5" s="5">
        <v>1.5299999999999999E-2</v>
      </c>
      <c r="R5" s="115"/>
      <c r="S5" s="38" t="s">
        <v>1</v>
      </c>
      <c r="T5" s="68">
        <v>-0.51</v>
      </c>
      <c r="U5" s="68">
        <v>0.05</v>
      </c>
      <c r="V5" s="68">
        <v>6.97</v>
      </c>
      <c r="W5" s="68" t="s">
        <v>14</v>
      </c>
      <c r="X5" s="68">
        <v>6.88</v>
      </c>
      <c r="Y5" s="68">
        <v>0.04</v>
      </c>
      <c r="Z5" s="68">
        <v>3.67</v>
      </c>
      <c r="AA5" s="5">
        <v>2.06E-2</v>
      </c>
      <c r="AB5" s="90"/>
    </row>
    <row r="6" spans="1:28" ht="18" x14ac:dyDescent="0.3">
      <c r="A6" s="4" t="s">
        <v>29</v>
      </c>
      <c r="B6" s="5">
        <v>6492.59</v>
      </c>
      <c r="C6" s="5">
        <v>20.59</v>
      </c>
      <c r="D6" s="5">
        <v>4.12</v>
      </c>
      <c r="E6" s="5">
        <v>0.02</v>
      </c>
      <c r="F6" s="5">
        <v>0.23</v>
      </c>
      <c r="G6" s="5">
        <v>0.01</v>
      </c>
      <c r="H6" s="5">
        <v>-0.13</v>
      </c>
      <c r="I6" s="5">
        <v>0.03</v>
      </c>
      <c r="J6" s="5">
        <v>1.62</v>
      </c>
      <c r="K6" s="5">
        <v>0.02</v>
      </c>
      <c r="L6" s="5">
        <v>6.55</v>
      </c>
      <c r="M6" s="5" t="s">
        <v>14</v>
      </c>
      <c r="N6" s="5">
        <v>8.66</v>
      </c>
      <c r="O6" s="5">
        <v>7.0000000000000007E-2</v>
      </c>
      <c r="P6" s="5">
        <v>2.0099999999999998</v>
      </c>
      <c r="Q6" s="5">
        <v>1.5299999999999999E-2</v>
      </c>
      <c r="R6" s="2"/>
      <c r="S6" s="38" t="s">
        <v>29</v>
      </c>
      <c r="T6" s="68">
        <v>-0.49</v>
      </c>
      <c r="U6" s="68">
        <v>0.03</v>
      </c>
      <c r="V6" s="68">
        <v>6.32</v>
      </c>
      <c r="W6" s="68" t="s">
        <v>14</v>
      </c>
      <c r="X6" s="68">
        <v>9.0299999999999994</v>
      </c>
      <c r="Y6" s="68">
        <v>0.04</v>
      </c>
      <c r="Z6" s="68">
        <v>2.97</v>
      </c>
      <c r="AA6" s="5">
        <v>1.8499999999999999E-2</v>
      </c>
      <c r="AB6" s="37"/>
    </row>
    <row r="7" spans="1:28" ht="18" x14ac:dyDescent="0.3">
      <c r="A7" s="4" t="s">
        <v>2</v>
      </c>
      <c r="B7" s="5">
        <v>6010.8</v>
      </c>
      <c r="C7" s="5">
        <v>12.87</v>
      </c>
      <c r="D7" s="5">
        <v>3.85</v>
      </c>
      <c r="E7" s="5">
        <v>0.03</v>
      </c>
      <c r="F7" s="5">
        <v>0.15</v>
      </c>
      <c r="G7" s="5">
        <v>0.01</v>
      </c>
      <c r="H7" s="5">
        <v>-0.11</v>
      </c>
      <c r="I7" s="5">
        <v>0.03</v>
      </c>
      <c r="J7" s="5">
        <v>1.41</v>
      </c>
      <c r="K7" s="5">
        <v>0.02</v>
      </c>
      <c r="L7" s="5">
        <v>5.04</v>
      </c>
      <c r="M7" s="5" t="s">
        <v>14</v>
      </c>
      <c r="N7" s="5">
        <v>4.07</v>
      </c>
      <c r="O7" s="5">
        <v>0.05</v>
      </c>
      <c r="P7" s="5">
        <v>4.09</v>
      </c>
      <c r="Q7" s="5">
        <v>2.1700000000000001E-2</v>
      </c>
      <c r="R7" s="2"/>
      <c r="S7" s="38" t="s">
        <v>2</v>
      </c>
      <c r="T7" s="68">
        <v>-0.23</v>
      </c>
      <c r="U7" s="68">
        <v>0.02</v>
      </c>
      <c r="V7" s="68">
        <v>4.93</v>
      </c>
      <c r="W7" s="68" t="s">
        <v>14</v>
      </c>
      <c r="X7" s="68">
        <v>4.01</v>
      </c>
      <c r="Y7" s="68">
        <v>0.03</v>
      </c>
      <c r="Z7" s="68">
        <v>4.49</v>
      </c>
      <c r="AA7" s="5">
        <v>2.2800000000000001E-2</v>
      </c>
      <c r="AB7" s="37"/>
    </row>
    <row r="8" spans="1:28" ht="18" x14ac:dyDescent="0.3">
      <c r="A8" s="4" t="s">
        <v>3</v>
      </c>
      <c r="B8" s="5">
        <v>6801.46</v>
      </c>
      <c r="C8" s="5">
        <v>30.42</v>
      </c>
      <c r="D8" s="5">
        <v>4.88</v>
      </c>
      <c r="E8" s="5">
        <v>0.02</v>
      </c>
      <c r="F8" s="5">
        <v>0.28999999999999998</v>
      </c>
      <c r="G8" s="5">
        <v>0.02</v>
      </c>
      <c r="H8" s="5">
        <v>0.01</v>
      </c>
      <c r="I8" s="5">
        <v>0.04</v>
      </c>
      <c r="J8" s="5">
        <v>1.72</v>
      </c>
      <c r="K8" s="5">
        <v>0.05</v>
      </c>
      <c r="L8" s="5">
        <v>6.82</v>
      </c>
      <c r="M8" s="5" t="s">
        <v>14</v>
      </c>
      <c r="N8" s="5">
        <v>12.01</v>
      </c>
      <c r="O8" s="5">
        <v>0.13</v>
      </c>
      <c r="P8" s="5">
        <v>2.85</v>
      </c>
      <c r="Q8" s="5">
        <v>1.8100000000000002E-2</v>
      </c>
      <c r="R8" s="2"/>
      <c r="S8" s="38" t="s">
        <v>3</v>
      </c>
      <c r="T8" s="68">
        <v>-0.93</v>
      </c>
      <c r="U8" s="68">
        <v>0.1</v>
      </c>
      <c r="V8" s="68">
        <v>5.84</v>
      </c>
      <c r="W8" s="68" t="s">
        <v>14</v>
      </c>
      <c r="X8" s="68">
        <v>12.9</v>
      </c>
      <c r="Y8" s="68">
        <v>0.06</v>
      </c>
      <c r="Z8" s="68">
        <v>3.59</v>
      </c>
      <c r="AA8" s="5">
        <v>2.0400000000000001E-2</v>
      </c>
      <c r="AB8" s="37"/>
    </row>
    <row r="9" spans="1:28" ht="18" x14ac:dyDescent="0.3">
      <c r="A9" s="4" t="s">
        <v>4</v>
      </c>
      <c r="B9" s="5">
        <v>6528.63</v>
      </c>
      <c r="C9" s="5">
        <v>28.36</v>
      </c>
      <c r="D9" s="5">
        <v>3.97</v>
      </c>
      <c r="E9" s="5">
        <v>0.03</v>
      </c>
      <c r="F9" s="5">
        <v>0.01</v>
      </c>
      <c r="G9" s="5">
        <v>0.01</v>
      </c>
      <c r="H9" s="5">
        <v>0.01</v>
      </c>
      <c r="I9" s="5">
        <v>0.05</v>
      </c>
      <c r="J9" s="5">
        <v>1.77</v>
      </c>
      <c r="K9" s="5">
        <v>0.03</v>
      </c>
      <c r="L9" s="5">
        <v>7.03</v>
      </c>
      <c r="M9" s="5" t="s">
        <v>14</v>
      </c>
      <c r="N9" s="5">
        <v>13.48</v>
      </c>
      <c r="O9" s="5">
        <v>0.09</v>
      </c>
      <c r="P9" s="5">
        <v>1.46</v>
      </c>
      <c r="Q9" s="5">
        <v>1.2999999999999999E-2</v>
      </c>
      <c r="R9" s="2"/>
      <c r="S9" s="38" t="s">
        <v>4</v>
      </c>
      <c r="T9" s="5">
        <v>-0.95</v>
      </c>
      <c r="U9" s="5">
        <v>0.17</v>
      </c>
      <c r="V9" s="5">
        <v>7.09</v>
      </c>
      <c r="W9" s="5" t="s">
        <v>14</v>
      </c>
      <c r="X9" s="5">
        <v>14.38</v>
      </c>
      <c r="Y9" s="5">
        <v>7.0000000000000007E-2</v>
      </c>
      <c r="Z9" s="5">
        <v>3.78</v>
      </c>
      <c r="AA9" s="5">
        <v>2.0899999999999998E-2</v>
      </c>
      <c r="AB9" s="37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1.9302213395648353</v>
      </c>
      <c r="C13" s="5">
        <f>General!B3/B4</f>
        <v>1.0193022133956484</v>
      </c>
      <c r="D13" s="5">
        <f>(ABS(D4-General!D3)/D4)*100</f>
        <v>9.1603053435114461</v>
      </c>
      <c r="E13" s="5">
        <f>General!D3/D4</f>
        <v>1.0916030534351144</v>
      </c>
      <c r="F13" s="5">
        <f>(ABS(F4-General!F3)/F4)*100</f>
        <v>30.000000000000011</v>
      </c>
      <c r="G13" s="5">
        <f>General!F3/F4</f>
        <v>1.3</v>
      </c>
      <c r="H13" s="36"/>
      <c r="I13" s="36"/>
      <c r="J13" s="5">
        <f>(ABS(J4-General!H3)/J4)*100</f>
        <v>4.7337278106508913</v>
      </c>
      <c r="K13" s="5">
        <f>General!H3/J4</f>
        <v>1.0473372781065089</v>
      </c>
      <c r="L13" s="36"/>
      <c r="M13" s="36"/>
      <c r="N13" s="5">
        <f>(ABS(N4-General!J3)/ABS(N4))*100</f>
        <v>6.060606060606049</v>
      </c>
      <c r="O13" s="5">
        <f>General!J3/N4</f>
        <v>1.0606060606060606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2.9411764705882213</v>
      </c>
      <c r="Y13" s="5">
        <f>General!J3/X4</f>
        <v>1.0294117647058822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1.5103542700667489</v>
      </c>
      <c r="C14" s="5">
        <f>General!B4/B5</f>
        <v>1.0151035427006674</v>
      </c>
      <c r="D14" s="5">
        <f>(ABS(D5-General!D4)/D5)*100</f>
        <v>11.053984575835479</v>
      </c>
      <c r="E14" s="5">
        <f>General!D4/D5</f>
        <v>1.1105398457583548</v>
      </c>
      <c r="F14" s="5">
        <f>(ABS(F5-General!F4)/F5)*100</f>
        <v>58.333333333333336</v>
      </c>
      <c r="G14" s="5">
        <f>General!F4/F5</f>
        <v>1.5833333333333335</v>
      </c>
      <c r="H14" s="36"/>
      <c r="I14" s="36"/>
      <c r="J14" s="5">
        <f>(ABS(J5-General!H4)/J5)*100</f>
        <v>7.1038251366120155</v>
      </c>
      <c r="K14" s="5">
        <f>General!H4/J5</f>
        <v>1.0710382513661201</v>
      </c>
      <c r="L14" s="36"/>
      <c r="M14" s="36"/>
      <c r="N14" s="5">
        <f>(ABS(N5-General!J4)/ABS(N5))*100</f>
        <v>21.296296296296308</v>
      </c>
      <c r="O14" s="5">
        <f>General!J4/N5</f>
        <v>0.78703703703703698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25.872093023255815</v>
      </c>
      <c r="Y14" s="5">
        <f>General!J4/X5</f>
        <v>0.74127906976744184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1.4387170605259203</v>
      </c>
      <c r="C15" s="5">
        <f>General!B5/B6</f>
        <v>1.0143871706052592</v>
      </c>
      <c r="D15" s="5">
        <f>(ABS(D6-General!D5)/D6)*100</f>
        <v>8.7378640776699097</v>
      </c>
      <c r="E15" s="5">
        <f>General!D5/D6</f>
        <v>1.0873786407766992</v>
      </c>
      <c r="F15" s="5">
        <f>(ABS(F6-General!F5)/F6)*100</f>
        <v>34.782608695652165</v>
      </c>
      <c r="G15" s="5">
        <f>General!F5/F6</f>
        <v>1.3478260869565217</v>
      </c>
      <c r="H15" s="36"/>
      <c r="I15" s="36"/>
      <c r="J15" s="5">
        <f>(ABS(J6-General!H5)/J6)*100</f>
        <v>6.1728395061728305</v>
      </c>
      <c r="K15" s="5">
        <f>General!H5/J6</f>
        <v>1.0617283950617282</v>
      </c>
      <c r="L15" s="36"/>
      <c r="M15" s="36"/>
      <c r="N15" s="5">
        <f>(ABS(N6-General!J5)/ABS(N6))*100</f>
        <v>6.4665127020785276</v>
      </c>
      <c r="O15" s="5">
        <f>General!J5/N6</f>
        <v>0.93533487297921469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10.299003322259134</v>
      </c>
      <c r="Y15" s="5">
        <f>General!J5/X6</f>
        <v>0.89700996677740863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2.3491049444333498</v>
      </c>
      <c r="C16" s="5">
        <f>General!B6/B7</f>
        <v>1.0234910494443334</v>
      </c>
      <c r="D16" s="5">
        <f>(ABS(D7-General!D6)/D7)*100</f>
        <v>8.0519480519480524</v>
      </c>
      <c r="E16" s="5">
        <f>General!D6/D7</f>
        <v>1.0805194805194804</v>
      </c>
      <c r="F16" s="5">
        <f>(ABS(F7-General!F6)/F7)*100</f>
        <v>53.333333333333343</v>
      </c>
      <c r="G16" s="5">
        <f>General!F6/F7</f>
        <v>1.5333333333333334</v>
      </c>
      <c r="H16" s="36"/>
      <c r="I16" s="36"/>
      <c r="J16" s="5">
        <f>(ABS(J7-General!H6)/J7)*100</f>
        <v>2.8368794326241162</v>
      </c>
      <c r="K16" s="5">
        <f>General!H6/J7</f>
        <v>1.0283687943262412</v>
      </c>
      <c r="L16" s="36"/>
      <c r="M16" s="36"/>
      <c r="N16" s="5">
        <f>(ABS(N7-General!J6)/ABS(N7))*100</f>
        <v>22.85012285012284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24.688279301745641</v>
      </c>
      <c r="Y16" s="5">
        <f>General!J6/X7</f>
        <v>1.2468827930174564</v>
      </c>
      <c r="Z16" s="2"/>
      <c r="AA16" s="2"/>
      <c r="AB16" s="37"/>
    </row>
    <row r="17" spans="1:31" ht="18.600000000000001" thickBot="1" x14ac:dyDescent="0.35">
      <c r="A17" s="38" t="s">
        <v>3</v>
      </c>
      <c r="B17" s="5">
        <f>(ABS(B8-General!B7)/B8)*100</f>
        <v>2.9032001952521962</v>
      </c>
      <c r="C17" s="5">
        <f>General!B7/B8</f>
        <v>0.97096799804747802</v>
      </c>
      <c r="D17" s="5">
        <f>(ABS(D8-General!D7)/D8)*100</f>
        <v>2.2540983606557443</v>
      </c>
      <c r="E17" s="5">
        <f>General!D7/D8</f>
        <v>0.97745901639344257</v>
      </c>
      <c r="F17" s="5">
        <f>(ABS(F8-General!F7)/F8)*100</f>
        <v>6.8965517241379377</v>
      </c>
      <c r="G17" s="5">
        <f>General!F7/F8</f>
        <v>1.0689655172413794</v>
      </c>
      <c r="H17" s="36"/>
      <c r="I17" s="36"/>
      <c r="J17" s="5">
        <f>(ABS(J8-General!H7)/J8)*100</f>
        <v>6.9767441860465187</v>
      </c>
      <c r="K17" s="5">
        <f>General!H7/J8</f>
        <v>1.0697674418604652</v>
      </c>
      <c r="L17" s="36"/>
      <c r="M17" s="36"/>
      <c r="N17" s="5">
        <f>(ABS(N8-General!J7)/ABS(N8))*100</f>
        <v>3.2472939217318948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3.8759689922480618</v>
      </c>
      <c r="Y17" s="5">
        <f>General!J7/X8</f>
        <v>0.96124031007751942</v>
      </c>
      <c r="Z17" s="2"/>
      <c r="AA17" s="2"/>
      <c r="AB17" s="37"/>
    </row>
    <row r="18" spans="1:31" ht="18.600000000000001" thickBot="1" x14ac:dyDescent="0.35">
      <c r="A18" s="39" t="s">
        <v>4</v>
      </c>
      <c r="B18" s="40">
        <f>(ABS(B9-General!B8)/B9)*100</f>
        <v>3.0844143411404823</v>
      </c>
      <c r="C18" s="40">
        <f>General!B8/B9</f>
        <v>1.0308441434114048</v>
      </c>
      <c r="D18" s="40">
        <f>(ABS(D9-General!D8)/D9)*100</f>
        <v>13.853904282115852</v>
      </c>
      <c r="E18" s="40">
        <f>General!D8/D9</f>
        <v>1.1385390428211586</v>
      </c>
      <c r="F18" s="40">
        <f>(ABS(F9-General!F8)/F9)*100</f>
        <v>1399.9999999999998</v>
      </c>
      <c r="G18" s="40">
        <f>General!F8/F9</f>
        <v>15</v>
      </c>
      <c r="H18" s="41"/>
      <c r="I18" s="41"/>
      <c r="J18" s="40">
        <f>(ABS(J9-General!H8)/J9)*100</f>
        <v>16.949152542372872</v>
      </c>
      <c r="K18" s="40">
        <f>General!H8/J9</f>
        <v>1.1694915254237288</v>
      </c>
      <c r="L18" s="41"/>
      <c r="M18" s="41"/>
      <c r="N18" s="40">
        <f>(ABS(N9-General!J8)/ABS(N9))*100</f>
        <v>1.3353115727002947</v>
      </c>
      <c r="O18" s="40">
        <f>General!J8/N9</f>
        <v>0.98664688427299707</v>
      </c>
      <c r="P18" s="42"/>
      <c r="Q18" s="42"/>
      <c r="R18" s="42"/>
      <c r="S18" s="39" t="s">
        <v>4</v>
      </c>
      <c r="T18" s="41"/>
      <c r="U18" s="41"/>
      <c r="V18" s="41"/>
      <c r="W18" s="41"/>
      <c r="X18" s="40">
        <f>(ABS(X9-General!J8)/ABS(X9))*100</f>
        <v>7.5104311543810853</v>
      </c>
      <c r="Y18" s="40">
        <f>General!J8/X9</f>
        <v>0.92489568845618919</v>
      </c>
      <c r="Z18" s="42"/>
      <c r="AA18" s="42"/>
      <c r="AB18" s="43"/>
      <c r="AC18" s="118" t="s">
        <v>60</v>
      </c>
      <c r="AD18" s="119"/>
      <c r="AE18" s="119"/>
    </row>
    <row r="19" spans="1:31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1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1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1" ht="18" x14ac:dyDescent="0.35">
      <c r="A22" s="48">
        <v>1666</v>
      </c>
      <c r="B22" s="9">
        <v>6406.23</v>
      </c>
      <c r="C22" s="10">
        <v>57.63</v>
      </c>
      <c r="D22" s="7">
        <v>3.92</v>
      </c>
      <c r="E22" s="8">
        <v>0.08</v>
      </c>
      <c r="F22" s="7">
        <v>0.31</v>
      </c>
      <c r="G22" s="8">
        <v>0.03</v>
      </c>
      <c r="H22" s="7">
        <v>0.01</v>
      </c>
      <c r="I22" s="12">
        <v>0.1</v>
      </c>
      <c r="J22" s="7">
        <v>1.72</v>
      </c>
      <c r="K22" s="8">
        <v>0.06</v>
      </c>
      <c r="L22" s="7">
        <v>6.51</v>
      </c>
      <c r="M22" s="8" t="s">
        <v>14</v>
      </c>
      <c r="N22" s="11">
        <v>5.3</v>
      </c>
      <c r="O22" s="8">
        <v>0.28000000000000003</v>
      </c>
      <c r="P22" s="6">
        <v>4.93</v>
      </c>
      <c r="Q22" s="6">
        <v>2.4E-2</v>
      </c>
      <c r="R22" s="47"/>
    </row>
    <row r="23" spans="1:31" ht="18" x14ac:dyDescent="0.35">
      <c r="A23" s="48">
        <v>11231</v>
      </c>
      <c r="B23" s="9">
        <v>6562.3</v>
      </c>
      <c r="C23" s="10">
        <v>19.37</v>
      </c>
      <c r="D23" s="7">
        <v>3.92</v>
      </c>
      <c r="E23" s="8">
        <v>0.03</v>
      </c>
      <c r="F23" s="7">
        <v>0.13</v>
      </c>
      <c r="G23" s="8">
        <v>0.01</v>
      </c>
      <c r="H23" s="7">
        <v>-0.04</v>
      </c>
      <c r="I23" s="8">
        <v>0.04</v>
      </c>
      <c r="J23" s="7">
        <v>1.82</v>
      </c>
      <c r="K23" s="8">
        <v>0.02</v>
      </c>
      <c r="L23" s="11">
        <v>7.3</v>
      </c>
      <c r="M23" s="8" t="s">
        <v>14</v>
      </c>
      <c r="N23" s="7">
        <v>6.45</v>
      </c>
      <c r="O23" s="8">
        <v>0.09</v>
      </c>
      <c r="P23" s="6">
        <v>2.71</v>
      </c>
      <c r="Q23" s="6">
        <v>1.78E-2</v>
      </c>
      <c r="R23" s="47"/>
    </row>
    <row r="24" spans="1:31" ht="18" x14ac:dyDescent="0.35">
      <c r="A24" s="48">
        <v>103774</v>
      </c>
      <c r="B24" s="9">
        <v>6481.22</v>
      </c>
      <c r="C24" s="10">
        <v>30.7</v>
      </c>
      <c r="D24" s="11">
        <v>4.0999999999999996</v>
      </c>
      <c r="E24" s="8">
        <v>0.04</v>
      </c>
      <c r="F24" s="7">
        <v>0.23</v>
      </c>
      <c r="G24" s="8">
        <v>0.02</v>
      </c>
      <c r="H24" s="7">
        <v>-0.13</v>
      </c>
      <c r="I24" s="8">
        <v>0.05</v>
      </c>
      <c r="J24" s="7">
        <v>1.61</v>
      </c>
      <c r="K24" s="8">
        <v>0.04</v>
      </c>
      <c r="L24" s="7">
        <v>6.52</v>
      </c>
      <c r="M24" s="8" t="s">
        <v>14</v>
      </c>
      <c r="N24" s="7">
        <v>8.65</v>
      </c>
      <c r="O24" s="12">
        <v>0.1</v>
      </c>
      <c r="P24" s="6">
        <v>1.93</v>
      </c>
      <c r="Q24" s="6">
        <v>1.4999999999999999E-2</v>
      </c>
      <c r="R24" s="47"/>
    </row>
    <row r="25" spans="1:31" ht="18" x14ac:dyDescent="0.35">
      <c r="A25" s="48">
        <v>156846</v>
      </c>
      <c r="B25" s="9">
        <v>6081.68</v>
      </c>
      <c r="C25" s="10">
        <v>11.29</v>
      </c>
      <c r="D25" s="11">
        <v>3.9</v>
      </c>
      <c r="E25" s="8">
        <v>0.02</v>
      </c>
      <c r="F25" s="7">
        <v>0.15</v>
      </c>
      <c r="G25" s="8">
        <v>0.01</v>
      </c>
      <c r="H25" s="7">
        <v>0.13</v>
      </c>
      <c r="I25" s="8">
        <v>0.01</v>
      </c>
      <c r="J25" s="7">
        <v>1.45</v>
      </c>
      <c r="K25" s="8">
        <v>0.01</v>
      </c>
      <c r="L25" s="7">
        <v>5.19</v>
      </c>
      <c r="M25" s="8" t="s">
        <v>14</v>
      </c>
      <c r="N25" s="7">
        <v>3.92</v>
      </c>
      <c r="O25" s="8">
        <v>0.05</v>
      </c>
      <c r="P25" s="6">
        <v>4.3099999999999996</v>
      </c>
      <c r="Q25" s="6">
        <v>2.24E-2</v>
      </c>
      <c r="R25" s="47"/>
    </row>
    <row r="26" spans="1:31" ht="18" x14ac:dyDescent="0.35">
      <c r="A26" s="48" t="s">
        <v>31</v>
      </c>
      <c r="B26" s="9" t="s">
        <v>28</v>
      </c>
      <c r="C26" s="9" t="s">
        <v>28</v>
      </c>
      <c r="D26" s="9" t="s">
        <v>28</v>
      </c>
      <c r="E26" s="9" t="s">
        <v>28</v>
      </c>
      <c r="F26" s="9" t="s">
        <v>28</v>
      </c>
      <c r="G26" s="9" t="s">
        <v>28</v>
      </c>
      <c r="H26" s="9" t="s">
        <v>28</v>
      </c>
      <c r="I26" s="9" t="s">
        <v>28</v>
      </c>
      <c r="J26" s="9" t="s">
        <v>28</v>
      </c>
      <c r="K26" s="9" t="s">
        <v>28</v>
      </c>
      <c r="L26" s="9" t="s">
        <v>28</v>
      </c>
      <c r="M26" s="9" t="s">
        <v>28</v>
      </c>
      <c r="N26" s="9" t="s">
        <v>28</v>
      </c>
      <c r="O26" s="9" t="s">
        <v>28</v>
      </c>
      <c r="P26" s="9" t="s">
        <v>28</v>
      </c>
      <c r="Q26" s="9" t="s">
        <v>28</v>
      </c>
      <c r="R26" s="47"/>
    </row>
    <row r="27" spans="1:31" ht="18" x14ac:dyDescent="0.35">
      <c r="A27" s="48" t="s">
        <v>32</v>
      </c>
      <c r="B27" s="9" t="s">
        <v>28</v>
      </c>
      <c r="C27" s="9" t="s">
        <v>28</v>
      </c>
      <c r="D27" s="9" t="s">
        <v>28</v>
      </c>
      <c r="E27" s="9" t="s">
        <v>28</v>
      </c>
      <c r="F27" s="9" t="s">
        <v>28</v>
      </c>
      <c r="G27" s="9" t="s">
        <v>28</v>
      </c>
      <c r="H27" s="9" t="s">
        <v>28</v>
      </c>
      <c r="I27" s="9" t="s">
        <v>28</v>
      </c>
      <c r="J27" s="9" t="s">
        <v>28</v>
      </c>
      <c r="K27" s="9" t="s">
        <v>28</v>
      </c>
      <c r="L27" s="9" t="s">
        <v>28</v>
      </c>
      <c r="M27" s="9" t="s">
        <v>28</v>
      </c>
      <c r="N27" s="9" t="s">
        <v>28</v>
      </c>
      <c r="O27" s="9" t="s">
        <v>28</v>
      </c>
      <c r="P27" s="9" t="s">
        <v>28</v>
      </c>
      <c r="Q27" s="9" t="s">
        <v>28</v>
      </c>
      <c r="R27" s="47"/>
    </row>
    <row r="28" spans="1:31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</row>
    <row r="29" spans="1:31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</row>
    <row r="30" spans="1:31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1" ht="18" x14ac:dyDescent="0.3">
      <c r="A31" s="38" t="s">
        <v>0</v>
      </c>
      <c r="B31" s="5">
        <f>(ABS(B22-B4)/B22)*100</f>
        <v>0.33514250971319087</v>
      </c>
      <c r="C31" s="5">
        <f>B4/B22</f>
        <v>0.99664857490286807</v>
      </c>
      <c r="D31" s="5">
        <f>(ABS(D22-D4)/D22)*100</f>
        <v>0.25510204081633242</v>
      </c>
      <c r="E31" s="5">
        <f>D4/D22</f>
        <v>1.0025510204081634</v>
      </c>
      <c r="F31" s="5">
        <f>(ABS(F22-F4)/F22)*100</f>
        <v>3.2258064516129057</v>
      </c>
      <c r="G31" s="5">
        <f>F4/F22</f>
        <v>0.96774193548387089</v>
      </c>
      <c r="H31" s="5">
        <f>(ABS(H22-H4)/ABS(H22))*100</f>
        <v>300</v>
      </c>
      <c r="I31" s="5">
        <f>H4/H22</f>
        <v>-2</v>
      </c>
      <c r="J31" s="5">
        <f>(ABS(J22-J4)/ABS(J22))*100</f>
        <v>1.7441860465116297</v>
      </c>
      <c r="K31" s="5">
        <f>J4/J22</f>
        <v>0.98255813953488369</v>
      </c>
      <c r="L31" s="5">
        <f>(ABS(L22-L4)/ABS(L22))*100</f>
        <v>1.9969278033794149</v>
      </c>
      <c r="M31" s="5">
        <f>L4/L22</f>
        <v>0.98003072196620589</v>
      </c>
      <c r="N31" s="5">
        <f>(ABS(N22-N4)/ABS(N22))*100</f>
        <v>0.37735849056602971</v>
      </c>
      <c r="O31" s="5">
        <f>N4/N22</f>
        <v>0.99622641509433973</v>
      </c>
      <c r="P31" s="5">
        <f t="shared" ref="P31:Q34" si="0">(ABS(P22-P4)/ABS(P22))*100</f>
        <v>9.3306288032454354</v>
      </c>
      <c r="Q31" s="5">
        <f t="shared" si="0"/>
        <v>5.4166666666666625</v>
      </c>
      <c r="R31" s="117"/>
    </row>
    <row r="32" spans="1:31" ht="18" x14ac:dyDescent="0.3">
      <c r="A32" s="38" t="s">
        <v>1</v>
      </c>
      <c r="B32" s="5">
        <f>(ABS(B23-B5)/B23)*100</f>
        <v>0.2764274720753444</v>
      </c>
      <c r="C32" s="5">
        <f>B5/B23</f>
        <v>0.99723572527924653</v>
      </c>
      <c r="D32" s="5">
        <f>(ABS(D23-D5)/D23)*100</f>
        <v>0.76530612244897467</v>
      </c>
      <c r="E32" s="5">
        <f>D5/D23</f>
        <v>0.99234693877551028</v>
      </c>
      <c r="F32" s="5">
        <f>(ABS(F23-F5)/F23)*100</f>
        <v>7.6923076923076987</v>
      </c>
      <c r="G32" s="5">
        <f>F5/F23</f>
        <v>0.92307692307692302</v>
      </c>
      <c r="H32" s="5">
        <f>(ABS(H23-H5)/ABS(H23))*100</f>
        <v>25.000000000000007</v>
      </c>
      <c r="I32" s="5">
        <f>H5/H23</f>
        <v>1.25</v>
      </c>
      <c r="J32" s="5">
        <f>(ABS(J23-J5)/ABS(J23))*100</f>
        <v>0.54945054945054994</v>
      </c>
      <c r="K32" s="5">
        <f>J5/J23</f>
        <v>1.0054945054945055</v>
      </c>
      <c r="L32" s="5">
        <f>(ABS(L23-L5)/ABS(L23))*100</f>
        <v>0.41095890410959246</v>
      </c>
      <c r="M32" s="5">
        <f>L5/L23</f>
        <v>0.99589041095890407</v>
      </c>
      <c r="N32" s="5">
        <f>(ABS(N23-N5)/ABS(N23))*100</f>
        <v>0.46511627906977127</v>
      </c>
      <c r="O32" s="5">
        <f>N5/N23</f>
        <v>1.0046511627906978</v>
      </c>
      <c r="P32" s="5">
        <f t="shared" si="0"/>
        <v>1.1070110701106939</v>
      </c>
      <c r="Q32" s="5">
        <f t="shared" si="0"/>
        <v>14.044943820224724</v>
      </c>
      <c r="R32" s="117"/>
    </row>
    <row r="33" spans="1:18" ht="18" x14ac:dyDescent="0.3">
      <c r="A33" s="38" t="s">
        <v>29</v>
      </c>
      <c r="B33" s="5">
        <f>(ABS(B24-B6)/B24)*100</f>
        <v>0.17542993448764105</v>
      </c>
      <c r="C33" s="5">
        <f>B6/B24</f>
        <v>1.0017542993448765</v>
      </c>
      <c r="D33" s="5">
        <f>(ABS(D24-D6)/D24)*100</f>
        <v>0.48780487804879175</v>
      </c>
      <c r="E33" s="5">
        <f>D6/D24</f>
        <v>1.0048780487804878</v>
      </c>
      <c r="F33" s="5">
        <f>(ABS(F24-F6)/F24)*100</f>
        <v>0</v>
      </c>
      <c r="G33" s="5">
        <f>F6/F24</f>
        <v>1</v>
      </c>
      <c r="H33" s="5">
        <f>(ABS(H24-H6)/ABS(H24))*100</f>
        <v>0</v>
      </c>
      <c r="I33" s="5">
        <f>H6/H24</f>
        <v>1</v>
      </c>
      <c r="J33" s="5">
        <f>(ABS(J24-J6)/ABS(J24))*100</f>
        <v>0.62111801242236075</v>
      </c>
      <c r="K33" s="5">
        <f>J6/J24</f>
        <v>1.0062111801242235</v>
      </c>
      <c r="L33" s="5">
        <f>(ABS(L24-L6)/ABS(L24))*100</f>
        <v>0.46012269938650691</v>
      </c>
      <c r="M33" s="5">
        <f>L6/L24</f>
        <v>1.0046012269938651</v>
      </c>
      <c r="N33" s="5">
        <f>(ABS(N24-N6)/ABS(N24))*100</f>
        <v>0.11560693641618251</v>
      </c>
      <c r="O33" s="5">
        <f>N6/N24</f>
        <v>1.0011560693641619</v>
      </c>
      <c r="P33" s="5">
        <f t="shared" si="0"/>
        <v>4.1450777202072464</v>
      </c>
      <c r="Q33" s="5">
        <f t="shared" si="0"/>
        <v>1.9999999999999998</v>
      </c>
      <c r="R33" s="47"/>
    </row>
    <row r="34" spans="1:18" ht="18" x14ac:dyDescent="0.3">
      <c r="A34" s="38" t="s">
        <v>2</v>
      </c>
      <c r="B34" s="5">
        <f>(ABS(B25-B7)/B25)*100</f>
        <v>1.165467436629354</v>
      </c>
      <c r="C34" s="5">
        <f>B7/B25</f>
        <v>0.98834532563370647</v>
      </c>
      <c r="D34" s="5">
        <f>(ABS(D25-D7)/D25)*100</f>
        <v>1.2820512820512775</v>
      </c>
      <c r="E34" s="5">
        <f>D7/D25</f>
        <v>0.98717948717948723</v>
      </c>
      <c r="F34" s="5">
        <f>(ABS(F25-F7)/F25)*100</f>
        <v>0</v>
      </c>
      <c r="G34" s="5">
        <f>F7/F25</f>
        <v>1</v>
      </c>
      <c r="H34" s="5">
        <f>(ABS(H25-H7)/ABS(H25))*100</f>
        <v>184.61538461538461</v>
      </c>
      <c r="I34" s="5">
        <f>H7/H25</f>
        <v>-0.84615384615384615</v>
      </c>
      <c r="J34" s="5">
        <f>(ABS(J25-J7)/ABS(J25))*100</f>
        <v>2.7586206896551748</v>
      </c>
      <c r="K34" s="5">
        <f>J7/J25</f>
        <v>0.97241379310344822</v>
      </c>
      <c r="L34" s="5">
        <f>(ABS(L25-L7)/ABS(L25))*100</f>
        <v>2.8901734104046306</v>
      </c>
      <c r="M34" s="5">
        <f>L7/L25</f>
        <v>0.97109826589595372</v>
      </c>
      <c r="N34" s="5">
        <f>(ABS(N25-N7)/ABS(N25))*100</f>
        <v>3.8265306122449072</v>
      </c>
      <c r="O34" s="5">
        <f>N7/N25</f>
        <v>1.0382653061224492</v>
      </c>
      <c r="P34" s="5">
        <f t="shared" si="0"/>
        <v>5.1044083526682087</v>
      </c>
      <c r="Q34" s="5">
        <f t="shared" si="0"/>
        <v>3.1249999999999964</v>
      </c>
      <c r="R34" s="47"/>
    </row>
    <row r="35" spans="1:18" ht="18" x14ac:dyDescent="0.3">
      <c r="A35" s="38" t="s">
        <v>3</v>
      </c>
      <c r="B35" s="5" t="s">
        <v>28</v>
      </c>
      <c r="C35" s="5" t="s">
        <v>28</v>
      </c>
      <c r="D35" s="5" t="s">
        <v>28</v>
      </c>
      <c r="E35" s="5" t="s">
        <v>28</v>
      </c>
      <c r="F35" s="5" t="s">
        <v>28</v>
      </c>
      <c r="G35" s="5" t="s">
        <v>28</v>
      </c>
      <c r="H35" s="5" t="s">
        <v>28</v>
      </c>
      <c r="I35" s="5" t="s">
        <v>28</v>
      </c>
      <c r="J35" s="5" t="s">
        <v>28</v>
      </c>
      <c r="K35" s="5" t="s">
        <v>28</v>
      </c>
      <c r="L35" s="5" t="s">
        <v>28</v>
      </c>
      <c r="M35" s="5" t="s">
        <v>28</v>
      </c>
      <c r="N35" s="5" t="s">
        <v>28</v>
      </c>
      <c r="O35" s="5" t="s">
        <v>28</v>
      </c>
      <c r="P35" s="5" t="s">
        <v>28</v>
      </c>
      <c r="Q35" s="5" t="s">
        <v>28</v>
      </c>
      <c r="R35" s="47"/>
    </row>
    <row r="36" spans="1:18" ht="18" x14ac:dyDescent="0.3">
      <c r="A36" s="38" t="s">
        <v>4</v>
      </c>
      <c r="B36" s="5" t="s">
        <v>28</v>
      </c>
      <c r="C36" s="5" t="s">
        <v>28</v>
      </c>
      <c r="D36" s="5" t="s">
        <v>28</v>
      </c>
      <c r="E36" s="5" t="s">
        <v>28</v>
      </c>
      <c r="F36" s="5" t="s">
        <v>28</v>
      </c>
      <c r="G36" s="5" t="s">
        <v>28</v>
      </c>
      <c r="H36" s="5" t="s">
        <v>28</v>
      </c>
      <c r="I36" s="5" t="s">
        <v>28</v>
      </c>
      <c r="J36" s="5" t="s">
        <v>28</v>
      </c>
      <c r="K36" s="5" t="s">
        <v>28</v>
      </c>
      <c r="L36" s="5" t="s">
        <v>28</v>
      </c>
      <c r="M36" s="5" t="s">
        <v>28</v>
      </c>
      <c r="N36" s="5" t="s">
        <v>28</v>
      </c>
      <c r="O36" s="5" t="s">
        <v>28</v>
      </c>
      <c r="P36" s="5" t="s">
        <v>28</v>
      </c>
      <c r="Q36" s="5" t="s">
        <v>28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R31:R32"/>
    <mergeCell ref="B28:Q28"/>
    <mergeCell ref="A29:A30"/>
    <mergeCell ref="B29:C29"/>
    <mergeCell ref="D29:E29"/>
    <mergeCell ref="F29:G29"/>
    <mergeCell ref="H29:I29"/>
    <mergeCell ref="J29:K29"/>
    <mergeCell ref="L29:M29"/>
    <mergeCell ref="N29:O29"/>
    <mergeCell ref="B19:Q19"/>
    <mergeCell ref="B20:C20"/>
    <mergeCell ref="D20:E20"/>
    <mergeCell ref="F20:G20"/>
    <mergeCell ref="H20:I20"/>
    <mergeCell ref="J20:K20"/>
    <mergeCell ref="L20:M20"/>
    <mergeCell ref="N20:O20"/>
    <mergeCell ref="P20:P21"/>
    <mergeCell ref="Q20:Q21"/>
    <mergeCell ref="X11:Y11"/>
    <mergeCell ref="A11:A12"/>
    <mergeCell ref="B11:C11"/>
    <mergeCell ref="D11:E11"/>
    <mergeCell ref="F11:G11"/>
    <mergeCell ref="H11:I11"/>
    <mergeCell ref="J11:K11"/>
    <mergeCell ref="L11:M11"/>
    <mergeCell ref="N11:O11"/>
    <mergeCell ref="S11:S12"/>
    <mergeCell ref="T11:U11"/>
    <mergeCell ref="V11:W11"/>
    <mergeCell ref="R4:R5"/>
    <mergeCell ref="AB4:AB5"/>
    <mergeCell ref="A10:R10"/>
    <mergeCell ref="S10:AB10"/>
    <mergeCell ref="P2:P3"/>
    <mergeCell ref="Q2:Q3"/>
    <mergeCell ref="S2:S3"/>
    <mergeCell ref="T2:U2"/>
    <mergeCell ref="V2:W2"/>
    <mergeCell ref="X2:Y2"/>
    <mergeCell ref="A1:R1"/>
    <mergeCell ref="S1:AB1"/>
    <mergeCell ref="A2:A3"/>
    <mergeCell ref="B2:C2"/>
    <mergeCell ref="D2:E2"/>
    <mergeCell ref="F2:G2"/>
    <mergeCell ref="H2:I2"/>
    <mergeCell ref="J2:K2"/>
    <mergeCell ref="L2:M2"/>
    <mergeCell ref="N2:O2"/>
    <mergeCell ref="Z2:Z3"/>
    <mergeCell ref="AA2:AA3"/>
  </mergeCells>
  <conditionalFormatting sqref="B13:B18 D13:D18 F13:F18 J13:J18 N13:N18">
    <cfRule type="cellIs" dxfId="37" priority="4" operator="greaterThan">
      <formula>5</formula>
    </cfRule>
  </conditionalFormatting>
  <conditionalFormatting sqref="B31:B36">
    <cfRule type="cellIs" dxfId="36" priority="14" operator="greaterThan">
      <formula>5</formula>
    </cfRule>
  </conditionalFormatting>
  <conditionalFormatting sqref="C13:C18 E13:E18 G13:G18 K13:K18 O13:O18">
    <cfRule type="cellIs" dxfId="35" priority="3" operator="lessThan">
      <formula>0.98</formula>
    </cfRule>
  </conditionalFormatting>
  <conditionalFormatting sqref="C31:C36 E31:E36 G31:G36 I31:I36 K31:K36 M31:M36 O31:O36">
    <cfRule type="cellIs" dxfId="34" priority="7" operator="lessThan">
      <formula>0.98</formula>
    </cfRule>
  </conditionalFormatting>
  <conditionalFormatting sqref="D31:D36">
    <cfRule type="cellIs" dxfId="33" priority="13" operator="greaterThan">
      <formula>5</formula>
    </cfRule>
  </conditionalFormatting>
  <conditionalFormatting sqref="F31:F36">
    <cfRule type="cellIs" dxfId="32" priority="12" operator="greaterThan">
      <formula>5</formula>
    </cfRule>
  </conditionalFormatting>
  <conditionalFormatting sqref="H31:H36">
    <cfRule type="cellIs" dxfId="31" priority="11" operator="greaterThan">
      <formula>5</formula>
    </cfRule>
  </conditionalFormatting>
  <conditionalFormatting sqref="J31:J36">
    <cfRule type="cellIs" dxfId="30" priority="10" operator="greaterThan">
      <formula>5</formula>
    </cfRule>
  </conditionalFormatting>
  <conditionalFormatting sqref="L31:L36">
    <cfRule type="cellIs" dxfId="29" priority="9" operator="greaterThan">
      <formula>5</formula>
    </cfRule>
  </conditionalFormatting>
  <conditionalFormatting sqref="N31:N36 P31:Q36">
    <cfRule type="cellIs" dxfId="28" priority="8" operator="greaterThan">
      <formula>5</formula>
    </cfRule>
  </conditionalFormatting>
  <conditionalFormatting sqref="X13:X18">
    <cfRule type="cellIs" dxfId="27" priority="6" operator="greaterThan">
      <formula>5</formula>
    </cfRule>
  </conditionalFormatting>
  <conditionalFormatting sqref="Y13:Y18">
    <cfRule type="cellIs" dxfId="26" priority="5" operator="lessThan">
      <formula>0.98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32C8-E498-45FB-B1C8-EA6945029B48}">
  <dimension ref="A1:AE37"/>
  <sheetViews>
    <sheetView zoomScale="76" zoomScaleNormal="6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5546875" bestFit="1" customWidth="1"/>
    <col min="4" max="4" width="10.6640625" bestFit="1" customWidth="1"/>
    <col min="5" max="5" width="9" bestFit="1" customWidth="1"/>
    <col min="6" max="6" width="10.6640625" bestFit="1" customWidth="1"/>
    <col min="7" max="7" width="19" customWidth="1"/>
    <col min="8" max="8" width="10.6640625" bestFit="1" customWidth="1"/>
    <col min="9" max="9" width="9" bestFit="1" customWidth="1"/>
    <col min="10" max="10" width="10.33203125" bestFit="1" customWidth="1"/>
    <col min="11" max="12" width="9" bestFit="1" customWidth="1"/>
    <col min="13" max="13" width="17" customWidth="1"/>
    <col min="14" max="14" width="10.33203125" bestFit="1" customWidth="1"/>
    <col min="15" max="15" width="23.33203125" customWidth="1"/>
    <col min="16" max="16" width="9" bestFit="1" customWidth="1"/>
    <col min="17" max="17" width="11.33203125" customWidth="1"/>
    <col min="18" max="18" width="9.6640625" customWidth="1"/>
    <col min="19" max="19" width="24.33203125" customWidth="1"/>
    <col min="23" max="23" width="13.33203125" customWidth="1"/>
    <col min="24" max="24" width="13" customWidth="1"/>
    <col min="29" max="29" width="22" customWidth="1"/>
    <col min="33" max="33" width="15.5546875" customWidth="1"/>
    <col min="34" max="34" width="14.109375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62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5">
        <v>6624.26</v>
      </c>
      <c r="C4" s="5">
        <v>14.86</v>
      </c>
      <c r="D4" s="5">
        <v>4.24</v>
      </c>
      <c r="E4" s="5">
        <v>0.02</v>
      </c>
      <c r="F4" s="5">
        <v>0.4</v>
      </c>
      <c r="G4" s="5">
        <v>0.01</v>
      </c>
      <c r="H4" s="5">
        <v>0.02</v>
      </c>
      <c r="I4" s="5">
        <v>0.04</v>
      </c>
      <c r="J4" s="5">
        <v>1.81</v>
      </c>
      <c r="K4" s="5">
        <v>0.02</v>
      </c>
      <c r="L4" s="5">
        <v>7.01</v>
      </c>
      <c r="M4" s="5" t="s">
        <v>14</v>
      </c>
      <c r="N4" s="5">
        <v>4.4800000000000004</v>
      </c>
      <c r="O4" s="5">
        <v>0.09</v>
      </c>
      <c r="P4" s="5">
        <v>4.7699999999999996</v>
      </c>
      <c r="Q4" s="5">
        <v>2.35E-2</v>
      </c>
      <c r="R4" s="115"/>
      <c r="S4" s="38" t="s">
        <v>0</v>
      </c>
      <c r="T4" s="68">
        <v>0.04</v>
      </c>
      <c r="U4" s="68">
        <v>0.05</v>
      </c>
      <c r="V4" s="68">
        <v>6.28</v>
      </c>
      <c r="W4" s="68" t="s">
        <v>14</v>
      </c>
      <c r="X4" s="68">
        <v>5.84</v>
      </c>
      <c r="Y4" s="68">
        <v>0.04</v>
      </c>
      <c r="Z4" s="68">
        <v>6.06</v>
      </c>
      <c r="AA4" s="68">
        <v>2.6499999999999999E-2</v>
      </c>
      <c r="AB4" s="66"/>
    </row>
    <row r="5" spans="1:28" ht="18" x14ac:dyDescent="0.3">
      <c r="A5" s="4" t="s">
        <v>1</v>
      </c>
      <c r="B5" s="5">
        <v>6711.62</v>
      </c>
      <c r="C5" s="5">
        <v>28.12</v>
      </c>
      <c r="D5" s="5">
        <v>4.1500000000000004</v>
      </c>
      <c r="E5" s="5">
        <v>0.03</v>
      </c>
      <c r="F5" s="5">
        <v>0.2</v>
      </c>
      <c r="G5" s="5">
        <v>0.01</v>
      </c>
      <c r="H5" s="5">
        <v>-0.01</v>
      </c>
      <c r="I5" s="5">
        <v>0.05</v>
      </c>
      <c r="J5" s="5">
        <v>1.89</v>
      </c>
      <c r="K5" s="5">
        <v>0.03</v>
      </c>
      <c r="L5" s="5">
        <v>7.72</v>
      </c>
      <c r="M5" s="5" t="s">
        <v>14</v>
      </c>
      <c r="N5" s="5">
        <v>6.12</v>
      </c>
      <c r="O5" s="5">
        <v>0.16</v>
      </c>
      <c r="P5" s="5">
        <v>2.99</v>
      </c>
      <c r="Q5" s="5">
        <v>1.8599999999999998E-2</v>
      </c>
      <c r="R5" s="115"/>
      <c r="S5" s="38" t="s">
        <v>1</v>
      </c>
      <c r="T5" s="5">
        <v>0</v>
      </c>
      <c r="U5" s="5">
        <v>0</v>
      </c>
      <c r="V5" s="5">
        <v>6.97</v>
      </c>
      <c r="W5" s="69" t="s">
        <v>14</v>
      </c>
      <c r="X5" s="5">
        <v>7.3</v>
      </c>
      <c r="Y5" s="5">
        <v>0.04</v>
      </c>
      <c r="Z5" s="5"/>
      <c r="AA5" s="5"/>
      <c r="AB5" s="120" t="s">
        <v>57</v>
      </c>
    </row>
    <row r="6" spans="1:28" ht="18" x14ac:dyDescent="0.3">
      <c r="A6" s="4" t="s">
        <v>29</v>
      </c>
      <c r="B6" s="5">
        <v>7038.5</v>
      </c>
      <c r="C6" s="5">
        <v>23.31</v>
      </c>
      <c r="D6" s="5">
        <v>4.95</v>
      </c>
      <c r="E6" s="5">
        <v>0.01</v>
      </c>
      <c r="F6" s="5">
        <v>0.45</v>
      </c>
      <c r="G6" s="5">
        <v>0.02</v>
      </c>
      <c r="H6" s="5">
        <v>-0.09</v>
      </c>
      <c r="I6" s="5">
        <v>0.03</v>
      </c>
      <c r="J6" s="5">
        <v>1.75</v>
      </c>
      <c r="K6" s="5">
        <v>0.04</v>
      </c>
      <c r="L6" s="5">
        <v>8.31</v>
      </c>
      <c r="M6" s="5" t="s">
        <v>14</v>
      </c>
      <c r="N6" s="5">
        <v>7.35</v>
      </c>
      <c r="O6" s="5">
        <v>0.19</v>
      </c>
      <c r="P6" s="5">
        <v>2.94</v>
      </c>
      <c r="Q6" s="5">
        <v>1.84E-2</v>
      </c>
      <c r="R6" s="2"/>
      <c r="S6" s="38" t="s">
        <v>29</v>
      </c>
      <c r="T6" s="5">
        <v>0</v>
      </c>
      <c r="U6" s="5">
        <v>0</v>
      </c>
      <c r="V6" s="5">
        <v>6.32</v>
      </c>
      <c r="W6" s="69" t="s">
        <v>14</v>
      </c>
      <c r="X6" s="5">
        <v>9.32</v>
      </c>
      <c r="Y6" s="5">
        <v>0.04</v>
      </c>
      <c r="Z6" s="5"/>
      <c r="AA6" s="5"/>
      <c r="AB6" s="120"/>
    </row>
    <row r="7" spans="1:28" ht="18" x14ac:dyDescent="0.3">
      <c r="A7" s="4" t="s">
        <v>2</v>
      </c>
      <c r="B7" s="5">
        <v>6173.82</v>
      </c>
      <c r="C7" s="5">
        <v>16.989999999999998</v>
      </c>
      <c r="D7" s="5">
        <v>4.05</v>
      </c>
      <c r="E7" s="5">
        <v>0.02</v>
      </c>
      <c r="F7" s="5">
        <v>0.23</v>
      </c>
      <c r="G7" s="5">
        <v>0.01</v>
      </c>
      <c r="H7" s="5">
        <v>-0.2</v>
      </c>
      <c r="I7" s="5">
        <v>0.04</v>
      </c>
      <c r="J7" s="5">
        <v>1.46</v>
      </c>
      <c r="K7" s="5">
        <v>0.02</v>
      </c>
      <c r="L7" s="5">
        <v>5.23</v>
      </c>
      <c r="M7" s="5" t="s">
        <v>14</v>
      </c>
      <c r="N7" s="5">
        <v>3.87</v>
      </c>
      <c r="O7" s="5">
        <v>7.0000000000000007E-2</v>
      </c>
      <c r="P7" s="5">
        <v>4.08</v>
      </c>
      <c r="Q7" s="5">
        <v>2.1700000000000001E-2</v>
      </c>
      <c r="R7" s="2"/>
      <c r="S7" s="38" t="s">
        <v>2</v>
      </c>
      <c r="T7" s="5">
        <v>0</v>
      </c>
      <c r="U7" s="5">
        <v>0</v>
      </c>
      <c r="V7" s="5">
        <v>4.93</v>
      </c>
      <c r="W7" s="69" t="s">
        <v>14</v>
      </c>
      <c r="X7" s="5">
        <v>4.1399999999999997</v>
      </c>
      <c r="Y7" s="5">
        <v>0.03</v>
      </c>
      <c r="Z7" s="5"/>
      <c r="AA7" s="5"/>
      <c r="AB7" s="120"/>
    </row>
    <row r="8" spans="1:28" ht="18" x14ac:dyDescent="0.3">
      <c r="A8" s="4" t="s">
        <v>3</v>
      </c>
      <c r="B8" s="5">
        <v>6562.79</v>
      </c>
      <c r="C8" s="5">
        <v>29.07</v>
      </c>
      <c r="D8" s="5">
        <v>4.4400000000000004</v>
      </c>
      <c r="E8" s="5">
        <v>0.04</v>
      </c>
      <c r="F8" s="5">
        <v>0.28000000000000003</v>
      </c>
      <c r="G8" s="5">
        <v>0.02</v>
      </c>
      <c r="H8" s="5">
        <v>-0.1</v>
      </c>
      <c r="I8" s="5">
        <v>0.06</v>
      </c>
      <c r="J8" s="5">
        <v>1.61</v>
      </c>
      <c r="K8" s="5">
        <v>0.03</v>
      </c>
      <c r="L8" s="5">
        <v>6.28</v>
      </c>
      <c r="M8" s="5" t="s">
        <v>14</v>
      </c>
      <c r="N8" s="5">
        <v>12.36</v>
      </c>
      <c r="O8" s="5">
        <v>0.08</v>
      </c>
      <c r="P8" s="5">
        <v>1.67</v>
      </c>
      <c r="Q8" s="5">
        <v>1.3899999999999999E-2</v>
      </c>
      <c r="R8" s="2"/>
      <c r="S8" s="38" t="s">
        <v>3</v>
      </c>
      <c r="T8" s="5">
        <v>0</v>
      </c>
      <c r="U8" s="5">
        <v>0</v>
      </c>
      <c r="V8" s="5">
        <v>5.84</v>
      </c>
      <c r="W8" s="69" t="s">
        <v>14</v>
      </c>
      <c r="X8" s="5">
        <v>13.3</v>
      </c>
      <c r="Y8" s="5">
        <v>0.05</v>
      </c>
      <c r="Z8" s="5"/>
      <c r="AA8" s="5"/>
      <c r="AB8" s="120"/>
    </row>
    <row r="9" spans="1:28" ht="18" x14ac:dyDescent="0.3">
      <c r="A9" s="4" t="s">
        <v>4</v>
      </c>
      <c r="B9" s="5">
        <v>6665.76</v>
      </c>
      <c r="C9" s="5">
        <v>33.36</v>
      </c>
      <c r="D9" s="5">
        <v>4.12</v>
      </c>
      <c r="E9" s="5">
        <v>0.04</v>
      </c>
      <c r="F9" s="5">
        <v>0.05</v>
      </c>
      <c r="G9" s="5">
        <v>0.02</v>
      </c>
      <c r="H9" s="5">
        <v>0.06</v>
      </c>
      <c r="I9" s="5">
        <v>0.06</v>
      </c>
      <c r="J9" s="5">
        <v>1.84</v>
      </c>
      <c r="K9" s="5">
        <v>0.04</v>
      </c>
      <c r="L9" s="5">
        <v>7.51</v>
      </c>
      <c r="M9" s="5" t="s">
        <v>14</v>
      </c>
      <c r="N9" s="5">
        <v>13.39</v>
      </c>
      <c r="O9" s="5">
        <v>0.1</v>
      </c>
      <c r="P9" s="5">
        <v>1.58</v>
      </c>
      <c r="Q9" s="5">
        <v>1.35E-2</v>
      </c>
      <c r="R9" s="2"/>
      <c r="S9" s="38" t="s">
        <v>4</v>
      </c>
      <c r="T9" s="5">
        <v>0</v>
      </c>
      <c r="U9" s="5">
        <v>0</v>
      </c>
      <c r="V9" s="5">
        <v>709</v>
      </c>
      <c r="W9" s="69" t="s">
        <v>14</v>
      </c>
      <c r="X9" s="5">
        <v>14.82</v>
      </c>
      <c r="Y9" s="5">
        <v>7.0000000000000007E-2</v>
      </c>
      <c r="Z9" s="5"/>
      <c r="AA9" s="5"/>
      <c r="AB9" s="120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1.7550639618614035</v>
      </c>
      <c r="C13" s="5">
        <f>General!B3/B4</f>
        <v>0.98244936038138597</v>
      </c>
      <c r="D13" s="5">
        <f>(ABS(D4-General!D3)/D4)*100</f>
        <v>1.1792452830188638</v>
      </c>
      <c r="E13" s="5">
        <f>General!D3/D4</f>
        <v>1.0117924528301887</v>
      </c>
      <c r="F13" s="5">
        <f>(ABS(F4-General!F3)/F4)*100</f>
        <v>2.5000000000000022</v>
      </c>
      <c r="G13" s="5">
        <f>General!F3/F4</f>
        <v>0.97499999999999998</v>
      </c>
      <c r="H13" s="36"/>
      <c r="I13" s="36"/>
      <c r="J13" s="5">
        <f>(ABS(J4-General!H3)/J4)*100</f>
        <v>2.2099447513812174</v>
      </c>
      <c r="K13" s="5">
        <f>General!H3/J4</f>
        <v>0.97790055248618779</v>
      </c>
      <c r="L13" s="36"/>
      <c r="M13" s="36"/>
      <c r="N13" s="5">
        <f>(ABS(N4-General!J3)/ABS(N4))*100</f>
        <v>24.999999999999982</v>
      </c>
      <c r="O13" s="5">
        <f>General!J3/N4</f>
        <v>1.2499999999999998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4.1095890410958944</v>
      </c>
      <c r="Y13" s="5">
        <f>General!J3/X4</f>
        <v>0.95890410958904104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1.0224059169023259</v>
      </c>
      <c r="C14" s="5">
        <f>General!B4/B5</f>
        <v>0.98977594083097675</v>
      </c>
      <c r="D14" s="5">
        <f>(ABS(D5-General!D4)/D5)*100</f>
        <v>4.0963855421686723</v>
      </c>
      <c r="E14" s="5">
        <f>General!D4/D5</f>
        <v>1.0409638554216867</v>
      </c>
      <c r="F14" s="5">
        <f>(ABS(F5-General!F4)/F5)*100</f>
        <v>5.0000000000000044</v>
      </c>
      <c r="G14" s="5">
        <f>General!F4/F5</f>
        <v>0.95</v>
      </c>
      <c r="H14" s="36"/>
      <c r="I14" s="36"/>
      <c r="J14" s="5">
        <f>(ABS(J5-General!H4)/J5)*100</f>
        <v>3.7037037037037068</v>
      </c>
      <c r="K14" s="5">
        <f>General!H4/J5</f>
        <v>1.037037037037037</v>
      </c>
      <c r="L14" s="36"/>
      <c r="M14" s="36"/>
      <c r="N14" s="5">
        <f>(ABS(N5-General!J4)/ABS(N5))*100</f>
        <v>16.666666666666675</v>
      </c>
      <c r="O14" s="5">
        <f>General!J4/N5</f>
        <v>0.83333333333333326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30.136986301369866</v>
      </c>
      <c r="Y14" s="5">
        <f>General!J4/X5</f>
        <v>0.69863013698630139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6.4289266178873348</v>
      </c>
      <c r="C15" s="5">
        <f>General!B5/B6</f>
        <v>0.93571073382112668</v>
      </c>
      <c r="D15" s="5">
        <f>(ABS(D6-General!D5)/D6)*100</f>
        <v>9.4949494949494895</v>
      </c>
      <c r="E15" s="5">
        <f>General!D5/D6</f>
        <v>0.90505050505050511</v>
      </c>
      <c r="F15" s="5">
        <f>(ABS(F6-General!F5)/F6)*100</f>
        <v>31.111111111111111</v>
      </c>
      <c r="G15" s="5">
        <f>General!F5/F6</f>
        <v>0.68888888888888888</v>
      </c>
      <c r="H15" s="36"/>
      <c r="I15" s="36"/>
      <c r="J15" s="5">
        <f>(ABS(J6-General!H5)/J6)*100</f>
        <v>1.7142857142857157</v>
      </c>
      <c r="K15" s="5">
        <f>General!H5/J6</f>
        <v>0.98285714285714287</v>
      </c>
      <c r="L15" s="36"/>
      <c r="M15" s="36"/>
      <c r="N15" s="5">
        <f>(ABS(N6-General!J5)/ABS(N6))*100</f>
        <v>10.204081632653061</v>
      </c>
      <c r="O15" s="5">
        <f>General!J5/N6</f>
        <v>1.1020408163265307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13.090128755364812</v>
      </c>
      <c r="Y15" s="5">
        <f>General!J5/X6</f>
        <v>0.86909871244635184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0.35342786151847172</v>
      </c>
      <c r="C16" s="5">
        <f>General!B6/B7</f>
        <v>0.99646572138481526</v>
      </c>
      <c r="D16" s="5">
        <f>(ABS(D7-General!D6)/D7)*100</f>
        <v>2.7160493827160574</v>
      </c>
      <c r="E16" s="5">
        <f>General!D6/D7</f>
        <v>1.0271604938271606</v>
      </c>
      <c r="F16" s="5">
        <f>(ABS(F7-General!F6)/F7)*100</f>
        <v>0</v>
      </c>
      <c r="G16" s="5">
        <f>General!F6/F7</f>
        <v>1</v>
      </c>
      <c r="H16" s="36"/>
      <c r="I16" s="36"/>
      <c r="J16" s="5">
        <f>(ABS(J7-General!H6)/J7)*100</f>
        <v>0.6849315068493157</v>
      </c>
      <c r="K16" s="5">
        <f>General!H6/J7</f>
        <v>0.99315068493150682</v>
      </c>
      <c r="L16" s="36"/>
      <c r="M16" s="36"/>
      <c r="N16" s="5">
        <f>(ABS(N7-General!J6)/ABS(N7))*100</f>
        <v>29.198966408268728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20.772946859903392</v>
      </c>
      <c r="Y16" s="5">
        <f>General!J6/X7</f>
        <v>1.2077294685990339</v>
      </c>
      <c r="Z16" s="2"/>
      <c r="AA16" s="2"/>
      <c r="AB16" s="37"/>
    </row>
    <row r="17" spans="1:31" ht="18.600000000000001" thickBot="1" x14ac:dyDescent="0.35">
      <c r="A17" s="38" t="s">
        <v>3</v>
      </c>
      <c r="B17" s="5">
        <f>(ABS(B8-General!B7)/B8)*100</f>
        <v>0.62793415605253311</v>
      </c>
      <c r="C17" s="5">
        <f>General!B7/B8</f>
        <v>1.0062793415605253</v>
      </c>
      <c r="D17" s="5">
        <f>(ABS(D8-General!D7)/D8)*100</f>
        <v>7.4324324324324138</v>
      </c>
      <c r="E17" s="5">
        <f>General!D7/D8</f>
        <v>1.0743243243243241</v>
      </c>
      <c r="F17" s="5">
        <f>(ABS(F8-General!F7)/F8)*100</f>
        <v>10.714285714285703</v>
      </c>
      <c r="G17" s="5">
        <f>General!F7/F8</f>
        <v>1.107142857142857</v>
      </c>
      <c r="H17" s="36"/>
      <c r="I17" s="36"/>
      <c r="J17" s="5">
        <f>(ABS(J8-General!H7)/J8)*100</f>
        <v>14.285714285714285</v>
      </c>
      <c r="K17" s="5">
        <f>General!H7/J8</f>
        <v>1.1428571428571428</v>
      </c>
      <c r="L17" s="36"/>
      <c r="M17" s="36"/>
      <c r="N17" s="5">
        <f>(ABS(N8-General!J7)/ABS(N8))*100</f>
        <v>0.32362459546926314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6.7669172932330852</v>
      </c>
      <c r="Y17" s="5">
        <f>General!J7/X8</f>
        <v>0.93233082706766912</v>
      </c>
      <c r="Z17" s="2"/>
      <c r="AA17" s="2"/>
      <c r="AB17" s="37"/>
    </row>
    <row r="18" spans="1:31" ht="18.600000000000001" thickBot="1" x14ac:dyDescent="0.35">
      <c r="A18" s="39" t="s">
        <v>4</v>
      </c>
      <c r="B18" s="40">
        <f>(ABS(B9-General!B8)/B9)*100</f>
        <v>0.96373106742516645</v>
      </c>
      <c r="C18" s="40">
        <f>General!B8/B9</f>
        <v>1.0096373106742518</v>
      </c>
      <c r="D18" s="40">
        <f>(ABS(D9-General!D8)/D9)*100</f>
        <v>9.7087378640776567</v>
      </c>
      <c r="E18" s="40">
        <f>General!D8/D9</f>
        <v>1.0970873786407767</v>
      </c>
      <c r="F18" s="40">
        <f>(ABS(F9-General!F8)/F9)*100</f>
        <v>199.99999999999997</v>
      </c>
      <c r="G18" s="40">
        <f>General!F8/F9</f>
        <v>2.9999999999999996</v>
      </c>
      <c r="H18" s="41"/>
      <c r="I18" s="41"/>
      <c r="J18" s="40">
        <f>(ABS(J9-General!H8)/J9)*100</f>
        <v>12.499999999999986</v>
      </c>
      <c r="K18" s="40">
        <f>General!H8/J9</f>
        <v>1.1249999999999998</v>
      </c>
      <c r="L18" s="41"/>
      <c r="M18" s="41"/>
      <c r="N18" s="40">
        <f>(ABS(N9-General!J8)/ABS(N9))*100</f>
        <v>0.67214339058999151</v>
      </c>
      <c r="O18" s="40">
        <f>General!J8/N9</f>
        <v>0.99327856609410003</v>
      </c>
      <c r="P18" s="42"/>
      <c r="Q18" s="42"/>
      <c r="R18" s="42"/>
      <c r="S18" s="39" t="s">
        <v>4</v>
      </c>
      <c r="T18" s="41"/>
      <c r="U18" s="41"/>
      <c r="V18" s="41"/>
      <c r="W18" s="41"/>
      <c r="X18" s="40">
        <f>(ABS(X9-General!J8)/ABS(X9))*100</f>
        <v>10.256410256410254</v>
      </c>
      <c r="Y18" s="40">
        <f>General!J8/X9</f>
        <v>0.89743589743589747</v>
      </c>
      <c r="Z18" s="42"/>
      <c r="AA18" s="42"/>
      <c r="AB18" s="43"/>
      <c r="AC18" s="118" t="s">
        <v>60</v>
      </c>
      <c r="AD18" s="119"/>
      <c r="AE18" s="119"/>
    </row>
    <row r="19" spans="1:31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1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1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1" ht="18" x14ac:dyDescent="0.35">
      <c r="A22" s="48">
        <v>1666</v>
      </c>
      <c r="B22" s="9">
        <v>6649.54</v>
      </c>
      <c r="C22" s="10">
        <v>43.79</v>
      </c>
      <c r="D22" s="7">
        <v>4.24</v>
      </c>
      <c r="E22" s="8">
        <v>7.0000000000000007E-2</v>
      </c>
      <c r="F22" s="7">
        <v>0.44</v>
      </c>
      <c r="G22" s="8">
        <v>0.03</v>
      </c>
      <c r="H22" s="11">
        <v>0</v>
      </c>
      <c r="I22" s="8">
        <v>0.12</v>
      </c>
      <c r="J22" s="7">
        <v>1.81</v>
      </c>
      <c r="K22" s="8">
        <v>0.06</v>
      </c>
      <c r="L22" s="7">
        <v>7.17</v>
      </c>
      <c r="M22" s="8" t="s">
        <v>14</v>
      </c>
      <c r="N22" s="7">
        <v>4.53</v>
      </c>
      <c r="O22" s="8">
        <v>0.26</v>
      </c>
      <c r="P22" s="6">
        <v>5.13</v>
      </c>
      <c r="Q22" s="6">
        <v>2.4400000000000002E-2</v>
      </c>
      <c r="R22" s="47"/>
    </row>
    <row r="23" spans="1:31" ht="18" x14ac:dyDescent="0.35">
      <c r="A23" s="48">
        <v>11231</v>
      </c>
      <c r="B23" s="9">
        <v>6722.11</v>
      </c>
      <c r="C23" s="10">
        <v>26.7</v>
      </c>
      <c r="D23" s="7">
        <v>4.1500000000000004</v>
      </c>
      <c r="E23" s="8">
        <v>0.03</v>
      </c>
      <c r="F23" s="11">
        <v>0.2</v>
      </c>
      <c r="G23" s="8">
        <v>0.01</v>
      </c>
      <c r="H23" s="7">
        <v>-0.03</v>
      </c>
      <c r="I23" s="8">
        <v>0.04</v>
      </c>
      <c r="J23" s="7">
        <v>1.89</v>
      </c>
      <c r="K23" s="8">
        <v>0.03</v>
      </c>
      <c r="L23" s="7">
        <v>7.77</v>
      </c>
      <c r="M23" s="8" t="s">
        <v>14</v>
      </c>
      <c r="N23" s="7">
        <v>6.09</v>
      </c>
      <c r="O23" s="8">
        <v>0.15</v>
      </c>
      <c r="P23" s="6">
        <v>2.94</v>
      </c>
      <c r="Q23" s="6">
        <v>1.8499999999999999E-2</v>
      </c>
      <c r="R23" s="47"/>
    </row>
    <row r="24" spans="1:31" ht="18" x14ac:dyDescent="0.35">
      <c r="A24" s="48">
        <v>103774</v>
      </c>
      <c r="B24" s="9" t="s">
        <v>28</v>
      </c>
      <c r="C24" s="10" t="s">
        <v>28</v>
      </c>
      <c r="D24" s="7" t="s">
        <v>28</v>
      </c>
      <c r="E24" s="8" t="s">
        <v>28</v>
      </c>
      <c r="F24" s="7" t="s">
        <v>28</v>
      </c>
      <c r="G24" s="8" t="s">
        <v>28</v>
      </c>
      <c r="H24" s="7" t="s">
        <v>28</v>
      </c>
      <c r="I24" s="8" t="s">
        <v>28</v>
      </c>
      <c r="J24" s="7" t="s">
        <v>28</v>
      </c>
      <c r="K24" s="8" t="s">
        <v>28</v>
      </c>
      <c r="L24" s="7" t="s">
        <v>28</v>
      </c>
      <c r="M24" s="8" t="s">
        <v>28</v>
      </c>
      <c r="N24" s="7" t="s">
        <v>28</v>
      </c>
      <c r="O24" s="8" t="s">
        <v>28</v>
      </c>
      <c r="P24" s="6" t="s">
        <v>28</v>
      </c>
      <c r="Q24" s="6" t="s">
        <v>28</v>
      </c>
      <c r="R24" s="47"/>
    </row>
    <row r="25" spans="1:31" ht="18" x14ac:dyDescent="0.35">
      <c r="A25" s="48">
        <v>156846</v>
      </c>
      <c r="B25" s="9">
        <v>6197.92</v>
      </c>
      <c r="C25" s="10">
        <v>10.18</v>
      </c>
      <c r="D25" s="7">
        <v>4.09</v>
      </c>
      <c r="E25" s="8">
        <v>0.01</v>
      </c>
      <c r="F25" s="7">
        <v>0.23</v>
      </c>
      <c r="G25" s="8">
        <v>0.01</v>
      </c>
      <c r="H25" s="7">
        <v>0.13</v>
      </c>
      <c r="I25" s="8">
        <v>0.02</v>
      </c>
      <c r="J25" s="7">
        <v>1.46</v>
      </c>
      <c r="K25" s="8">
        <v>0.01</v>
      </c>
      <c r="L25" s="7">
        <v>5.25</v>
      </c>
      <c r="M25" s="8" t="s">
        <v>14</v>
      </c>
      <c r="N25" s="7">
        <v>3.83</v>
      </c>
      <c r="O25" s="8">
        <v>0.04</v>
      </c>
      <c r="P25" s="6">
        <v>4.29</v>
      </c>
      <c r="Q25" s="6">
        <v>2.24E-2</v>
      </c>
      <c r="R25" s="47"/>
    </row>
    <row r="26" spans="1:31" ht="18" x14ac:dyDescent="0.35">
      <c r="A26" s="48" t="s">
        <v>31</v>
      </c>
      <c r="B26" s="7" t="s">
        <v>28</v>
      </c>
      <c r="C26" s="8" t="s">
        <v>28</v>
      </c>
      <c r="D26" s="7" t="s">
        <v>28</v>
      </c>
      <c r="E26" s="8" t="s">
        <v>28</v>
      </c>
      <c r="F26" s="7" t="s">
        <v>28</v>
      </c>
      <c r="G26" s="8" t="s">
        <v>28</v>
      </c>
      <c r="H26" s="7" t="s">
        <v>28</v>
      </c>
      <c r="I26" s="8" t="s">
        <v>28</v>
      </c>
      <c r="J26" s="7" t="s">
        <v>28</v>
      </c>
      <c r="K26" s="8" t="s">
        <v>28</v>
      </c>
      <c r="L26" s="7" t="s">
        <v>28</v>
      </c>
      <c r="M26" s="8" t="s">
        <v>28</v>
      </c>
      <c r="N26" s="7" t="s">
        <v>28</v>
      </c>
      <c r="O26" s="8" t="s">
        <v>28</v>
      </c>
      <c r="P26" s="6" t="s">
        <v>28</v>
      </c>
      <c r="Q26" s="6" t="s">
        <v>28</v>
      </c>
      <c r="R26" s="47"/>
    </row>
    <row r="27" spans="1:31" ht="18" x14ac:dyDescent="0.35">
      <c r="A27" s="48" t="s">
        <v>32</v>
      </c>
      <c r="B27" s="9">
        <v>6735.48</v>
      </c>
      <c r="C27" s="10">
        <v>25.06</v>
      </c>
      <c r="D27" s="7">
        <v>4.22</v>
      </c>
      <c r="E27" s="8">
        <v>0.03</v>
      </c>
      <c r="F27" s="7">
        <v>0.11</v>
      </c>
      <c r="G27" s="8">
        <v>0.01</v>
      </c>
      <c r="H27" s="7">
        <v>0.09</v>
      </c>
      <c r="I27" s="8">
        <v>0.04</v>
      </c>
      <c r="J27" s="7">
        <v>1.81</v>
      </c>
      <c r="K27" s="8">
        <v>0.03</v>
      </c>
      <c r="L27" s="7">
        <v>7.71</v>
      </c>
      <c r="M27" s="8" t="s">
        <v>14</v>
      </c>
      <c r="N27" s="7">
        <v>13.2</v>
      </c>
      <c r="O27" s="8">
        <v>7.0000000000000007E-2</v>
      </c>
      <c r="P27" s="6">
        <v>1.71</v>
      </c>
      <c r="Q27" s="6">
        <v>1.41E-2</v>
      </c>
      <c r="R27" s="47"/>
    </row>
    <row r="28" spans="1:31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</row>
    <row r="29" spans="1:31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</row>
    <row r="30" spans="1:31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1" ht="18" x14ac:dyDescent="0.3">
      <c r="A31" s="38" t="s">
        <v>0</v>
      </c>
      <c r="B31" s="5">
        <f>(ABS(B22-B4)/B22)*100</f>
        <v>0.3801766738751815</v>
      </c>
      <c r="C31" s="5">
        <f>B4/B22</f>
        <v>0.99619823326124823</v>
      </c>
      <c r="D31" s="5">
        <f>(ABS(D22-D4)/D22)*100</f>
        <v>0</v>
      </c>
      <c r="E31" s="5">
        <f>D4/D22</f>
        <v>1</v>
      </c>
      <c r="F31" s="5">
        <f>(ABS(F22-F4)/F22)*100</f>
        <v>9.0909090909090864</v>
      </c>
      <c r="G31" s="5">
        <f>F4/F22</f>
        <v>0.90909090909090917</v>
      </c>
      <c r="H31" s="5" t="e">
        <f>(ABS(H22-H4)/ABS(H22))*100</f>
        <v>#DIV/0!</v>
      </c>
      <c r="I31" s="5" t="e">
        <f>H4/H22</f>
        <v>#DIV/0!</v>
      </c>
      <c r="J31" s="5">
        <f>(ABS(J22-J4)/ABS(J22))*100</f>
        <v>0</v>
      </c>
      <c r="K31" s="5">
        <f>J4/J22</f>
        <v>1</v>
      </c>
      <c r="L31" s="5">
        <f>(ABS(L22-L4)/ABS(L22))*100</f>
        <v>2.2315202231520241</v>
      </c>
      <c r="M31" s="5">
        <f>L4/L22</f>
        <v>0.97768479776847972</v>
      </c>
      <c r="N31" s="5">
        <f>(ABS(N22-N4)/ABS(N22))*100</f>
        <v>1.1037527593818945</v>
      </c>
      <c r="O31" s="5">
        <f>N4/N22</f>
        <v>0.98896247240618107</v>
      </c>
      <c r="P31" s="5">
        <f t="shared" ref="P31:Q34" si="0">(ABS(P22-P4)/ABS(P22))*100</f>
        <v>7.0175438596491295</v>
      </c>
      <c r="Q31" s="5">
        <f t="shared" si="0"/>
        <v>3.6885245901639405</v>
      </c>
      <c r="R31" s="117"/>
    </row>
    <row r="32" spans="1:31" ht="18" x14ac:dyDescent="0.3">
      <c r="A32" s="38" t="s">
        <v>1</v>
      </c>
      <c r="B32" s="5">
        <f>(ABS(B23-B5)/B23)*100</f>
        <v>0.15605219194568049</v>
      </c>
      <c r="C32" s="5">
        <f>B5/B23</f>
        <v>0.99843947808054323</v>
      </c>
      <c r="D32" s="5">
        <f>(ABS(D23-D5)/D23)*100</f>
        <v>0</v>
      </c>
      <c r="E32" s="5">
        <f>D5/D23</f>
        <v>1</v>
      </c>
      <c r="F32" s="5">
        <f>(ABS(F23-F5)/F23)*100</f>
        <v>0</v>
      </c>
      <c r="G32" s="5">
        <f>F5/F23</f>
        <v>1</v>
      </c>
      <c r="H32" s="5">
        <f>(ABS(H23-H5)/ABS(H23))*100</f>
        <v>66.666666666666657</v>
      </c>
      <c r="I32" s="5">
        <f>H5/H23</f>
        <v>0.33333333333333337</v>
      </c>
      <c r="J32" s="5">
        <f>(ABS(J23-J5)/ABS(J23))*100</f>
        <v>0</v>
      </c>
      <c r="K32" s="5">
        <f>J5/J23</f>
        <v>1</v>
      </c>
      <c r="L32" s="5">
        <f>(ABS(L23-L5)/ABS(L23))*100</f>
        <v>0.64350064350064129</v>
      </c>
      <c r="M32" s="5">
        <f>L5/L23</f>
        <v>0.99356499356499361</v>
      </c>
      <c r="N32" s="5">
        <f>(ABS(N23-N5)/ABS(N23))*100</f>
        <v>0.49261083743842771</v>
      </c>
      <c r="O32" s="5">
        <f>N5/N23</f>
        <v>1.0049261083743843</v>
      </c>
      <c r="P32" s="5">
        <f t="shared" si="0"/>
        <v>1.7006802721088528</v>
      </c>
      <c r="Q32" s="5">
        <f t="shared" si="0"/>
        <v>0.54054054054053724</v>
      </c>
      <c r="R32" s="117"/>
    </row>
    <row r="33" spans="1:18" ht="18" x14ac:dyDescent="0.3">
      <c r="A33" s="38" t="s">
        <v>29</v>
      </c>
      <c r="B33" s="9" t="s">
        <v>28</v>
      </c>
      <c r="C33" s="10" t="s">
        <v>28</v>
      </c>
      <c r="D33" s="7" t="s">
        <v>28</v>
      </c>
      <c r="E33" s="8" t="s">
        <v>28</v>
      </c>
      <c r="F33" s="7" t="s">
        <v>28</v>
      </c>
      <c r="G33" s="8" t="s">
        <v>28</v>
      </c>
      <c r="H33" s="7" t="s">
        <v>28</v>
      </c>
      <c r="I33" s="8" t="s">
        <v>28</v>
      </c>
      <c r="J33" s="7" t="s">
        <v>28</v>
      </c>
      <c r="K33" s="8" t="s">
        <v>28</v>
      </c>
      <c r="L33" s="7" t="s">
        <v>28</v>
      </c>
      <c r="M33" s="8" t="s">
        <v>28</v>
      </c>
      <c r="N33" s="7" t="s">
        <v>28</v>
      </c>
      <c r="O33" s="8" t="s">
        <v>28</v>
      </c>
      <c r="P33" s="6" t="s">
        <v>28</v>
      </c>
      <c r="Q33" s="6" t="s">
        <v>28</v>
      </c>
      <c r="R33" s="47"/>
    </row>
    <row r="34" spans="1:18" ht="18" x14ac:dyDescent="0.3">
      <c r="A34" s="38" t="s">
        <v>2</v>
      </c>
      <c r="B34" s="5">
        <f>(ABS(B25-B7)/B25)*100</f>
        <v>0.38884012701035769</v>
      </c>
      <c r="C34" s="5">
        <f>B7/B25</f>
        <v>0.99611159872989641</v>
      </c>
      <c r="D34" s="5">
        <f>(ABS(D25-D7)/D25)*100</f>
        <v>0.97799511002445072</v>
      </c>
      <c r="E34" s="5">
        <f>D7/D25</f>
        <v>0.99022004889975546</v>
      </c>
      <c r="F34" s="5">
        <f>(ABS(F25-F7)/F25)*100</f>
        <v>0</v>
      </c>
      <c r="G34" s="5">
        <f>F7/F25</f>
        <v>1</v>
      </c>
      <c r="H34" s="5">
        <f>(ABS(H25-H7)/ABS(H25))*100</f>
        <v>253.84615384615384</v>
      </c>
      <c r="I34" s="5">
        <f>H7/H25</f>
        <v>-1.5384615384615385</v>
      </c>
      <c r="J34" s="5">
        <f>(ABS(J25-J7)/ABS(J25))*100</f>
        <v>0</v>
      </c>
      <c r="K34" s="5">
        <f>J7/J25</f>
        <v>1</v>
      </c>
      <c r="L34" s="5">
        <f>(ABS(L25-L7)/ABS(L25))*100</f>
        <v>0.38095238095237283</v>
      </c>
      <c r="M34" s="5">
        <f>L7/L25</f>
        <v>0.99619047619047629</v>
      </c>
      <c r="N34" s="5">
        <f>(ABS(N25-N7)/ABS(N25))*100</f>
        <v>1.0443864229765021</v>
      </c>
      <c r="O34" s="5">
        <f>N7/N25</f>
        <v>1.0104438642297651</v>
      </c>
      <c r="P34" s="5">
        <f t="shared" si="0"/>
        <v>4.8951048951048941</v>
      </c>
      <c r="Q34" s="5">
        <f t="shared" si="0"/>
        <v>3.1249999999999964</v>
      </c>
      <c r="R34" s="47"/>
    </row>
    <row r="35" spans="1:18" ht="18" x14ac:dyDescent="0.3">
      <c r="A35" s="38" t="s">
        <v>3</v>
      </c>
      <c r="B35" s="9" t="s">
        <v>28</v>
      </c>
      <c r="C35" s="10" t="s">
        <v>28</v>
      </c>
      <c r="D35" s="7" t="s">
        <v>28</v>
      </c>
      <c r="E35" s="8" t="s">
        <v>28</v>
      </c>
      <c r="F35" s="7" t="s">
        <v>28</v>
      </c>
      <c r="G35" s="8" t="s">
        <v>28</v>
      </c>
      <c r="H35" s="7" t="s">
        <v>28</v>
      </c>
      <c r="I35" s="8" t="s">
        <v>28</v>
      </c>
      <c r="J35" s="7" t="s">
        <v>28</v>
      </c>
      <c r="K35" s="8" t="s">
        <v>28</v>
      </c>
      <c r="L35" s="7" t="s">
        <v>28</v>
      </c>
      <c r="M35" s="8" t="s">
        <v>28</v>
      </c>
      <c r="N35" s="7" t="s">
        <v>28</v>
      </c>
      <c r="O35" s="8" t="s">
        <v>28</v>
      </c>
      <c r="P35" s="6" t="s">
        <v>28</v>
      </c>
      <c r="Q35" s="6" t="s">
        <v>28</v>
      </c>
      <c r="R35" s="47"/>
    </row>
    <row r="36" spans="1:18" ht="18" x14ac:dyDescent="0.3">
      <c r="A36" s="38" t="s">
        <v>4</v>
      </c>
      <c r="B36" s="5">
        <f>(ABS(B27-B9)/B27)*100</f>
        <v>1.035115537422713</v>
      </c>
      <c r="C36" s="5">
        <f>B9/B27</f>
        <v>0.98964884462577285</v>
      </c>
      <c r="D36" s="5">
        <f>(ABS(D27-D9)/D27)*100</f>
        <v>2.3696682464454897</v>
      </c>
      <c r="E36" s="5">
        <f>D9/D27</f>
        <v>0.97630331753554511</v>
      </c>
      <c r="F36" s="5">
        <f>(ABS(F27-F9)/F27)*100</f>
        <v>54.54545454545454</v>
      </c>
      <c r="G36" s="5">
        <f>F9/F27</f>
        <v>0.45454545454545459</v>
      </c>
      <c r="H36" s="5">
        <f>(ABS(H27-H9)/ABS(H27))*100</f>
        <v>33.333333333333329</v>
      </c>
      <c r="I36" s="5">
        <f>H9/H27</f>
        <v>0.66666666666666663</v>
      </c>
      <c r="J36" s="5">
        <f>(ABS(J27-J9)/ABS(J27))*100</f>
        <v>1.6574585635359129</v>
      </c>
      <c r="K36" s="5">
        <f>J9/J27</f>
        <v>1.0165745856353592</v>
      </c>
      <c r="L36" s="5">
        <f>(ABS(L27-L9)/ABS(L27))*100</f>
        <v>2.594033722438394</v>
      </c>
      <c r="M36" s="5">
        <f>L9/L27</f>
        <v>0.97405966277561606</v>
      </c>
      <c r="N36" s="5">
        <f>(ABS(N27-N9)/ABS(N27))*100</f>
        <v>1.4393939393939492</v>
      </c>
      <c r="O36" s="5">
        <f>N9/N27</f>
        <v>1.0143939393939394</v>
      </c>
      <c r="P36" s="5">
        <f>(ABS(P27-P9)/ABS(P27))*100</f>
        <v>7.6023391812865437</v>
      </c>
      <c r="Q36" s="5">
        <f>(ABS(Q27-Q9)/ABS(Q27))*100</f>
        <v>4.2553191489361692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R31:R32"/>
    <mergeCell ref="B28:Q28"/>
    <mergeCell ref="A29:A30"/>
    <mergeCell ref="B29:C29"/>
    <mergeCell ref="D29:E29"/>
    <mergeCell ref="F29:G29"/>
    <mergeCell ref="H29:I29"/>
    <mergeCell ref="J29:K29"/>
    <mergeCell ref="L29:M29"/>
    <mergeCell ref="N29:O29"/>
    <mergeCell ref="B19:Q19"/>
    <mergeCell ref="B20:C20"/>
    <mergeCell ref="D20:E20"/>
    <mergeCell ref="F20:G20"/>
    <mergeCell ref="H20:I20"/>
    <mergeCell ref="J20:K20"/>
    <mergeCell ref="L20:M20"/>
    <mergeCell ref="N20:O20"/>
    <mergeCell ref="P20:P21"/>
    <mergeCell ref="Q20:Q21"/>
    <mergeCell ref="X11:Y11"/>
    <mergeCell ref="A11:A12"/>
    <mergeCell ref="B11:C11"/>
    <mergeCell ref="D11:E11"/>
    <mergeCell ref="F11:G11"/>
    <mergeCell ref="H11:I11"/>
    <mergeCell ref="J11:K11"/>
    <mergeCell ref="L11:M11"/>
    <mergeCell ref="N11:O11"/>
    <mergeCell ref="S11:S12"/>
    <mergeCell ref="T11:U11"/>
    <mergeCell ref="V11:W11"/>
    <mergeCell ref="R4:R5"/>
    <mergeCell ref="A10:R10"/>
    <mergeCell ref="S10:AB10"/>
    <mergeCell ref="P2:P3"/>
    <mergeCell ref="Q2:Q3"/>
    <mergeCell ref="S2:S3"/>
    <mergeCell ref="T2:U2"/>
    <mergeCell ref="V2:W2"/>
    <mergeCell ref="X2:Y2"/>
    <mergeCell ref="AB5:AB9"/>
    <mergeCell ref="A1:R1"/>
    <mergeCell ref="S1:AB1"/>
    <mergeCell ref="A2:A3"/>
    <mergeCell ref="B2:C2"/>
    <mergeCell ref="D2:E2"/>
    <mergeCell ref="F2:G2"/>
    <mergeCell ref="H2:I2"/>
    <mergeCell ref="J2:K2"/>
    <mergeCell ref="L2:M2"/>
    <mergeCell ref="N2:O2"/>
    <mergeCell ref="Z2:Z3"/>
    <mergeCell ref="AA2:AA3"/>
  </mergeCells>
  <conditionalFormatting sqref="B13:B18 D13:D18 F13:F18 J13:J18 N13:N18">
    <cfRule type="cellIs" dxfId="23" priority="6" operator="greaterThan">
      <formula>5</formula>
    </cfRule>
  </conditionalFormatting>
  <conditionalFormatting sqref="C13:C18 E13:E18 G13:G18 K13:K18 O13:O18">
    <cfRule type="cellIs" dxfId="22" priority="5" operator="lessThan">
      <formula>0.98</formula>
    </cfRule>
  </conditionalFormatting>
  <conditionalFormatting sqref="X13:X18 B31:B32 D31:D32 F31:F32 H31:H32 J31:J32 L31:L32 N31:N32 P31:Q32 B34 D34 F34 H34 J34 L34 N34 P34:Q34 B36 D36 F36 H36 J36 L36 N36 P36:Q36">
    <cfRule type="cellIs" dxfId="21" priority="8" operator="greaterThan">
      <formula>5</formula>
    </cfRule>
  </conditionalFormatting>
  <conditionalFormatting sqref="Y13:Y18 C31:C32 E31:E32 G31:G32 I31:I32 K31:K32 M31:M32 O31:O32 C34 E34 G34 I34 K34 M34 O34 C36 E36 G36 I36 K36 M36 O36">
    <cfRule type="cellIs" dxfId="20" priority="7" operator="lessThan">
      <formula>0.98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5E40-37FD-468C-AAD0-DC7009B17C67}">
  <dimension ref="A1:AE37"/>
  <sheetViews>
    <sheetView zoomScale="60" zoomScaleNormal="6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6640625" bestFit="1" customWidth="1"/>
    <col min="4" max="4" width="10.88671875" bestFit="1" customWidth="1"/>
    <col min="5" max="5" width="9.109375" bestFit="1" customWidth="1"/>
    <col min="6" max="6" width="10.88671875" bestFit="1" customWidth="1"/>
    <col min="7" max="7" width="19" customWidth="1"/>
    <col min="8" max="8" width="10.88671875" bestFit="1" customWidth="1"/>
    <col min="9" max="9" width="9.109375" bestFit="1" customWidth="1"/>
    <col min="10" max="10" width="10.44140625" bestFit="1" customWidth="1"/>
    <col min="11" max="12" width="9.109375" bestFit="1" customWidth="1"/>
    <col min="13" max="13" width="17" customWidth="1"/>
    <col min="14" max="14" width="10.44140625" bestFit="1" customWidth="1"/>
    <col min="15" max="15" width="23.33203125" customWidth="1"/>
    <col min="16" max="16" width="9.109375" bestFit="1" customWidth="1"/>
    <col min="17" max="17" width="11.33203125" customWidth="1"/>
    <col min="18" max="18" width="9.6640625" customWidth="1"/>
    <col min="19" max="19" width="24.33203125" customWidth="1"/>
    <col min="20" max="22" width="9.33203125" bestFit="1" customWidth="1"/>
    <col min="23" max="23" width="14.88671875" customWidth="1"/>
    <col min="24" max="25" width="10.6640625" bestFit="1" customWidth="1"/>
    <col min="26" max="26" width="8.88671875" customWidth="1"/>
    <col min="27" max="27" width="9.33203125" bestFit="1" customWidth="1"/>
    <col min="29" max="29" width="23.109375" customWidth="1"/>
    <col min="31" max="31" width="30.33203125" customWidth="1"/>
    <col min="32" max="32" width="9.109375" customWidth="1"/>
    <col min="33" max="33" width="13.6640625" customWidth="1"/>
    <col min="34" max="34" width="11.6640625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62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5">
        <v>6580.86</v>
      </c>
      <c r="C4" s="5">
        <v>32.29</v>
      </c>
      <c r="D4" s="5">
        <v>4.12</v>
      </c>
      <c r="E4" s="5">
        <v>0.04</v>
      </c>
      <c r="F4" s="5">
        <v>0.38</v>
      </c>
      <c r="G4" s="5">
        <v>0.02</v>
      </c>
      <c r="H4" s="5">
        <v>0.01</v>
      </c>
      <c r="I4" s="5">
        <v>0.04</v>
      </c>
      <c r="J4" s="5">
        <v>1.76</v>
      </c>
      <c r="K4" s="5">
        <v>0.03</v>
      </c>
      <c r="L4" s="5">
        <v>7.01</v>
      </c>
      <c r="M4" s="5" t="s">
        <v>14</v>
      </c>
      <c r="N4" s="5">
        <v>4.43</v>
      </c>
      <c r="O4" s="5">
        <v>0.19</v>
      </c>
      <c r="P4" s="5">
        <v>2.88</v>
      </c>
      <c r="Q4" s="5">
        <v>2.06E-2</v>
      </c>
      <c r="R4" s="115"/>
      <c r="S4" s="38" t="s">
        <v>0</v>
      </c>
      <c r="T4" s="68">
        <v>0.39</v>
      </c>
      <c r="U4" s="68">
        <v>0.02</v>
      </c>
      <c r="V4" s="68">
        <v>6.28</v>
      </c>
      <c r="W4" s="68" t="s">
        <v>14</v>
      </c>
      <c r="X4" s="68">
        <v>5.67</v>
      </c>
      <c r="Y4" s="68">
        <v>0.05</v>
      </c>
      <c r="Z4" s="68">
        <v>3.59</v>
      </c>
      <c r="AA4" s="68">
        <v>2.3E-2</v>
      </c>
      <c r="AB4" s="66"/>
    </row>
    <row r="5" spans="1:28" ht="18" x14ac:dyDescent="0.3">
      <c r="A5" s="4" t="s">
        <v>1</v>
      </c>
      <c r="B5" s="5">
        <v>6736.52</v>
      </c>
      <c r="C5" s="5">
        <v>28.65</v>
      </c>
      <c r="D5" s="5">
        <v>4.1500000000000004</v>
      </c>
      <c r="E5" s="5">
        <v>0.03</v>
      </c>
      <c r="F5" s="5">
        <v>0.19</v>
      </c>
      <c r="G5" s="5">
        <v>0.01</v>
      </c>
      <c r="H5" s="5">
        <v>0</v>
      </c>
      <c r="I5" s="5">
        <v>0.05</v>
      </c>
      <c r="J5" s="5">
        <v>1.89</v>
      </c>
      <c r="K5" s="5">
        <v>0.03</v>
      </c>
      <c r="L5" s="5">
        <v>7.87</v>
      </c>
      <c r="M5" s="5" t="s">
        <v>14</v>
      </c>
      <c r="N5" s="5">
        <v>5.81</v>
      </c>
      <c r="O5" s="5">
        <v>0.2</v>
      </c>
      <c r="P5" s="5">
        <v>1.7</v>
      </c>
      <c r="Q5" s="5">
        <v>1.5800000000000002E-2</v>
      </c>
      <c r="R5" s="115"/>
      <c r="S5" s="38" t="s">
        <v>1</v>
      </c>
      <c r="T5" s="5">
        <v>0</v>
      </c>
      <c r="U5" s="5">
        <v>0</v>
      </c>
      <c r="V5" s="5">
        <v>6.97</v>
      </c>
      <c r="W5" s="5" t="s">
        <v>14</v>
      </c>
      <c r="X5" s="5">
        <v>7.32</v>
      </c>
      <c r="Y5" s="5">
        <v>0.05</v>
      </c>
      <c r="Z5" s="5"/>
      <c r="AA5" s="5"/>
      <c r="AB5" s="120" t="s">
        <v>57</v>
      </c>
    </row>
    <row r="6" spans="1:28" ht="18" x14ac:dyDescent="0.3">
      <c r="A6" s="4" t="s">
        <v>29</v>
      </c>
      <c r="B6" s="5">
        <v>6647.12</v>
      </c>
      <c r="C6" s="5">
        <v>30.04</v>
      </c>
      <c r="D6" s="5">
        <v>4.25</v>
      </c>
      <c r="E6" s="5">
        <v>0.04</v>
      </c>
      <c r="F6" s="5">
        <v>0.3</v>
      </c>
      <c r="G6" s="5">
        <v>0.02</v>
      </c>
      <c r="H6" s="5">
        <v>-0.1</v>
      </c>
      <c r="I6" s="5">
        <v>0.04</v>
      </c>
      <c r="J6" s="5">
        <v>1.66</v>
      </c>
      <c r="K6" s="5">
        <v>0.03</v>
      </c>
      <c r="L6" s="5">
        <v>7.12</v>
      </c>
      <c r="M6" s="5" t="s">
        <v>14</v>
      </c>
      <c r="N6" s="5">
        <v>8.31</v>
      </c>
      <c r="O6" s="5">
        <v>0.1</v>
      </c>
      <c r="P6" s="5">
        <v>1.22</v>
      </c>
      <c r="Q6" s="5">
        <v>1.34E-2</v>
      </c>
      <c r="R6" s="2"/>
      <c r="S6" s="38" t="s">
        <v>29</v>
      </c>
      <c r="T6" s="68">
        <v>0</v>
      </c>
      <c r="U6" s="68">
        <v>0</v>
      </c>
      <c r="V6" s="68">
        <v>6.32</v>
      </c>
      <c r="W6" s="68" t="s">
        <v>14</v>
      </c>
      <c r="X6" s="68">
        <v>9.42</v>
      </c>
      <c r="Y6" s="68">
        <v>0.04</v>
      </c>
      <c r="Z6" s="68">
        <v>2.56</v>
      </c>
      <c r="AA6" s="68">
        <v>1.9400000000000001E-2</v>
      </c>
      <c r="AB6" s="120"/>
    </row>
    <row r="7" spans="1:28" ht="18" x14ac:dyDescent="0.3">
      <c r="A7" s="4" t="s">
        <v>2</v>
      </c>
      <c r="B7" s="5">
        <v>6080.95</v>
      </c>
      <c r="C7" s="5">
        <v>20.97</v>
      </c>
      <c r="D7" s="5">
        <v>3.92</v>
      </c>
      <c r="E7" s="5">
        <v>0.03</v>
      </c>
      <c r="F7" s="5">
        <v>0.16</v>
      </c>
      <c r="G7" s="5">
        <v>0.01</v>
      </c>
      <c r="H7" s="5">
        <v>-0.09</v>
      </c>
      <c r="I7" s="5">
        <v>0.03</v>
      </c>
      <c r="J7" s="5">
        <v>1.43</v>
      </c>
      <c r="K7" s="5">
        <v>0.02</v>
      </c>
      <c r="L7" s="5">
        <v>5.14</v>
      </c>
      <c r="M7" s="5" t="s">
        <v>14</v>
      </c>
      <c r="N7" s="5">
        <v>3.78</v>
      </c>
      <c r="O7" s="5">
        <v>0.08</v>
      </c>
      <c r="P7" s="5">
        <v>2.69</v>
      </c>
      <c r="Q7" s="5">
        <v>1.9900000000000001E-2</v>
      </c>
      <c r="R7" s="2"/>
      <c r="S7" s="38" t="s">
        <v>2</v>
      </c>
      <c r="T7" s="5">
        <v>0</v>
      </c>
      <c r="U7" s="5">
        <v>0</v>
      </c>
      <c r="V7" s="5">
        <v>4.93</v>
      </c>
      <c r="W7" s="5" t="s">
        <v>14</v>
      </c>
      <c r="X7" s="5">
        <v>4.2300000000000004</v>
      </c>
      <c r="Y7" s="5">
        <v>0.03</v>
      </c>
      <c r="Z7" s="5"/>
      <c r="AA7" s="5"/>
      <c r="AB7" s="120"/>
    </row>
    <row r="8" spans="1:28" ht="18" x14ac:dyDescent="0.3">
      <c r="A8" s="4" t="s">
        <v>3</v>
      </c>
      <c r="B8" s="5">
        <v>6285.54</v>
      </c>
      <c r="C8" s="5">
        <v>37.58</v>
      </c>
      <c r="D8" s="5">
        <v>4.17</v>
      </c>
      <c r="E8" s="5">
        <v>0.05</v>
      </c>
      <c r="F8" s="5">
        <v>0.21</v>
      </c>
      <c r="G8" s="5">
        <v>0.02</v>
      </c>
      <c r="H8" s="5">
        <v>-0.1</v>
      </c>
      <c r="I8" s="5">
        <v>0.04</v>
      </c>
      <c r="J8" s="5">
        <v>1.1399999999999999</v>
      </c>
      <c r="K8" s="5">
        <v>0.05</v>
      </c>
      <c r="L8" s="5">
        <v>5.46</v>
      </c>
      <c r="M8" s="5" t="s">
        <v>14</v>
      </c>
      <c r="N8" s="5">
        <v>12.31</v>
      </c>
      <c r="O8" s="5">
        <v>1.0900000000000001</v>
      </c>
      <c r="P8" s="5">
        <v>1.2699999999999999E-2</v>
      </c>
      <c r="Q8" s="5"/>
      <c r="R8" s="2"/>
      <c r="S8" s="38" t="s">
        <v>3</v>
      </c>
      <c r="T8" s="5">
        <v>0</v>
      </c>
      <c r="U8" s="5">
        <v>0</v>
      </c>
      <c r="V8" s="5">
        <v>5.84</v>
      </c>
      <c r="W8" s="5" t="s">
        <v>14</v>
      </c>
      <c r="X8" s="5">
        <v>13.56</v>
      </c>
      <c r="Y8" s="5">
        <v>0.06</v>
      </c>
      <c r="Z8" s="5"/>
      <c r="AA8" s="5"/>
      <c r="AB8" s="120"/>
    </row>
    <row r="9" spans="1:28" ht="18" x14ac:dyDescent="0.3">
      <c r="A9" s="4" t="s">
        <v>4</v>
      </c>
      <c r="B9" s="5">
        <v>6566.51</v>
      </c>
      <c r="C9" s="5">
        <v>45.38</v>
      </c>
      <c r="D9" s="5">
        <v>4.17</v>
      </c>
      <c r="E9" s="5">
        <v>0.05</v>
      </c>
      <c r="F9" s="5">
        <v>0.02</v>
      </c>
      <c r="G9" s="5">
        <v>0.02</v>
      </c>
      <c r="H9" s="5">
        <v>-0.06</v>
      </c>
      <c r="I9" s="5">
        <v>0.05</v>
      </c>
      <c r="J9" s="5">
        <v>1.65</v>
      </c>
      <c r="K9" s="5">
        <v>0.05</v>
      </c>
      <c r="L9" s="5">
        <v>6.84</v>
      </c>
      <c r="M9" s="5" t="s">
        <v>14</v>
      </c>
      <c r="N9" s="5">
        <v>13.57</v>
      </c>
      <c r="O9" s="5">
        <v>0.1</v>
      </c>
      <c r="P9" s="5">
        <v>0.96</v>
      </c>
      <c r="Q9" s="5">
        <v>1.1900000000000001E-2</v>
      </c>
      <c r="R9" s="2"/>
      <c r="S9" s="38" t="s">
        <v>4</v>
      </c>
      <c r="T9" s="68">
        <v>0</v>
      </c>
      <c r="U9" s="68">
        <v>0</v>
      </c>
      <c r="V9" s="68">
        <v>7.09</v>
      </c>
      <c r="W9" s="68" t="s">
        <v>14</v>
      </c>
      <c r="X9" s="68">
        <v>14.92</v>
      </c>
      <c r="Y9" s="68">
        <v>0.08</v>
      </c>
      <c r="Z9" s="68">
        <v>3.05</v>
      </c>
      <c r="AA9" s="68">
        <v>2.12E-2</v>
      </c>
      <c r="AB9" s="120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1.1071501293144008</v>
      </c>
      <c r="C13" s="5">
        <f>General!B3/B4</f>
        <v>0.98892849870685595</v>
      </c>
      <c r="D13" s="5">
        <f>(ABS(D4-General!D3)/D4)*100</f>
        <v>4.1262135922330074</v>
      </c>
      <c r="E13" s="5">
        <f>General!D3/D4</f>
        <v>1.04126213592233</v>
      </c>
      <c r="F13" s="5">
        <f>(ABS(F4-General!F3)/F4)*100</f>
        <v>2.6315789473684235</v>
      </c>
      <c r="G13" s="5">
        <f>General!F3/F4</f>
        <v>1.0263157894736843</v>
      </c>
      <c r="H13" s="36"/>
      <c r="I13" s="36"/>
      <c r="J13" s="5">
        <f>(ABS(J4-General!H3)/J4)*100</f>
        <v>0.56818181818181868</v>
      </c>
      <c r="K13" s="5">
        <f>General!H3/J4</f>
        <v>1.0056818181818181</v>
      </c>
      <c r="L13" s="36"/>
      <c r="M13" s="36"/>
      <c r="N13" s="5">
        <f>(ABS(N4-General!J3)/ABS(N4))*100</f>
        <v>26.410835214446955</v>
      </c>
      <c r="O13" s="5">
        <f>General!J3/N4</f>
        <v>1.2641083521444696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1.2345679012345729</v>
      </c>
      <c r="Y13" s="5">
        <f>General!J3/X4</f>
        <v>0.98765432098765427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1.3882538758884473</v>
      </c>
      <c r="C14" s="5">
        <f>General!B4/B5</f>
        <v>0.98611746124111554</v>
      </c>
      <c r="D14" s="5">
        <f>(ABS(D5-General!D4)/D5)*100</f>
        <v>4.0963855421686723</v>
      </c>
      <c r="E14" s="5">
        <f>General!D4/D5</f>
        <v>1.0409638554216867</v>
      </c>
      <c r="F14" s="5">
        <f>(ABS(F5-General!F4)/F5)*100</f>
        <v>0</v>
      </c>
      <c r="G14" s="5">
        <f>General!F4/F5</f>
        <v>1</v>
      </c>
      <c r="H14" s="36"/>
      <c r="I14" s="36"/>
      <c r="J14" s="5">
        <f>(ABS(J5-General!H4)/J5)*100</f>
        <v>3.7037037037037068</v>
      </c>
      <c r="K14" s="5">
        <f>General!H4/J5</f>
        <v>1.037037037037037</v>
      </c>
      <c r="L14" s="36"/>
      <c r="M14" s="36"/>
      <c r="N14" s="5">
        <f>(ABS(N5-General!J4)/ABS(N5))*100</f>
        <v>12.220309810671257</v>
      </c>
      <c r="O14" s="5">
        <f>General!J4/N5</f>
        <v>0.87779690189328741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30.327868852459023</v>
      </c>
      <c r="Y14" s="5">
        <f>General!J4/X5</f>
        <v>0.69672131147540972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0.91949596216105456</v>
      </c>
      <c r="C15" s="5">
        <f>General!B5/B6</f>
        <v>0.99080504037838946</v>
      </c>
      <c r="D15" s="5">
        <f>(ABS(D6-General!D5)/D6)*100</f>
        <v>5.411764705882363</v>
      </c>
      <c r="E15" s="5">
        <f>General!D5/D6</f>
        <v>1.0541176470588236</v>
      </c>
      <c r="F15" s="5">
        <f>(ABS(F6-General!F5)/F6)*100</f>
        <v>3.3333333333333366</v>
      </c>
      <c r="G15" s="5">
        <f>General!F5/F6</f>
        <v>1.0333333333333334</v>
      </c>
      <c r="H15" s="36"/>
      <c r="I15" s="36"/>
      <c r="J15" s="5">
        <f>(ABS(J6-General!H5)/J6)*100</f>
        <v>3.6144578313253044</v>
      </c>
      <c r="K15" s="5">
        <f>General!H5/J6</f>
        <v>1.036144578313253</v>
      </c>
      <c r="L15" s="36"/>
      <c r="M15" s="36"/>
      <c r="N15" s="5">
        <f>(ABS(N6-General!J5)/ABS(N6))*100</f>
        <v>2.5270758122743784</v>
      </c>
      <c r="O15" s="5">
        <f>General!J5/N6</f>
        <v>0.97472924187725618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14.012738853503187</v>
      </c>
      <c r="Y15" s="5">
        <f>General!J5/X6</f>
        <v>0.85987261146496807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1.1684029633527686</v>
      </c>
      <c r="C16" s="5">
        <f>General!B6/B7</f>
        <v>1.0116840296335277</v>
      </c>
      <c r="D16" s="5">
        <f>(ABS(D7-General!D6)/D7)*100</f>
        <v>6.1224489795918418</v>
      </c>
      <c r="E16" s="5">
        <f>General!D6/D7</f>
        <v>1.0612244897959184</v>
      </c>
      <c r="F16" s="5">
        <f>(ABS(F7-General!F6)/F7)*100</f>
        <v>43.750000000000007</v>
      </c>
      <c r="G16" s="5">
        <f>General!F6/F7</f>
        <v>1.4375</v>
      </c>
      <c r="H16" s="36"/>
      <c r="I16" s="36"/>
      <c r="J16" s="5">
        <f>(ABS(J7-General!H6)/J7)*100</f>
        <v>1.3986013986014001</v>
      </c>
      <c r="K16" s="5">
        <f>General!H6/J7</f>
        <v>1.013986013986014</v>
      </c>
      <c r="L16" s="36"/>
      <c r="M16" s="36"/>
      <c r="N16" s="5">
        <f>(ABS(N7-General!J6)/ABS(N7))*100</f>
        <v>32.275132275132286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18.203309692671382</v>
      </c>
      <c r="Y16" s="5">
        <f>General!J6/X7</f>
        <v>1.1820330969267139</v>
      </c>
      <c r="Z16" s="2"/>
      <c r="AA16" s="2"/>
      <c r="AB16" s="37"/>
    </row>
    <row r="17" spans="1:31" ht="18.600000000000001" thickBot="1" x14ac:dyDescent="0.35">
      <c r="A17" s="38" t="s">
        <v>3</v>
      </c>
      <c r="B17" s="5">
        <f>(ABS(B8-General!B7)/B8)*100</f>
        <v>5.0665495725108745</v>
      </c>
      <c r="C17" s="5">
        <f>General!B7/B8</f>
        <v>1.0506654957251087</v>
      </c>
      <c r="D17" s="5">
        <f>(ABS(D8-General!D7)/D8)*100</f>
        <v>14.388489208633084</v>
      </c>
      <c r="E17" s="5">
        <f>General!D7/D8</f>
        <v>1.1438848920863309</v>
      </c>
      <c r="F17" s="5">
        <f>(ABS(F8-General!F7)/F8)*100</f>
        <v>47.61904761904762</v>
      </c>
      <c r="G17" s="5">
        <f>General!F7/F8</f>
        <v>1.4761904761904763</v>
      </c>
      <c r="H17" s="36"/>
      <c r="I17" s="36"/>
      <c r="J17" s="5">
        <f>(ABS(J8-General!H7)/J8)*100</f>
        <v>61.40350877192985</v>
      </c>
      <c r="K17" s="5">
        <f>General!H7/J8</f>
        <v>1.6140350877192984</v>
      </c>
      <c r="L17" s="36"/>
      <c r="M17" s="36"/>
      <c r="N17" s="5">
        <f>(ABS(N8-General!J7)/ABS(N8))*100</f>
        <v>0.73111291632818731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8.5545722713864318</v>
      </c>
      <c r="Y17" s="5">
        <f>General!J7/X8</f>
        <v>0.91445427728613571</v>
      </c>
      <c r="Z17" s="2"/>
      <c r="AA17" s="2"/>
      <c r="AB17" s="37"/>
    </row>
    <row r="18" spans="1:31" ht="18.600000000000001" thickBot="1" x14ac:dyDescent="0.35">
      <c r="A18" s="39" t="s">
        <v>4</v>
      </c>
      <c r="B18" s="40">
        <f>(ABS(B9-General!B8)/B9)*100</f>
        <v>2.4897548317142557</v>
      </c>
      <c r="C18" s="40">
        <f>General!B8/B9</f>
        <v>1.0248975483171425</v>
      </c>
      <c r="D18" s="40">
        <f>(ABS(D9-General!D8)/D9)*100</f>
        <v>8.3932853717026301</v>
      </c>
      <c r="E18" s="40">
        <f>General!D8/D9</f>
        <v>1.0839328537170263</v>
      </c>
      <c r="F18" s="40">
        <f>(ABS(F9-General!F8)/F9)*100</f>
        <v>650</v>
      </c>
      <c r="G18" s="40">
        <f>General!F8/F9</f>
        <v>7.5</v>
      </c>
      <c r="H18" s="41"/>
      <c r="I18" s="41"/>
      <c r="J18" s="40">
        <f>(ABS(J9-General!H8)/J9)*100</f>
        <v>25.454545454545453</v>
      </c>
      <c r="K18" s="40">
        <f>General!H8/J9</f>
        <v>1.2545454545454544</v>
      </c>
      <c r="L18" s="41"/>
      <c r="M18" s="41"/>
      <c r="N18" s="40">
        <f>(ABS(N9-General!J8)/ABS(N9))*100</f>
        <v>1.989683124539422</v>
      </c>
      <c r="O18" s="40">
        <f>General!J8/N9</f>
        <v>0.98010316875460579</v>
      </c>
      <c r="P18" s="42"/>
      <c r="Q18" s="42"/>
      <c r="R18" s="42"/>
      <c r="S18" s="39" t="s">
        <v>4</v>
      </c>
      <c r="T18" s="41"/>
      <c r="U18" s="41"/>
      <c r="V18" s="41"/>
      <c r="W18" s="41"/>
      <c r="X18" s="40">
        <f>(ABS(X9-General!J8)/ABS(X9))*100</f>
        <v>10.857908847184982</v>
      </c>
      <c r="Y18" s="40">
        <f>General!J8/X9</f>
        <v>0.89142091152815017</v>
      </c>
      <c r="Z18" s="42"/>
      <c r="AA18" s="42"/>
      <c r="AB18" s="43"/>
      <c r="AC18" s="118" t="s">
        <v>60</v>
      </c>
      <c r="AD18" s="119"/>
      <c r="AE18" s="119"/>
    </row>
    <row r="19" spans="1:31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1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1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1" ht="18" x14ac:dyDescent="0.35">
      <c r="A22" s="48">
        <v>1666</v>
      </c>
      <c r="B22" s="9">
        <v>6570.69</v>
      </c>
      <c r="C22" s="10">
        <v>88.43</v>
      </c>
      <c r="D22" s="7">
        <v>4.13</v>
      </c>
      <c r="E22" s="8">
        <v>0.12</v>
      </c>
      <c r="F22" s="7">
        <v>0.39</v>
      </c>
      <c r="G22" s="8">
        <v>0.04</v>
      </c>
      <c r="H22" s="7">
        <v>0.02</v>
      </c>
      <c r="I22" s="8">
        <v>0.11</v>
      </c>
      <c r="J22" s="7">
        <v>1.75</v>
      </c>
      <c r="K22" s="8">
        <v>0.08</v>
      </c>
      <c r="L22" s="7">
        <v>6.93</v>
      </c>
      <c r="M22" s="8" t="s">
        <v>14</v>
      </c>
      <c r="N22" s="7">
        <v>4.72</v>
      </c>
      <c r="O22" s="8">
        <v>0.45</v>
      </c>
      <c r="P22" s="6">
        <v>3.29</v>
      </c>
      <c r="Q22" s="6">
        <v>2.2100000000000002E-2</v>
      </c>
      <c r="R22" s="47"/>
    </row>
    <row r="23" spans="1:31" ht="18" x14ac:dyDescent="0.35">
      <c r="A23" s="48">
        <v>11231</v>
      </c>
      <c r="B23" s="9">
        <v>6742.94</v>
      </c>
      <c r="C23" s="10">
        <v>26.32</v>
      </c>
      <c r="D23" s="7">
        <v>4.1500000000000004</v>
      </c>
      <c r="E23" s="8">
        <v>0.03</v>
      </c>
      <c r="F23" s="7">
        <v>0.21</v>
      </c>
      <c r="G23" s="8">
        <v>0.01</v>
      </c>
      <c r="H23" s="7">
        <v>-0.02</v>
      </c>
      <c r="I23" s="8">
        <v>0.04</v>
      </c>
      <c r="J23" s="7">
        <v>1.89</v>
      </c>
      <c r="K23" s="8">
        <v>0.03</v>
      </c>
      <c r="L23" s="11">
        <v>7.9</v>
      </c>
      <c r="M23" s="8" t="s">
        <v>14</v>
      </c>
      <c r="N23" s="11">
        <v>5.8</v>
      </c>
      <c r="O23" s="8">
        <v>0.18</v>
      </c>
      <c r="P23" s="6">
        <v>1.76</v>
      </c>
      <c r="Q23" s="6">
        <v>1.61E-2</v>
      </c>
      <c r="R23" s="47"/>
    </row>
    <row r="24" spans="1:31" ht="18" x14ac:dyDescent="0.35">
      <c r="A24" s="48">
        <v>103774</v>
      </c>
      <c r="B24" s="9">
        <v>6677.77</v>
      </c>
      <c r="C24" s="10">
        <v>46.59</v>
      </c>
      <c r="D24" s="11">
        <v>4.3</v>
      </c>
      <c r="E24" s="8">
        <v>0.06</v>
      </c>
      <c r="F24" s="7">
        <v>0.31</v>
      </c>
      <c r="G24" s="8">
        <v>0.02</v>
      </c>
      <c r="H24" s="7">
        <v>-0.08</v>
      </c>
      <c r="I24" s="8">
        <v>0.06</v>
      </c>
      <c r="J24" s="7">
        <v>1.66</v>
      </c>
      <c r="K24" s="8">
        <v>0.05</v>
      </c>
      <c r="L24" s="7">
        <v>7.21</v>
      </c>
      <c r="M24" s="8" t="s">
        <v>14</v>
      </c>
      <c r="N24" s="7">
        <v>8.23</v>
      </c>
      <c r="O24" s="8">
        <v>0.17</v>
      </c>
      <c r="P24" s="6">
        <v>1.17</v>
      </c>
      <c r="Q24" s="6">
        <v>1.32E-2</v>
      </c>
      <c r="R24" s="47"/>
    </row>
    <row r="25" spans="1:31" ht="18" x14ac:dyDescent="0.35">
      <c r="A25" s="48">
        <v>156846</v>
      </c>
      <c r="B25" s="9">
        <v>6125.8</v>
      </c>
      <c r="C25" s="10">
        <v>14.81</v>
      </c>
      <c r="D25" s="7">
        <v>4.04</v>
      </c>
      <c r="E25" s="8">
        <v>0.02</v>
      </c>
      <c r="F25" s="7">
        <v>0.19</v>
      </c>
      <c r="G25" s="8">
        <v>0.01</v>
      </c>
      <c r="H25" s="7">
        <v>0.08</v>
      </c>
      <c r="I25" s="8">
        <v>0.01</v>
      </c>
      <c r="J25" s="7">
        <v>1.41</v>
      </c>
      <c r="K25" s="8">
        <v>0.01</v>
      </c>
      <c r="L25" s="7">
        <v>5.07</v>
      </c>
      <c r="M25" s="8" t="s">
        <v>14</v>
      </c>
      <c r="N25" s="7">
        <v>3.92</v>
      </c>
      <c r="O25" s="8">
        <v>0.05</v>
      </c>
      <c r="P25" s="6">
        <v>2.86</v>
      </c>
      <c r="Q25" s="6">
        <v>2.06E-2</v>
      </c>
      <c r="R25" s="47"/>
    </row>
    <row r="26" spans="1:31" ht="18" x14ac:dyDescent="0.35">
      <c r="A26" s="48" t="s">
        <v>31</v>
      </c>
      <c r="B26" s="9">
        <v>6599.32</v>
      </c>
      <c r="C26" s="10">
        <v>45.71</v>
      </c>
      <c r="D26" s="7">
        <v>4.4800000000000004</v>
      </c>
      <c r="E26" s="8">
        <v>0.05</v>
      </c>
      <c r="F26" s="7">
        <v>0.26</v>
      </c>
      <c r="G26" s="8">
        <v>0.02</v>
      </c>
      <c r="H26" s="7">
        <v>-0.01</v>
      </c>
      <c r="I26" s="8">
        <v>0.05</v>
      </c>
      <c r="J26" s="7">
        <v>1.64</v>
      </c>
      <c r="K26" s="8">
        <v>0.05</v>
      </c>
      <c r="L26" s="7">
        <v>6.39</v>
      </c>
      <c r="M26" s="8" t="s">
        <v>14</v>
      </c>
      <c r="N26" s="7">
        <v>12.32</v>
      </c>
      <c r="O26" s="8">
        <v>0.13</v>
      </c>
      <c r="P26" s="6">
        <v>1.01</v>
      </c>
      <c r="Q26" s="6">
        <v>1.2200000000000001E-2</v>
      </c>
      <c r="R26" s="47"/>
    </row>
    <row r="27" spans="1:31" ht="18" x14ac:dyDescent="0.35">
      <c r="A27" s="48" t="s">
        <v>32</v>
      </c>
      <c r="B27" s="9">
        <v>6680.01</v>
      </c>
      <c r="C27" s="10">
        <v>38.46</v>
      </c>
      <c r="D27" s="7">
        <v>4.34</v>
      </c>
      <c r="E27" s="12">
        <v>0.05</v>
      </c>
      <c r="F27" s="11">
        <v>0.1</v>
      </c>
      <c r="G27" s="8">
        <v>0.02</v>
      </c>
      <c r="H27" s="7">
        <v>-0.03</v>
      </c>
      <c r="I27" s="8">
        <v>0.04</v>
      </c>
      <c r="J27" s="7">
        <v>1.66</v>
      </c>
      <c r="K27" s="8">
        <v>0.04</v>
      </c>
      <c r="L27" s="7">
        <v>7.15</v>
      </c>
      <c r="M27" s="8" t="s">
        <v>14</v>
      </c>
      <c r="N27" s="7">
        <v>13.52</v>
      </c>
      <c r="O27" s="8">
        <v>0.08</v>
      </c>
      <c r="P27" s="6">
        <v>1.1100000000000001</v>
      </c>
      <c r="Q27" s="6">
        <v>1.2800000000000001E-2</v>
      </c>
      <c r="R27" s="47"/>
    </row>
    <row r="28" spans="1:31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</row>
    <row r="29" spans="1:31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</row>
    <row r="30" spans="1:31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1" ht="18" x14ac:dyDescent="0.3">
      <c r="A31" s="38" t="s">
        <v>0</v>
      </c>
      <c r="B31" s="5">
        <f t="shared" ref="B31:B36" si="0">(ABS(B22-B4)/B22)*100</f>
        <v>0.15477826529633987</v>
      </c>
      <c r="C31" s="5">
        <f t="shared" ref="C31:C36" si="1">B4/B22</f>
        <v>1.0015477826529633</v>
      </c>
      <c r="D31" s="5">
        <f t="shared" ref="D31:D36" si="2">(ABS(D22-D4)/D22)*100</f>
        <v>0.24213075060532172</v>
      </c>
      <c r="E31" s="5">
        <f t="shared" ref="E31:E36" si="3">D4/D22</f>
        <v>0.99757869249394682</v>
      </c>
      <c r="F31" s="5">
        <f t="shared" ref="F31:F36" si="4">(ABS(F22-F4)/F22)*100</f>
        <v>2.5641025641025665</v>
      </c>
      <c r="G31" s="5">
        <f t="shared" ref="G31:G36" si="5">F4/F22</f>
        <v>0.97435897435897434</v>
      </c>
      <c r="H31" s="5">
        <f t="shared" ref="H31:H36" si="6">(ABS(H22-H4)/ABS(H22))*100</f>
        <v>50</v>
      </c>
      <c r="I31" s="5">
        <f t="shared" ref="I31:I36" si="7">H4/H22</f>
        <v>0.5</v>
      </c>
      <c r="J31" s="5">
        <f t="shared" ref="J31:J36" si="8">(ABS(J22-J4)/ABS(J22))*100</f>
        <v>0.57142857142857195</v>
      </c>
      <c r="K31" s="5">
        <f t="shared" ref="K31:K36" si="9">J4/J22</f>
        <v>1.0057142857142858</v>
      </c>
      <c r="L31" s="5">
        <f t="shared" ref="L31:L36" si="10">(ABS(L22-L4)/ABS(L22))*100</f>
        <v>1.1544011544011554</v>
      </c>
      <c r="M31" s="5">
        <f t="shared" ref="M31:M36" si="11">L4/L22</f>
        <v>1.0115440115440115</v>
      </c>
      <c r="N31" s="5">
        <f t="shared" ref="N31:N36" si="12">(ABS(N22-N4)/ABS(N22))*100</f>
        <v>6.1440677966101704</v>
      </c>
      <c r="O31" s="5">
        <f t="shared" ref="O31:O36" si="13">N4/N22</f>
        <v>0.93855932203389825</v>
      </c>
      <c r="P31" s="5">
        <f t="shared" ref="P31:Q35" si="14">(ABS(P22-P4)/ABS(P22))*100</f>
        <v>12.462006079027359</v>
      </c>
      <c r="Q31" s="5">
        <f t="shared" si="14"/>
        <v>6.7873303167420866</v>
      </c>
      <c r="R31" s="117"/>
    </row>
    <row r="32" spans="1:31" ht="18" x14ac:dyDescent="0.3">
      <c r="A32" s="38" t="s">
        <v>1</v>
      </c>
      <c r="B32" s="5">
        <f t="shared" si="0"/>
        <v>9.5210694444843993E-2</v>
      </c>
      <c r="C32" s="5">
        <f t="shared" si="1"/>
        <v>0.99904789305555153</v>
      </c>
      <c r="D32" s="5">
        <f t="shared" si="2"/>
        <v>0</v>
      </c>
      <c r="E32" s="5">
        <f t="shared" si="3"/>
        <v>1</v>
      </c>
      <c r="F32" s="5">
        <f t="shared" si="4"/>
        <v>9.5238095238095184</v>
      </c>
      <c r="G32" s="5">
        <f t="shared" si="5"/>
        <v>0.90476190476190477</v>
      </c>
      <c r="H32" s="5">
        <f t="shared" si="6"/>
        <v>100</v>
      </c>
      <c r="I32" s="5">
        <f t="shared" si="7"/>
        <v>0</v>
      </c>
      <c r="J32" s="5">
        <f t="shared" si="8"/>
        <v>0</v>
      </c>
      <c r="K32" s="5">
        <f t="shared" si="9"/>
        <v>1</v>
      </c>
      <c r="L32" s="5">
        <f t="shared" si="10"/>
        <v>0.37974683544304111</v>
      </c>
      <c r="M32" s="5">
        <f t="shared" si="11"/>
        <v>0.9962025316455696</v>
      </c>
      <c r="N32" s="5">
        <f t="shared" si="12"/>
        <v>0.1724137931034446</v>
      </c>
      <c r="O32" s="5">
        <f t="shared" si="13"/>
        <v>1.0017241379310344</v>
      </c>
      <c r="P32" s="5">
        <f t="shared" si="14"/>
        <v>3.4090909090909123</v>
      </c>
      <c r="Q32" s="5">
        <f t="shared" si="14"/>
        <v>1.8633540372670694</v>
      </c>
      <c r="R32" s="117"/>
    </row>
    <row r="33" spans="1:18" ht="18" x14ac:dyDescent="0.3">
      <c r="A33" s="38" t="s">
        <v>29</v>
      </c>
      <c r="B33" s="5">
        <f t="shared" si="0"/>
        <v>0.45898555955057663</v>
      </c>
      <c r="C33" s="5">
        <f t="shared" si="1"/>
        <v>0.99541014440449427</v>
      </c>
      <c r="D33" s="5">
        <f t="shared" si="2"/>
        <v>1.1627906976744147</v>
      </c>
      <c r="E33" s="5">
        <f t="shared" si="3"/>
        <v>0.9883720930232559</v>
      </c>
      <c r="F33" s="5">
        <f t="shared" si="4"/>
        <v>3.2258064516129057</v>
      </c>
      <c r="G33" s="5">
        <f t="shared" si="5"/>
        <v>0.96774193548387089</v>
      </c>
      <c r="H33" s="5">
        <f t="shared" si="6"/>
        <v>25.000000000000007</v>
      </c>
      <c r="I33" s="5">
        <f t="shared" si="7"/>
        <v>1.25</v>
      </c>
      <c r="J33" s="5">
        <f t="shared" si="8"/>
        <v>0</v>
      </c>
      <c r="K33" s="5">
        <f t="shared" si="9"/>
        <v>1</v>
      </c>
      <c r="L33" s="5">
        <f t="shared" si="10"/>
        <v>1.2482662968099842</v>
      </c>
      <c r="M33" s="5">
        <f t="shared" si="11"/>
        <v>0.98751733703190014</v>
      </c>
      <c r="N33" s="5">
        <f t="shared" si="12"/>
        <v>0.97205346294046246</v>
      </c>
      <c r="O33" s="5">
        <f t="shared" si="13"/>
        <v>1.0097205346294047</v>
      </c>
      <c r="P33" s="5">
        <f t="shared" si="14"/>
        <v>4.2735042735042779</v>
      </c>
      <c r="Q33" s="5">
        <f t="shared" si="14"/>
        <v>1.5151515151515191</v>
      </c>
      <c r="R33" s="47"/>
    </row>
    <row r="34" spans="1:18" ht="18" x14ac:dyDescent="0.3">
      <c r="A34" s="38" t="s">
        <v>2</v>
      </c>
      <c r="B34" s="5">
        <f t="shared" si="0"/>
        <v>0.73214927029939536</v>
      </c>
      <c r="C34" s="5">
        <f t="shared" si="1"/>
        <v>0.99267850729700602</v>
      </c>
      <c r="D34" s="5">
        <f t="shared" si="2"/>
        <v>2.9702970297029729</v>
      </c>
      <c r="E34" s="5">
        <f t="shared" si="3"/>
        <v>0.97029702970297027</v>
      </c>
      <c r="F34" s="5">
        <f t="shared" si="4"/>
        <v>15.789473684210526</v>
      </c>
      <c r="G34" s="5">
        <f t="shared" si="5"/>
        <v>0.84210526315789469</v>
      </c>
      <c r="H34" s="5">
        <f t="shared" si="6"/>
        <v>212.49999999999994</v>
      </c>
      <c r="I34" s="5">
        <f t="shared" si="7"/>
        <v>-1.125</v>
      </c>
      <c r="J34" s="5">
        <f t="shared" si="8"/>
        <v>1.4184397163120581</v>
      </c>
      <c r="K34" s="5">
        <f t="shared" si="9"/>
        <v>1.0141843971631206</v>
      </c>
      <c r="L34" s="5">
        <f t="shared" si="10"/>
        <v>1.3806706114398302</v>
      </c>
      <c r="M34" s="5">
        <f t="shared" si="11"/>
        <v>1.0138067061143983</v>
      </c>
      <c r="N34" s="5">
        <f t="shared" si="12"/>
        <v>3.5714285714285747</v>
      </c>
      <c r="O34" s="5">
        <f t="shared" si="13"/>
        <v>0.9642857142857143</v>
      </c>
      <c r="P34" s="5">
        <f t="shared" si="14"/>
        <v>5.9440559440559415</v>
      </c>
      <c r="Q34" s="5">
        <f t="shared" si="14"/>
        <v>3.3980582524271807</v>
      </c>
      <c r="R34" s="47"/>
    </row>
    <row r="35" spans="1:18" ht="18" x14ac:dyDescent="0.3">
      <c r="A35" s="38" t="s">
        <v>3</v>
      </c>
      <c r="B35" s="5">
        <f t="shared" si="0"/>
        <v>4.75473230575271</v>
      </c>
      <c r="C35" s="5">
        <f t="shared" si="1"/>
        <v>0.95245267694247293</v>
      </c>
      <c r="D35" s="5">
        <f t="shared" si="2"/>
        <v>6.9196428571428674</v>
      </c>
      <c r="E35" s="5">
        <f t="shared" si="3"/>
        <v>0.93080357142857129</v>
      </c>
      <c r="F35" s="5">
        <f t="shared" si="4"/>
        <v>19.230769230769237</v>
      </c>
      <c r="G35" s="5">
        <f t="shared" si="5"/>
        <v>0.8076923076923076</v>
      </c>
      <c r="H35" s="5">
        <f t="shared" si="6"/>
        <v>900</v>
      </c>
      <c r="I35" s="5">
        <f t="shared" si="7"/>
        <v>10</v>
      </c>
      <c r="J35" s="5">
        <f t="shared" si="8"/>
        <v>30.487804878048781</v>
      </c>
      <c r="K35" s="5">
        <f t="shared" si="9"/>
        <v>0.69512195121951215</v>
      </c>
      <c r="L35" s="5">
        <f t="shared" si="10"/>
        <v>14.553990610328635</v>
      </c>
      <c r="M35" s="5">
        <f t="shared" si="11"/>
        <v>0.85446009389671362</v>
      </c>
      <c r="N35" s="5">
        <f t="shared" si="12"/>
        <v>8.1168831168829433E-2</v>
      </c>
      <c r="O35" s="5">
        <f t="shared" si="13"/>
        <v>0.99918831168831168</v>
      </c>
      <c r="P35" s="5">
        <f t="shared" si="14"/>
        <v>98.742574257425744</v>
      </c>
      <c r="Q35" s="5">
        <f t="shared" si="14"/>
        <v>100</v>
      </c>
      <c r="R35" s="47"/>
    </row>
    <row r="36" spans="1:18" ht="18" x14ac:dyDescent="0.3">
      <c r="A36" s="38" t="s">
        <v>4</v>
      </c>
      <c r="B36" s="5">
        <f t="shared" si="0"/>
        <v>1.6990992528454298</v>
      </c>
      <c r="C36" s="5">
        <f t="shared" si="1"/>
        <v>0.98300900747154574</v>
      </c>
      <c r="D36" s="5">
        <f t="shared" si="2"/>
        <v>3.917050691244238</v>
      </c>
      <c r="E36" s="5">
        <f t="shared" si="3"/>
        <v>0.96082949308755761</v>
      </c>
      <c r="F36" s="5">
        <f t="shared" si="4"/>
        <v>80</v>
      </c>
      <c r="G36" s="5">
        <f t="shared" si="5"/>
        <v>0.19999999999999998</v>
      </c>
      <c r="H36" s="5">
        <f t="shared" si="6"/>
        <v>100</v>
      </c>
      <c r="I36" s="5">
        <f t="shared" si="7"/>
        <v>2</v>
      </c>
      <c r="J36" s="5">
        <f t="shared" si="8"/>
        <v>0.60240963855421747</v>
      </c>
      <c r="K36" s="5">
        <f t="shared" si="9"/>
        <v>0.99397590361445787</v>
      </c>
      <c r="L36" s="5">
        <f t="shared" si="10"/>
        <v>4.3356643356643421</v>
      </c>
      <c r="M36" s="5">
        <f t="shared" si="11"/>
        <v>0.95664335664335653</v>
      </c>
      <c r="N36" s="5">
        <f t="shared" si="12"/>
        <v>0.36982248520710587</v>
      </c>
      <c r="O36" s="5">
        <f t="shared" si="13"/>
        <v>1.0036982248520712</v>
      </c>
      <c r="P36" s="5">
        <f>(ABS(P27-P9)/ABS(P27))*100</f>
        <v>13.513513513513525</v>
      </c>
      <c r="Q36" s="5">
        <f>(ABS(Q27-Q9)/ABS(Q27))*100</f>
        <v>7.0312499999999973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A1:R1"/>
    <mergeCell ref="S1:AB1"/>
    <mergeCell ref="A2:A3"/>
    <mergeCell ref="B2:C2"/>
    <mergeCell ref="D2:E2"/>
    <mergeCell ref="F2:G2"/>
    <mergeCell ref="H2:I2"/>
    <mergeCell ref="J2:K2"/>
    <mergeCell ref="L2:M2"/>
    <mergeCell ref="N2:O2"/>
    <mergeCell ref="Z2:Z3"/>
    <mergeCell ref="AA2:AA3"/>
    <mergeCell ref="R4:R5"/>
    <mergeCell ref="A10:R10"/>
    <mergeCell ref="S10:AB10"/>
    <mergeCell ref="P2:P3"/>
    <mergeCell ref="Q2:Q3"/>
    <mergeCell ref="S2:S3"/>
    <mergeCell ref="T2:U2"/>
    <mergeCell ref="V2:W2"/>
    <mergeCell ref="X2:Y2"/>
    <mergeCell ref="AB5:AB9"/>
    <mergeCell ref="X11:Y11"/>
    <mergeCell ref="A11:A12"/>
    <mergeCell ref="B11:C11"/>
    <mergeCell ref="D11:E11"/>
    <mergeCell ref="F11:G11"/>
    <mergeCell ref="H11:I11"/>
    <mergeCell ref="J11:K11"/>
    <mergeCell ref="L11:M11"/>
    <mergeCell ref="N11:O11"/>
    <mergeCell ref="S11:S12"/>
    <mergeCell ref="T11:U11"/>
    <mergeCell ref="V11:W11"/>
    <mergeCell ref="R31:R32"/>
    <mergeCell ref="B28:Q28"/>
    <mergeCell ref="A29:A30"/>
    <mergeCell ref="B29:C29"/>
    <mergeCell ref="D29:E29"/>
    <mergeCell ref="F29:G29"/>
    <mergeCell ref="H29:I29"/>
    <mergeCell ref="J29:K29"/>
    <mergeCell ref="L29:M29"/>
    <mergeCell ref="N29:O29"/>
    <mergeCell ref="B19:Q19"/>
    <mergeCell ref="B20:C20"/>
    <mergeCell ref="D20:E20"/>
    <mergeCell ref="F20:G20"/>
    <mergeCell ref="H20:I20"/>
    <mergeCell ref="J20:K20"/>
    <mergeCell ref="L20:M20"/>
    <mergeCell ref="N20:O20"/>
    <mergeCell ref="P20:P21"/>
    <mergeCell ref="Q20:Q21"/>
  </mergeCells>
  <conditionalFormatting sqref="B13:B18 D13:D18 F13:F18 J13:J18 N13:N18">
    <cfRule type="cellIs" dxfId="17" priority="4" operator="greaterThan">
      <formula>5</formula>
    </cfRule>
  </conditionalFormatting>
  <conditionalFormatting sqref="C13:C18 E13:E18 G13:G18 K13:K18 O13:O18">
    <cfRule type="cellIs" dxfId="16" priority="3" operator="lessThan">
      <formula>0.98</formula>
    </cfRule>
  </conditionalFormatting>
  <conditionalFormatting sqref="X13:X18 B31:B36 D31:D36 F31:F36 H31:H36 J31:J36 L31:L36 N31:N36 P31:Q36">
    <cfRule type="cellIs" dxfId="15" priority="6" operator="greaterThan">
      <formula>5</formula>
    </cfRule>
  </conditionalFormatting>
  <conditionalFormatting sqref="Y13:Y18 C31:C36 E31:E36 G31:G36 I31:I36 K31:K36 M31:M36 O31:O36">
    <cfRule type="cellIs" dxfId="14" priority="5" operator="lessThan">
      <formula>0.98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F727-7F56-4DE6-B3F8-E2E28EF5669B}">
  <dimension ref="A1:AE37"/>
  <sheetViews>
    <sheetView zoomScale="65" zoomScaleNormal="5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5546875" bestFit="1" customWidth="1"/>
    <col min="4" max="4" width="10.6640625" bestFit="1" customWidth="1"/>
    <col min="5" max="5" width="9" bestFit="1" customWidth="1"/>
    <col min="6" max="6" width="10.6640625" bestFit="1" customWidth="1"/>
    <col min="7" max="7" width="19" customWidth="1"/>
    <col min="8" max="8" width="10.6640625" bestFit="1" customWidth="1"/>
    <col min="9" max="9" width="9" bestFit="1" customWidth="1"/>
    <col min="10" max="10" width="10.33203125" bestFit="1" customWidth="1"/>
    <col min="11" max="12" width="9" bestFit="1" customWidth="1"/>
    <col min="13" max="13" width="17" customWidth="1"/>
    <col min="14" max="14" width="10.33203125" bestFit="1" customWidth="1"/>
    <col min="15" max="15" width="23.33203125" customWidth="1"/>
    <col min="16" max="16" width="9" bestFit="1" customWidth="1"/>
    <col min="17" max="17" width="11.33203125" customWidth="1"/>
    <col min="18" max="18" width="9.6640625" customWidth="1"/>
    <col min="19" max="19" width="24.33203125" customWidth="1"/>
    <col min="23" max="23" width="12" customWidth="1"/>
    <col min="24" max="24" width="13.88671875" customWidth="1"/>
    <col min="29" max="29" width="18.44140625" customWidth="1"/>
    <col min="33" max="33" width="15.33203125" customWidth="1"/>
    <col min="34" max="34" width="14.109375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62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5">
        <v>6494.74</v>
      </c>
      <c r="C4" s="5">
        <v>34.36</v>
      </c>
      <c r="D4" s="5">
        <v>4.03</v>
      </c>
      <c r="E4" s="5">
        <v>0.03</v>
      </c>
      <c r="F4" s="5">
        <v>0.34</v>
      </c>
      <c r="G4" s="5">
        <v>0.01</v>
      </c>
      <c r="H4" s="5">
        <v>0</v>
      </c>
      <c r="I4" s="5">
        <v>0.04</v>
      </c>
      <c r="J4" s="5">
        <v>1.73</v>
      </c>
      <c r="K4" s="5">
        <v>0.03</v>
      </c>
      <c r="L4" s="5">
        <v>6.74</v>
      </c>
      <c r="M4" s="5" t="s">
        <v>14</v>
      </c>
      <c r="N4" s="5">
        <v>4.84</v>
      </c>
      <c r="O4" s="5">
        <v>0.21</v>
      </c>
      <c r="P4" s="5">
        <v>3.26</v>
      </c>
      <c r="Q4" s="5">
        <v>2.1899999999999999E-2</v>
      </c>
      <c r="R4" s="115"/>
      <c r="S4" s="38" t="s">
        <v>0</v>
      </c>
      <c r="T4" s="68">
        <v>-0.49</v>
      </c>
      <c r="U4" s="68">
        <v>0.04</v>
      </c>
      <c r="V4" s="68">
        <v>6.28</v>
      </c>
      <c r="W4" s="68" t="s">
        <v>14</v>
      </c>
      <c r="X4" s="68">
        <v>5.45</v>
      </c>
      <c r="Y4" s="68">
        <v>0.05</v>
      </c>
      <c r="Z4" s="68">
        <v>3.98</v>
      </c>
      <c r="AA4" s="68">
        <v>2.4199999999999999E-2</v>
      </c>
      <c r="AB4" s="66"/>
    </row>
    <row r="5" spans="1:28" ht="18" x14ac:dyDescent="0.3">
      <c r="A5" s="4" t="s">
        <v>1</v>
      </c>
      <c r="B5" s="5">
        <v>6637.72</v>
      </c>
      <c r="C5" s="5">
        <v>29.2</v>
      </c>
      <c r="D5" s="5">
        <v>4.0199999999999996</v>
      </c>
      <c r="E5" s="5">
        <v>0.03</v>
      </c>
      <c r="F5" s="5">
        <v>0.17</v>
      </c>
      <c r="G5" s="5">
        <v>0.01</v>
      </c>
      <c r="H5" s="5">
        <v>-0.02</v>
      </c>
      <c r="I5" s="5">
        <v>0.04</v>
      </c>
      <c r="J5" s="5">
        <v>1.86</v>
      </c>
      <c r="K5" s="5">
        <v>0.03</v>
      </c>
      <c r="L5" s="5">
        <v>7.54</v>
      </c>
      <c r="M5" s="5" t="s">
        <v>14</v>
      </c>
      <c r="N5" s="5">
        <v>6.17</v>
      </c>
      <c r="O5" s="5">
        <v>0.17</v>
      </c>
      <c r="P5" s="5">
        <v>1.94</v>
      </c>
      <c r="Q5" s="5">
        <v>1.6899999999999998E-2</v>
      </c>
      <c r="R5" s="115"/>
      <c r="S5" s="38" t="s">
        <v>1</v>
      </c>
      <c r="T5" s="5">
        <v>0</v>
      </c>
      <c r="U5" s="5">
        <v>0</v>
      </c>
      <c r="V5" s="5">
        <v>6.97</v>
      </c>
      <c r="W5" s="69" t="s">
        <v>14</v>
      </c>
      <c r="X5" s="5">
        <v>7.1677454582392404</v>
      </c>
      <c r="Y5" s="5">
        <v>4.8530631380842799E-2</v>
      </c>
      <c r="Z5" s="5"/>
      <c r="AA5" s="5"/>
      <c r="AB5" s="120" t="s">
        <v>57</v>
      </c>
    </row>
    <row r="6" spans="1:28" ht="18" x14ac:dyDescent="0.3">
      <c r="A6" s="4" t="s">
        <v>29</v>
      </c>
      <c r="B6" s="5">
        <v>6540.37</v>
      </c>
      <c r="C6" s="5">
        <v>26.9</v>
      </c>
      <c r="D6" s="5">
        <v>4.1500000000000004</v>
      </c>
      <c r="E6" s="5">
        <v>0.03</v>
      </c>
      <c r="F6" s="5">
        <v>0.25</v>
      </c>
      <c r="G6" s="5">
        <v>0.01</v>
      </c>
      <c r="H6" s="5">
        <v>-0.11</v>
      </c>
      <c r="I6" s="5">
        <v>0.03</v>
      </c>
      <c r="J6" s="5">
        <v>1.66</v>
      </c>
      <c r="K6" s="5">
        <v>0.03</v>
      </c>
      <c r="L6" s="5">
        <v>6.73</v>
      </c>
      <c r="M6" s="5" t="s">
        <v>14</v>
      </c>
      <c r="N6" s="5">
        <v>8.5399999999999991</v>
      </c>
      <c r="O6" s="5">
        <v>0.09</v>
      </c>
      <c r="P6" s="5">
        <v>1.35</v>
      </c>
      <c r="Q6" s="5">
        <v>1.41E-2</v>
      </c>
      <c r="R6" s="2"/>
      <c r="S6" s="38" t="s">
        <v>29</v>
      </c>
      <c r="T6" s="5">
        <v>0</v>
      </c>
      <c r="U6" s="5">
        <v>0</v>
      </c>
      <c r="V6" s="5">
        <v>6.32</v>
      </c>
      <c r="W6" s="69" t="s">
        <v>14</v>
      </c>
      <c r="X6" s="5">
        <v>9.3444504655429395</v>
      </c>
      <c r="Y6" s="5">
        <v>4.3029141709374802E-2</v>
      </c>
      <c r="Z6" s="5"/>
      <c r="AA6" s="5"/>
      <c r="AB6" s="120"/>
    </row>
    <row r="7" spans="1:28" ht="18" x14ac:dyDescent="0.3">
      <c r="A7" s="4" t="s">
        <v>2</v>
      </c>
      <c r="B7" s="5">
        <v>6008.41</v>
      </c>
      <c r="C7" s="5">
        <v>16.38</v>
      </c>
      <c r="D7" s="5">
        <v>3.88</v>
      </c>
      <c r="E7" s="5">
        <v>0.03</v>
      </c>
      <c r="F7" s="5">
        <v>0.15</v>
      </c>
      <c r="G7" s="5">
        <v>0.01</v>
      </c>
      <c r="H7" s="5">
        <v>-0.11</v>
      </c>
      <c r="I7" s="5">
        <v>0.03</v>
      </c>
      <c r="J7" s="5">
        <v>1.38</v>
      </c>
      <c r="K7" s="5">
        <v>0.02</v>
      </c>
      <c r="L7" s="5">
        <v>4.9800000000000004</v>
      </c>
      <c r="M7" s="5" t="s">
        <v>14</v>
      </c>
      <c r="N7" s="5">
        <v>4.1100000000000003</v>
      </c>
      <c r="O7" s="5">
        <v>0.05</v>
      </c>
      <c r="P7" s="5">
        <v>2.98</v>
      </c>
      <c r="Q7" s="5">
        <v>2.1000000000000001E-2</v>
      </c>
      <c r="R7" s="2"/>
      <c r="S7" s="38" t="s">
        <v>2</v>
      </c>
      <c r="T7" s="5">
        <v>0</v>
      </c>
      <c r="U7" s="5">
        <v>0</v>
      </c>
      <c r="V7" s="5" t="s">
        <v>63</v>
      </c>
      <c r="W7" s="69" t="s">
        <v>14</v>
      </c>
      <c r="X7" s="5">
        <v>4.09009989613212</v>
      </c>
      <c r="Y7" s="5">
        <v>3.1979825470750997E-2</v>
      </c>
      <c r="Z7" s="5"/>
      <c r="AA7" s="5"/>
      <c r="AB7" s="120"/>
    </row>
    <row r="8" spans="1:28" ht="18" x14ac:dyDescent="0.3">
      <c r="A8" s="4" t="s">
        <v>3</v>
      </c>
      <c r="B8" s="5">
        <v>6972.77</v>
      </c>
      <c r="C8" s="5">
        <v>33.54</v>
      </c>
      <c r="D8" s="5">
        <v>5.0999999999999996</v>
      </c>
      <c r="E8" s="5">
        <v>0</v>
      </c>
      <c r="F8" s="5">
        <v>0.39</v>
      </c>
      <c r="G8" s="5">
        <v>0.02</v>
      </c>
      <c r="H8" s="5">
        <v>0.08</v>
      </c>
      <c r="I8" s="5">
        <v>0.04</v>
      </c>
      <c r="J8" s="5">
        <v>2.0099999999999998</v>
      </c>
      <c r="K8" s="5">
        <v>0.06</v>
      </c>
      <c r="L8" s="5">
        <v>7.53</v>
      </c>
      <c r="M8" s="5" t="s">
        <v>14</v>
      </c>
      <c r="N8" s="5">
        <v>10.71</v>
      </c>
      <c r="O8" s="5">
        <v>0.15</v>
      </c>
      <c r="P8" s="5">
        <v>2.48</v>
      </c>
      <c r="Q8" s="5">
        <v>1.9099999999999999E-2</v>
      </c>
      <c r="R8" s="2"/>
      <c r="S8" s="38" t="s">
        <v>3</v>
      </c>
      <c r="T8" s="5">
        <v>0</v>
      </c>
      <c r="U8" s="5">
        <v>0</v>
      </c>
      <c r="V8" s="5" t="s">
        <v>64</v>
      </c>
      <c r="W8" s="69" t="s">
        <v>14</v>
      </c>
      <c r="X8" s="5">
        <v>13.3969477167443</v>
      </c>
      <c r="Y8" s="5">
        <v>6.19557522749127E-2</v>
      </c>
      <c r="Z8" s="5"/>
      <c r="AA8" s="5"/>
      <c r="AB8" s="120"/>
    </row>
    <row r="9" spans="1:28" ht="18" x14ac:dyDescent="0.3">
      <c r="A9" s="4" t="s">
        <v>4</v>
      </c>
      <c r="B9" s="5">
        <v>6979.07</v>
      </c>
      <c r="C9" s="5">
        <v>40.97</v>
      </c>
      <c r="D9" s="5">
        <v>4.92</v>
      </c>
      <c r="E9" s="5">
        <v>0.02</v>
      </c>
      <c r="F9" s="5">
        <v>0.11</v>
      </c>
      <c r="G9" s="5">
        <v>0.03</v>
      </c>
      <c r="H9" s="5">
        <v>0.21</v>
      </c>
      <c r="I9" s="5">
        <v>0.04</v>
      </c>
      <c r="J9" s="5">
        <v>1.75</v>
      </c>
      <c r="K9" s="5">
        <v>0.08</v>
      </c>
      <c r="L9" s="5">
        <v>7.95</v>
      </c>
      <c r="M9" s="5" t="s">
        <v>14</v>
      </c>
      <c r="N9" s="5">
        <v>12.96</v>
      </c>
      <c r="O9" s="5">
        <v>0.22</v>
      </c>
      <c r="P9" s="5">
        <v>2.15</v>
      </c>
      <c r="Q9" s="5">
        <v>1.78E-2</v>
      </c>
      <c r="R9" s="2"/>
      <c r="S9" s="38" t="s">
        <v>4</v>
      </c>
      <c r="T9" s="5">
        <v>0</v>
      </c>
      <c r="U9" s="5">
        <v>0</v>
      </c>
      <c r="V9" s="5" t="s">
        <v>65</v>
      </c>
      <c r="W9" s="69" t="s">
        <v>14</v>
      </c>
      <c r="X9" s="5">
        <v>14.831907891780901</v>
      </c>
      <c r="Y9" s="5">
        <v>7.7113442485798295E-2</v>
      </c>
      <c r="Z9" s="5"/>
      <c r="AA9" s="5"/>
      <c r="AB9" s="120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0.20416521677542473</v>
      </c>
      <c r="C13" s="5">
        <f>General!B3/B4</f>
        <v>1.0020416521677542</v>
      </c>
      <c r="D13" s="5">
        <f>(ABS(D4-General!D3)/D4)*100</f>
        <v>6.4516129032258007</v>
      </c>
      <c r="E13" s="5">
        <f>General!D3/D4</f>
        <v>1.064516129032258</v>
      </c>
      <c r="F13" s="5">
        <f>(ABS(F4-General!F3)/F4)*100</f>
        <v>14.705882352941172</v>
      </c>
      <c r="G13" s="5">
        <f>General!F3/F4</f>
        <v>1.1470588235294117</v>
      </c>
      <c r="H13" s="36"/>
      <c r="I13" s="36"/>
      <c r="J13" s="5">
        <f>(ABS(J4-General!H3)/J4)*100</f>
        <v>2.3121387283237014</v>
      </c>
      <c r="K13" s="5">
        <f>General!H3/J4</f>
        <v>1.023121387283237</v>
      </c>
      <c r="L13" s="36"/>
      <c r="M13" s="36"/>
      <c r="N13" s="5">
        <f>(ABS(N4-General!J3)/ABS(N4))*100</f>
        <v>15.70247933884297</v>
      </c>
      <c r="O13" s="5">
        <f>General!J3/N4</f>
        <v>1.1570247933884297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2.7522935779816415</v>
      </c>
      <c r="Y13" s="5">
        <f>General!J3/X4</f>
        <v>1.0275229357798163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7.9545386066296034E-2</v>
      </c>
      <c r="C14" s="5">
        <f>General!B4/B5</f>
        <v>1.0007954538606629</v>
      </c>
      <c r="D14" s="5">
        <f>(ABS(D5-General!D4)/D5)*100</f>
        <v>7.462686567164198</v>
      </c>
      <c r="E14" s="5">
        <f>General!D4/D5</f>
        <v>1.074626865671642</v>
      </c>
      <c r="F14" s="5">
        <f>(ABS(F5-General!F4)/F5)*100</f>
        <v>11.764705882352935</v>
      </c>
      <c r="G14" s="5">
        <f>General!F4/F5</f>
        <v>1.1176470588235294</v>
      </c>
      <c r="H14" s="36"/>
      <c r="I14" s="36"/>
      <c r="J14" s="5">
        <f>(ABS(J5-General!H4)/J5)*100</f>
        <v>5.3763440860214979</v>
      </c>
      <c r="K14" s="5">
        <f>General!H4/J5</f>
        <v>1.053763440860215</v>
      </c>
      <c r="L14" s="36"/>
      <c r="M14" s="36"/>
      <c r="N14" s="5">
        <f>(ABS(N5-General!J4)/ABS(N5))*100</f>
        <v>17.341977309562402</v>
      </c>
      <c r="O14" s="5">
        <f>General!J4/N5</f>
        <v>0.82658022690437594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28.847919757842284</v>
      </c>
      <c r="Y14" s="5">
        <f>General!J4/X5</f>
        <v>0.71152080242157711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0.69766695156390401</v>
      </c>
      <c r="C15" s="5">
        <f>General!B5/B6</f>
        <v>1.006976669515639</v>
      </c>
      <c r="D15" s="5">
        <f>(ABS(D6-General!D5)/D6)*100</f>
        <v>7.9518072289156638</v>
      </c>
      <c r="E15" s="5">
        <f>General!D5/D6</f>
        <v>1.0795180722891566</v>
      </c>
      <c r="F15" s="5">
        <f>(ABS(F6-General!F5)/F6)*100</f>
        <v>24</v>
      </c>
      <c r="G15" s="5">
        <f>General!F5/F6</f>
        <v>1.24</v>
      </c>
      <c r="H15" s="36"/>
      <c r="I15" s="36"/>
      <c r="J15" s="5">
        <f>(ABS(J6-General!H5)/J6)*100</f>
        <v>3.6144578313253044</v>
      </c>
      <c r="K15" s="5">
        <f>General!H5/J6</f>
        <v>1.036144578313253</v>
      </c>
      <c r="L15" s="36"/>
      <c r="M15" s="36"/>
      <c r="N15" s="5">
        <f>(ABS(N6-General!J5)/ABS(N6))*100</f>
        <v>5.152224824355967</v>
      </c>
      <c r="O15" s="5">
        <f>General!J5/N6</f>
        <v>0.94847775175644033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13.317535045338097</v>
      </c>
      <c r="Y15" s="5">
        <f>General!J5/X6</f>
        <v>0.86682464954661909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2.3898169399225444</v>
      </c>
      <c r="C16" s="5">
        <f>General!B6/B7</f>
        <v>1.0238981693992255</v>
      </c>
      <c r="D16" s="5">
        <f>(ABS(D7-General!D6)/D7)*100</f>
        <v>7.2164948453608311</v>
      </c>
      <c r="E16" s="5">
        <f>General!D6/D7</f>
        <v>1.0721649484536082</v>
      </c>
      <c r="F16" s="5">
        <f>(ABS(F7-General!F6)/F7)*100</f>
        <v>53.333333333333343</v>
      </c>
      <c r="G16" s="5">
        <f>General!F6/F7</f>
        <v>1.5333333333333334</v>
      </c>
      <c r="H16" s="36"/>
      <c r="I16" s="36"/>
      <c r="J16" s="5">
        <f>(ABS(J7-General!H6)/J7)*100</f>
        <v>5.0724637681159468</v>
      </c>
      <c r="K16" s="5">
        <f>General!H6/J7</f>
        <v>1.0507246376811594</v>
      </c>
      <c r="L16" s="36"/>
      <c r="M16" s="36"/>
      <c r="N16" s="5">
        <f>(ABS(N7-General!J6)/ABS(N7))*100</f>
        <v>21.654501216545004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22.246402947965748</v>
      </c>
      <c r="Y16" s="5">
        <f>General!J6/X7</f>
        <v>1.2224640294796576</v>
      </c>
      <c r="Z16" s="2"/>
      <c r="AA16" s="2"/>
      <c r="AB16" s="37"/>
    </row>
    <row r="17" spans="1:31" ht="18.600000000000001" thickBot="1" x14ac:dyDescent="0.35">
      <c r="A17" s="38" t="s">
        <v>3</v>
      </c>
      <c r="B17" s="5">
        <f>(ABS(B8-General!B7)/B8)*100</f>
        <v>5.288715962235961</v>
      </c>
      <c r="C17" s="5">
        <f>General!B7/B8</f>
        <v>0.94711284037764043</v>
      </c>
      <c r="D17" s="5">
        <f>(ABS(D8-General!D7)/D8)*100</f>
        <v>6.4705882352941195</v>
      </c>
      <c r="E17" s="5">
        <f>General!D7/D8</f>
        <v>0.93529411764705883</v>
      </c>
      <c r="F17" s="5">
        <f>(ABS(F8-General!F7)/F8)*100</f>
        <v>20.512820512820515</v>
      </c>
      <c r="G17" s="5">
        <f>General!F7/F8</f>
        <v>0.79487179487179482</v>
      </c>
      <c r="H17" s="36"/>
      <c r="I17" s="36"/>
      <c r="J17" s="5">
        <f>(ABS(J8-General!H7)/J8)*100</f>
        <v>8.4577114427860565</v>
      </c>
      <c r="K17" s="5">
        <f>General!H7/J8</f>
        <v>0.91542288557213947</v>
      </c>
      <c r="L17" s="36"/>
      <c r="M17" s="36"/>
      <c r="N17" s="5">
        <f>(ABS(N8-General!J7)/ABS(N8))*100</f>
        <v>15.779645191409891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7.4416033996927187</v>
      </c>
      <c r="Y17" s="5">
        <f>General!J7/X8</f>
        <v>0.9255839660030728</v>
      </c>
      <c r="Z17" s="2"/>
      <c r="AA17" s="2"/>
      <c r="AB17" s="37"/>
    </row>
    <row r="18" spans="1:31" ht="18.600000000000001" thickBot="1" x14ac:dyDescent="0.35">
      <c r="A18" s="39" t="s">
        <v>4</v>
      </c>
      <c r="B18" s="40">
        <f>(ABS(B9-General!B8)/B9)*100</f>
        <v>3.5688136098362633</v>
      </c>
      <c r="C18" s="40">
        <f>General!B8/B9</f>
        <v>0.96431186390163737</v>
      </c>
      <c r="D18" s="40">
        <f>(ABS(D9-General!D8)/D9)*100</f>
        <v>8.1300813008130142</v>
      </c>
      <c r="E18" s="40">
        <f>General!D8/D9</f>
        <v>0.91869918699186981</v>
      </c>
      <c r="F18" s="40">
        <f>(ABS(F9-General!F8)/F9)*100</f>
        <v>36.36363636363636</v>
      </c>
      <c r="G18" s="40">
        <f>General!F8/F9</f>
        <v>1.3636363636363635</v>
      </c>
      <c r="H18" s="41"/>
      <c r="I18" s="41"/>
      <c r="J18" s="40">
        <f>(ABS(J9-General!H8)/J9)*100</f>
        <v>18.285714285714278</v>
      </c>
      <c r="K18" s="40">
        <f>General!H8/J9</f>
        <v>1.1828571428571428</v>
      </c>
      <c r="L18" s="41"/>
      <c r="M18" s="41"/>
      <c r="N18" s="40">
        <f>(ABS(N9-General!J8)/ABS(N9))*100</f>
        <v>2.6234567901234556</v>
      </c>
      <c r="O18" s="40">
        <f>General!J8/N9</f>
        <v>1.0262345679012346</v>
      </c>
      <c r="P18" s="42"/>
      <c r="Q18" s="42"/>
      <c r="R18" s="42"/>
      <c r="S18" s="39" t="s">
        <v>4</v>
      </c>
      <c r="T18" s="41"/>
      <c r="U18" s="41"/>
      <c r="V18" s="41"/>
      <c r="W18" s="41"/>
      <c r="X18" s="40">
        <f>(ABS(X9-General!J8)/ABS(X9))*100</f>
        <v>10.32846146940952</v>
      </c>
      <c r="Y18" s="40">
        <f>General!J8/X9</f>
        <v>0.89671538530590478</v>
      </c>
      <c r="Z18" s="42"/>
      <c r="AA18" s="42"/>
      <c r="AB18" s="43"/>
      <c r="AC18" s="118" t="s">
        <v>60</v>
      </c>
      <c r="AD18" s="119"/>
      <c r="AE18" s="119"/>
    </row>
    <row r="19" spans="1:31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1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1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1" ht="18" x14ac:dyDescent="0.35">
      <c r="A22" s="48">
        <v>1666</v>
      </c>
      <c r="B22" s="9">
        <v>6454.94</v>
      </c>
      <c r="C22" s="10">
        <v>90.01</v>
      </c>
      <c r="D22" s="7">
        <v>4.01</v>
      </c>
      <c r="E22" s="8">
        <v>7.0000000000000007E-2</v>
      </c>
      <c r="F22" s="7">
        <v>0.34</v>
      </c>
      <c r="G22" s="8">
        <v>0.04</v>
      </c>
      <c r="H22" s="7">
        <v>0.03</v>
      </c>
      <c r="I22" s="12">
        <v>0.1</v>
      </c>
      <c r="J22" s="7">
        <v>1.72</v>
      </c>
      <c r="K22" s="8">
        <v>0.09</v>
      </c>
      <c r="L22" s="7">
        <v>6.57</v>
      </c>
      <c r="M22" s="8" t="s">
        <v>14</v>
      </c>
      <c r="N22" s="7">
        <v>5.23</v>
      </c>
      <c r="O22" s="8">
        <v>0.21</v>
      </c>
      <c r="P22" s="6">
        <v>3.67</v>
      </c>
      <c r="Q22" s="6">
        <v>2.3300000000000001E-2</v>
      </c>
      <c r="R22" s="47"/>
    </row>
    <row r="23" spans="1:31" ht="18" x14ac:dyDescent="0.35">
      <c r="A23" s="48">
        <v>11231</v>
      </c>
      <c r="B23" s="9">
        <v>6637.78</v>
      </c>
      <c r="C23" s="10">
        <v>26.71</v>
      </c>
      <c r="D23" s="7">
        <v>4.01</v>
      </c>
      <c r="E23" s="8">
        <v>0.03</v>
      </c>
      <c r="F23" s="7">
        <v>0.17</v>
      </c>
      <c r="G23" s="8">
        <v>0.01</v>
      </c>
      <c r="H23" s="7">
        <v>-0.01</v>
      </c>
      <c r="I23" s="8">
        <v>0.04</v>
      </c>
      <c r="J23" s="7">
        <v>1.85</v>
      </c>
      <c r="K23" s="8">
        <v>0.03</v>
      </c>
      <c r="L23" s="11">
        <v>7.56</v>
      </c>
      <c r="M23" s="8" t="s">
        <v>14</v>
      </c>
      <c r="N23" s="7">
        <v>6.18</v>
      </c>
      <c r="O23" s="8">
        <v>0.16</v>
      </c>
      <c r="P23" s="6">
        <v>1.99</v>
      </c>
      <c r="Q23" s="6">
        <v>1.7100000000000001E-2</v>
      </c>
      <c r="R23" s="47"/>
    </row>
    <row r="24" spans="1:31" ht="18" x14ac:dyDescent="0.35">
      <c r="A24" s="48">
        <v>103774</v>
      </c>
      <c r="B24" s="16">
        <v>6534.31</v>
      </c>
      <c r="C24" s="10">
        <v>41.03</v>
      </c>
      <c r="D24" s="7">
        <v>4.13</v>
      </c>
      <c r="E24" s="8">
        <v>0.04</v>
      </c>
      <c r="F24" s="7">
        <v>0.25</v>
      </c>
      <c r="G24" s="8">
        <v>0.02</v>
      </c>
      <c r="H24" s="7">
        <v>-0.09</v>
      </c>
      <c r="I24" s="8">
        <v>0.05</v>
      </c>
      <c r="J24" s="7">
        <v>1.64</v>
      </c>
      <c r="K24" s="8">
        <v>0.05</v>
      </c>
      <c r="L24" s="7">
        <v>6.73</v>
      </c>
      <c r="M24" s="8" t="s">
        <v>14</v>
      </c>
      <c r="N24" s="7">
        <v>8.5299999999999994</v>
      </c>
      <c r="O24" s="8">
        <v>0.15</v>
      </c>
      <c r="P24" s="6">
        <v>1.31</v>
      </c>
      <c r="Q24" s="6">
        <v>1.3899999999999999E-2</v>
      </c>
      <c r="R24" s="47"/>
    </row>
    <row r="25" spans="1:31" ht="18" x14ac:dyDescent="0.35">
      <c r="A25" s="48">
        <v>156846</v>
      </c>
      <c r="B25" s="9">
        <v>6174.1</v>
      </c>
      <c r="C25" s="10">
        <v>14.94</v>
      </c>
      <c r="D25" s="7">
        <v>3.95</v>
      </c>
      <c r="E25" s="8">
        <v>0.01</v>
      </c>
      <c r="F25" s="11">
        <v>0.2</v>
      </c>
      <c r="G25" s="8">
        <v>0.01</v>
      </c>
      <c r="H25" s="7">
        <v>0.17</v>
      </c>
      <c r="I25" s="8">
        <v>0.02</v>
      </c>
      <c r="J25" s="7">
        <v>1.48</v>
      </c>
      <c r="K25" s="8">
        <v>0.02</v>
      </c>
      <c r="L25" s="7">
        <v>5.44</v>
      </c>
      <c r="M25" s="8" t="s">
        <v>14</v>
      </c>
      <c r="N25" s="7">
        <v>3.52</v>
      </c>
      <c r="O25" s="8">
        <v>0.08</v>
      </c>
      <c r="P25" s="6">
        <v>3.24</v>
      </c>
      <c r="Q25" s="6">
        <v>2.1899999999999999E-2</v>
      </c>
      <c r="R25" s="47"/>
    </row>
    <row r="26" spans="1:31" ht="18" x14ac:dyDescent="0.35">
      <c r="A26" s="48" t="s">
        <v>31</v>
      </c>
      <c r="B26" s="9" t="s">
        <v>28</v>
      </c>
      <c r="C26" s="10" t="s">
        <v>28</v>
      </c>
      <c r="D26" s="7" t="s">
        <v>28</v>
      </c>
      <c r="E26" s="8" t="s">
        <v>28</v>
      </c>
      <c r="F26" s="7" t="s">
        <v>28</v>
      </c>
      <c r="G26" s="8" t="s">
        <v>28</v>
      </c>
      <c r="H26" s="7" t="s">
        <v>28</v>
      </c>
      <c r="I26" s="8" t="s">
        <v>28</v>
      </c>
      <c r="J26" s="7" t="s">
        <v>28</v>
      </c>
      <c r="K26" s="8" t="s">
        <v>28</v>
      </c>
      <c r="L26" s="7" t="s">
        <v>28</v>
      </c>
      <c r="M26" s="8" t="s">
        <v>28</v>
      </c>
      <c r="N26" s="7" t="s">
        <v>28</v>
      </c>
      <c r="O26" s="8" t="s">
        <v>28</v>
      </c>
      <c r="P26" s="6" t="s">
        <v>28</v>
      </c>
      <c r="Q26" s="6" t="s">
        <v>28</v>
      </c>
      <c r="R26" s="47"/>
    </row>
    <row r="27" spans="1:31" ht="18" x14ac:dyDescent="0.35">
      <c r="A27" s="48" t="s">
        <v>32</v>
      </c>
      <c r="B27" s="9" t="s">
        <v>28</v>
      </c>
      <c r="C27" s="10" t="s">
        <v>28</v>
      </c>
      <c r="D27" s="7" t="s">
        <v>28</v>
      </c>
      <c r="E27" s="8" t="s">
        <v>28</v>
      </c>
      <c r="F27" s="11" t="s">
        <v>28</v>
      </c>
      <c r="G27" s="8" t="s">
        <v>28</v>
      </c>
      <c r="H27" s="7" t="s">
        <v>28</v>
      </c>
      <c r="I27" s="8" t="s">
        <v>28</v>
      </c>
      <c r="J27" s="7" t="s">
        <v>28</v>
      </c>
      <c r="K27" s="8" t="s">
        <v>28</v>
      </c>
      <c r="L27" s="7" t="s">
        <v>28</v>
      </c>
      <c r="M27" s="8" t="s">
        <v>28</v>
      </c>
      <c r="N27" s="7" t="s">
        <v>28</v>
      </c>
      <c r="O27" s="8" t="s">
        <v>28</v>
      </c>
      <c r="P27" s="6" t="s">
        <v>28</v>
      </c>
      <c r="Q27" s="6" t="s">
        <v>28</v>
      </c>
      <c r="R27" s="47"/>
    </row>
    <row r="28" spans="1:31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</row>
    <row r="29" spans="1:31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</row>
    <row r="30" spans="1:31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1" ht="18" x14ac:dyDescent="0.3">
      <c r="A31" s="38" t="s">
        <v>0</v>
      </c>
      <c r="B31" s="5">
        <f>(ABS(B22-B4)/B22)*100</f>
        <v>0.61658202864782918</v>
      </c>
      <c r="C31" s="5">
        <f>B4/B22</f>
        <v>1.0061658202864783</v>
      </c>
      <c r="D31" s="5">
        <f>(ABS(D22-D4)/D22)*100</f>
        <v>0.49875311720699406</v>
      </c>
      <c r="E31" s="5">
        <f>D4/D22</f>
        <v>1.00498753117207</v>
      </c>
      <c r="F31" s="5">
        <f>(ABS(F22-F4)/F22)*100</f>
        <v>0</v>
      </c>
      <c r="G31" s="5">
        <f>F4/F22</f>
        <v>1</v>
      </c>
      <c r="H31" s="5">
        <f>(ABS(H22-H4)/ABS(H22))*100</f>
        <v>100</v>
      </c>
      <c r="I31" s="5">
        <f>H4/H22</f>
        <v>0</v>
      </c>
      <c r="J31" s="5">
        <f>(ABS(J22-J4)/ABS(J22))*100</f>
        <v>0.58139534883720978</v>
      </c>
      <c r="K31" s="5">
        <f>J4/J22</f>
        <v>1.0058139534883721</v>
      </c>
      <c r="L31" s="5">
        <f>(ABS(L22-L4)/ABS(L22))*100</f>
        <v>2.587519025875189</v>
      </c>
      <c r="M31" s="5">
        <f>L4/L22</f>
        <v>1.025875190258752</v>
      </c>
      <c r="N31" s="5">
        <f>(ABS(N22-N4)/ABS(N22))*100</f>
        <v>7.45697896749523</v>
      </c>
      <c r="O31" s="5">
        <f>N4/N22</f>
        <v>0.92543021032504769</v>
      </c>
      <c r="P31" s="5">
        <f t="shared" ref="P31:Q34" si="0">(ABS(P22-P4)/ABS(P22))*100</f>
        <v>11.171662125340603</v>
      </c>
      <c r="Q31" s="5">
        <f t="shared" si="0"/>
        <v>6.0085836909871331</v>
      </c>
      <c r="R31" s="117"/>
    </row>
    <row r="32" spans="1:31" ht="18" x14ac:dyDescent="0.3">
      <c r="A32" s="38" t="s">
        <v>1</v>
      </c>
      <c r="B32" s="5">
        <f>(ABS(B23-B5)/B23)*100</f>
        <v>9.0391667092748896E-4</v>
      </c>
      <c r="C32" s="5">
        <f>B5/B23</f>
        <v>0.99999096083329075</v>
      </c>
      <c r="D32" s="5">
        <f>(ABS(D23-D5)/D23)*100</f>
        <v>0.24937655860348598</v>
      </c>
      <c r="E32" s="5">
        <f>D5/D23</f>
        <v>1.0024937655860349</v>
      </c>
      <c r="F32" s="5">
        <f>(ABS(F23-F5)/F23)*100</f>
        <v>0</v>
      </c>
      <c r="G32" s="5">
        <f>F5/F23</f>
        <v>1</v>
      </c>
      <c r="H32" s="5">
        <f>(ABS(H23-H5)/ABS(H23))*100</f>
        <v>100</v>
      </c>
      <c r="I32" s="5">
        <f>H5/H23</f>
        <v>2</v>
      </c>
      <c r="J32" s="5">
        <f>(ABS(J23-J5)/ABS(J23))*100</f>
        <v>0.54054054054054101</v>
      </c>
      <c r="K32" s="5">
        <f>J5/J23</f>
        <v>1.0054054054054054</v>
      </c>
      <c r="L32" s="5">
        <f>(ABS(L23-L5)/ABS(L23))*100</f>
        <v>0.26455026455025893</v>
      </c>
      <c r="M32" s="5">
        <f>L5/L23</f>
        <v>0.99735449735449744</v>
      </c>
      <c r="N32" s="5">
        <f>(ABS(N23-N5)/ABS(N23))*100</f>
        <v>0.16181229773462438</v>
      </c>
      <c r="O32" s="5">
        <f>N5/N23</f>
        <v>0.9983818770226538</v>
      </c>
      <c r="P32" s="5">
        <f t="shared" si="0"/>
        <v>2.5125628140703538</v>
      </c>
      <c r="Q32" s="5">
        <f t="shared" si="0"/>
        <v>1.1695906432748668</v>
      </c>
      <c r="R32" s="117"/>
    </row>
    <row r="33" spans="1:18" ht="18" x14ac:dyDescent="0.3">
      <c r="A33" s="38" t="s">
        <v>29</v>
      </c>
      <c r="B33" s="5">
        <f>(ABS(B24-B6)/B24)*100</f>
        <v>9.2741238172040968E-2</v>
      </c>
      <c r="C33" s="5">
        <f>B6/B24</f>
        <v>1.0009274123817204</v>
      </c>
      <c r="D33" s="5">
        <f>(ABS(D24-D6)/D24)*100</f>
        <v>0.48426150121066497</v>
      </c>
      <c r="E33" s="5">
        <f>D6/D24</f>
        <v>1.0048426150121066</v>
      </c>
      <c r="F33" s="5">
        <f>(ABS(F24-F6)/F24)*100</f>
        <v>0</v>
      </c>
      <c r="G33" s="5">
        <f>F6/F24</f>
        <v>1</v>
      </c>
      <c r="H33" s="5">
        <f>(ABS(H24-H6)/ABS(H24))*100</f>
        <v>22.222222222222225</v>
      </c>
      <c r="I33" s="5">
        <f>H6/H24</f>
        <v>1.2222222222222223</v>
      </c>
      <c r="J33" s="5">
        <f>(ABS(J24-J6)/ABS(J24))*100</f>
        <v>1.2195121951219523</v>
      </c>
      <c r="K33" s="5">
        <f>J6/J24</f>
        <v>1.0121951219512195</v>
      </c>
      <c r="L33" s="5">
        <f>(ABS(L24-L6)/ABS(L24))*100</f>
        <v>0</v>
      </c>
      <c r="M33" s="5">
        <f>L6/L24</f>
        <v>1</v>
      </c>
      <c r="N33" s="5">
        <f>(ABS(N24-N6)/ABS(N24))*100</f>
        <v>0.1172332942555661</v>
      </c>
      <c r="O33" s="5">
        <f>N6/N24</f>
        <v>1.0011723329425557</v>
      </c>
      <c r="P33" s="5">
        <f t="shared" si="0"/>
        <v>3.0534351145038197</v>
      </c>
      <c r="Q33" s="5">
        <f t="shared" si="0"/>
        <v>1.4388489208633133</v>
      </c>
      <c r="R33" s="47"/>
    </row>
    <row r="34" spans="1:18" ht="18" x14ac:dyDescent="0.3">
      <c r="A34" s="38" t="s">
        <v>2</v>
      </c>
      <c r="B34" s="5">
        <f>(ABS(B25-B7)/B25)*100</f>
        <v>2.6836300027534459</v>
      </c>
      <c r="C34" s="5">
        <f>B7/B25</f>
        <v>0.97316369997246555</v>
      </c>
      <c r="D34" s="5">
        <f>(ABS(D25-D7)/D25)*100</f>
        <v>1.7721518987341842</v>
      </c>
      <c r="E34" s="5">
        <f>D7/D25</f>
        <v>0.98227848101265813</v>
      </c>
      <c r="F34" s="5">
        <f>(ABS(F25-F7)/F25)*100</f>
        <v>25.000000000000007</v>
      </c>
      <c r="G34" s="5">
        <f>F7/F25</f>
        <v>0.74999999999999989</v>
      </c>
      <c r="H34" s="5">
        <f>(ABS(H25-H7)/ABS(H25))*100</f>
        <v>164.70588235294119</v>
      </c>
      <c r="I34" s="5">
        <f>H7/H25</f>
        <v>-0.64705882352941169</v>
      </c>
      <c r="J34" s="5">
        <f>(ABS(J25-J7)/ABS(J25))*100</f>
        <v>6.7567567567567623</v>
      </c>
      <c r="K34" s="5">
        <f>J7/J25</f>
        <v>0.93243243243243235</v>
      </c>
      <c r="L34" s="5">
        <f>(ABS(L25-L7)/ABS(L25))*100</f>
        <v>8.4558823529411757</v>
      </c>
      <c r="M34" s="5">
        <f>L7/L25</f>
        <v>0.9154411764705882</v>
      </c>
      <c r="N34" s="5">
        <f>(ABS(N25-N7)/ABS(N25))*100</f>
        <v>16.761363636363644</v>
      </c>
      <c r="O34" s="5">
        <f>N7/N25</f>
        <v>1.1676136363636365</v>
      </c>
      <c r="P34" s="5">
        <f t="shared" si="0"/>
        <v>8.0246913580246986</v>
      </c>
      <c r="Q34" s="5">
        <f t="shared" si="0"/>
        <v>4.109589041095882</v>
      </c>
      <c r="R34" s="47"/>
    </row>
    <row r="35" spans="1:18" ht="18" x14ac:dyDescent="0.3">
      <c r="A35" s="38" t="s">
        <v>3</v>
      </c>
      <c r="B35" s="9" t="s">
        <v>28</v>
      </c>
      <c r="C35" s="10" t="s">
        <v>28</v>
      </c>
      <c r="D35" s="7" t="s">
        <v>28</v>
      </c>
      <c r="E35" s="8" t="s">
        <v>28</v>
      </c>
      <c r="F35" s="7" t="s">
        <v>28</v>
      </c>
      <c r="G35" s="8" t="s">
        <v>28</v>
      </c>
      <c r="H35" s="7" t="s">
        <v>28</v>
      </c>
      <c r="I35" s="8" t="s">
        <v>28</v>
      </c>
      <c r="J35" s="7" t="s">
        <v>28</v>
      </c>
      <c r="K35" s="8" t="s">
        <v>28</v>
      </c>
      <c r="L35" s="7" t="s">
        <v>28</v>
      </c>
      <c r="M35" s="8" t="s">
        <v>28</v>
      </c>
      <c r="N35" s="7" t="s">
        <v>28</v>
      </c>
      <c r="O35" s="8" t="s">
        <v>28</v>
      </c>
      <c r="P35" s="6" t="s">
        <v>28</v>
      </c>
      <c r="Q35" s="6" t="s">
        <v>28</v>
      </c>
      <c r="R35" s="47"/>
    </row>
    <row r="36" spans="1:18" ht="18" x14ac:dyDescent="0.3">
      <c r="A36" s="38" t="s">
        <v>4</v>
      </c>
      <c r="B36" s="9" t="s">
        <v>28</v>
      </c>
      <c r="C36" s="10" t="s">
        <v>28</v>
      </c>
      <c r="D36" s="7" t="s">
        <v>28</v>
      </c>
      <c r="E36" s="8" t="s">
        <v>28</v>
      </c>
      <c r="F36" s="11" t="s">
        <v>28</v>
      </c>
      <c r="G36" s="8" t="s">
        <v>28</v>
      </c>
      <c r="H36" s="7" t="s">
        <v>28</v>
      </c>
      <c r="I36" s="8" t="s">
        <v>28</v>
      </c>
      <c r="J36" s="7" t="s">
        <v>28</v>
      </c>
      <c r="K36" s="8" t="s">
        <v>28</v>
      </c>
      <c r="L36" s="7" t="s">
        <v>28</v>
      </c>
      <c r="M36" s="8" t="s">
        <v>28</v>
      </c>
      <c r="N36" s="7" t="s">
        <v>28</v>
      </c>
      <c r="O36" s="8" t="s">
        <v>28</v>
      </c>
      <c r="P36" s="6" t="s">
        <v>28</v>
      </c>
      <c r="Q36" s="6" t="s">
        <v>28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R31:R32"/>
    <mergeCell ref="B28:Q28"/>
    <mergeCell ref="A29:A30"/>
    <mergeCell ref="B29:C29"/>
    <mergeCell ref="D29:E29"/>
    <mergeCell ref="F29:G29"/>
    <mergeCell ref="H29:I29"/>
    <mergeCell ref="J29:K29"/>
    <mergeCell ref="L29:M29"/>
    <mergeCell ref="N29:O29"/>
    <mergeCell ref="B19:Q19"/>
    <mergeCell ref="B20:C20"/>
    <mergeCell ref="D20:E20"/>
    <mergeCell ref="F20:G20"/>
    <mergeCell ref="H20:I20"/>
    <mergeCell ref="J20:K20"/>
    <mergeCell ref="L20:M20"/>
    <mergeCell ref="N20:O20"/>
    <mergeCell ref="P20:P21"/>
    <mergeCell ref="Q20:Q21"/>
    <mergeCell ref="X11:Y11"/>
    <mergeCell ref="A11:A12"/>
    <mergeCell ref="B11:C11"/>
    <mergeCell ref="D11:E11"/>
    <mergeCell ref="F11:G11"/>
    <mergeCell ref="H11:I11"/>
    <mergeCell ref="J11:K11"/>
    <mergeCell ref="L11:M11"/>
    <mergeCell ref="N11:O11"/>
    <mergeCell ref="S11:S12"/>
    <mergeCell ref="T11:U11"/>
    <mergeCell ref="V11:W11"/>
    <mergeCell ref="R4:R5"/>
    <mergeCell ref="A10:R10"/>
    <mergeCell ref="S10:AB10"/>
    <mergeCell ref="P2:P3"/>
    <mergeCell ref="Q2:Q3"/>
    <mergeCell ref="S2:S3"/>
    <mergeCell ref="T2:U2"/>
    <mergeCell ref="V2:W2"/>
    <mergeCell ref="X2:Y2"/>
    <mergeCell ref="AB5:AB9"/>
    <mergeCell ref="A1:R1"/>
    <mergeCell ref="S1:AB1"/>
    <mergeCell ref="A2:A3"/>
    <mergeCell ref="B2:C2"/>
    <mergeCell ref="D2:E2"/>
    <mergeCell ref="F2:G2"/>
    <mergeCell ref="H2:I2"/>
    <mergeCell ref="J2:K2"/>
    <mergeCell ref="L2:M2"/>
    <mergeCell ref="N2:O2"/>
    <mergeCell ref="Z2:Z3"/>
    <mergeCell ref="AA2:AA3"/>
  </mergeCells>
  <conditionalFormatting sqref="B13:B18 D13:D18 F13:F18 J13:J18 N13:N18">
    <cfRule type="cellIs" dxfId="11" priority="4" operator="greaterThan">
      <formula>5</formula>
    </cfRule>
  </conditionalFormatting>
  <conditionalFormatting sqref="C13:C18 E13:E18 G13:G18 K13:K18 O13:O18">
    <cfRule type="cellIs" dxfId="10" priority="3" operator="lessThan">
      <formula>0.98</formula>
    </cfRule>
  </conditionalFormatting>
  <conditionalFormatting sqref="X13:X18 B31:B34 D31:D34 F31:F34 H31:H34 J31:J34 L31:L34 N31:N34 P31:Q34">
    <cfRule type="cellIs" dxfId="9" priority="6" operator="greaterThan">
      <formula>5</formula>
    </cfRule>
  </conditionalFormatting>
  <conditionalFormatting sqref="Y13:Y18 C31:C34 E31:E34 G31:G34 I31:I34 K31:K34 M31:M34 O31:O34">
    <cfRule type="cellIs" dxfId="8" priority="5" operator="lessThan">
      <formula>0.98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1DA8D-1557-4744-9363-94C1F7CBEB89}">
  <dimension ref="A1:AE37"/>
  <sheetViews>
    <sheetView zoomScale="68" zoomScaleNormal="60" workbookViewId="0">
      <selection sqref="A1:R1"/>
    </sheetView>
  </sheetViews>
  <sheetFormatPr defaultRowHeight="14.4" x14ac:dyDescent="0.3"/>
  <cols>
    <col min="1" max="1" width="16.5546875" customWidth="1"/>
    <col min="2" max="2" width="13" customWidth="1"/>
    <col min="3" max="3" width="10.6640625" bestFit="1" customWidth="1"/>
    <col min="4" max="4" width="10.88671875" bestFit="1" customWidth="1"/>
    <col min="5" max="5" width="9.109375" bestFit="1" customWidth="1"/>
    <col min="6" max="6" width="10.88671875" bestFit="1" customWidth="1"/>
    <col min="7" max="7" width="19" customWidth="1"/>
    <col min="8" max="8" width="10.88671875" bestFit="1" customWidth="1"/>
    <col min="9" max="9" width="10" bestFit="1" customWidth="1"/>
    <col min="10" max="10" width="10.44140625" bestFit="1" customWidth="1"/>
    <col min="11" max="12" width="9.109375" bestFit="1" customWidth="1"/>
    <col min="13" max="13" width="17" customWidth="1"/>
    <col min="14" max="14" width="10.44140625" bestFit="1" customWidth="1"/>
    <col min="15" max="15" width="23.33203125" customWidth="1"/>
    <col min="16" max="16" width="9.109375" bestFit="1" customWidth="1"/>
    <col min="17" max="17" width="11.33203125" customWidth="1"/>
    <col min="18" max="18" width="9.6640625" customWidth="1"/>
    <col min="19" max="19" width="24.33203125" customWidth="1"/>
    <col min="23" max="23" width="13.5546875" customWidth="1"/>
    <col min="24" max="24" width="13" customWidth="1"/>
    <col min="25" max="25" width="10" bestFit="1" customWidth="1"/>
    <col min="29" max="29" width="23.109375" customWidth="1"/>
    <col min="32" max="32" width="9.33203125" bestFit="1" customWidth="1"/>
    <col min="33" max="33" width="15.5546875" customWidth="1"/>
    <col min="34" max="34" width="13.33203125" customWidth="1"/>
    <col min="35" max="35" width="10" bestFit="1" customWidth="1"/>
  </cols>
  <sheetData>
    <row r="1" spans="1:28" ht="81.599999999999994" customHeight="1" x14ac:dyDescent="0.3">
      <c r="A1" s="106" t="s">
        <v>56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91" t="s">
        <v>62</v>
      </c>
      <c r="T1" s="92"/>
      <c r="U1" s="92"/>
      <c r="V1" s="92"/>
      <c r="W1" s="92"/>
      <c r="X1" s="92"/>
      <c r="Y1" s="92"/>
      <c r="Z1" s="92"/>
      <c r="AA1" s="92"/>
      <c r="AB1" s="93"/>
    </row>
    <row r="2" spans="1:28" ht="16.2" customHeight="1" x14ac:dyDescent="0.3">
      <c r="A2" s="94"/>
      <c r="B2" s="96" t="s">
        <v>7</v>
      </c>
      <c r="C2" s="96"/>
      <c r="D2" s="96" t="s">
        <v>9</v>
      </c>
      <c r="E2" s="96"/>
      <c r="F2" s="96" t="s">
        <v>13</v>
      </c>
      <c r="G2" s="96"/>
      <c r="H2" s="96" t="s">
        <v>17</v>
      </c>
      <c r="I2" s="96"/>
      <c r="J2" s="108" t="s">
        <v>10</v>
      </c>
      <c r="K2" s="96"/>
      <c r="L2" s="96" t="s">
        <v>11</v>
      </c>
      <c r="M2" s="96"/>
      <c r="N2" s="96" t="s">
        <v>18</v>
      </c>
      <c r="O2" s="96"/>
      <c r="P2" s="97" t="s">
        <v>19</v>
      </c>
      <c r="Q2" s="99" t="s">
        <v>12</v>
      </c>
      <c r="R2" s="2"/>
      <c r="S2" s="94"/>
      <c r="T2" s="96" t="s">
        <v>17</v>
      </c>
      <c r="U2" s="96"/>
      <c r="V2" s="96" t="s">
        <v>11</v>
      </c>
      <c r="W2" s="96"/>
      <c r="X2" s="96" t="s">
        <v>18</v>
      </c>
      <c r="Y2" s="96"/>
      <c r="Z2" s="97" t="s">
        <v>19</v>
      </c>
      <c r="AA2" s="99" t="s">
        <v>12</v>
      </c>
      <c r="AB2" s="37"/>
    </row>
    <row r="3" spans="1:28" ht="18" x14ac:dyDescent="0.3">
      <c r="A3" s="95"/>
      <c r="B3" s="3" t="s">
        <v>5</v>
      </c>
      <c r="C3" s="3" t="s">
        <v>6</v>
      </c>
      <c r="D3" s="3" t="s">
        <v>5</v>
      </c>
      <c r="E3" s="3" t="s">
        <v>6</v>
      </c>
      <c r="F3" s="3" t="s">
        <v>5</v>
      </c>
      <c r="G3" s="3" t="s">
        <v>6</v>
      </c>
      <c r="H3" s="3" t="s">
        <v>5</v>
      </c>
      <c r="I3" s="3" t="s">
        <v>6</v>
      </c>
      <c r="J3" s="3" t="s">
        <v>5</v>
      </c>
      <c r="K3" s="3" t="s">
        <v>6</v>
      </c>
      <c r="L3" s="3" t="s">
        <v>5</v>
      </c>
      <c r="M3" s="3" t="s">
        <v>6</v>
      </c>
      <c r="N3" s="3" t="s">
        <v>5</v>
      </c>
      <c r="O3" s="3" t="s">
        <v>6</v>
      </c>
      <c r="P3" s="98"/>
      <c r="Q3" s="100"/>
      <c r="R3" s="2"/>
      <c r="S3" s="95"/>
      <c r="T3" s="3" t="s">
        <v>5</v>
      </c>
      <c r="U3" s="3" t="s">
        <v>6</v>
      </c>
      <c r="V3" s="3" t="s">
        <v>5</v>
      </c>
      <c r="W3" s="3" t="s">
        <v>6</v>
      </c>
      <c r="X3" s="3" t="s">
        <v>5</v>
      </c>
      <c r="Y3" s="3" t="s">
        <v>6</v>
      </c>
      <c r="Z3" s="98"/>
      <c r="AA3" s="100"/>
      <c r="AB3" s="37"/>
    </row>
    <row r="4" spans="1:28" ht="18" x14ac:dyDescent="0.3">
      <c r="A4" s="4" t="s">
        <v>0</v>
      </c>
      <c r="B4" s="5">
        <v>6703.07</v>
      </c>
      <c r="C4" s="5">
        <v>27.86</v>
      </c>
      <c r="D4" s="5">
        <v>4.2699999999999996</v>
      </c>
      <c r="E4" s="5">
        <v>0.04</v>
      </c>
      <c r="F4" s="5">
        <v>0.44</v>
      </c>
      <c r="G4" s="5">
        <v>0.02</v>
      </c>
      <c r="H4" s="5">
        <v>0</v>
      </c>
      <c r="I4" s="5">
        <v>0.04</v>
      </c>
      <c r="J4" s="5">
        <v>1.81</v>
      </c>
      <c r="K4" s="5">
        <v>0.03</v>
      </c>
      <c r="L4" s="5">
        <v>7.41</v>
      </c>
      <c r="M4" s="5" t="s">
        <v>14</v>
      </c>
      <c r="N4" s="5">
        <v>3.96</v>
      </c>
      <c r="O4" s="5">
        <v>0.22</v>
      </c>
      <c r="P4" s="5">
        <v>3.22</v>
      </c>
      <c r="Q4" s="5">
        <v>2.18E-2</v>
      </c>
      <c r="R4" s="115"/>
      <c r="S4" s="38" t="s">
        <v>0</v>
      </c>
      <c r="T4" s="5">
        <v>0</v>
      </c>
      <c r="U4" s="5">
        <v>0</v>
      </c>
      <c r="V4" s="5">
        <v>6.28</v>
      </c>
      <c r="W4" s="5" t="s">
        <v>14</v>
      </c>
      <c r="X4" s="5">
        <v>5.9046501360996704</v>
      </c>
      <c r="Y4" s="5">
        <v>4.4415923849201497E-2</v>
      </c>
      <c r="Z4" s="5"/>
      <c r="AA4" s="5"/>
      <c r="AB4" s="120" t="s">
        <v>57</v>
      </c>
    </row>
    <row r="5" spans="1:28" ht="18.75" customHeight="1" x14ac:dyDescent="0.3">
      <c r="A5" s="4" t="s">
        <v>1</v>
      </c>
      <c r="B5" s="5">
        <v>6635.09</v>
      </c>
      <c r="C5" s="5">
        <v>29.09</v>
      </c>
      <c r="D5" s="5">
        <v>4.0199999999999996</v>
      </c>
      <c r="E5" s="5">
        <v>0.03</v>
      </c>
      <c r="F5" s="5">
        <v>0.15</v>
      </c>
      <c r="G5" s="5">
        <v>0.01</v>
      </c>
      <c r="H5" s="5">
        <v>0</v>
      </c>
      <c r="I5" s="5">
        <v>0.04</v>
      </c>
      <c r="J5" s="5">
        <v>1.86</v>
      </c>
      <c r="K5" s="5">
        <v>0.03</v>
      </c>
      <c r="L5" s="5">
        <v>7.51</v>
      </c>
      <c r="M5" s="5" t="s">
        <v>14</v>
      </c>
      <c r="N5" s="5">
        <v>6.14</v>
      </c>
      <c r="O5" s="5">
        <v>0.17</v>
      </c>
      <c r="P5" s="5">
        <v>1.8</v>
      </c>
      <c r="Q5" s="5">
        <v>1.6299999999999999E-2</v>
      </c>
      <c r="R5" s="115"/>
      <c r="S5" s="38" t="s">
        <v>1</v>
      </c>
      <c r="T5" s="5">
        <v>0</v>
      </c>
      <c r="U5" s="5">
        <v>0</v>
      </c>
      <c r="V5" s="5">
        <v>6.97</v>
      </c>
      <c r="W5" s="5" t="s">
        <v>14</v>
      </c>
      <c r="X5" s="5">
        <v>7.4105733210545504</v>
      </c>
      <c r="Y5" s="5">
        <v>4.7331873885283399E-2</v>
      </c>
      <c r="Z5" s="5"/>
      <c r="AA5" s="5"/>
      <c r="AB5" s="120"/>
    </row>
    <row r="6" spans="1:28" ht="18" x14ac:dyDescent="0.3">
      <c r="A6" s="4" t="s">
        <v>29</v>
      </c>
      <c r="B6" s="5">
        <v>7236.32</v>
      </c>
      <c r="C6" s="5">
        <v>26.4</v>
      </c>
      <c r="D6" s="5">
        <v>5.04</v>
      </c>
      <c r="E6" s="5">
        <v>0</v>
      </c>
      <c r="F6" s="5">
        <v>0.55000000000000004</v>
      </c>
      <c r="G6" s="5">
        <v>0.02</v>
      </c>
      <c r="H6" s="5">
        <v>-0.04</v>
      </c>
      <c r="I6" s="5">
        <v>0.03</v>
      </c>
      <c r="J6" s="5">
        <v>1.96</v>
      </c>
      <c r="K6" s="5">
        <v>0.04</v>
      </c>
      <c r="L6" s="5">
        <v>9.67</v>
      </c>
      <c r="M6" s="5" t="s">
        <v>14</v>
      </c>
      <c r="N6" s="5">
        <v>5.09</v>
      </c>
      <c r="O6" s="5">
        <v>0.3</v>
      </c>
      <c r="P6" s="5">
        <v>1.99</v>
      </c>
      <c r="Q6" s="5">
        <v>1.7100000000000001E-2</v>
      </c>
      <c r="R6" s="2"/>
      <c r="S6" s="38" t="s">
        <v>29</v>
      </c>
      <c r="T6" s="5">
        <v>0</v>
      </c>
      <c r="U6" s="5">
        <v>0</v>
      </c>
      <c r="V6" s="5">
        <v>6.32</v>
      </c>
      <c r="W6" s="5" t="s">
        <v>14</v>
      </c>
      <c r="X6" s="5">
        <v>9.4068007014989803</v>
      </c>
      <c r="Y6" s="5">
        <v>4.2460126943178897E-2</v>
      </c>
      <c r="Z6" s="5"/>
      <c r="AA6" s="5"/>
      <c r="AB6" s="120"/>
    </row>
    <row r="7" spans="1:28" ht="18" x14ac:dyDescent="0.3">
      <c r="A7" s="4" t="s">
        <v>2</v>
      </c>
      <c r="B7" s="5">
        <v>6219.45</v>
      </c>
      <c r="C7" s="5">
        <v>20.69</v>
      </c>
      <c r="D7" s="5">
        <v>4.0999999999999996</v>
      </c>
      <c r="E7" s="5">
        <v>0.02</v>
      </c>
      <c r="F7" s="5">
        <v>0.24</v>
      </c>
      <c r="G7" s="5">
        <v>0.01</v>
      </c>
      <c r="H7" s="5">
        <v>-0.2</v>
      </c>
      <c r="I7" s="5">
        <v>0.04</v>
      </c>
      <c r="J7" s="5">
        <v>1.48</v>
      </c>
      <c r="K7" s="5">
        <v>0.02</v>
      </c>
      <c r="L7" s="5">
        <v>5.32</v>
      </c>
      <c r="M7" s="5" t="s">
        <v>14</v>
      </c>
      <c r="N7" s="5">
        <v>3.69</v>
      </c>
      <c r="O7" s="5">
        <v>0.09</v>
      </c>
      <c r="P7" s="5">
        <v>2.83</v>
      </c>
      <c r="Q7" s="5">
        <v>2.0400000000000001E-2</v>
      </c>
      <c r="R7" s="2"/>
      <c r="S7" s="38" t="s">
        <v>2</v>
      </c>
      <c r="T7" s="5">
        <v>0</v>
      </c>
      <c r="U7" s="5">
        <v>0</v>
      </c>
      <c r="V7" s="5">
        <v>4.93</v>
      </c>
      <c r="W7" s="5" t="s">
        <v>14</v>
      </c>
      <c r="X7" s="5">
        <v>4.1621403400572303</v>
      </c>
      <c r="Y7" s="5">
        <v>3.1387758729675599E-2</v>
      </c>
      <c r="Z7" s="5"/>
      <c r="AA7" s="5"/>
      <c r="AB7" s="120"/>
    </row>
    <row r="8" spans="1:28" ht="18" x14ac:dyDescent="0.3">
      <c r="A8" s="4" t="s">
        <v>3</v>
      </c>
      <c r="B8" s="5">
        <v>6707</v>
      </c>
      <c r="C8" s="5">
        <v>39.92</v>
      </c>
      <c r="D8" s="5">
        <v>4.55</v>
      </c>
      <c r="E8" s="5">
        <v>0.04</v>
      </c>
      <c r="F8" s="5">
        <v>0.33</v>
      </c>
      <c r="G8" s="5">
        <v>0.02</v>
      </c>
      <c r="H8" s="5">
        <v>-0.09</v>
      </c>
      <c r="I8" s="5">
        <v>0.06</v>
      </c>
      <c r="J8" s="5">
        <v>1.72</v>
      </c>
      <c r="K8" s="5">
        <v>0.04</v>
      </c>
      <c r="L8" s="5">
        <v>6.89</v>
      </c>
      <c r="M8" s="5" t="s">
        <v>14</v>
      </c>
      <c r="N8" s="5">
        <v>12.14</v>
      </c>
      <c r="O8" s="5">
        <v>0.1</v>
      </c>
      <c r="P8" s="5">
        <v>0.99</v>
      </c>
      <c r="Q8" s="5">
        <v>1.21E-2</v>
      </c>
      <c r="R8" s="2"/>
      <c r="S8" s="38" t="s">
        <v>3</v>
      </c>
      <c r="T8" s="5">
        <v>0</v>
      </c>
      <c r="U8" s="5">
        <v>0</v>
      </c>
      <c r="V8" s="5">
        <v>5.84</v>
      </c>
      <c r="W8" s="5" t="s">
        <v>14</v>
      </c>
      <c r="X8" s="5">
        <v>13.370867395821801</v>
      </c>
      <c r="Y8" s="5">
        <v>6.1386307377948902E-2</v>
      </c>
      <c r="Z8" s="5"/>
      <c r="AA8" s="5"/>
      <c r="AB8" s="120"/>
    </row>
    <row r="9" spans="1:28" ht="18" x14ac:dyDescent="0.3">
      <c r="A9" s="4" t="s">
        <v>4</v>
      </c>
      <c r="B9" s="5">
        <v>6766.76</v>
      </c>
      <c r="C9" s="5">
        <v>37.880000000000003</v>
      </c>
      <c r="D9" s="5">
        <v>4.18</v>
      </c>
      <c r="E9" s="5">
        <v>0.05</v>
      </c>
      <c r="F9" s="5">
        <v>0.09</v>
      </c>
      <c r="G9" s="5">
        <v>0.02</v>
      </c>
      <c r="H9" s="5">
        <v>0.06</v>
      </c>
      <c r="I9" s="5">
        <v>0.06</v>
      </c>
      <c r="J9" s="5">
        <v>1.91</v>
      </c>
      <c r="K9" s="5">
        <v>0.04</v>
      </c>
      <c r="L9" s="5">
        <v>7.99</v>
      </c>
      <c r="M9" s="5" t="s">
        <v>14</v>
      </c>
      <c r="N9" s="5">
        <v>13.26</v>
      </c>
      <c r="O9" s="5">
        <v>0.11</v>
      </c>
      <c r="P9" s="5">
        <v>0.98</v>
      </c>
      <c r="Q9" s="5">
        <v>1.2E-2</v>
      </c>
      <c r="R9" s="2"/>
      <c r="S9" s="38" t="s">
        <v>4</v>
      </c>
      <c r="T9" s="5">
        <v>0</v>
      </c>
      <c r="U9" s="5">
        <v>0</v>
      </c>
      <c r="V9" s="5">
        <v>7.09</v>
      </c>
      <c r="W9" s="5" t="s">
        <v>14</v>
      </c>
      <c r="X9" s="5">
        <v>14.9461218144934</v>
      </c>
      <c r="Y9" s="5">
        <v>7.6410190277266296E-2</v>
      </c>
      <c r="Z9" s="5"/>
      <c r="AA9" s="5"/>
      <c r="AB9" s="120"/>
    </row>
    <row r="10" spans="1:28" ht="18" x14ac:dyDescent="0.35">
      <c r="A10" s="101" t="s">
        <v>45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1" t="s">
        <v>45</v>
      </c>
      <c r="T10" s="102"/>
      <c r="U10" s="102"/>
      <c r="V10" s="102"/>
      <c r="W10" s="102"/>
      <c r="X10" s="102"/>
      <c r="Y10" s="102"/>
      <c r="Z10" s="102"/>
      <c r="AA10" s="102"/>
      <c r="AB10" s="103"/>
    </row>
    <row r="11" spans="1:28" ht="18" x14ac:dyDescent="0.3">
      <c r="A11" s="94"/>
      <c r="B11" s="96" t="s">
        <v>7</v>
      </c>
      <c r="C11" s="96"/>
      <c r="D11" s="96" t="s">
        <v>9</v>
      </c>
      <c r="E11" s="96"/>
      <c r="F11" s="96" t="s">
        <v>13</v>
      </c>
      <c r="G11" s="96"/>
      <c r="H11" s="104" t="s">
        <v>17</v>
      </c>
      <c r="I11" s="105"/>
      <c r="J11" s="108" t="s">
        <v>10</v>
      </c>
      <c r="K11" s="96"/>
      <c r="L11" s="104" t="s">
        <v>11</v>
      </c>
      <c r="M11" s="105"/>
      <c r="N11" s="96" t="s">
        <v>18</v>
      </c>
      <c r="O11" s="96"/>
      <c r="P11" s="2"/>
      <c r="Q11" s="2"/>
      <c r="R11" s="2"/>
      <c r="S11" s="94"/>
      <c r="T11" s="104" t="s">
        <v>17</v>
      </c>
      <c r="U11" s="105"/>
      <c r="V11" s="104" t="s">
        <v>11</v>
      </c>
      <c r="W11" s="105"/>
      <c r="X11" s="96" t="s">
        <v>18</v>
      </c>
      <c r="Y11" s="96"/>
      <c r="Z11" s="2"/>
      <c r="AA11" s="2"/>
      <c r="AB11" s="37"/>
    </row>
    <row r="12" spans="1:28" ht="18" x14ac:dyDescent="0.3">
      <c r="A12" s="95"/>
      <c r="B12" s="3" t="s">
        <v>33</v>
      </c>
      <c r="C12" s="3" t="s">
        <v>34</v>
      </c>
      <c r="D12" s="3" t="s">
        <v>33</v>
      </c>
      <c r="E12" s="3" t="s">
        <v>34</v>
      </c>
      <c r="F12" s="3" t="s">
        <v>33</v>
      </c>
      <c r="G12" s="3" t="s">
        <v>34</v>
      </c>
      <c r="H12" s="35" t="s">
        <v>33</v>
      </c>
      <c r="I12" s="35" t="s">
        <v>34</v>
      </c>
      <c r="J12" s="3" t="s">
        <v>33</v>
      </c>
      <c r="K12" s="3" t="s">
        <v>34</v>
      </c>
      <c r="L12" s="35" t="s">
        <v>33</v>
      </c>
      <c r="M12" s="35" t="s">
        <v>34</v>
      </c>
      <c r="N12" s="3" t="s">
        <v>33</v>
      </c>
      <c r="O12" s="3" t="s">
        <v>34</v>
      </c>
      <c r="P12" s="2"/>
      <c r="Q12" s="2"/>
      <c r="R12" s="2"/>
      <c r="S12" s="95"/>
      <c r="T12" s="35" t="s">
        <v>33</v>
      </c>
      <c r="U12" s="35" t="s">
        <v>34</v>
      </c>
      <c r="V12" s="35" t="s">
        <v>33</v>
      </c>
      <c r="W12" s="35" t="s">
        <v>34</v>
      </c>
      <c r="X12" s="3" t="s">
        <v>33</v>
      </c>
      <c r="Y12" s="3" t="s">
        <v>34</v>
      </c>
      <c r="Z12" s="2"/>
      <c r="AA12" s="2"/>
      <c r="AB12" s="37"/>
    </row>
    <row r="13" spans="1:28" ht="18" x14ac:dyDescent="0.3">
      <c r="A13" s="38" t="s">
        <v>0</v>
      </c>
      <c r="B13" s="5">
        <f>(ABS(B4-General!B3)/B4)*100</f>
        <v>2.9101590763635126</v>
      </c>
      <c r="C13" s="5">
        <f>General!B3/B4</f>
        <v>0.97089840923636483</v>
      </c>
      <c r="D13" s="5">
        <f>(ABS(D4-General!D3)/D4)*100</f>
        <v>0.46838407494146284</v>
      </c>
      <c r="E13" s="5">
        <f>General!D3/D4</f>
        <v>1.0046838407494145</v>
      </c>
      <c r="F13" s="5">
        <f>(ABS(F4-General!F3)/F4)*100</f>
        <v>11.36363636363636</v>
      </c>
      <c r="G13" s="5">
        <f>General!F3/F4</f>
        <v>0.88636363636363635</v>
      </c>
      <c r="H13" s="36"/>
      <c r="I13" s="36"/>
      <c r="J13" s="5">
        <f>(ABS(J4-General!H3)/J4)*100</f>
        <v>2.2099447513812174</v>
      </c>
      <c r="K13" s="5">
        <f>General!H3/J4</f>
        <v>0.97790055248618779</v>
      </c>
      <c r="L13" s="36"/>
      <c r="M13" s="36"/>
      <c r="N13" s="5">
        <f>(ABS(N4-General!J3)/ABS(N4))*100</f>
        <v>41.414141414141412</v>
      </c>
      <c r="O13" s="5">
        <f>General!J3/N4</f>
        <v>1.4141414141414141</v>
      </c>
      <c r="P13" s="2"/>
      <c r="Q13" s="2"/>
      <c r="R13" s="2"/>
      <c r="S13" s="38" t="s">
        <v>0</v>
      </c>
      <c r="T13" s="36"/>
      <c r="U13" s="36"/>
      <c r="V13" s="36"/>
      <c r="W13" s="36"/>
      <c r="X13" s="5">
        <f>(ABS(X4-General!J3)/ABS(X4))*100</f>
        <v>5.1594951280366299</v>
      </c>
      <c r="Y13" s="5">
        <f>General!J3/X4</f>
        <v>0.94840504871963371</v>
      </c>
      <c r="Z13" s="2"/>
      <c r="AA13" s="2"/>
      <c r="AB13" s="37"/>
    </row>
    <row r="14" spans="1:28" ht="18" x14ac:dyDescent="0.3">
      <c r="A14" s="38" t="s">
        <v>1</v>
      </c>
      <c r="B14" s="5">
        <f>(ABS(B5-General!B4)/B5)*100</f>
        <v>0.11921466023821614</v>
      </c>
      <c r="C14" s="5">
        <f>General!B4/B5</f>
        <v>1.0011921466023821</v>
      </c>
      <c r="D14" s="5">
        <f>(ABS(D5-General!D4)/D5)*100</f>
        <v>7.462686567164198</v>
      </c>
      <c r="E14" s="5">
        <f>General!D4/D5</f>
        <v>1.074626865671642</v>
      </c>
      <c r="F14" s="5">
        <f>(ABS(F5-General!F4)/F5)*100</f>
        <v>26.666666666666671</v>
      </c>
      <c r="G14" s="5">
        <f>General!F4/F5</f>
        <v>1.2666666666666668</v>
      </c>
      <c r="H14" s="36"/>
      <c r="I14" s="36"/>
      <c r="J14" s="5">
        <f>(ABS(J5-General!H4)/J5)*100</f>
        <v>5.3763440860214979</v>
      </c>
      <c r="K14" s="5">
        <f>General!H4/J5</f>
        <v>1.053763440860215</v>
      </c>
      <c r="L14" s="36"/>
      <c r="M14" s="36"/>
      <c r="N14" s="5">
        <f>(ABS(N5-General!J4)/ABS(N5))*100</f>
        <v>16.938110749185668</v>
      </c>
      <c r="O14" s="5">
        <f>General!J4/N5</f>
        <v>0.83061889250814336</v>
      </c>
      <c r="P14" s="2"/>
      <c r="Q14" s="2"/>
      <c r="R14" s="2"/>
      <c r="S14" s="38" t="s">
        <v>1</v>
      </c>
      <c r="T14" s="36"/>
      <c r="U14" s="36"/>
      <c r="V14" s="36"/>
      <c r="W14" s="36"/>
      <c r="X14" s="5">
        <f>(ABS(X5-General!J4)/ABS(X5))*100</f>
        <v>31.179413804460516</v>
      </c>
      <c r="Y14" s="5">
        <f>General!J4/X5</f>
        <v>0.68820586195539479</v>
      </c>
      <c r="Z14" s="2"/>
      <c r="AA14" s="2"/>
      <c r="AB14" s="37"/>
    </row>
    <row r="15" spans="1:28" ht="18" x14ac:dyDescent="0.3">
      <c r="A15" s="38" t="s">
        <v>29</v>
      </c>
      <c r="B15" s="5">
        <f>(ABS(B6-General!B5)/B6)*100</f>
        <v>8.9868883631459049</v>
      </c>
      <c r="C15" s="5">
        <f>General!B5/B6</f>
        <v>0.91013111636854094</v>
      </c>
      <c r="D15" s="5">
        <f>(ABS(D6-General!D5)/D6)*100</f>
        <v>11.111111111111104</v>
      </c>
      <c r="E15" s="5">
        <f>General!D5/D6</f>
        <v>0.88888888888888895</v>
      </c>
      <c r="F15" s="5">
        <f>(ABS(F6-General!F5)/F6)*100</f>
        <v>43.63636363636364</v>
      </c>
      <c r="G15" s="5">
        <f>General!F5/F6</f>
        <v>0.5636363636363636</v>
      </c>
      <c r="H15" s="36"/>
      <c r="I15" s="36"/>
      <c r="J15" s="5">
        <f>(ABS(J6-General!H5)/J6)*100</f>
        <v>12.244897959183673</v>
      </c>
      <c r="K15" s="5">
        <f>General!H5/J6</f>
        <v>0.87755102040816324</v>
      </c>
      <c r="L15" s="36"/>
      <c r="M15" s="36"/>
      <c r="N15" s="5">
        <f>(ABS(N6-General!J5)/ABS(N6))*100</f>
        <v>59.13555992141454</v>
      </c>
      <c r="O15" s="5">
        <f>General!J5/N6</f>
        <v>1.5913555992141453</v>
      </c>
      <c r="P15" s="2"/>
      <c r="Q15" s="2"/>
      <c r="R15" s="2"/>
      <c r="S15" s="38" t="s">
        <v>29</v>
      </c>
      <c r="T15" s="36"/>
      <c r="U15" s="36"/>
      <c r="V15" s="36"/>
      <c r="W15" s="36"/>
      <c r="X15" s="5">
        <f>(ABS(X6-General!J5)/ABS(X6))*100</f>
        <v>13.892084492560164</v>
      </c>
      <c r="Y15" s="5">
        <f>General!J5/X6</f>
        <v>0.86107915507439836</v>
      </c>
      <c r="Z15" s="2"/>
      <c r="AA15" s="2"/>
      <c r="AB15" s="37"/>
    </row>
    <row r="16" spans="1:28" ht="18" x14ac:dyDescent="0.3">
      <c r="A16" s="38" t="s">
        <v>2</v>
      </c>
      <c r="B16" s="5">
        <f>(ABS(B7-General!B6)/B7)*100</f>
        <v>1.0845010410888394</v>
      </c>
      <c r="C16" s="5">
        <f>General!B6/B7</f>
        <v>0.98915498958911163</v>
      </c>
      <c r="D16" s="5">
        <f>(ABS(D7-General!D6)/D7)*100</f>
        <v>1.4634146341463536</v>
      </c>
      <c r="E16" s="5">
        <f>General!D6/D7</f>
        <v>1.0146341463414634</v>
      </c>
      <c r="F16" s="5">
        <f>(ABS(F7-General!F6)/F7)*100</f>
        <v>4.166666666666659</v>
      </c>
      <c r="G16" s="5">
        <f>General!F6/F7</f>
        <v>0.95833333333333337</v>
      </c>
      <c r="H16" s="36"/>
      <c r="I16" s="36"/>
      <c r="J16" s="5">
        <f>(ABS(J7-General!H6)/J7)*100</f>
        <v>2.027027027027029</v>
      </c>
      <c r="K16" s="5">
        <f>General!H6/J7</f>
        <v>0.97972972972972971</v>
      </c>
      <c r="L16" s="36"/>
      <c r="M16" s="36"/>
      <c r="N16" s="5">
        <f>(ABS(N7-General!J6)/ABS(N7))*100</f>
        <v>35.501355013550139</v>
      </c>
      <c r="O16" s="5" t="s">
        <v>28</v>
      </c>
      <c r="P16" s="2"/>
      <c r="Q16" s="2"/>
      <c r="R16" s="2"/>
      <c r="S16" s="38" t="s">
        <v>2</v>
      </c>
      <c r="T16" s="36"/>
      <c r="U16" s="36"/>
      <c r="V16" s="36"/>
      <c r="W16" s="36"/>
      <c r="X16" s="5">
        <f>(ABS(X7-General!J6)/ABS(X7))*100</f>
        <v>20.130499970869529</v>
      </c>
      <c r="Y16" s="5">
        <f>General!J6/X7</f>
        <v>1.2013049997086953</v>
      </c>
      <c r="Z16" s="2"/>
      <c r="AA16" s="2"/>
      <c r="AB16" s="37"/>
    </row>
    <row r="17" spans="1:31" ht="18.600000000000001" thickBot="1" x14ac:dyDescent="0.35">
      <c r="A17" s="38" t="s">
        <v>3</v>
      </c>
      <c r="B17" s="5">
        <f>(ABS(B8-General!B7)/B8)*100</f>
        <v>1.5357089607872372</v>
      </c>
      <c r="C17" s="5">
        <f>General!B7/B8</f>
        <v>0.98464291039212759</v>
      </c>
      <c r="D17" s="5">
        <f>(ABS(D8-General!D7)/D8)*100</f>
        <v>4.8351648351648295</v>
      </c>
      <c r="E17" s="5">
        <f>General!D7/D8</f>
        <v>1.0483516483516484</v>
      </c>
      <c r="F17" s="5">
        <f>(ABS(F8-General!F7)/F8)*100</f>
        <v>6.0606060606060659</v>
      </c>
      <c r="G17" s="5">
        <f>General!F7/F8</f>
        <v>0.93939393939393934</v>
      </c>
      <c r="H17" s="36"/>
      <c r="I17" s="36"/>
      <c r="J17" s="5">
        <f>(ABS(J8-General!H7)/J8)*100</f>
        <v>6.9767441860465187</v>
      </c>
      <c r="K17" s="5">
        <f>General!H7/J8</f>
        <v>1.0697674418604652</v>
      </c>
      <c r="L17" s="36"/>
      <c r="M17" s="36"/>
      <c r="N17" s="5">
        <f>(ABS(N8-General!J7)/ABS(N8))*100</f>
        <v>2.1416803953871479</v>
      </c>
      <c r="O17" s="5" t="s">
        <v>28</v>
      </c>
      <c r="P17" s="2"/>
      <c r="Q17" s="2"/>
      <c r="R17" s="2"/>
      <c r="S17" s="38" t="s">
        <v>3</v>
      </c>
      <c r="T17" s="36"/>
      <c r="U17" s="36"/>
      <c r="V17" s="36"/>
      <c r="W17" s="36"/>
      <c r="X17" s="5">
        <f>(ABS(X8-General!J7)/ABS(X8))*100</f>
        <v>7.261065173117955</v>
      </c>
      <c r="Y17" s="5">
        <f>General!J7/X8</f>
        <v>0.92738934826882047</v>
      </c>
      <c r="Z17" s="2"/>
      <c r="AA17" s="2"/>
      <c r="AB17" s="37"/>
    </row>
    <row r="18" spans="1:31" ht="18.600000000000001" thickBot="1" x14ac:dyDescent="0.35">
      <c r="A18" s="39" t="s">
        <v>4</v>
      </c>
      <c r="B18" s="40">
        <f>(ABS(B9-General!B8)/B9)*100</f>
        <v>0.54324373851001395</v>
      </c>
      <c r="C18" s="40">
        <f>General!B8/B9</f>
        <v>0.99456756261489987</v>
      </c>
      <c r="D18" s="40">
        <f>(ABS(D9-General!D8)/D9)*100</f>
        <v>8.1339712918660254</v>
      </c>
      <c r="E18" s="40">
        <f>General!D8/D9</f>
        <v>1.0813397129186602</v>
      </c>
      <c r="F18" s="40">
        <f>(ABS(F9-General!F8)/F9)*100</f>
        <v>66.666666666666657</v>
      </c>
      <c r="G18" s="40">
        <f>General!F8/F9</f>
        <v>1.6666666666666667</v>
      </c>
      <c r="H18" s="41"/>
      <c r="I18" s="41"/>
      <c r="J18" s="40">
        <f>(ABS(J9-General!H8)/J9)*100</f>
        <v>8.3769633507853367</v>
      </c>
      <c r="K18" s="40">
        <f>General!H8/J9</f>
        <v>1.0837696335078533</v>
      </c>
      <c r="L18" s="41"/>
      <c r="M18" s="41"/>
      <c r="N18" s="40">
        <f>(ABS(N9-General!J8)/ABS(N9))*100</f>
        <v>0.30165912518854393</v>
      </c>
      <c r="O18" s="40">
        <f>General!J8/N9</f>
        <v>1.0030165912518854</v>
      </c>
      <c r="P18" s="42"/>
      <c r="Q18" s="42"/>
      <c r="R18" s="42"/>
      <c r="S18" s="39" t="s">
        <v>4</v>
      </c>
      <c r="T18" s="41"/>
      <c r="U18" s="41"/>
      <c r="V18" s="41"/>
      <c r="W18" s="41"/>
      <c r="X18" s="40">
        <f>(ABS(X9-General!J8)/ABS(X9))*100</f>
        <v>11.013705327204944</v>
      </c>
      <c r="Y18" s="40">
        <f>General!J8/X9</f>
        <v>0.88986294672795052</v>
      </c>
      <c r="Z18" s="42"/>
      <c r="AA18" s="42"/>
      <c r="AB18" s="43"/>
      <c r="AC18" s="118" t="s">
        <v>60</v>
      </c>
      <c r="AD18" s="119"/>
      <c r="AE18" s="119"/>
    </row>
    <row r="19" spans="1:31" ht="18" x14ac:dyDescent="0.35">
      <c r="A19" s="44"/>
      <c r="B19" s="114" t="s">
        <v>36</v>
      </c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45"/>
    </row>
    <row r="20" spans="1:31" ht="18" x14ac:dyDescent="0.35">
      <c r="A20" s="46"/>
      <c r="B20" s="112" t="s">
        <v>21</v>
      </c>
      <c r="C20" s="112"/>
      <c r="D20" s="113" t="s">
        <v>46</v>
      </c>
      <c r="E20" s="113"/>
      <c r="F20" s="112" t="s">
        <v>22</v>
      </c>
      <c r="G20" s="112"/>
      <c r="H20" s="112" t="s">
        <v>23</v>
      </c>
      <c r="I20" s="112"/>
      <c r="J20" s="112" t="s">
        <v>10</v>
      </c>
      <c r="K20" s="112"/>
      <c r="L20" s="112" t="s">
        <v>24</v>
      </c>
      <c r="M20" s="112"/>
      <c r="N20" s="112" t="s">
        <v>25</v>
      </c>
      <c r="O20" s="112"/>
      <c r="P20" s="116" t="s">
        <v>26</v>
      </c>
      <c r="Q20" s="116" t="s">
        <v>12</v>
      </c>
      <c r="R20" s="47"/>
    </row>
    <row r="21" spans="1:31" ht="18" customHeight="1" x14ac:dyDescent="0.35">
      <c r="A21" s="46"/>
      <c r="B21" s="28" t="s">
        <v>27</v>
      </c>
      <c r="C21" s="28" t="s">
        <v>6</v>
      </c>
      <c r="D21" s="28" t="s">
        <v>27</v>
      </c>
      <c r="E21" s="28" t="s">
        <v>6</v>
      </c>
      <c r="F21" s="28" t="s">
        <v>27</v>
      </c>
      <c r="G21" s="28" t="s">
        <v>6</v>
      </c>
      <c r="H21" s="28" t="s">
        <v>27</v>
      </c>
      <c r="I21" s="28" t="s">
        <v>6</v>
      </c>
      <c r="J21" s="28" t="s">
        <v>27</v>
      </c>
      <c r="K21" s="28" t="s">
        <v>6</v>
      </c>
      <c r="L21" s="28" t="s">
        <v>27</v>
      </c>
      <c r="M21" s="28" t="s">
        <v>6</v>
      </c>
      <c r="N21" s="28" t="s">
        <v>27</v>
      </c>
      <c r="O21" s="28" t="s">
        <v>6</v>
      </c>
      <c r="P21" s="116"/>
      <c r="Q21" s="116"/>
      <c r="R21" s="47"/>
    </row>
    <row r="22" spans="1:31" ht="18" x14ac:dyDescent="0.35">
      <c r="A22" s="48">
        <v>1666</v>
      </c>
      <c r="B22" s="9">
        <v>6712.3</v>
      </c>
      <c r="C22" s="10">
        <v>77.67</v>
      </c>
      <c r="D22" s="7">
        <v>4.29</v>
      </c>
      <c r="E22" s="12">
        <v>0.1</v>
      </c>
      <c r="F22" s="7">
        <v>0.48</v>
      </c>
      <c r="G22" s="8">
        <v>0.04</v>
      </c>
      <c r="H22" s="7">
        <v>-0.04</v>
      </c>
      <c r="I22" s="8">
        <v>0.13</v>
      </c>
      <c r="J22" s="7">
        <v>1.81</v>
      </c>
      <c r="K22" s="8">
        <v>7.0000000000000007E-2</v>
      </c>
      <c r="L22" s="7">
        <v>7.44</v>
      </c>
      <c r="M22" s="8" t="s">
        <v>14</v>
      </c>
      <c r="N22" s="11">
        <v>4.2</v>
      </c>
      <c r="O22" s="8">
        <v>0.54</v>
      </c>
      <c r="P22" s="6">
        <v>3.59</v>
      </c>
      <c r="Q22" s="6">
        <v>2.3E-2</v>
      </c>
      <c r="R22" s="47"/>
    </row>
    <row r="23" spans="1:31" ht="18" x14ac:dyDescent="0.35">
      <c r="A23" s="48">
        <v>11231</v>
      </c>
      <c r="B23" s="9">
        <v>6999.71</v>
      </c>
      <c r="C23" s="10">
        <v>28.06</v>
      </c>
      <c r="D23" s="7">
        <v>4.49</v>
      </c>
      <c r="E23" s="8">
        <v>0.03</v>
      </c>
      <c r="F23" s="7">
        <v>0.32</v>
      </c>
      <c r="G23" s="8">
        <v>0.01</v>
      </c>
      <c r="H23" s="11">
        <v>0</v>
      </c>
      <c r="I23" s="8">
        <v>0.04</v>
      </c>
      <c r="J23" s="7">
        <v>1.93</v>
      </c>
      <c r="K23" s="8">
        <v>0.03</v>
      </c>
      <c r="L23" s="7">
        <v>8.9499999999999993</v>
      </c>
      <c r="M23" s="8" t="s">
        <v>14</v>
      </c>
      <c r="N23" s="7">
        <v>4.2300000000000004</v>
      </c>
      <c r="O23" s="8">
        <v>0.28000000000000003</v>
      </c>
      <c r="P23" s="6">
        <v>2.09</v>
      </c>
      <c r="Q23" s="6">
        <v>1.7600000000000001E-2</v>
      </c>
      <c r="R23" s="47"/>
    </row>
    <row r="24" spans="1:31" ht="18" x14ac:dyDescent="0.35">
      <c r="A24" s="48">
        <v>103774</v>
      </c>
      <c r="B24" s="7" t="s">
        <v>28</v>
      </c>
      <c r="C24" s="8" t="s">
        <v>28</v>
      </c>
      <c r="D24" s="7" t="s">
        <v>28</v>
      </c>
      <c r="E24" s="8" t="s">
        <v>28</v>
      </c>
      <c r="F24" s="7" t="s">
        <v>28</v>
      </c>
      <c r="G24" s="8" t="s">
        <v>28</v>
      </c>
      <c r="H24" s="7" t="s">
        <v>28</v>
      </c>
      <c r="I24" s="8" t="s">
        <v>28</v>
      </c>
      <c r="J24" s="7" t="s">
        <v>28</v>
      </c>
      <c r="K24" s="8" t="s">
        <v>28</v>
      </c>
      <c r="L24" s="7" t="s">
        <v>28</v>
      </c>
      <c r="M24" s="8" t="s">
        <v>28</v>
      </c>
      <c r="N24" s="7" t="s">
        <v>28</v>
      </c>
      <c r="O24" s="8" t="s">
        <v>28</v>
      </c>
      <c r="P24" s="6" t="s">
        <v>28</v>
      </c>
      <c r="Q24" s="6" t="s">
        <v>28</v>
      </c>
      <c r="R24" s="47"/>
    </row>
    <row r="25" spans="1:31" ht="18" x14ac:dyDescent="0.35">
      <c r="A25" s="48">
        <v>156846</v>
      </c>
      <c r="B25" s="9">
        <v>6266.1</v>
      </c>
      <c r="C25" s="10">
        <v>15.25</v>
      </c>
      <c r="D25" s="7">
        <v>4.1100000000000003</v>
      </c>
      <c r="E25" s="8">
        <v>0.02</v>
      </c>
      <c r="F25" s="7">
        <v>0.27</v>
      </c>
      <c r="G25" s="8">
        <v>0.01</v>
      </c>
      <c r="H25" s="7">
        <v>0.12</v>
      </c>
      <c r="I25" s="8">
        <v>0.02</v>
      </c>
      <c r="J25" s="7">
        <v>1.48</v>
      </c>
      <c r="K25" s="8">
        <v>0.01</v>
      </c>
      <c r="L25" s="7">
        <v>5.48</v>
      </c>
      <c r="M25" s="8" t="s">
        <v>14</v>
      </c>
      <c r="N25" s="7">
        <v>3.48</v>
      </c>
      <c r="O25" s="8">
        <v>7.0000000000000007E-2</v>
      </c>
      <c r="P25" s="6">
        <v>3.09</v>
      </c>
      <c r="Q25" s="6">
        <v>2.1299999999999999E-2</v>
      </c>
      <c r="R25" s="47"/>
    </row>
    <row r="26" spans="1:31" ht="18" x14ac:dyDescent="0.35">
      <c r="A26" s="48" t="s">
        <v>31</v>
      </c>
      <c r="B26" s="9">
        <v>6706.73</v>
      </c>
      <c r="C26" s="10">
        <v>42.46</v>
      </c>
      <c r="D26" s="7">
        <v>4.5599999999999996</v>
      </c>
      <c r="E26" s="8">
        <v>0.04</v>
      </c>
      <c r="F26" s="7">
        <v>0.33</v>
      </c>
      <c r="G26" s="8">
        <v>0.02</v>
      </c>
      <c r="H26" s="7">
        <v>-0.06</v>
      </c>
      <c r="I26" s="8">
        <v>7.0000000000000007E-2</v>
      </c>
      <c r="J26" s="7">
        <v>1.68</v>
      </c>
      <c r="K26" s="8">
        <v>0.05</v>
      </c>
      <c r="L26" s="7">
        <v>6.87</v>
      </c>
      <c r="M26" s="8" t="s">
        <v>14</v>
      </c>
      <c r="N26" s="7">
        <v>12.17</v>
      </c>
      <c r="O26" s="8">
        <v>0.13</v>
      </c>
      <c r="P26" s="6">
        <v>1.1200000000000001</v>
      </c>
      <c r="Q26" s="6">
        <v>1.29E-2</v>
      </c>
      <c r="R26" s="47"/>
    </row>
    <row r="27" spans="1:31" ht="18" x14ac:dyDescent="0.35">
      <c r="A27" s="48" t="s">
        <v>32</v>
      </c>
      <c r="B27" s="9">
        <v>6904.91</v>
      </c>
      <c r="C27" s="10">
        <v>29.34</v>
      </c>
      <c r="D27" s="7">
        <v>4.37</v>
      </c>
      <c r="E27" s="8">
        <v>0.03</v>
      </c>
      <c r="F27" s="11">
        <v>0.2</v>
      </c>
      <c r="G27" s="8">
        <v>0.02</v>
      </c>
      <c r="H27" s="7">
        <v>0.08</v>
      </c>
      <c r="I27" s="8">
        <v>0.04</v>
      </c>
      <c r="J27" s="7">
        <v>1.9</v>
      </c>
      <c r="K27" s="8">
        <v>0.03</v>
      </c>
      <c r="L27" s="7">
        <v>8.5299999999999994</v>
      </c>
      <c r="M27" s="8" t="s">
        <v>14</v>
      </c>
      <c r="N27" s="7">
        <v>13.15</v>
      </c>
      <c r="O27" s="8">
        <v>0.11</v>
      </c>
      <c r="P27" s="6">
        <v>1.1299999999999999</v>
      </c>
      <c r="Q27" s="6">
        <v>1.29E-2</v>
      </c>
      <c r="R27" s="47"/>
    </row>
    <row r="28" spans="1:31" ht="18" x14ac:dyDescent="0.35">
      <c r="A28" s="49"/>
      <c r="B28" s="109" t="s">
        <v>30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50"/>
    </row>
    <row r="29" spans="1:31" ht="19.8" x14ac:dyDescent="0.35">
      <c r="A29" s="110"/>
      <c r="B29" s="96" t="s">
        <v>7</v>
      </c>
      <c r="C29" s="96"/>
      <c r="D29" s="96" t="s">
        <v>9</v>
      </c>
      <c r="E29" s="96"/>
      <c r="F29" s="96" t="s">
        <v>13</v>
      </c>
      <c r="G29" s="96"/>
      <c r="H29" s="96" t="s">
        <v>17</v>
      </c>
      <c r="I29" s="96"/>
      <c r="J29" s="108" t="s">
        <v>10</v>
      </c>
      <c r="K29" s="96"/>
      <c r="L29" s="96" t="s">
        <v>11</v>
      </c>
      <c r="M29" s="96"/>
      <c r="N29" s="96" t="s">
        <v>18</v>
      </c>
      <c r="O29" s="96"/>
      <c r="P29" s="14" t="s">
        <v>19</v>
      </c>
      <c r="Q29" s="3" t="s">
        <v>12</v>
      </c>
      <c r="R29" s="47"/>
    </row>
    <row r="30" spans="1:31" ht="18" x14ac:dyDescent="0.3">
      <c r="A30" s="111"/>
      <c r="B30" s="3" t="s">
        <v>33</v>
      </c>
      <c r="C30" s="3" t="s">
        <v>34</v>
      </c>
      <c r="D30" s="3" t="s">
        <v>33</v>
      </c>
      <c r="E30" s="3" t="s">
        <v>34</v>
      </c>
      <c r="F30" s="3" t="s">
        <v>33</v>
      </c>
      <c r="G30" s="3" t="s">
        <v>34</v>
      </c>
      <c r="H30" s="3" t="s">
        <v>33</v>
      </c>
      <c r="I30" s="3" t="s">
        <v>34</v>
      </c>
      <c r="J30" s="3" t="s">
        <v>33</v>
      </c>
      <c r="K30" s="3" t="s">
        <v>34</v>
      </c>
      <c r="L30" s="3" t="s">
        <v>33</v>
      </c>
      <c r="M30" s="3" t="s">
        <v>34</v>
      </c>
      <c r="N30" s="3" t="s">
        <v>33</v>
      </c>
      <c r="O30" s="3" t="s">
        <v>34</v>
      </c>
      <c r="P30" s="3" t="s">
        <v>33</v>
      </c>
      <c r="Q30" s="3" t="s">
        <v>33</v>
      </c>
      <c r="R30" s="47"/>
    </row>
    <row r="31" spans="1:31" ht="18" x14ac:dyDescent="0.3">
      <c r="A31" s="38" t="s">
        <v>0</v>
      </c>
      <c r="B31" s="5">
        <f>(ABS(B22-B4)/B22)*100</f>
        <v>0.13750875258853854</v>
      </c>
      <c r="C31" s="5">
        <f>B4/B22</f>
        <v>0.99862491247411467</v>
      </c>
      <c r="D31" s="5">
        <f>(ABS(D22-D4)/D22)*100</f>
        <v>0.46620046620047695</v>
      </c>
      <c r="E31" s="5">
        <f>D4/D22</f>
        <v>0.99533799533799527</v>
      </c>
      <c r="F31" s="5">
        <f>(ABS(F22-F4)/F22)*100</f>
        <v>8.3333333333333304</v>
      </c>
      <c r="G31" s="5">
        <f>F4/F22</f>
        <v>0.91666666666666674</v>
      </c>
      <c r="H31" s="5">
        <f>(ABS(H22-H4)/ABS(H22))*100</f>
        <v>100</v>
      </c>
      <c r="I31" s="5">
        <f>H4/H22</f>
        <v>0</v>
      </c>
      <c r="J31" s="5">
        <f>(ABS(J22-J4)/ABS(J22))*100</f>
        <v>0</v>
      </c>
      <c r="K31" s="5">
        <f>J4/J22</f>
        <v>1</v>
      </c>
      <c r="L31" s="5">
        <f>(ABS(L22-L4)/ABS(L22))*100</f>
        <v>0.40322580645161621</v>
      </c>
      <c r="M31" s="5">
        <f>L4/L22</f>
        <v>0.99596774193548387</v>
      </c>
      <c r="N31" s="5">
        <f>(ABS(N22-N4)/ABS(N22))*100</f>
        <v>5.7142857142857189</v>
      </c>
      <c r="O31" s="5">
        <f>N4/N22</f>
        <v>0.94285714285714284</v>
      </c>
      <c r="P31" s="5">
        <f t="shared" ref="P31:Q35" si="0">(ABS(P22-P4)/ABS(P22))*100</f>
        <v>10.306406685236761</v>
      </c>
      <c r="Q31" s="5">
        <f t="shared" si="0"/>
        <v>5.2173913043478253</v>
      </c>
      <c r="R31" s="117"/>
    </row>
    <row r="32" spans="1:31" ht="18" x14ac:dyDescent="0.3">
      <c r="A32" s="38" t="s">
        <v>1</v>
      </c>
      <c r="B32" s="5">
        <f>(ABS(B23-B5)/B23)*100</f>
        <v>5.2090729473078152</v>
      </c>
      <c r="C32" s="5">
        <f>B5/B23</f>
        <v>0.94790927052692187</v>
      </c>
      <c r="D32" s="5">
        <f>(ABS(D23-D5)/D23)*100</f>
        <v>10.467706013363042</v>
      </c>
      <c r="E32" s="5">
        <f>D5/D23</f>
        <v>0.89532293986636957</v>
      </c>
      <c r="F32" s="5">
        <f>(ABS(F23-F5)/F23)*100</f>
        <v>53.125</v>
      </c>
      <c r="G32" s="5">
        <f>F5/F23</f>
        <v>0.46875</v>
      </c>
      <c r="H32" s="5" t="e">
        <f>(ABS(H23-H5)/ABS(H23))*100</f>
        <v>#DIV/0!</v>
      </c>
      <c r="I32" s="5" t="e">
        <f>H5/H23</f>
        <v>#DIV/0!</v>
      </c>
      <c r="J32" s="5">
        <f>(ABS(J23-J5)/ABS(J23))*100</f>
        <v>3.6269430051813392</v>
      </c>
      <c r="K32" s="5">
        <f>J5/J23</f>
        <v>0.96373056994818662</v>
      </c>
      <c r="L32" s="5">
        <f>(ABS(L23-L5)/ABS(L23))*100</f>
        <v>16.089385474860332</v>
      </c>
      <c r="M32" s="5">
        <f>L5/L23</f>
        <v>0.83910614525139671</v>
      </c>
      <c r="N32" s="5">
        <f>(ABS(N23-N5)/ABS(N23))*100</f>
        <v>45.153664302600447</v>
      </c>
      <c r="O32" s="5">
        <f>N5/N23</f>
        <v>1.4515366430260046</v>
      </c>
      <c r="P32" s="5">
        <f t="shared" si="0"/>
        <v>13.875598086124393</v>
      </c>
      <c r="Q32" s="5">
        <f t="shared" si="0"/>
        <v>7.3863636363636509</v>
      </c>
      <c r="R32" s="117"/>
    </row>
    <row r="33" spans="1:18" ht="18" x14ac:dyDescent="0.3">
      <c r="A33" s="38" t="s">
        <v>29</v>
      </c>
      <c r="B33" s="7" t="s">
        <v>28</v>
      </c>
      <c r="C33" s="8" t="s">
        <v>28</v>
      </c>
      <c r="D33" s="7" t="s">
        <v>28</v>
      </c>
      <c r="E33" s="8" t="s">
        <v>28</v>
      </c>
      <c r="F33" s="7" t="s">
        <v>28</v>
      </c>
      <c r="G33" s="8" t="s">
        <v>28</v>
      </c>
      <c r="H33" s="7" t="s">
        <v>28</v>
      </c>
      <c r="I33" s="8" t="s">
        <v>28</v>
      </c>
      <c r="J33" s="7" t="s">
        <v>28</v>
      </c>
      <c r="K33" s="8" t="s">
        <v>28</v>
      </c>
      <c r="L33" s="7" t="s">
        <v>28</v>
      </c>
      <c r="M33" s="8" t="s">
        <v>28</v>
      </c>
      <c r="N33" s="7" t="s">
        <v>28</v>
      </c>
      <c r="O33" s="8" t="s">
        <v>28</v>
      </c>
      <c r="P33" s="6" t="s">
        <v>28</v>
      </c>
      <c r="Q33" s="6" t="s">
        <v>28</v>
      </c>
      <c r="R33" s="47"/>
    </row>
    <row r="34" spans="1:18" ht="18" x14ac:dyDescent="0.3">
      <c r="A34" s="38" t="s">
        <v>2</v>
      </c>
      <c r="B34" s="5">
        <f>(ABS(B25-B7)/B25)*100</f>
        <v>0.74448221381721558</v>
      </c>
      <c r="C34" s="5">
        <f>B7/B25</f>
        <v>0.9925551778618279</v>
      </c>
      <c r="D34" s="5">
        <f>(ABS(D25-D7)/D25)*100</f>
        <v>0.24330900243310644</v>
      </c>
      <c r="E34" s="5">
        <f>D7/D25</f>
        <v>0.99756690997566888</v>
      </c>
      <c r="F34" s="5">
        <f>(ABS(F25-F7)/F25)*100</f>
        <v>11.11111111111112</v>
      </c>
      <c r="G34" s="5">
        <f>F7/F25</f>
        <v>0.88888888888888884</v>
      </c>
      <c r="H34" s="5">
        <f>(ABS(H25-H7)/ABS(H25))*100</f>
        <v>266.66666666666669</v>
      </c>
      <c r="I34" s="5">
        <f>H7/H25</f>
        <v>-1.6666666666666667</v>
      </c>
      <c r="J34" s="5">
        <f>(ABS(J25-J7)/ABS(J25))*100</f>
        <v>0</v>
      </c>
      <c r="K34" s="5">
        <f>J7/J25</f>
        <v>1</v>
      </c>
      <c r="L34" s="5">
        <f>(ABS(L25-L7)/ABS(L25))*100</f>
        <v>2.9197080291970825</v>
      </c>
      <c r="M34" s="5">
        <f>L7/L25</f>
        <v>0.97080291970802912</v>
      </c>
      <c r="N34" s="5">
        <f>(ABS(N25-N7)/ABS(N25))*100</f>
        <v>6.0344827586206886</v>
      </c>
      <c r="O34" s="5">
        <f>N7/N25</f>
        <v>1.0603448275862069</v>
      </c>
      <c r="P34" s="5">
        <f t="shared" si="0"/>
        <v>8.4142394822006406</v>
      </c>
      <c r="Q34" s="5">
        <f t="shared" si="0"/>
        <v>4.2253521126760472</v>
      </c>
      <c r="R34" s="47"/>
    </row>
    <row r="35" spans="1:18" ht="18" x14ac:dyDescent="0.3">
      <c r="A35" s="38" t="s">
        <v>3</v>
      </c>
      <c r="B35" s="5">
        <f>(ABS(B26-B8)/B26)*100</f>
        <v>4.0258069133607072E-3</v>
      </c>
      <c r="C35" s="5">
        <f>B8/B26</f>
        <v>1.0000402580691337</v>
      </c>
      <c r="D35" s="5">
        <f>(ABS(D26-D8)/D26)*100</f>
        <v>0.21929824561403044</v>
      </c>
      <c r="E35" s="5">
        <f>D8/D26</f>
        <v>0.9978070175438597</v>
      </c>
      <c r="F35" s="5">
        <f>(ABS(F26-F8)/F26)*100</f>
        <v>0</v>
      </c>
      <c r="G35" s="5">
        <f>F8/F26</f>
        <v>1</v>
      </c>
      <c r="H35" s="5">
        <f>(ABS(H26-H8)/ABS(H26))*100</f>
        <v>50</v>
      </c>
      <c r="I35" s="5">
        <f>H8/H26</f>
        <v>1.5</v>
      </c>
      <c r="J35" s="5">
        <f>(ABS(J26-J8)/ABS(J26))*100</f>
        <v>2.3809523809523832</v>
      </c>
      <c r="K35" s="5">
        <f>J8/J26</f>
        <v>1.0238095238095237</v>
      </c>
      <c r="L35" s="5">
        <f>(ABS(L26-L8)/ABS(L26))*100</f>
        <v>0.29112081513827615</v>
      </c>
      <c r="M35" s="5">
        <f>L8/L26</f>
        <v>1.0029112081513827</v>
      </c>
      <c r="N35" s="5">
        <f>(ABS(N26-N8)/ABS(N26))*100</f>
        <v>0.24650780608052061</v>
      </c>
      <c r="O35" s="5">
        <f>N8/N26</f>
        <v>0.9975349219391948</v>
      </c>
      <c r="P35" s="5">
        <f t="shared" si="0"/>
        <v>11.607142857142867</v>
      </c>
      <c r="Q35" s="5">
        <f t="shared" si="0"/>
        <v>6.2015503875969022</v>
      </c>
      <c r="R35" s="47"/>
    </row>
    <row r="36" spans="1:18" ht="18" x14ac:dyDescent="0.3">
      <c r="A36" s="38" t="s">
        <v>4</v>
      </c>
      <c r="B36" s="5">
        <f>(ABS(B27-B9)/B27)*100</f>
        <v>2.0007501908062473</v>
      </c>
      <c r="C36" s="5">
        <f>B9/B27</f>
        <v>0.97999249809193756</v>
      </c>
      <c r="D36" s="5">
        <f>(ABS(D27-D9)/D27)*100</f>
        <v>4.3478260869565304</v>
      </c>
      <c r="E36" s="5">
        <f>D9/D27</f>
        <v>0.9565217391304347</v>
      </c>
      <c r="F36" s="5">
        <f>(ABS(F27-F9)/F27)*100</f>
        <v>55.000000000000007</v>
      </c>
      <c r="G36" s="5">
        <f>F9/F27</f>
        <v>0.44999999999999996</v>
      </c>
      <c r="H36" s="5">
        <f>(ABS(H27-H9)/ABS(H27))*100</f>
        <v>25.000000000000007</v>
      </c>
      <c r="I36" s="5">
        <f>H9/H27</f>
        <v>0.75</v>
      </c>
      <c r="J36" s="5">
        <f>(ABS(J27-J9)/ABS(J27))*100</f>
        <v>0.52631578947368474</v>
      </c>
      <c r="K36" s="5">
        <f>J9/J27</f>
        <v>1.0052631578947369</v>
      </c>
      <c r="L36" s="5">
        <f>(ABS(L27-L9)/ABS(L27))*100</f>
        <v>6.3305978898006945</v>
      </c>
      <c r="M36" s="5">
        <f>L9/L27</f>
        <v>0.93669402110199307</v>
      </c>
      <c r="N36" s="5">
        <f>(ABS(N27-N9)/ABS(N27))*100</f>
        <v>0.83650190114068002</v>
      </c>
      <c r="O36" s="5">
        <f>N9/N27</f>
        <v>1.0083650190114068</v>
      </c>
      <c r="P36" s="5">
        <f>(ABS(P27-P9)/ABS(P27))*100</f>
        <v>13.274336283185834</v>
      </c>
      <c r="Q36" s="5">
        <f>(ABS(Q27-Q9)/ABS(Q27))*100</f>
        <v>6.9767441860465098</v>
      </c>
      <c r="R36" s="47"/>
    </row>
    <row r="37" spans="1:18" ht="15" thickBot="1" x14ac:dyDescent="0.35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3"/>
    </row>
  </sheetData>
  <mergeCells count="55">
    <mergeCell ref="AC18:AE18"/>
    <mergeCell ref="R31:R32"/>
    <mergeCell ref="B28:Q28"/>
    <mergeCell ref="A29:A30"/>
    <mergeCell ref="B29:C29"/>
    <mergeCell ref="D29:E29"/>
    <mergeCell ref="F29:G29"/>
    <mergeCell ref="H29:I29"/>
    <mergeCell ref="J29:K29"/>
    <mergeCell ref="L29:M29"/>
    <mergeCell ref="N29:O29"/>
    <mergeCell ref="B19:Q19"/>
    <mergeCell ref="B20:C20"/>
    <mergeCell ref="D20:E20"/>
    <mergeCell ref="F20:G20"/>
    <mergeCell ref="H20:I20"/>
    <mergeCell ref="J20:K20"/>
    <mergeCell ref="L20:M20"/>
    <mergeCell ref="N20:O20"/>
    <mergeCell ref="P20:P21"/>
    <mergeCell ref="Q20:Q21"/>
    <mergeCell ref="X11:Y11"/>
    <mergeCell ref="A11:A12"/>
    <mergeCell ref="B11:C11"/>
    <mergeCell ref="D11:E11"/>
    <mergeCell ref="F11:G11"/>
    <mergeCell ref="H11:I11"/>
    <mergeCell ref="J11:K11"/>
    <mergeCell ref="L11:M11"/>
    <mergeCell ref="N11:O11"/>
    <mergeCell ref="S11:S12"/>
    <mergeCell ref="T11:U11"/>
    <mergeCell ref="V11:W11"/>
    <mergeCell ref="R4:R5"/>
    <mergeCell ref="A10:R10"/>
    <mergeCell ref="S10:AB10"/>
    <mergeCell ref="P2:P3"/>
    <mergeCell ref="Q2:Q3"/>
    <mergeCell ref="S2:S3"/>
    <mergeCell ref="T2:U2"/>
    <mergeCell ref="V2:W2"/>
    <mergeCell ref="X2:Y2"/>
    <mergeCell ref="AB4:AB9"/>
    <mergeCell ref="A1:R1"/>
    <mergeCell ref="S1:AB1"/>
    <mergeCell ref="A2:A3"/>
    <mergeCell ref="B2:C2"/>
    <mergeCell ref="D2:E2"/>
    <mergeCell ref="F2:G2"/>
    <mergeCell ref="H2:I2"/>
    <mergeCell ref="J2:K2"/>
    <mergeCell ref="L2:M2"/>
    <mergeCell ref="N2:O2"/>
    <mergeCell ref="Z2:Z3"/>
    <mergeCell ref="AA2:AA3"/>
  </mergeCells>
  <conditionalFormatting sqref="B13:B18 D13:D18 F13:F18 J13:J18 N13:N18">
    <cfRule type="cellIs" dxfId="5" priority="4" operator="greaterThan">
      <formula>5</formula>
    </cfRule>
  </conditionalFormatting>
  <conditionalFormatting sqref="C13:C18 E13:E18 G13:G18 K13:K18 O13:O18">
    <cfRule type="cellIs" dxfId="4" priority="3" operator="lessThan">
      <formula>0.98</formula>
    </cfRule>
  </conditionalFormatting>
  <conditionalFormatting sqref="X13:X18 B31:B32 D31:D32 F31:F32 H31:H32 J31:J32 L31:L32 N31:N32 P31:Q32 B34:B36 D34:D36 F34:F36 H34:H36 J34:J36 L34:L36 N34:N36 P34:Q36">
    <cfRule type="cellIs" dxfId="3" priority="6" operator="greaterThan">
      <formula>5</formula>
    </cfRule>
  </conditionalFormatting>
  <conditionalFormatting sqref="Y13:Y18 C31:C32 E31:E32 G31:G32 I31:I32 K31:K32 M31:M32 O31:O32 C34:C36 E34:E36 G34:G36 I34:I36 K34:K36 M34:M36 O34:O36">
    <cfRule type="cellIs" dxfId="2" priority="5" operator="lessThan">
      <formula>0.98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4AC4F-A0B3-4987-9EEC-D4F2F6D82B28}">
  <dimension ref="A1:M14"/>
  <sheetViews>
    <sheetView workbookViewId="0"/>
  </sheetViews>
  <sheetFormatPr defaultRowHeight="14.4" x14ac:dyDescent="0.3"/>
  <cols>
    <col min="2" max="2" width="13.6640625" customWidth="1"/>
    <col min="12" max="12" width="10.33203125" customWidth="1"/>
  </cols>
  <sheetData>
    <row r="1" spans="1:13" x14ac:dyDescent="0.3">
      <c r="A1" s="57" t="s">
        <v>50</v>
      </c>
      <c r="B1" s="57" t="s">
        <v>29</v>
      </c>
      <c r="C1" s="134" t="s">
        <v>51</v>
      </c>
      <c r="D1" s="134"/>
      <c r="E1" s="57">
        <v>0.6</v>
      </c>
      <c r="F1" s="57" t="s">
        <v>52</v>
      </c>
      <c r="G1" s="57">
        <v>9.42</v>
      </c>
      <c r="H1" s="58" t="s">
        <v>53</v>
      </c>
      <c r="I1" s="57">
        <v>0.04</v>
      </c>
      <c r="J1" s="132" t="s">
        <v>54</v>
      </c>
      <c r="K1" s="124">
        <f>_xlfn.VAR.S(G1:G3)</f>
        <v>0.17230000000000001</v>
      </c>
      <c r="L1" s="124">
        <f>G1-G2</f>
        <v>0.40000000000000036</v>
      </c>
    </row>
    <row r="2" spans="1:13" x14ac:dyDescent="0.3">
      <c r="A2" s="57" t="s">
        <v>50</v>
      </c>
      <c r="B2" s="57" t="s">
        <v>29</v>
      </c>
      <c r="C2" s="134" t="s">
        <v>51</v>
      </c>
      <c r="D2" s="134"/>
      <c r="E2" s="57">
        <v>0.2</v>
      </c>
      <c r="F2" s="57" t="s">
        <v>52</v>
      </c>
      <c r="G2" s="57">
        <v>9.02</v>
      </c>
      <c r="H2" s="58" t="s">
        <v>53</v>
      </c>
      <c r="I2" s="57">
        <v>0.04</v>
      </c>
      <c r="J2" s="132"/>
      <c r="K2" s="125"/>
      <c r="L2" s="125"/>
    </row>
    <row r="3" spans="1:13" x14ac:dyDescent="0.3">
      <c r="A3" s="57" t="s">
        <v>50</v>
      </c>
      <c r="B3" s="57" t="s">
        <v>29</v>
      </c>
      <c r="C3" s="134" t="s">
        <v>51</v>
      </c>
      <c r="D3" s="134"/>
      <c r="E3" s="57">
        <v>0.9</v>
      </c>
      <c r="F3" s="57" t="s">
        <v>52</v>
      </c>
      <c r="G3" s="57">
        <v>9.85</v>
      </c>
      <c r="H3" s="58" t="s">
        <v>53</v>
      </c>
      <c r="I3" s="57">
        <v>0.05</v>
      </c>
      <c r="J3" s="132"/>
      <c r="K3" s="125"/>
      <c r="L3" s="125"/>
    </row>
    <row r="4" spans="1:13" x14ac:dyDescent="0.3">
      <c r="A4" s="59" t="s">
        <v>50</v>
      </c>
      <c r="B4" s="59" t="s">
        <v>4</v>
      </c>
      <c r="C4" s="133" t="s">
        <v>51</v>
      </c>
      <c r="D4" s="133"/>
      <c r="E4" s="59">
        <v>0.6</v>
      </c>
      <c r="F4" s="59" t="s">
        <v>52</v>
      </c>
      <c r="G4" s="59">
        <v>14.92</v>
      </c>
      <c r="H4" s="62" t="s">
        <v>53</v>
      </c>
      <c r="I4" s="59">
        <v>0.08</v>
      </c>
      <c r="J4" s="132"/>
      <c r="K4" s="126">
        <f>_xlfn.VAR.S(G4:G6)</f>
        <v>0.49723333333333342</v>
      </c>
      <c r="L4" s="126">
        <f>G6-G5</f>
        <v>1.4100000000000001</v>
      </c>
    </row>
    <row r="5" spans="1:13" x14ac:dyDescent="0.3">
      <c r="A5" s="59" t="s">
        <v>50</v>
      </c>
      <c r="B5" s="59" t="s">
        <v>4</v>
      </c>
      <c r="C5" s="133" t="s">
        <v>51</v>
      </c>
      <c r="D5" s="133"/>
      <c r="E5" s="59">
        <v>0.2</v>
      </c>
      <c r="F5" s="59" t="s">
        <v>52</v>
      </c>
      <c r="G5" s="59">
        <v>14.24</v>
      </c>
      <c r="H5" s="62" t="s">
        <v>53</v>
      </c>
      <c r="I5" s="59">
        <v>7.0000000000000007E-2</v>
      </c>
      <c r="J5" s="132"/>
      <c r="K5" s="126"/>
      <c r="L5" s="126"/>
      <c r="M5">
        <f>L4/G4 *100</f>
        <v>9.4504021447721183</v>
      </c>
    </row>
    <row r="6" spans="1:13" x14ac:dyDescent="0.3">
      <c r="A6" s="59" t="s">
        <v>50</v>
      </c>
      <c r="B6" s="59" t="s">
        <v>4</v>
      </c>
      <c r="C6" s="133" t="s">
        <v>51</v>
      </c>
      <c r="D6" s="133"/>
      <c r="E6" s="59">
        <v>0.9</v>
      </c>
      <c r="F6" s="59" t="s">
        <v>52</v>
      </c>
      <c r="G6" s="59">
        <v>15.65</v>
      </c>
      <c r="H6" s="62" t="s">
        <v>53</v>
      </c>
      <c r="I6" s="59">
        <v>0.08</v>
      </c>
      <c r="J6" s="132"/>
      <c r="K6" s="126"/>
      <c r="L6" s="126"/>
    </row>
    <row r="7" spans="1:13" x14ac:dyDescent="0.3">
      <c r="A7" s="64" t="s">
        <v>50</v>
      </c>
      <c r="B7" s="64" t="s">
        <v>2</v>
      </c>
      <c r="C7" s="130" t="s">
        <v>51</v>
      </c>
      <c r="D7" s="130"/>
      <c r="E7" s="64">
        <v>0.6</v>
      </c>
      <c r="F7" s="64" t="s">
        <v>52</v>
      </c>
      <c r="G7" s="64">
        <v>4.26</v>
      </c>
      <c r="H7" s="65" t="s">
        <v>53</v>
      </c>
      <c r="I7" s="64">
        <v>0.03</v>
      </c>
      <c r="J7" s="63"/>
      <c r="K7" s="131">
        <f>_xlfn.VAR.S(G7:G9)</f>
        <v>3.2400000000000061E-2</v>
      </c>
      <c r="L7" s="131">
        <f>G9-G8</f>
        <v>0.36000000000000032</v>
      </c>
    </row>
    <row r="8" spans="1:13" x14ac:dyDescent="0.3">
      <c r="A8" s="64" t="s">
        <v>50</v>
      </c>
      <c r="B8" s="64" t="s">
        <v>2</v>
      </c>
      <c r="C8" s="130" t="s">
        <v>51</v>
      </c>
      <c r="D8" s="130"/>
      <c r="E8" s="64">
        <v>0.2</v>
      </c>
      <c r="F8" s="64" t="s">
        <v>52</v>
      </c>
      <c r="G8" s="64">
        <v>4.08</v>
      </c>
      <c r="H8" s="65" t="s">
        <v>53</v>
      </c>
      <c r="I8" s="64">
        <v>0.03</v>
      </c>
      <c r="J8" s="63"/>
      <c r="K8" s="131"/>
      <c r="L8" s="131"/>
    </row>
    <row r="9" spans="1:13" x14ac:dyDescent="0.3">
      <c r="A9" s="64" t="s">
        <v>50</v>
      </c>
      <c r="B9" s="64" t="s">
        <v>2</v>
      </c>
      <c r="C9" s="130" t="s">
        <v>51</v>
      </c>
      <c r="D9" s="130"/>
      <c r="E9" s="64">
        <v>0.9</v>
      </c>
      <c r="F9" s="64" t="s">
        <v>52</v>
      </c>
      <c r="G9" s="64">
        <v>4.4400000000000004</v>
      </c>
      <c r="H9" s="65" t="s">
        <v>53</v>
      </c>
      <c r="I9" s="64">
        <v>0.03</v>
      </c>
      <c r="J9" s="63"/>
      <c r="K9" s="131"/>
      <c r="L9" s="131"/>
    </row>
    <row r="10" spans="1:13" x14ac:dyDescent="0.3">
      <c r="A10" s="60" t="s">
        <v>50</v>
      </c>
      <c r="B10" s="60" t="s">
        <v>0</v>
      </c>
      <c r="C10" s="121" t="s">
        <v>51</v>
      </c>
      <c r="D10" s="121"/>
      <c r="E10" s="60">
        <v>0.6</v>
      </c>
      <c r="F10" s="60" t="s">
        <v>52</v>
      </c>
      <c r="G10" s="60">
        <v>5.59</v>
      </c>
      <c r="H10" s="61" t="s">
        <v>53</v>
      </c>
      <c r="I10" s="60">
        <v>0.04</v>
      </c>
      <c r="K10" s="128">
        <f>_xlfn.VAR.S(G10:G12)</f>
        <v>5.5299999999999946E-2</v>
      </c>
      <c r="L10" s="127">
        <f>G12-G10</f>
        <v>0.25</v>
      </c>
    </row>
    <row r="11" spans="1:13" x14ac:dyDescent="0.3">
      <c r="A11" s="60" t="s">
        <v>50</v>
      </c>
      <c r="B11" s="60" t="s">
        <v>0</v>
      </c>
      <c r="C11" s="121" t="s">
        <v>51</v>
      </c>
      <c r="D11" s="121"/>
      <c r="E11" s="60">
        <v>0.2</v>
      </c>
      <c r="F11" s="60" t="s">
        <v>52</v>
      </c>
      <c r="G11" s="60">
        <v>5.37</v>
      </c>
      <c r="H11" s="61" t="s">
        <v>53</v>
      </c>
      <c r="I11" s="60">
        <v>0.04</v>
      </c>
      <c r="K11" s="128"/>
      <c r="L11" s="128"/>
    </row>
    <row r="12" spans="1:13" x14ac:dyDescent="0.3">
      <c r="A12" s="60" t="s">
        <v>50</v>
      </c>
      <c r="B12" s="60" t="s">
        <v>0</v>
      </c>
      <c r="C12" s="121" t="s">
        <v>51</v>
      </c>
      <c r="D12" s="121"/>
      <c r="E12" s="60">
        <v>0.9</v>
      </c>
      <c r="F12" s="60" t="s">
        <v>52</v>
      </c>
      <c r="G12" s="60">
        <v>5.84</v>
      </c>
      <c r="H12" s="61" t="s">
        <v>53</v>
      </c>
      <c r="I12" s="60">
        <v>0.04</v>
      </c>
      <c r="K12" s="128"/>
      <c r="L12" s="129"/>
    </row>
    <row r="13" spans="1:13" x14ac:dyDescent="0.3">
      <c r="K13" s="67" t="s">
        <v>55</v>
      </c>
      <c r="L13" s="122" t="s">
        <v>58</v>
      </c>
    </row>
    <row r="14" spans="1:13" x14ac:dyDescent="0.3">
      <c r="A14" s="121" t="s">
        <v>59</v>
      </c>
      <c r="B14" s="121"/>
      <c r="L14" s="123"/>
    </row>
  </sheetData>
  <mergeCells count="23">
    <mergeCell ref="K10:K12"/>
    <mergeCell ref="C6:D6"/>
    <mergeCell ref="C1:D1"/>
    <mergeCell ref="C2:D2"/>
    <mergeCell ref="C3:D3"/>
    <mergeCell ref="C4:D4"/>
    <mergeCell ref="C5:D5"/>
    <mergeCell ref="A14:B14"/>
    <mergeCell ref="L13:L14"/>
    <mergeCell ref="L1:L3"/>
    <mergeCell ref="L4:L6"/>
    <mergeCell ref="L10:L12"/>
    <mergeCell ref="C7:D7"/>
    <mergeCell ref="C8:D8"/>
    <mergeCell ref="C9:D9"/>
    <mergeCell ref="K7:K9"/>
    <mergeCell ref="L7:L9"/>
    <mergeCell ref="C10:D10"/>
    <mergeCell ref="C11:D11"/>
    <mergeCell ref="C12:D12"/>
    <mergeCell ref="J1:J6"/>
    <mergeCell ref="K1:K3"/>
    <mergeCell ref="K4:K6"/>
  </mergeCells>
  <pageMargins left="0.7" right="0.7" top="0.75" bottom="0.75" header="0.3" footer="0.3"/>
  <ignoredErrors>
    <ignoredError sqref="K1 K4 K7 K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Turbospectrum (1)</vt:lpstr>
      <vt:lpstr>Synthe (1)</vt:lpstr>
      <vt:lpstr>MOOG (1)</vt:lpstr>
      <vt:lpstr>Turbospectrum (2)</vt:lpstr>
      <vt:lpstr>Synthe (2)</vt:lpstr>
      <vt:lpstr>MOOG (2)</vt:lpstr>
      <vt:lpstr>testing limb darkening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Bárbara Oliveira</dc:creator>
  <cp:lastModifiedBy>Lenovo</cp:lastModifiedBy>
  <dcterms:created xsi:type="dcterms:W3CDTF">2015-06-05T18:17:20Z</dcterms:created>
  <dcterms:modified xsi:type="dcterms:W3CDTF">2023-08-04T06:03:38Z</dcterms:modified>
</cp:coreProperties>
</file>