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46\Code\SavvyCoders\Activities\"/>
    </mc:Choice>
  </mc:AlternateContent>
  <xr:revisionPtr revIDLastSave="0" documentId="13_ncr:1_{407599FA-9F76-4DF8-A124-5C05100ACC50}" xr6:coauthVersionLast="47" xr6:coauthVersionMax="47" xr10:uidLastSave="{00000000-0000-0000-0000-000000000000}"/>
  <bookViews>
    <workbookView xWindow="-90" yWindow="0" windowWidth="19395" windowHeight="15585" activeTab="2" xr2:uid="{8D4C5268-695D-4616-9E91-53744754ABC6}"/>
  </bookViews>
  <sheets>
    <sheet name="Payroll" sheetId="4" r:id="rId1"/>
    <sheet name="Loans" sheetId="2" r:id="rId2"/>
    <sheet name="Functions" sheetId="3" r:id="rId3"/>
    <sheet name="Homework Instruction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8" i="3" l="1"/>
  <c r="I208" i="3"/>
  <c r="J208" i="3"/>
  <c r="G208" i="3"/>
  <c r="E152" i="3"/>
  <c r="M152" i="3"/>
  <c r="M116" i="3"/>
  <c r="C136" i="3" a="1"/>
  <c r="C136" i="3" s="1"/>
  <c r="D136" i="3" a="1"/>
  <c r="D136" i="3" s="1"/>
  <c r="E136" i="3"/>
  <c r="B136" i="3" a="1"/>
  <c r="B136" i="3" s="1"/>
  <c r="F129" i="3" a="1"/>
  <c r="F129" i="3" s="1"/>
  <c r="F128" i="3"/>
  <c r="H93" i="3"/>
  <c r="H94" i="3"/>
  <c r="H95" i="3"/>
  <c r="H92" i="3"/>
  <c r="L73" i="3"/>
  <c r="L72" i="3"/>
  <c r="L71" i="3"/>
  <c r="L70" i="3"/>
  <c r="L69" i="3"/>
  <c r="J44" i="3"/>
  <c r="J43" i="3"/>
  <c r="J42" i="3"/>
  <c r="E41" i="3"/>
  <c r="H29" i="3"/>
  <c r="H30" i="3"/>
  <c r="H31" i="3"/>
  <c r="H28" i="3"/>
  <c r="E18" i="3"/>
  <c r="E19" i="3"/>
  <c r="E17" i="3"/>
  <c r="D232" i="3"/>
  <c r="D233" i="3"/>
  <c r="D234" i="3"/>
  <c r="D235" i="3"/>
  <c r="D236" i="3"/>
  <c r="D237" i="3"/>
  <c r="D238" i="3"/>
  <c r="D239" i="3"/>
  <c r="D231" i="3"/>
  <c r="D119" i="3" a="1"/>
  <c r="D119" i="3" s="1"/>
  <c r="D118" i="3" a="1"/>
  <c r="D118" i="3" s="1"/>
  <c r="D120" i="3" a="1"/>
  <c r="D120" i="3" s="1"/>
  <c r="D121" i="3" a="1"/>
  <c r="D121" i="3" s="1"/>
  <c r="D122" i="3" a="1"/>
  <c r="D122" i="3" s="1"/>
  <c r="D123" i="3" a="1"/>
  <c r="D123" i="3" s="1"/>
  <c r="D124" i="3" a="1"/>
  <c r="D124" i="3" s="1"/>
  <c r="D125" i="3" a="1"/>
  <c r="D125" i="3" s="1"/>
  <c r="D117" i="3" a="1"/>
  <c r="D117" i="3" s="1"/>
  <c r="D147" i="3"/>
  <c r="D146" i="3"/>
  <c r="D141" i="3"/>
  <c r="D142" i="3"/>
  <c r="D143" i="3"/>
  <c r="D144" i="3"/>
  <c r="D145" i="3"/>
  <c r="D148" i="3"/>
  <c r="D140" i="3"/>
  <c r="D107" i="3"/>
  <c r="D106" i="3"/>
  <c r="D108" i="3"/>
  <c r="D109" i="3"/>
  <c r="D110" i="3"/>
  <c r="D111" i="3"/>
  <c r="D112" i="3"/>
  <c r="D113" i="3"/>
  <c r="D105" i="3"/>
  <c r="G179" i="3"/>
  <c r="G180" i="3"/>
  <c r="G178" i="3"/>
  <c r="G32" i="3"/>
  <c r="H12" i="3"/>
  <c r="G2" i="2"/>
  <c r="F2" i="2"/>
  <c r="E3" i="2"/>
  <c r="F3" i="2" s="1"/>
  <c r="G3" i="2" s="1"/>
  <c r="E4" i="2"/>
  <c r="F4" i="2" s="1"/>
  <c r="G4" i="2" s="1"/>
  <c r="E5" i="2"/>
  <c r="F5" i="2" s="1"/>
  <c r="G5" i="2" s="1"/>
  <c r="E2" i="2"/>
  <c r="B19" i="4"/>
  <c r="B18" i="4"/>
  <c r="B17" i="4"/>
  <c r="B16" i="4"/>
  <c r="H5" i="4"/>
  <c r="H6" i="4"/>
  <c r="H7" i="4"/>
  <c r="H8" i="4"/>
  <c r="H9" i="4"/>
  <c r="H10" i="4"/>
  <c r="H11" i="4"/>
  <c r="H12" i="4"/>
  <c r="H13" i="4"/>
  <c r="H14" i="4"/>
  <c r="H4" i="4"/>
  <c r="G5" i="4"/>
  <c r="G6" i="4"/>
  <c r="G7" i="4"/>
  <c r="G8" i="4"/>
  <c r="G9" i="4"/>
  <c r="G10" i="4"/>
  <c r="G11" i="4"/>
  <c r="G12" i="4"/>
  <c r="G13" i="4"/>
  <c r="G14" i="4"/>
  <c r="G4" i="4"/>
  <c r="F5" i="4"/>
  <c r="F6" i="4"/>
  <c r="F7" i="4"/>
  <c r="F8" i="4"/>
  <c r="F9" i="4"/>
  <c r="F10" i="4"/>
  <c r="F11" i="4"/>
  <c r="F12" i="4"/>
  <c r="F13" i="4"/>
  <c r="F14" i="4"/>
  <c r="F4" i="4"/>
  <c r="E5" i="4"/>
  <c r="E6" i="4"/>
  <c r="E7" i="4"/>
  <c r="E8" i="4"/>
  <c r="E9" i="4"/>
  <c r="E10" i="4"/>
  <c r="E11" i="4"/>
  <c r="E12" i="4"/>
  <c r="E13" i="4"/>
  <c r="E14" i="4"/>
  <c r="E4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<sst xmlns="http://schemas.openxmlformats.org/spreadsheetml/2006/main" count="865" uniqueCount="211">
  <si>
    <t>Principle</t>
  </si>
  <si>
    <t>Interest Rate</t>
  </si>
  <si>
    <t>Months</t>
  </si>
  <si>
    <t>Interest Paid</t>
  </si>
  <si>
    <t>Total Loan Paid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</si>
  <si>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</si>
  <si>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</si>
  <si>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</si>
  <si>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</si>
  <si>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</si>
  <si>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</si>
  <si>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</si>
  <si>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</si>
  <si>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</si>
  <si>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</si>
  <si>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</si>
  <si>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</si>
  <si>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</si>
  <si>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</si>
  <si>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</si>
  <si>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</si>
  <si>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</si>
  <si>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</si>
  <si>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</si>
  <si>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</si>
  <si>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</si>
  <si>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</si>
  <si>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</si>
  <si>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</si>
  <si>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</si>
  <si>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</si>
  <si>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</si>
  <si>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</si>
  <si>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</si>
  <si>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</si>
  <si>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</si>
  <si>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</si>
  <si>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</si>
  <si>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</si>
  <si>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</si>
  <si>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</si>
  <si>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</si>
  <si>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</si>
  <si>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</si>
  <si>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</si>
  <si>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</si>
  <si>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</si>
  <si>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</si>
  <si>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</si>
  <si>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</si>
  <si>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</si>
  <si>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</si>
  <si>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</si>
  <si>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</si>
  <si>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</si>
  <si>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</si>
  <si>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</si>
  <si>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</si>
  <si>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</si>
  <si>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</si>
  <si>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</si>
  <si>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</si>
  <si>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</si>
  <si>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</si>
  <si>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</si>
  <si>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</si>
  <si>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</si>
  <si>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</si>
  <si>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</si>
  <si>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</si>
  <si>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</si>
  <si>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</si>
  <si>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</si>
  <si>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</si>
  <si>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</si>
  <si>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</si>
  <si>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</si>
  <si>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</si>
  <si>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</si>
  <si>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</si>
  <si>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</si>
  <si>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</si>
  <si>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</si>
  <si>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</si>
  <si>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</si>
  <si>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</si>
  <si>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</si>
  <si>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</si>
  <si>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</si>
  <si>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</si>
  <si>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</si>
  <si>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Total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</si>
  <si>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</si>
  <si>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</si>
  <si>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</si>
  <si>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</si>
  <si>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</si>
  <si>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</si>
  <si>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</si>
  <si>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</si>
  <si>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</si>
  <si>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</si>
  <si>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</si>
  <si>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</si>
  <si>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</si>
  <si>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</si>
  <si>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</si>
  <si>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</si>
  <si>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</si>
  <si>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</si>
  <si>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</si>
  <si>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</si>
  <si>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</si>
  <si>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</si>
  <si>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</si>
  <si>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</si>
  <si>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</si>
  <si>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</si>
  <si>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</si>
  <si>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</si>
  <si>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</si>
  <si>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</si>
  <si>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</si>
  <si>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</si>
  <si>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</si>
  <si>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</si>
  <si>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</si>
  <si>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</si>
  <si>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</si>
  <si>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</si>
  <si>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</si>
  <si>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</si>
  <si>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</si>
  <si>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</si>
  <si>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</si>
  <si>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</si>
  <si>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</si>
  <si>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</si>
  <si>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</si>
  <si>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</si>
  <si>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</si>
  <si>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</si>
  <si>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</si>
  <si>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</si>
  <si>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</si>
  <si>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</si>
  <si>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</si>
  <si>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</si>
  <si>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</si>
  <si>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</si>
  <si>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</si>
  <si>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</si>
  <si>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</si>
  <si>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</si>
  <si>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</si>
  <si>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</si>
  <si>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</si>
  <si>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</si>
  <si>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</si>
  <si>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</si>
  <si>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</si>
  <si>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</si>
  <si>
    <t>Step</t>
  </si>
  <si>
    <t>Task</t>
  </si>
  <si>
    <t xml:space="preserve">On the Payroll worksheet, Insert 4 columns after Hours Worked
</t>
  </si>
  <si>
    <t>Insert 4 columns after Overtime hours</t>
  </si>
  <si>
    <t>Enter in a series of hours worked into the new columns</t>
  </si>
  <si>
    <t>Enter in a series of Overtime hours into the new columns</t>
  </si>
  <si>
    <t>Use the ABSOLUTE value sign: Add $ signs before values to fix the formula calculations and copy the calculations into all the neccesary cells
($c$4 tells any new cells to always reference c4)</t>
  </si>
  <si>
    <t>Add ABSOLUTE calculations for overtime</t>
  </si>
  <si>
    <t>Color each section a different color</t>
  </si>
  <si>
    <t>Do the totals for the month</t>
  </si>
  <si>
    <t>Calculate a whole month’s worth of Pay totals</t>
  </si>
  <si>
    <t>Put everything in borders</t>
  </si>
  <si>
    <t>Decide for yourself how you would set the print area and format printing for this spreadsheet</t>
  </si>
  <si>
    <t xml:space="preserve">Save the workbook and compare your workbook to the solution that we've provided.
</t>
  </si>
  <si>
    <t>Employee Payroll</t>
  </si>
  <si>
    <t>Last Name</t>
  </si>
  <si>
    <t>First Name</t>
  </si>
  <si>
    <t>Hourly Wage</t>
  </si>
  <si>
    <t>Hours Worked</t>
  </si>
  <si>
    <t>Pay</t>
  </si>
  <si>
    <t>Walker</t>
  </si>
  <si>
    <t>Bell</t>
  </si>
  <si>
    <t>Rodgers</t>
  </si>
  <si>
    <t>Hill</t>
  </si>
  <si>
    <t>Abbott</t>
  </si>
  <si>
    <t>Young</t>
  </si>
  <si>
    <t>Hail</t>
  </si>
  <si>
    <t>Miller</t>
  </si>
  <si>
    <t>Little</t>
  </si>
  <si>
    <t>Munnson</t>
  </si>
  <si>
    <t>Taylor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</si>
  <si>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</si>
  <si>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</si>
  <si>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</si>
  <si>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</si>
  <si>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</si>
  <si>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</si>
  <si>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</si>
  <si>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</si>
  <si>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</si>
  <si>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</si>
  <si>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</si>
  <si>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MAX</t>
  </si>
  <si>
    <t>MIN</t>
  </si>
  <si>
    <t>AVG</t>
  </si>
  <si>
    <t>TOTAL</t>
  </si>
  <si>
    <t>Overtime Hours</t>
  </si>
  <si>
    <t>Overtime Bonus</t>
  </si>
  <si>
    <t xml:space="preserve">Grass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</si>
</sst>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rgb="FF1F2328"/>
      <name val="Var(--fontStack-monospace, ui-m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15" fontId="0" fillId="0" borderId="0" xfId="0" applyNumberFormat="1"/>
    <xf numFmtId="44" fontId="0" fillId="0" borderId="0" xfId="1" applyFont="1"/>
    <xf numFmtId="44" fontId="0" fillId="0" borderId="0" xfId="0" applyNumberFormat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center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Loans!$B$1</c:f>
              <c:strCache>
                <c:ptCount val="1"/>
                <c:pt idx="0">
                  <c:v>Principle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Loans!$A$2:$A$5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Loans!$B$2:$B$5</c:f>
              <c:numCache>
                <c:formatCode>#,##0</c:formatCode>
                <c:ptCount val="4"/>
                <c:pt idx="0">
                  <c:v>22000</c:v>
                </c:pt>
                <c:pt idx="1">
                  <c:v>35000</c:v>
                </c:pt>
                <c:pt idx="2">
                  <c:v>45005</c:v>
                </c:pt>
                <c:pt idx="3">
                  <c:v>90050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1-403D-8792-7BF90ABF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487520"/>
        <c:axId val="934475040"/>
      </c:barChart>
      <c:catAx>
        <c:axId val="9344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75040"/>
        <c:crosses val="autoZero"/>
        <c:auto val="1"/>
        <c:lblAlgn val="ctr"/>
        <c:lblOffset val="100"/>
        <c:noMultiLvlLbl val="0"/>
      </c:catAx>
      <c:valAx>
        <c:axId val="9344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185737</xdr:rowOff>
    </xdr:from>
    <xdr:to>
      <xdr:col>6</xdr:col>
      <xdr:colOff>781050</xdr:colOff>
      <xdr:row>21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1523B-B4F3-CF1B-E204-8662AF6F9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76C0-2B2C-44F2-BC63-3FD054315D77}">
  <dimension ref="A1:H19"/>
  <sheetViews>
    <sheetView workbookViewId="0">
      <selection activeCell="C19" sqref="C19"/>
    </sheetView>
  </sheetViews>
  <sheetFormatPr defaultRowHeight="15"/>
  <cols>
    <col min="1" max="1" width="16.7109375" customWidth="1"/>
    <col min="2" max="2" width="14.140625" customWidth="1"/>
    <col min="3" max="3" width="14.42578125" style="27" customWidth="1"/>
    <col min="4" max="4" width="16" customWidth="1"/>
    <col min="5" max="5" width="10.5703125" bestFit="1" customWidth="1"/>
    <col min="6" max="6" width="18.42578125" customWidth="1"/>
    <col min="7" max="7" width="15.5703125" customWidth="1"/>
    <col min="8" max="8" width="13" customWidth="1"/>
  </cols>
  <sheetData>
    <row r="1" spans="1:8">
      <c r="A1" t="s">
        <v>176</v>
      </c>
      <c r="D1" s="26">
        <v>45414</v>
      </c>
    </row>
    <row r="3" spans="1:8">
      <c r="A3" t="s">
        <v>177</v>
      </c>
      <c r="B3" t="s">
        <v>178</v>
      </c>
      <c r="C3" s="27" t="s">
        <v>179</v>
      </c>
      <c r="D3" t="s">
        <v>180</v>
      </c>
      <c r="E3" t="s">
        <v>181</v>
      </c>
      <c r="F3" t="s">
        <v>208</v>
      </c>
      <c r="G3" t="s">
        <v>209</v>
      </c>
      <c r="H3" t="s">
        <v>91</v>
      </c>
    </row>
    <row r="4" spans="1:8">
      <c r="A4" t="s">
        <v>182</v>
      </c>
      <c r="B4" t="s">
        <v>193</v>
      </c>
      <c r="C4" s="27">
        <v>10</v>
      </c>
      <c r="D4">
        <v>40</v>
      </c>
      <c r="E4" s="27">
        <f>IF(D4&lt;=40,C4*D4,40*C4)</f>
        <v>400</v>
      </c>
      <c r="F4">
        <f>IF(D4&gt;40,D4-40,0)</f>
        <v>0</v>
      </c>
      <c r="G4" s="28">
        <f>1.5*F4*C4</f>
        <v>0</v>
      </c>
      <c r="H4" s="28">
        <f>SUM(E4,G4)</f>
        <v>400</v>
      </c>
    </row>
    <row r="5" spans="1:8">
      <c r="A5" t="s">
        <v>183</v>
      </c>
      <c r="B5" t="s">
        <v>194</v>
      </c>
      <c r="C5" s="27">
        <v>15</v>
      </c>
      <c r="D5">
        <v>35</v>
      </c>
      <c r="E5" s="27">
        <f t="shared" ref="E5:E14" si="0">IF(D5&lt;=40,C5*D5,40*C5)</f>
        <v>525</v>
      </c>
      <c r="F5">
        <f t="shared" ref="F5:F14" si="1">IF(D5&gt;40,D5-40,0)</f>
        <v>0</v>
      </c>
      <c r="G5" s="28">
        <f t="shared" ref="G5:G14" si="2">1.5*F5*C5</f>
        <v>0</v>
      </c>
      <c r="H5" s="28">
        <f t="shared" ref="H5:H14" si="3">SUM(E5,G5)</f>
        <v>525</v>
      </c>
    </row>
    <row r="6" spans="1:8">
      <c r="A6" t="s">
        <v>184</v>
      </c>
      <c r="B6" t="s">
        <v>195</v>
      </c>
      <c r="C6" s="27">
        <v>3.5</v>
      </c>
      <c r="D6">
        <v>30</v>
      </c>
      <c r="E6" s="27">
        <f t="shared" si="0"/>
        <v>105</v>
      </c>
      <c r="F6">
        <f t="shared" si="1"/>
        <v>0</v>
      </c>
      <c r="G6" s="28">
        <f t="shared" si="2"/>
        <v>0</v>
      </c>
      <c r="H6" s="28">
        <f t="shared" si="3"/>
        <v>105</v>
      </c>
    </row>
    <row r="7" spans="1:8">
      <c r="A7" t="s">
        <v>185</v>
      </c>
      <c r="B7" t="s">
        <v>196</v>
      </c>
      <c r="C7" s="27">
        <v>20.100000000000001</v>
      </c>
      <c r="D7">
        <v>50</v>
      </c>
      <c r="E7" s="27">
        <f t="shared" si="0"/>
        <v>804</v>
      </c>
      <c r="F7">
        <f t="shared" si="1"/>
        <v>10</v>
      </c>
      <c r="G7" s="28">
        <f t="shared" si="2"/>
        <v>301.5</v>
      </c>
      <c r="H7" s="28">
        <f t="shared" si="3"/>
        <v>1105.5</v>
      </c>
    </row>
    <row r="8" spans="1:8">
      <c r="A8" t="s">
        <v>186</v>
      </c>
      <c r="B8" t="s">
        <v>197</v>
      </c>
      <c r="C8" s="27">
        <v>5.75</v>
      </c>
      <c r="D8">
        <v>55</v>
      </c>
      <c r="E8" s="27">
        <f t="shared" si="0"/>
        <v>230</v>
      </c>
      <c r="F8">
        <f t="shared" si="1"/>
        <v>15</v>
      </c>
      <c r="G8" s="28">
        <f t="shared" si="2"/>
        <v>129.375</v>
      </c>
      <c r="H8" s="28">
        <f t="shared" si="3"/>
        <v>359.375</v>
      </c>
    </row>
    <row r="9" spans="1:8">
      <c r="A9" t="s">
        <v>187</v>
      </c>
      <c r="B9" t="s">
        <v>198</v>
      </c>
      <c r="C9" s="27">
        <v>12</v>
      </c>
      <c r="D9">
        <v>45</v>
      </c>
      <c r="E9" s="27">
        <f t="shared" si="0"/>
        <v>480</v>
      </c>
      <c r="F9">
        <f t="shared" si="1"/>
        <v>5</v>
      </c>
      <c r="G9" s="28">
        <f t="shared" si="2"/>
        <v>90</v>
      </c>
      <c r="H9" s="28">
        <f t="shared" si="3"/>
        <v>570</v>
      </c>
    </row>
    <row r="10" spans="1:8">
      <c r="A10" t="s">
        <v>188</v>
      </c>
      <c r="B10" t="s">
        <v>199</v>
      </c>
      <c r="C10" s="27">
        <v>6.55</v>
      </c>
      <c r="D10">
        <v>25</v>
      </c>
      <c r="E10" s="27">
        <f t="shared" si="0"/>
        <v>163.75</v>
      </c>
      <c r="F10">
        <f t="shared" si="1"/>
        <v>0</v>
      </c>
      <c r="G10" s="28">
        <f t="shared" si="2"/>
        <v>0</v>
      </c>
      <c r="H10" s="28">
        <f t="shared" si="3"/>
        <v>163.75</v>
      </c>
    </row>
    <row r="11" spans="1:8">
      <c r="A11" t="s">
        <v>189</v>
      </c>
      <c r="B11" t="s">
        <v>200</v>
      </c>
      <c r="C11" s="27">
        <v>30</v>
      </c>
      <c r="D11">
        <v>29</v>
      </c>
      <c r="E11" s="27">
        <f t="shared" si="0"/>
        <v>870</v>
      </c>
      <c r="F11">
        <f t="shared" si="1"/>
        <v>0</v>
      </c>
      <c r="G11" s="28">
        <f t="shared" si="2"/>
        <v>0</v>
      </c>
      <c r="H11" s="28">
        <f t="shared" si="3"/>
        <v>870</v>
      </c>
    </row>
    <row r="12" spans="1:8">
      <c r="A12" t="s">
        <v>190</v>
      </c>
      <c r="B12" t="s">
        <v>201</v>
      </c>
      <c r="C12" s="27">
        <v>75</v>
      </c>
      <c r="D12">
        <v>32</v>
      </c>
      <c r="E12" s="27">
        <f t="shared" si="0"/>
        <v>2400</v>
      </c>
      <c r="F12">
        <f t="shared" si="1"/>
        <v>0</v>
      </c>
      <c r="G12" s="28">
        <f t="shared" si="2"/>
        <v>0</v>
      </c>
      <c r="H12" s="28">
        <f t="shared" si="3"/>
        <v>2400</v>
      </c>
    </row>
    <row r="13" spans="1:8">
      <c r="A13" t="s">
        <v>191</v>
      </c>
      <c r="B13" t="s">
        <v>202</v>
      </c>
      <c r="C13" s="27">
        <v>40</v>
      </c>
      <c r="D13">
        <v>44</v>
      </c>
      <c r="E13" s="27">
        <f t="shared" si="0"/>
        <v>1600</v>
      </c>
      <c r="F13">
        <f t="shared" si="1"/>
        <v>4</v>
      </c>
      <c r="G13" s="28">
        <f t="shared" si="2"/>
        <v>240</v>
      </c>
      <c r="H13" s="28">
        <f t="shared" si="3"/>
        <v>1840</v>
      </c>
    </row>
    <row r="14" spans="1:8">
      <c r="A14" t="s">
        <v>192</v>
      </c>
      <c r="B14" t="s">
        <v>203</v>
      </c>
      <c r="C14" s="27">
        <v>25</v>
      </c>
      <c r="D14">
        <v>22</v>
      </c>
      <c r="E14" s="27">
        <f t="shared" si="0"/>
        <v>550</v>
      </c>
      <c r="F14">
        <f t="shared" si="1"/>
        <v>0</v>
      </c>
      <c r="G14" s="28">
        <f t="shared" si="2"/>
        <v>0</v>
      </c>
      <c r="H14" s="28">
        <f t="shared" si="3"/>
        <v>550</v>
      </c>
    </row>
    <row r="16" spans="1:8">
      <c r="A16" t="s">
        <v>204</v>
      </c>
      <c r="B16" s="28">
        <f>MAX(H4:H14)</f>
        <v>2400</v>
      </c>
    </row>
    <row r="17" spans="1:2">
      <c r="A17" t="s">
        <v>205</v>
      </c>
      <c r="B17" s="28">
        <f>MIN(H4:H14)</f>
        <v>105</v>
      </c>
    </row>
    <row r="18" spans="1:2">
      <c r="A18" t="s">
        <v>206</v>
      </c>
      <c r="B18" s="27">
        <f>AVERAGE(H4:H14)</f>
        <v>808.05681818181813</v>
      </c>
    </row>
    <row r="19" spans="1:2">
      <c r="A19" t="s">
        <v>207</v>
      </c>
      <c r="B19" s="28">
        <f>SUM(H4:H14)</f>
        <v>8888.625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1:G5"/>
  <sheetViews>
    <sheetView workbookViewId="0">
      <selection sqref="A1:B5"/>
    </sheetView>
  </sheetViews>
  <sheetFormatPr defaultRowHeight="15"/>
  <cols>
    <col min="2" max="2" width="8.85546875" bestFit="1" customWidth="1"/>
    <col min="3" max="3" width="12.4257812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22000</v>
      </c>
      <c r="C2" s="2">
        <v>0.12</v>
      </c>
      <c r="D2">
        <v>12</v>
      </c>
      <c r="E2" s="27">
        <f>B2*C2</f>
        <v>2640</v>
      </c>
      <c r="F2" s="27">
        <f>SUM(B2,E2)</f>
        <v>24640</v>
      </c>
      <c r="G2" s="3">
        <f>F2/D2</f>
        <v>2053.3333333333335</v>
      </c>
    </row>
    <row r="3" spans="1:7">
      <c r="A3" t="s">
        <v>7</v>
      </c>
      <c r="B3" s="1">
        <v>35000</v>
      </c>
      <c r="C3" s="2">
        <v>0.23</v>
      </c>
      <c r="D3">
        <v>12</v>
      </c>
      <c r="E3" s="27">
        <f t="shared" ref="E3:E5" si="0">B3*C3</f>
        <v>8050</v>
      </c>
      <c r="F3" s="27">
        <f t="shared" ref="F3:F5" si="1">SUM(B3,E3)</f>
        <v>43050</v>
      </c>
      <c r="G3" s="3">
        <f t="shared" ref="G3:G5" si="2">F3/D3</f>
        <v>3587.5</v>
      </c>
    </row>
    <row r="4" spans="1:7">
      <c r="A4" t="s">
        <v>8</v>
      </c>
      <c r="B4" s="1">
        <v>45005</v>
      </c>
      <c r="C4" s="2">
        <v>4.4999999999999998E-2</v>
      </c>
      <c r="D4">
        <v>12</v>
      </c>
      <c r="E4" s="27">
        <f t="shared" si="0"/>
        <v>2025.2249999999999</v>
      </c>
      <c r="F4" s="27">
        <f t="shared" si="1"/>
        <v>47030.224999999999</v>
      </c>
      <c r="G4" s="3">
        <f t="shared" si="2"/>
        <v>3919.1854166666667</v>
      </c>
    </row>
    <row r="5" spans="1:7">
      <c r="A5" t="s">
        <v>9</v>
      </c>
      <c r="B5" s="1">
        <v>90050</v>
      </c>
      <c r="C5" s="2">
        <v>3.2500000000000001E-2</v>
      </c>
      <c r="D5">
        <v>12</v>
      </c>
      <c r="E5" s="27">
        <f t="shared" si="0"/>
        <v>2926.625</v>
      </c>
      <c r="F5" s="27">
        <f t="shared" si="1"/>
        <v>92976.625</v>
      </c>
      <c r="G5" s="3">
        <f t="shared" si="2"/>
        <v>7748.052083333333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tabSelected="1" topLeftCell="E189" workbookViewId="0">
      <selection activeCell="G211" sqref="G210:G211"/>
    </sheetView>
  </sheetViews>
  <sheetFormatPr defaultColWidth="9.140625" defaultRowHeight="15.75"/>
  <cols>
    <col min="1" max="1" width="20.85546875" style="4" bestFit="1" customWidth="1"/>
    <col min="2" max="2" width="19.42578125" style="4" bestFit="1" customWidth="1"/>
    <col min="3" max="3" width="13.140625" style="4" bestFit="1" customWidth="1"/>
    <col min="4" max="4" width="48.7109375" style="4" bestFit="1" customWidth="1"/>
    <col min="5" max="5" width="19.42578125" style="4" bestFit="1" customWidth="1"/>
    <col min="6" max="6" width="20.85546875" style="4" bestFit="1" customWidth="1"/>
    <col min="7" max="7" width="31.7109375" style="4" customWidth="1"/>
    <col min="8" max="8" width="21.85546875" style="4" bestFit="1" customWidth="1"/>
    <col min="9" max="9" width="45.28515625" style="4" bestFit="1" customWidth="1"/>
    <col min="10" max="10" width="10.42578125" style="4" bestFit="1" customWidth="1"/>
    <col min="11" max="11" width="11.140625" style="4" bestFit="1" customWidth="1"/>
    <col min="12" max="13" width="11.5703125" style="4" bestFit="1" customWidth="1"/>
    <col min="14" max="14" width="11.28515625" style="4" bestFit="1" customWidth="1"/>
    <col min="15" max="16384" width="9.140625" style="4"/>
  </cols>
  <sheetData>
    <row r="1" spans="1:9">
      <c r="A1" s="30" t="s">
        <v>10</v>
      </c>
      <c r="B1" s="30"/>
      <c r="C1" s="30"/>
      <c r="D1" s="30"/>
      <c r="F1" s="30" t="s">
        <v>11</v>
      </c>
      <c r="G1" s="30"/>
      <c r="H1" s="30"/>
      <c r="I1" s="30"/>
    </row>
    <row r="2" spans="1:9">
      <c r="A2" s="5" t="s">
        <v>12</v>
      </c>
      <c r="B2" s="5" t="s">
        <v>13</v>
      </c>
      <c r="C2" s="5" t="s">
        <v>14</v>
      </c>
      <c r="D2" s="5" t="s">
        <v>15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1:9">
      <c r="A3" s="5" t="s">
        <v>16</v>
      </c>
      <c r="B3" s="5" t="s">
        <v>17</v>
      </c>
      <c r="C3" s="5">
        <v>45</v>
      </c>
      <c r="D3" s="5"/>
      <c r="F3" s="5" t="s">
        <v>16</v>
      </c>
      <c r="G3" s="5" t="s">
        <v>17</v>
      </c>
      <c r="H3" s="5">
        <v>45</v>
      </c>
      <c r="I3" s="5"/>
    </row>
    <row r="4" spans="1:9">
      <c r="A4" s="5" t="s">
        <v>18</v>
      </c>
      <c r="B4" s="5" t="s">
        <v>17</v>
      </c>
      <c r="C4" s="5">
        <v>60</v>
      </c>
      <c r="D4" s="5"/>
      <c r="F4" s="5" t="s">
        <v>18</v>
      </c>
      <c r="G4" s="5" t="s">
        <v>17</v>
      </c>
      <c r="H4" s="5">
        <v>60</v>
      </c>
      <c r="I4" s="5"/>
    </row>
    <row r="5" spans="1:9">
      <c r="A5" s="5" t="s">
        <v>19</v>
      </c>
      <c r="B5" s="5" t="s">
        <v>17</v>
      </c>
      <c r="C5" s="5">
        <v>80</v>
      </c>
      <c r="D5" s="5"/>
      <c r="F5" s="5" t="s">
        <v>19</v>
      </c>
      <c r="G5" s="5" t="s">
        <v>17</v>
      </c>
      <c r="H5" s="5">
        <v>80</v>
      </c>
      <c r="I5" s="5"/>
    </row>
    <row r="6" spans="1:9">
      <c r="A6" s="5" t="s">
        <v>20</v>
      </c>
      <c r="B6" s="5" t="s">
        <v>21</v>
      </c>
      <c r="C6" s="5">
        <v>65</v>
      </c>
      <c r="D6" s="5"/>
      <c r="F6" s="5" t="s">
        <v>20</v>
      </c>
      <c r="G6" s="5" t="s">
        <v>21</v>
      </c>
      <c r="H6" s="5">
        <v>65</v>
      </c>
      <c r="I6" s="5"/>
    </row>
    <row r="7" spans="1:9">
      <c r="A7" s="5" t="s">
        <v>22</v>
      </c>
      <c r="B7" s="5" t="s">
        <v>21</v>
      </c>
      <c r="C7" s="5">
        <v>80</v>
      </c>
      <c r="D7" s="5"/>
      <c r="F7" s="5" t="s">
        <v>22</v>
      </c>
      <c r="G7" s="5" t="s">
        <v>21</v>
      </c>
      <c r="H7" s="5">
        <v>80</v>
      </c>
      <c r="I7" s="5"/>
    </row>
    <row r="8" spans="1:9">
      <c r="A8" s="5" t="s">
        <v>23</v>
      </c>
      <c r="B8" s="5" t="s">
        <v>21</v>
      </c>
      <c r="C8" s="5">
        <v>100</v>
      </c>
      <c r="D8" s="5"/>
      <c r="F8" s="5" t="s">
        <v>23</v>
      </c>
      <c r="G8" s="5" t="s">
        <v>21</v>
      </c>
      <c r="H8" s="5">
        <v>100</v>
      </c>
      <c r="I8" s="5"/>
    </row>
    <row r="9" spans="1:9">
      <c r="A9" s="5" t="s">
        <v>24</v>
      </c>
      <c r="B9" s="5" t="s">
        <v>25</v>
      </c>
      <c r="C9" s="5">
        <v>43</v>
      </c>
      <c r="D9" s="5"/>
      <c r="F9" s="5" t="s">
        <v>24</v>
      </c>
      <c r="G9" s="5" t="s">
        <v>25</v>
      </c>
      <c r="H9" s="5">
        <v>43</v>
      </c>
      <c r="I9" s="5"/>
    </row>
    <row r="10" spans="1:9">
      <c r="A10" s="5" t="s">
        <v>26</v>
      </c>
      <c r="B10" s="5" t="s">
        <v>25</v>
      </c>
      <c r="C10" s="5">
        <v>58</v>
      </c>
      <c r="D10" s="5"/>
      <c r="F10" s="5" t="s">
        <v>26</v>
      </c>
      <c r="G10" s="5" t="s">
        <v>25</v>
      </c>
      <c r="H10" s="5">
        <v>58</v>
      </c>
      <c r="I10" s="5"/>
    </row>
    <row r="11" spans="1:9">
      <c r="A11" s="5" t="s">
        <v>27</v>
      </c>
      <c r="B11" s="5" t="s">
        <v>25</v>
      </c>
      <c r="C11" s="5">
        <v>78</v>
      </c>
      <c r="D11" s="5"/>
      <c r="F11" s="5" t="s">
        <v>27</v>
      </c>
      <c r="G11" s="5" t="s">
        <v>25</v>
      </c>
      <c r="H11" s="5">
        <v>78</v>
      </c>
      <c r="I11" s="5"/>
    </row>
    <row r="12" spans="1:9">
      <c r="A12" s="4" t="s">
        <v>28</v>
      </c>
      <c r="H12" s="4">
        <f>SUM(H3:H11)</f>
        <v>609</v>
      </c>
    </row>
    <row r="13" spans="1:9">
      <c r="A13" s="29" t="s">
        <v>29</v>
      </c>
      <c r="B13" s="29"/>
      <c r="C13" s="29"/>
      <c r="D13" s="29"/>
      <c r="E13" s="29"/>
    </row>
    <row r="14" spans="1:9">
      <c r="A14" s="5" t="s">
        <v>12</v>
      </c>
      <c r="B14" s="5" t="s">
        <v>13</v>
      </c>
      <c r="C14" s="6" t="s">
        <v>14</v>
      </c>
      <c r="D14" s="7"/>
    </row>
    <row r="15" spans="1:9">
      <c r="A15" s="5" t="s">
        <v>16</v>
      </c>
      <c r="B15" s="5" t="s">
        <v>17</v>
      </c>
      <c r="C15" s="6">
        <v>45</v>
      </c>
      <c r="D15" s="7"/>
    </row>
    <row r="16" spans="1:9">
      <c r="A16" s="5" t="s">
        <v>18</v>
      </c>
      <c r="B16" s="5" t="s">
        <v>17</v>
      </c>
      <c r="C16" s="6">
        <v>60</v>
      </c>
      <c r="D16" s="8" t="s">
        <v>30</v>
      </c>
      <c r="E16" s="8" t="s">
        <v>31</v>
      </c>
    </row>
    <row r="17" spans="1:9">
      <c r="A17" s="5" t="s">
        <v>19</v>
      </c>
      <c r="B17" s="5" t="s">
        <v>17</v>
      </c>
      <c r="C17" s="6">
        <v>80</v>
      </c>
      <c r="D17" s="9" t="s">
        <v>17</v>
      </c>
      <c r="E17" s="5">
        <f>AVERAGEIF($B15:$B23,D17,$C15:$C23)</f>
        <v>61.666666666666664</v>
      </c>
    </row>
    <row r="18" spans="1:9">
      <c r="A18" s="5" t="s">
        <v>20</v>
      </c>
      <c r="B18" s="5" t="s">
        <v>21</v>
      </c>
      <c r="C18" s="6">
        <v>65</v>
      </c>
      <c r="D18" s="9" t="s">
        <v>21</v>
      </c>
      <c r="E18" s="5">
        <f t="shared" ref="E18:E19" si="0">AVERAGEIF($B16:$B24,D18,$C16:$C24)</f>
        <v>81.666666666666671</v>
      </c>
    </row>
    <row r="19" spans="1:9">
      <c r="A19" s="5" t="s">
        <v>22</v>
      </c>
      <c r="B19" s="5" t="s">
        <v>21</v>
      </c>
      <c r="C19" s="6">
        <v>80</v>
      </c>
      <c r="D19" s="9" t="s">
        <v>25</v>
      </c>
      <c r="E19" s="5">
        <f t="shared" si="0"/>
        <v>59.666666666666664</v>
      </c>
    </row>
    <row r="20" spans="1:9">
      <c r="A20" s="5" t="s">
        <v>23</v>
      </c>
      <c r="B20" s="5" t="s">
        <v>21</v>
      </c>
      <c r="C20" s="6">
        <v>100</v>
      </c>
      <c r="D20" s="7"/>
    </row>
    <row r="21" spans="1:9">
      <c r="A21" s="5" t="s">
        <v>24</v>
      </c>
      <c r="B21" s="5" t="s">
        <v>25</v>
      </c>
      <c r="C21" s="6">
        <v>43</v>
      </c>
      <c r="D21" s="7"/>
    </row>
    <row r="22" spans="1:9">
      <c r="A22" s="5" t="s">
        <v>26</v>
      </c>
      <c r="B22" s="5" t="s">
        <v>25</v>
      </c>
      <c r="C22" s="6">
        <v>58</v>
      </c>
      <c r="D22" s="7"/>
    </row>
    <row r="23" spans="1:9">
      <c r="A23" s="5" t="s">
        <v>27</v>
      </c>
      <c r="B23" s="5" t="s">
        <v>25</v>
      </c>
      <c r="C23" s="6">
        <v>78</v>
      </c>
      <c r="D23" s="7"/>
    </row>
    <row r="25" spans="1:9">
      <c r="A25" s="29" t="s">
        <v>32</v>
      </c>
      <c r="B25" s="29"/>
      <c r="C25" s="29"/>
      <c r="D25" s="29"/>
      <c r="E25" s="29"/>
      <c r="F25" s="29"/>
      <c r="G25" s="29"/>
      <c r="H25" s="29"/>
      <c r="I25" s="29"/>
    </row>
    <row r="26" spans="1:9">
      <c r="A26" s="5" t="s">
        <v>12</v>
      </c>
      <c r="B26" s="5" t="s">
        <v>13</v>
      </c>
      <c r="C26" s="5" t="s">
        <v>33</v>
      </c>
      <c r="D26" s="5" t="s">
        <v>34</v>
      </c>
    </row>
    <row r="27" spans="1:9">
      <c r="A27" s="5" t="s">
        <v>35</v>
      </c>
      <c r="B27" s="5" t="s">
        <v>17</v>
      </c>
      <c r="C27" s="5">
        <v>49</v>
      </c>
      <c r="D27" s="5">
        <v>1</v>
      </c>
      <c r="F27" s="10" t="s">
        <v>30</v>
      </c>
      <c r="G27" s="11" t="s">
        <v>36</v>
      </c>
      <c r="H27" s="11" t="s">
        <v>37</v>
      </c>
      <c r="I27" s="12"/>
    </row>
    <row r="28" spans="1:9">
      <c r="A28" s="5" t="s">
        <v>38</v>
      </c>
      <c r="B28" s="5" t="s">
        <v>17</v>
      </c>
      <c r="C28" s="5">
        <v>63</v>
      </c>
      <c r="D28" s="5">
        <v>1</v>
      </c>
      <c r="F28" s="13" t="s">
        <v>17</v>
      </c>
      <c r="G28" s="14">
        <v>1</v>
      </c>
      <c r="H28" s="31">
        <f>AVERAGEIFS(C27:C38, B27:B38, F28, D27:D38,G28)</f>
        <v>65</v>
      </c>
      <c r="I28" s="15"/>
    </row>
    <row r="29" spans="1:9">
      <c r="A29" s="5" t="s">
        <v>39</v>
      </c>
      <c r="B29" s="5" t="s">
        <v>17</v>
      </c>
      <c r="C29" s="5">
        <v>83</v>
      </c>
      <c r="D29" s="5">
        <v>1</v>
      </c>
      <c r="F29" s="13" t="s">
        <v>21</v>
      </c>
      <c r="G29" s="14">
        <v>1</v>
      </c>
      <c r="H29" s="31">
        <f t="shared" ref="H29:H31" si="1">AVERAGEIFS(C28:C39, B28:B39, F29, D28:D39,G29)</f>
        <v>59.666666666666664</v>
      </c>
      <c r="I29" s="15"/>
    </row>
    <row r="30" spans="1:9">
      <c r="A30" s="5" t="s">
        <v>40</v>
      </c>
      <c r="B30" s="5" t="s">
        <v>21</v>
      </c>
      <c r="C30" s="5">
        <v>43</v>
      </c>
      <c r="D30" s="5">
        <v>1</v>
      </c>
      <c r="F30" s="13" t="s">
        <v>17</v>
      </c>
      <c r="G30" s="14">
        <v>2</v>
      </c>
      <c r="H30" s="31">
        <f t="shared" si="1"/>
        <v>81.666666666666671</v>
      </c>
      <c r="I30" s="15"/>
    </row>
    <row r="31" spans="1:9">
      <c r="A31" s="5" t="s">
        <v>41</v>
      </c>
      <c r="B31" s="5" t="s">
        <v>21</v>
      </c>
      <c r="C31" s="5">
        <v>58</v>
      </c>
      <c r="D31" s="5">
        <v>1</v>
      </c>
      <c r="F31" s="16" t="s">
        <v>21</v>
      </c>
      <c r="G31" s="17">
        <v>2</v>
      </c>
      <c r="H31" s="31">
        <f t="shared" si="1"/>
        <v>59.666666666666664</v>
      </c>
      <c r="I31" s="18"/>
    </row>
    <row r="32" spans="1:9">
      <c r="A32" s="5" t="s">
        <v>42</v>
      </c>
      <c r="B32" s="5" t="s">
        <v>21</v>
      </c>
      <c r="C32" s="5">
        <v>78</v>
      </c>
      <c r="D32" s="5">
        <v>1</v>
      </c>
      <c r="G32" s="4">
        <f>SUM(G28:G31)</f>
        <v>6</v>
      </c>
    </row>
    <row r="33" spans="1:10">
      <c r="A33" s="5" t="s">
        <v>43</v>
      </c>
      <c r="B33" s="5" t="s">
        <v>17</v>
      </c>
      <c r="C33" s="5">
        <v>65</v>
      </c>
      <c r="D33" s="5">
        <v>2</v>
      </c>
    </row>
    <row r="34" spans="1:10">
      <c r="A34" s="5" t="s">
        <v>44</v>
      </c>
      <c r="B34" s="5" t="s">
        <v>17</v>
      </c>
      <c r="C34" s="5">
        <v>80</v>
      </c>
      <c r="D34" s="5">
        <v>2</v>
      </c>
    </row>
    <row r="35" spans="1:10">
      <c r="A35" s="5" t="s">
        <v>45</v>
      </c>
      <c r="B35" s="5" t="s">
        <v>17</v>
      </c>
      <c r="C35" s="5">
        <v>100</v>
      </c>
      <c r="D35" s="5">
        <v>2</v>
      </c>
    </row>
    <row r="36" spans="1:10">
      <c r="A36" s="5" t="s">
        <v>46</v>
      </c>
      <c r="B36" s="5" t="s">
        <v>21</v>
      </c>
      <c r="C36" s="5">
        <v>43</v>
      </c>
      <c r="D36" s="5">
        <v>2</v>
      </c>
    </row>
    <row r="37" spans="1:10">
      <c r="A37" s="5" t="s">
        <v>47</v>
      </c>
      <c r="B37" s="5" t="s">
        <v>21</v>
      </c>
      <c r="C37" s="5">
        <v>58</v>
      </c>
      <c r="D37" s="5">
        <v>2</v>
      </c>
    </row>
    <row r="38" spans="1:10">
      <c r="A38" s="5" t="s">
        <v>48</v>
      </c>
      <c r="B38" s="5" t="s">
        <v>21</v>
      </c>
      <c r="C38" s="5">
        <v>78</v>
      </c>
      <c r="D38" s="5">
        <v>2</v>
      </c>
    </row>
    <row r="39" spans="1:10">
      <c r="A39" s="4" t="s">
        <v>28</v>
      </c>
    </row>
    <row r="40" spans="1:10">
      <c r="A40" s="29" t="s">
        <v>49</v>
      </c>
      <c r="B40" s="29"/>
      <c r="C40" s="29"/>
      <c r="D40" s="29"/>
      <c r="F40" s="29" t="s">
        <v>50</v>
      </c>
      <c r="G40" s="29"/>
      <c r="H40" s="29"/>
      <c r="I40" s="29"/>
    </row>
    <row r="41" spans="1:10">
      <c r="A41" s="5" t="s">
        <v>12</v>
      </c>
      <c r="B41" s="5" t="s">
        <v>13</v>
      </c>
      <c r="C41" s="5" t="s">
        <v>51</v>
      </c>
      <c r="D41" s="5" t="s">
        <v>52</v>
      </c>
      <c r="E41" s="4">
        <f>COUNT(D42:D61)</f>
        <v>20</v>
      </c>
      <c r="F41" s="5" t="s">
        <v>12</v>
      </c>
      <c r="G41" s="5" t="s">
        <v>13</v>
      </c>
      <c r="H41" s="5" t="s">
        <v>51</v>
      </c>
      <c r="I41" s="5" t="s">
        <v>52</v>
      </c>
    </row>
    <row r="42" spans="1:10">
      <c r="A42" s="5" t="s">
        <v>53</v>
      </c>
      <c r="B42" s="5" t="s">
        <v>54</v>
      </c>
      <c r="C42" s="5"/>
      <c r="D42" s="5">
        <v>305</v>
      </c>
      <c r="F42" s="5" t="s">
        <v>53</v>
      </c>
      <c r="G42" s="5" t="s">
        <v>54</v>
      </c>
      <c r="H42" s="5"/>
      <c r="I42" s="5">
        <v>305</v>
      </c>
      <c r="J42" s="4">
        <f>COUNTA(H42:H61)</f>
        <v>12</v>
      </c>
    </row>
    <row r="43" spans="1:10">
      <c r="A43" s="5" t="s">
        <v>55</v>
      </c>
      <c r="B43" s="5" t="s">
        <v>25</v>
      </c>
      <c r="C43" s="5" t="s">
        <v>54</v>
      </c>
      <c r="D43" s="5">
        <v>510</v>
      </c>
      <c r="F43" s="5" t="s">
        <v>55</v>
      </c>
      <c r="G43" s="5" t="s">
        <v>25</v>
      </c>
      <c r="H43" s="5" t="s">
        <v>54</v>
      </c>
      <c r="I43" s="5">
        <v>510</v>
      </c>
      <c r="J43" s="4">
        <f>COUNTA(G42:G61)</f>
        <v>20</v>
      </c>
    </row>
    <row r="44" spans="1:10">
      <c r="A44" s="5" t="s">
        <v>56</v>
      </c>
      <c r="B44" s="5" t="s">
        <v>17</v>
      </c>
      <c r="C44" s="5" t="s">
        <v>57</v>
      </c>
      <c r="D44" s="5">
        <v>490</v>
      </c>
      <c r="F44" s="5" t="s">
        <v>56</v>
      </c>
      <c r="G44" s="5" t="s">
        <v>17</v>
      </c>
      <c r="H44" s="5" t="s">
        <v>57</v>
      </c>
      <c r="I44" s="5">
        <v>490</v>
      </c>
      <c r="J44" s="4">
        <f>COUNTBLANK(G42:H61)</f>
        <v>8</v>
      </c>
    </row>
    <row r="45" spans="1:10">
      <c r="A45" s="5" t="s">
        <v>58</v>
      </c>
      <c r="B45" s="5" t="s">
        <v>25</v>
      </c>
      <c r="C45" s="5" t="s">
        <v>57</v>
      </c>
      <c r="D45" s="5">
        <v>335</v>
      </c>
      <c r="F45" s="5" t="s">
        <v>58</v>
      </c>
      <c r="G45" s="5" t="s">
        <v>25</v>
      </c>
      <c r="H45" s="5" t="s">
        <v>57</v>
      </c>
      <c r="I45" s="5">
        <v>335</v>
      </c>
    </row>
    <row r="46" spans="1:10">
      <c r="A46" s="5" t="s">
        <v>59</v>
      </c>
      <c r="B46" s="5" t="s">
        <v>60</v>
      </c>
      <c r="C46" s="5" t="s">
        <v>61</v>
      </c>
      <c r="D46" s="5">
        <v>465</v>
      </c>
      <c r="F46" s="5" t="s">
        <v>59</v>
      </c>
      <c r="G46" s="5" t="s">
        <v>60</v>
      </c>
      <c r="H46" s="5" t="s">
        <v>61</v>
      </c>
      <c r="I46" s="5">
        <v>465</v>
      </c>
    </row>
    <row r="47" spans="1:10">
      <c r="A47" s="5" t="s">
        <v>62</v>
      </c>
      <c r="B47" s="5" t="s">
        <v>25</v>
      </c>
      <c r="C47" s="5" t="s">
        <v>63</v>
      </c>
      <c r="D47" s="5">
        <v>475</v>
      </c>
      <c r="F47" s="5" t="s">
        <v>62</v>
      </c>
      <c r="G47" s="5" t="s">
        <v>25</v>
      </c>
      <c r="H47" s="5" t="s">
        <v>63</v>
      </c>
      <c r="I47" s="5">
        <v>475</v>
      </c>
    </row>
    <row r="48" spans="1:10">
      <c r="A48" s="5" t="s">
        <v>64</v>
      </c>
      <c r="B48" s="5" t="s">
        <v>25</v>
      </c>
      <c r="C48" s="5" t="s">
        <v>63</v>
      </c>
      <c r="D48" s="5">
        <v>525</v>
      </c>
      <c r="F48" s="5" t="s">
        <v>64</v>
      </c>
      <c r="G48" s="5" t="s">
        <v>25</v>
      </c>
      <c r="H48" s="5" t="s">
        <v>63</v>
      </c>
      <c r="I48" s="5">
        <v>525</v>
      </c>
    </row>
    <row r="49" spans="1:9">
      <c r="A49" s="5" t="s">
        <v>65</v>
      </c>
      <c r="B49" s="5" t="s">
        <v>66</v>
      </c>
      <c r="C49" s="5" t="s">
        <v>67</v>
      </c>
      <c r="D49" s="5">
        <v>385</v>
      </c>
      <c r="F49" s="5" t="s">
        <v>65</v>
      </c>
      <c r="G49" s="5" t="s">
        <v>66</v>
      </c>
      <c r="H49" s="5" t="s">
        <v>67</v>
      </c>
      <c r="I49" s="5">
        <v>385</v>
      </c>
    </row>
    <row r="50" spans="1:9">
      <c r="A50" s="5" t="s">
        <v>68</v>
      </c>
      <c r="B50" s="5" t="s">
        <v>69</v>
      </c>
      <c r="C50" s="5"/>
      <c r="D50" s="5">
        <v>420</v>
      </c>
      <c r="F50" s="5" t="s">
        <v>68</v>
      </c>
      <c r="G50" s="5" t="s">
        <v>69</v>
      </c>
      <c r="H50" s="5"/>
      <c r="I50" s="5">
        <v>420</v>
      </c>
    </row>
    <row r="51" spans="1:9">
      <c r="A51" s="5" t="s">
        <v>70</v>
      </c>
      <c r="B51" s="5" t="s">
        <v>71</v>
      </c>
      <c r="C51" s="5" t="s">
        <v>72</v>
      </c>
      <c r="D51" s="5">
        <v>349</v>
      </c>
      <c r="F51" s="5" t="s">
        <v>70</v>
      </c>
      <c r="G51" s="5" t="s">
        <v>71</v>
      </c>
      <c r="H51" s="5" t="s">
        <v>72</v>
      </c>
      <c r="I51" s="5">
        <v>349</v>
      </c>
    </row>
    <row r="52" spans="1:9">
      <c r="A52" s="5" t="s">
        <v>73</v>
      </c>
      <c r="B52" s="5" t="s">
        <v>71</v>
      </c>
      <c r="C52" s="5"/>
      <c r="D52" s="5">
        <v>253</v>
      </c>
      <c r="F52" s="5" t="s">
        <v>73</v>
      </c>
      <c r="G52" s="5" t="s">
        <v>71</v>
      </c>
      <c r="H52" s="5"/>
      <c r="I52" s="5">
        <v>253</v>
      </c>
    </row>
    <row r="53" spans="1:9">
      <c r="A53" s="5" t="s">
        <v>74</v>
      </c>
      <c r="B53" s="5" t="s">
        <v>75</v>
      </c>
      <c r="C53" s="5" t="s">
        <v>57</v>
      </c>
      <c r="D53" s="5">
        <v>395</v>
      </c>
      <c r="F53" s="5" t="s">
        <v>74</v>
      </c>
      <c r="G53" s="5" t="s">
        <v>75</v>
      </c>
      <c r="H53" s="5" t="s">
        <v>57</v>
      </c>
      <c r="I53" s="5">
        <v>395</v>
      </c>
    </row>
    <row r="54" spans="1:9">
      <c r="A54" s="5" t="s">
        <v>76</v>
      </c>
      <c r="B54" s="5" t="s">
        <v>71</v>
      </c>
      <c r="C54" s="5" t="s">
        <v>72</v>
      </c>
      <c r="D54" s="5">
        <v>310</v>
      </c>
      <c r="F54" s="5" t="s">
        <v>76</v>
      </c>
      <c r="G54" s="5" t="s">
        <v>71</v>
      </c>
      <c r="H54" s="5" t="s">
        <v>72</v>
      </c>
      <c r="I54" s="5">
        <v>310</v>
      </c>
    </row>
    <row r="55" spans="1:9">
      <c r="A55" s="5" t="s">
        <v>77</v>
      </c>
      <c r="B55" s="5" t="s">
        <v>25</v>
      </c>
      <c r="C55" s="5"/>
      <c r="D55" s="5">
        <v>475</v>
      </c>
      <c r="F55" s="5" t="s">
        <v>77</v>
      </c>
      <c r="G55" s="5" t="s">
        <v>25</v>
      </c>
      <c r="H55" s="5"/>
      <c r="I55" s="5">
        <v>475</v>
      </c>
    </row>
    <row r="56" spans="1:9">
      <c r="A56" s="5" t="s">
        <v>78</v>
      </c>
      <c r="B56" s="5" t="s">
        <v>57</v>
      </c>
      <c r="C56" s="5" t="s">
        <v>67</v>
      </c>
      <c r="D56" s="5">
        <v>505</v>
      </c>
      <c r="F56" s="5" t="s">
        <v>78</v>
      </c>
      <c r="G56" s="5" t="s">
        <v>57</v>
      </c>
      <c r="H56" s="5" t="s">
        <v>67</v>
      </c>
      <c r="I56" s="5">
        <v>505</v>
      </c>
    </row>
    <row r="57" spans="1:9">
      <c r="A57" s="5" t="s">
        <v>79</v>
      </c>
      <c r="B57" s="5" t="s">
        <v>54</v>
      </c>
      <c r="C57" s="5"/>
      <c r="D57" s="5">
        <v>455</v>
      </c>
      <c r="F57" s="5" t="s">
        <v>79</v>
      </c>
      <c r="G57" s="5" t="s">
        <v>54</v>
      </c>
      <c r="H57" s="5"/>
      <c r="I57" s="5">
        <v>455</v>
      </c>
    </row>
    <row r="58" spans="1:9">
      <c r="A58" s="5" t="s">
        <v>41</v>
      </c>
      <c r="B58" s="5" t="s">
        <v>21</v>
      </c>
      <c r="C58" s="5"/>
      <c r="D58" s="5">
        <v>405</v>
      </c>
      <c r="F58" s="5" t="s">
        <v>41</v>
      </c>
      <c r="G58" s="5" t="s">
        <v>21</v>
      </c>
      <c r="H58" s="5"/>
      <c r="I58" s="5">
        <v>405</v>
      </c>
    </row>
    <row r="59" spans="1:9">
      <c r="A59" s="5" t="s">
        <v>80</v>
      </c>
      <c r="B59" s="5" t="s">
        <v>57</v>
      </c>
      <c r="C59" s="5"/>
      <c r="D59" s="5">
        <v>438</v>
      </c>
      <c r="F59" s="5" t="s">
        <v>80</v>
      </c>
      <c r="G59" s="5" t="s">
        <v>57</v>
      </c>
      <c r="H59" s="5"/>
      <c r="I59" s="5">
        <v>438</v>
      </c>
    </row>
    <row r="60" spans="1:9">
      <c r="A60" s="5" t="s">
        <v>81</v>
      </c>
      <c r="B60" s="5" t="s">
        <v>82</v>
      </c>
      <c r="C60" s="5" t="s">
        <v>57</v>
      </c>
      <c r="D60" s="5">
        <v>310</v>
      </c>
      <c r="F60" s="5" t="s">
        <v>81</v>
      </c>
      <c r="G60" s="5" t="s">
        <v>82</v>
      </c>
      <c r="H60" s="5" t="s">
        <v>57</v>
      </c>
      <c r="I60" s="5">
        <v>310</v>
      </c>
    </row>
    <row r="61" spans="1:9">
      <c r="A61" s="5" t="s">
        <v>83</v>
      </c>
      <c r="B61" s="5" t="s">
        <v>25</v>
      </c>
      <c r="C61" s="5"/>
      <c r="D61" s="5">
        <v>200</v>
      </c>
      <c r="F61" s="5" t="s">
        <v>83</v>
      </c>
      <c r="G61" s="5" t="s">
        <v>25</v>
      </c>
      <c r="H61" s="5"/>
      <c r="I61" s="5">
        <v>200</v>
      </c>
    </row>
    <row r="64" spans="1:9">
      <c r="A64" s="29" t="s">
        <v>84</v>
      </c>
      <c r="B64" s="29"/>
      <c r="C64" s="29"/>
      <c r="D64" s="29"/>
      <c r="F64" s="30" t="s">
        <v>85</v>
      </c>
      <c r="G64" s="30"/>
      <c r="H64" s="30"/>
      <c r="I64" s="30"/>
    </row>
    <row r="65" spans="1:12">
      <c r="A65" s="5" t="s">
        <v>12</v>
      </c>
      <c r="B65" s="5" t="s">
        <v>13</v>
      </c>
      <c r="C65" s="5" t="s">
        <v>51</v>
      </c>
      <c r="D65" s="5" t="s">
        <v>52</v>
      </c>
      <c r="F65" s="5" t="s">
        <v>12</v>
      </c>
      <c r="G65" s="5" t="s">
        <v>13</v>
      </c>
      <c r="H65" s="5" t="s">
        <v>51</v>
      </c>
      <c r="I65" s="5" t="s">
        <v>52</v>
      </c>
    </row>
    <row r="66" spans="1:12">
      <c r="A66" s="5" t="s">
        <v>53</v>
      </c>
      <c r="B66" s="5" t="s">
        <v>54</v>
      </c>
      <c r="C66" s="5"/>
      <c r="D66" s="5">
        <v>305</v>
      </c>
      <c r="F66" s="5" t="s">
        <v>53</v>
      </c>
      <c r="G66" s="5" t="s">
        <v>54</v>
      </c>
      <c r="H66" s="5"/>
      <c r="I66" s="5">
        <v>305</v>
      </c>
    </row>
    <row r="67" spans="1:12">
      <c r="A67" s="5" t="s">
        <v>55</v>
      </c>
      <c r="B67" s="5" t="s">
        <v>25</v>
      </c>
      <c r="C67" s="5" t="s">
        <v>54</v>
      </c>
      <c r="D67" s="5">
        <v>510</v>
      </c>
      <c r="F67" s="5" t="s">
        <v>55</v>
      </c>
      <c r="G67" s="5" t="s">
        <v>25</v>
      </c>
      <c r="H67" s="5" t="s">
        <v>54</v>
      </c>
      <c r="I67" s="5">
        <v>510</v>
      </c>
    </row>
    <row r="68" spans="1:12">
      <c r="A68" s="5" t="s">
        <v>56</v>
      </c>
      <c r="B68" s="5" t="s">
        <v>17</v>
      </c>
      <c r="C68" s="5" t="s">
        <v>57</v>
      </c>
      <c r="D68" s="5">
        <v>490</v>
      </c>
      <c r="F68" s="5" t="s">
        <v>56</v>
      </c>
      <c r="G68" s="5" t="s">
        <v>17</v>
      </c>
      <c r="H68" s="5" t="s">
        <v>57</v>
      </c>
      <c r="I68" s="5">
        <v>490</v>
      </c>
    </row>
    <row r="69" spans="1:12">
      <c r="A69" s="5" t="s">
        <v>58</v>
      </c>
      <c r="B69" s="5" t="s">
        <v>25</v>
      </c>
      <c r="C69" s="5" t="s">
        <v>57</v>
      </c>
      <c r="D69" s="5">
        <v>335</v>
      </c>
      <c r="F69" s="5" t="s">
        <v>58</v>
      </c>
      <c r="G69" s="5" t="s">
        <v>25</v>
      </c>
      <c r="H69" s="5" t="s">
        <v>57</v>
      </c>
      <c r="I69" s="5">
        <v>335</v>
      </c>
      <c r="K69" s="19" t="s">
        <v>17</v>
      </c>
      <c r="L69" s="5">
        <f>COUNTIF(G66:G85,"grass")</f>
        <v>1</v>
      </c>
    </row>
    <row r="70" spans="1:12">
      <c r="A70" s="5" t="s">
        <v>59</v>
      </c>
      <c r="B70" s="5" t="s">
        <v>60</v>
      </c>
      <c r="C70" s="5" t="s">
        <v>61</v>
      </c>
      <c r="D70" s="5">
        <v>465</v>
      </c>
      <c r="F70" s="5" t="s">
        <v>59</v>
      </c>
      <c r="G70" s="5" t="s">
        <v>60</v>
      </c>
      <c r="H70" s="5" t="s">
        <v>61</v>
      </c>
      <c r="I70" s="5">
        <v>465</v>
      </c>
      <c r="K70" s="19" t="s">
        <v>25</v>
      </c>
      <c r="L70" s="5">
        <f>COUNTIF(G66:G85,"water")</f>
        <v>6</v>
      </c>
    </row>
    <row r="71" spans="1:12">
      <c r="A71" s="5" t="s">
        <v>62</v>
      </c>
      <c r="B71" s="5" t="s">
        <v>25</v>
      </c>
      <c r="C71" s="5" t="s">
        <v>63</v>
      </c>
      <c r="D71" s="5">
        <v>475</v>
      </c>
      <c r="F71" s="5" t="s">
        <v>62</v>
      </c>
      <c r="G71" s="5" t="s">
        <v>25</v>
      </c>
      <c r="H71" s="5" t="s">
        <v>63</v>
      </c>
      <c r="I71" s="5">
        <v>475</v>
      </c>
      <c r="K71" s="19" t="s">
        <v>60</v>
      </c>
      <c r="L71" s="5">
        <f>COUNTIF(G66:H85,"electric")</f>
        <v>1</v>
      </c>
    </row>
    <row r="72" spans="1:12">
      <c r="A72" s="5" t="s">
        <v>64</v>
      </c>
      <c r="B72" s="5" t="s">
        <v>25</v>
      </c>
      <c r="C72" s="5" t="s">
        <v>63</v>
      </c>
      <c r="D72" s="5">
        <v>525</v>
      </c>
      <c r="F72" s="5" t="s">
        <v>64</v>
      </c>
      <c r="G72" s="5" t="s">
        <v>25</v>
      </c>
      <c r="H72" s="5" t="s">
        <v>63</v>
      </c>
      <c r="I72" s="5">
        <v>525</v>
      </c>
      <c r="K72" s="19" t="s">
        <v>54</v>
      </c>
      <c r="L72" s="5">
        <f>COUNTIF(G66:H85,K72)</f>
        <v>3</v>
      </c>
    </row>
    <row r="73" spans="1:12">
      <c r="A73" s="5" t="s">
        <v>65</v>
      </c>
      <c r="B73" s="5" t="s">
        <v>66</v>
      </c>
      <c r="C73" s="5" t="s">
        <v>67</v>
      </c>
      <c r="D73" s="5">
        <v>385</v>
      </c>
      <c r="F73" s="5" t="s">
        <v>65</v>
      </c>
      <c r="G73" s="5" t="s">
        <v>66</v>
      </c>
      <c r="H73" s="5" t="s">
        <v>67</v>
      </c>
      <c r="I73" s="5">
        <v>385</v>
      </c>
      <c r="K73" s="19" t="s">
        <v>66</v>
      </c>
      <c r="L73" s="5">
        <f>COUNTIF(G66:H85,K73)</f>
        <v>1</v>
      </c>
    </row>
    <row r="74" spans="1:12">
      <c r="A74" s="5" t="s">
        <v>68</v>
      </c>
      <c r="B74" s="5" t="s">
        <v>69</v>
      </c>
      <c r="C74" s="5"/>
      <c r="D74" s="5">
        <v>420</v>
      </c>
      <c r="F74" s="5" t="s">
        <v>68</v>
      </c>
      <c r="G74" s="5" t="s">
        <v>69</v>
      </c>
      <c r="H74" s="5"/>
      <c r="I74" s="5">
        <v>420</v>
      </c>
      <c r="K74" s="19" t="s">
        <v>69</v>
      </c>
      <c r="L74" s="5"/>
    </row>
    <row r="75" spans="1:12">
      <c r="A75" s="5" t="s">
        <v>70</v>
      </c>
      <c r="B75" s="5" t="s">
        <v>71</v>
      </c>
      <c r="C75" s="5" t="s">
        <v>72</v>
      </c>
      <c r="D75" s="5">
        <v>349</v>
      </c>
      <c r="F75" s="5" t="s">
        <v>70</v>
      </c>
      <c r="G75" s="5" t="s">
        <v>71</v>
      </c>
      <c r="H75" s="5" t="s">
        <v>72</v>
      </c>
      <c r="I75" s="5">
        <v>349</v>
      </c>
      <c r="K75" s="19" t="s">
        <v>71</v>
      </c>
      <c r="L75" s="5"/>
    </row>
    <row r="76" spans="1:12">
      <c r="A76" s="5" t="s">
        <v>73</v>
      </c>
      <c r="B76" s="5" t="s">
        <v>71</v>
      </c>
      <c r="C76" s="5"/>
      <c r="D76" s="5">
        <v>253</v>
      </c>
      <c r="F76" s="5" t="s">
        <v>73</v>
      </c>
      <c r="G76" s="5" t="s">
        <v>71</v>
      </c>
      <c r="H76" s="5"/>
      <c r="I76" s="5">
        <v>253</v>
      </c>
      <c r="K76" s="19" t="s">
        <v>75</v>
      </c>
      <c r="L76" s="5"/>
    </row>
    <row r="77" spans="1:12">
      <c r="A77" s="5" t="s">
        <v>74</v>
      </c>
      <c r="B77" s="5" t="s">
        <v>75</v>
      </c>
      <c r="C77" s="5" t="s">
        <v>57</v>
      </c>
      <c r="D77" s="5">
        <v>395</v>
      </c>
      <c r="F77" s="5" t="s">
        <v>74</v>
      </c>
      <c r="G77" s="5" t="s">
        <v>75</v>
      </c>
      <c r="H77" s="5" t="s">
        <v>57</v>
      </c>
      <c r="I77" s="5">
        <v>395</v>
      </c>
      <c r="K77" s="19" t="s">
        <v>57</v>
      </c>
      <c r="L77" s="5"/>
    </row>
    <row r="78" spans="1:12">
      <c r="A78" s="5" t="s">
        <v>76</v>
      </c>
      <c r="B78" s="5" t="s">
        <v>71</v>
      </c>
      <c r="C78" s="5" t="s">
        <v>72</v>
      </c>
      <c r="D78" s="5">
        <v>310</v>
      </c>
      <c r="F78" s="5" t="s">
        <v>76</v>
      </c>
      <c r="G78" s="5" t="s">
        <v>71</v>
      </c>
      <c r="H78" s="5" t="s">
        <v>72</v>
      </c>
      <c r="I78" s="5">
        <v>310</v>
      </c>
      <c r="K78" s="19" t="s">
        <v>21</v>
      </c>
      <c r="L78" s="5"/>
    </row>
    <row r="79" spans="1:12">
      <c r="A79" s="5" t="s">
        <v>77</v>
      </c>
      <c r="B79" s="5" t="s">
        <v>25</v>
      </c>
      <c r="C79" s="5"/>
      <c r="D79" s="5">
        <v>475</v>
      </c>
      <c r="F79" s="5" t="s">
        <v>77</v>
      </c>
      <c r="G79" s="5" t="s">
        <v>25</v>
      </c>
      <c r="H79" s="5"/>
      <c r="I79" s="5">
        <v>475</v>
      </c>
      <c r="K79" s="19" t="s">
        <v>82</v>
      </c>
      <c r="L79" s="5"/>
    </row>
    <row r="80" spans="1:12">
      <c r="A80" s="5" t="s">
        <v>78</v>
      </c>
      <c r="B80" s="5" t="s">
        <v>57</v>
      </c>
      <c r="C80" s="5" t="s">
        <v>67</v>
      </c>
      <c r="D80" s="5">
        <v>505</v>
      </c>
      <c r="F80" s="5" t="s">
        <v>78</v>
      </c>
      <c r="G80" s="5" t="s">
        <v>57</v>
      </c>
      <c r="H80" s="5" t="s">
        <v>67</v>
      </c>
      <c r="I80" s="5">
        <v>505</v>
      </c>
    </row>
    <row r="81" spans="1:9">
      <c r="A81" s="5" t="s">
        <v>79</v>
      </c>
      <c r="B81" s="5" t="s">
        <v>54</v>
      </c>
      <c r="C81" s="5"/>
      <c r="D81" s="5">
        <v>455</v>
      </c>
      <c r="F81" s="5" t="s">
        <v>79</v>
      </c>
      <c r="G81" s="5" t="s">
        <v>54</v>
      </c>
      <c r="H81" s="5"/>
      <c r="I81" s="5">
        <v>455</v>
      </c>
    </row>
    <row r="82" spans="1:9">
      <c r="A82" s="5" t="s">
        <v>41</v>
      </c>
      <c r="B82" s="5" t="s">
        <v>21</v>
      </c>
      <c r="C82" s="5"/>
      <c r="D82" s="5">
        <v>405</v>
      </c>
      <c r="F82" s="5" t="s">
        <v>41</v>
      </c>
      <c r="G82" s="5" t="s">
        <v>21</v>
      </c>
      <c r="H82" s="5"/>
      <c r="I82" s="5">
        <v>405</v>
      </c>
    </row>
    <row r="83" spans="1:9">
      <c r="A83" s="5" t="s">
        <v>80</v>
      </c>
      <c r="B83" s="5" t="s">
        <v>57</v>
      </c>
      <c r="C83" s="5"/>
      <c r="D83" s="5">
        <v>438</v>
      </c>
      <c r="F83" s="5" t="s">
        <v>80</v>
      </c>
      <c r="G83" s="5" t="s">
        <v>57</v>
      </c>
      <c r="H83" s="5"/>
      <c r="I83" s="5">
        <v>438</v>
      </c>
    </row>
    <row r="84" spans="1:9">
      <c r="A84" s="5" t="s">
        <v>81</v>
      </c>
      <c r="B84" s="5" t="s">
        <v>82</v>
      </c>
      <c r="C84" s="5" t="s">
        <v>57</v>
      </c>
      <c r="D84" s="5">
        <v>310</v>
      </c>
      <c r="F84" s="5" t="s">
        <v>81</v>
      </c>
      <c r="G84" s="5" t="s">
        <v>82</v>
      </c>
      <c r="H84" s="5" t="s">
        <v>57</v>
      </c>
      <c r="I84" s="5">
        <v>310</v>
      </c>
    </row>
    <row r="85" spans="1:9">
      <c r="A85" s="5" t="s">
        <v>83</v>
      </c>
      <c r="B85" s="5" t="s">
        <v>25</v>
      </c>
      <c r="C85" s="5"/>
      <c r="D85" s="5">
        <v>200</v>
      </c>
      <c r="F85" s="5" t="s">
        <v>83</v>
      </c>
      <c r="G85" s="5" t="s">
        <v>25</v>
      </c>
      <c r="H85" s="5"/>
      <c r="I85" s="5">
        <v>200</v>
      </c>
    </row>
    <row r="86" spans="1:9">
      <c r="F86" s="4" t="s">
        <v>28</v>
      </c>
    </row>
    <row r="88" spans="1:9">
      <c r="A88" s="29" t="s">
        <v>86</v>
      </c>
      <c r="B88" s="29"/>
      <c r="C88" s="29"/>
      <c r="D88" s="29"/>
      <c r="E88" s="29"/>
      <c r="F88" s="29"/>
      <c r="G88" s="29"/>
      <c r="H88" s="29"/>
    </row>
    <row r="89" spans="1:9">
      <c r="A89" s="5" t="s">
        <v>12</v>
      </c>
      <c r="B89" s="5" t="s">
        <v>13</v>
      </c>
      <c r="C89" s="5" t="s">
        <v>33</v>
      </c>
      <c r="D89" s="5" t="s">
        <v>34</v>
      </c>
    </row>
    <row r="90" spans="1:9">
      <c r="A90" s="5" t="s">
        <v>35</v>
      </c>
      <c r="B90" s="5" t="s">
        <v>17</v>
      </c>
      <c r="C90" s="5">
        <v>49</v>
      </c>
      <c r="D90" s="5">
        <v>1</v>
      </c>
    </row>
    <row r="91" spans="1:9">
      <c r="A91" s="5" t="s">
        <v>38</v>
      </c>
      <c r="B91" s="5" t="s">
        <v>17</v>
      </c>
      <c r="C91" s="5">
        <v>63</v>
      </c>
      <c r="D91" s="5">
        <v>1</v>
      </c>
      <c r="F91" s="10" t="s">
        <v>30</v>
      </c>
      <c r="G91" s="11" t="s">
        <v>36</v>
      </c>
      <c r="H91" s="12" t="s">
        <v>87</v>
      </c>
    </row>
    <row r="92" spans="1:9">
      <c r="A92" s="5" t="s">
        <v>39</v>
      </c>
      <c r="B92" s="5" t="s">
        <v>17</v>
      </c>
      <c r="C92" s="5">
        <v>83</v>
      </c>
      <c r="D92" s="5">
        <v>1</v>
      </c>
      <c r="F92" s="13" t="s">
        <v>17</v>
      </c>
      <c r="G92" s="14">
        <v>1</v>
      </c>
      <c r="H92" s="15">
        <f>COUNTIFS($B$90:$B$101,F92,$D$90:$D$101,G92)</f>
        <v>3</v>
      </c>
    </row>
    <row r="93" spans="1:9">
      <c r="A93" s="5" t="s">
        <v>40</v>
      </c>
      <c r="B93" s="5" t="s">
        <v>21</v>
      </c>
      <c r="C93" s="5">
        <v>43</v>
      </c>
      <c r="D93" s="5">
        <v>1</v>
      </c>
      <c r="F93" s="16" t="s">
        <v>17</v>
      </c>
      <c r="G93" s="17">
        <v>2</v>
      </c>
      <c r="H93" s="15">
        <f t="shared" ref="H93:H95" si="2">COUNTIFS($B$90:$B$101,F93,$D$90:$D$101,G93)</f>
        <v>3</v>
      </c>
    </row>
    <row r="94" spans="1:9">
      <c r="A94" s="5" t="s">
        <v>41</v>
      </c>
      <c r="B94" s="5" t="s">
        <v>21</v>
      </c>
      <c r="C94" s="5">
        <v>58</v>
      </c>
      <c r="D94" s="5">
        <v>1</v>
      </c>
      <c r="F94" s="13" t="s">
        <v>21</v>
      </c>
      <c r="G94" s="14">
        <v>1</v>
      </c>
      <c r="H94" s="15">
        <f t="shared" si="2"/>
        <v>3</v>
      </c>
    </row>
    <row r="95" spans="1:9">
      <c r="A95" s="5" t="s">
        <v>42</v>
      </c>
      <c r="B95" s="5" t="s">
        <v>21</v>
      </c>
      <c r="C95" s="5">
        <v>78</v>
      </c>
      <c r="D95" s="5">
        <v>1</v>
      </c>
      <c r="F95" s="16" t="s">
        <v>21</v>
      </c>
      <c r="G95" s="17">
        <v>2</v>
      </c>
      <c r="H95" s="15">
        <f t="shared" si="2"/>
        <v>3</v>
      </c>
    </row>
    <row r="96" spans="1:9">
      <c r="A96" s="5" t="s">
        <v>43</v>
      </c>
      <c r="B96" s="5" t="s">
        <v>17</v>
      </c>
      <c r="C96" s="5">
        <v>65</v>
      </c>
      <c r="D96" s="5">
        <v>2</v>
      </c>
    </row>
    <row r="97" spans="1:9">
      <c r="A97" s="5" t="s">
        <v>44</v>
      </c>
      <c r="B97" s="5" t="s">
        <v>17</v>
      </c>
      <c r="C97" s="5">
        <v>80</v>
      </c>
      <c r="D97" s="5">
        <v>2</v>
      </c>
    </row>
    <row r="98" spans="1:9">
      <c r="A98" s="5" t="s">
        <v>45</v>
      </c>
      <c r="B98" s="5" t="s">
        <v>17</v>
      </c>
      <c r="C98" s="5">
        <v>100</v>
      </c>
      <c r="D98" s="5">
        <v>2</v>
      </c>
    </row>
    <row r="99" spans="1:9">
      <c r="A99" s="5" t="s">
        <v>46</v>
      </c>
      <c r="B99" s="5" t="s">
        <v>21</v>
      </c>
      <c r="C99" s="5">
        <v>43</v>
      </c>
      <c r="D99" s="5">
        <v>2</v>
      </c>
    </row>
    <row r="100" spans="1:9">
      <c r="A100" s="5" t="s">
        <v>47</v>
      </c>
      <c r="B100" s="5" t="s">
        <v>21</v>
      </c>
      <c r="C100" s="5">
        <v>58</v>
      </c>
      <c r="D100" s="5">
        <v>2</v>
      </c>
    </row>
    <row r="101" spans="1:9">
      <c r="A101" s="5" t="s">
        <v>48</v>
      </c>
      <c r="B101" s="5" t="s">
        <v>21</v>
      </c>
      <c r="C101" s="5">
        <v>78</v>
      </c>
      <c r="D101" s="5">
        <v>2</v>
      </c>
    </row>
    <row r="103" spans="1:9">
      <c r="A103" s="29" t="s">
        <v>88</v>
      </c>
      <c r="B103" s="29"/>
      <c r="C103" s="29"/>
      <c r="D103" s="29"/>
      <c r="F103" s="29" t="s">
        <v>89</v>
      </c>
      <c r="G103" s="29"/>
      <c r="H103" s="29"/>
      <c r="I103" s="29"/>
    </row>
    <row r="104" spans="1:9">
      <c r="A104" s="4" t="s">
        <v>90</v>
      </c>
      <c r="B104" s="4" t="s">
        <v>13</v>
      </c>
      <c r="C104" s="4" t="s">
        <v>91</v>
      </c>
      <c r="D104" s="4" t="s">
        <v>210</v>
      </c>
      <c r="F104" s="4" t="s">
        <v>90</v>
      </c>
      <c r="G104" s="4" t="s">
        <v>13</v>
      </c>
      <c r="H104" s="4" t="s">
        <v>91</v>
      </c>
      <c r="I104" s="4" t="s">
        <v>92</v>
      </c>
    </row>
    <row r="105" spans="1:9">
      <c r="A105" s="4" t="s">
        <v>93</v>
      </c>
      <c r="B105" s="4" t="s">
        <v>17</v>
      </c>
      <c r="C105" s="4">
        <v>318</v>
      </c>
      <c r="D105" s="4" t="str">
        <f>IF(B105="grass", "yes", "no")</f>
        <v>yes</v>
      </c>
      <c r="F105" s="4" t="s">
        <v>93</v>
      </c>
      <c r="G105" s="4" t="s">
        <v>17</v>
      </c>
      <c r="H105" s="4">
        <v>318</v>
      </c>
    </row>
    <row r="106" spans="1:9">
      <c r="A106" s="4" t="s">
        <v>94</v>
      </c>
      <c r="B106" s="4" t="s">
        <v>17</v>
      </c>
      <c r="C106" s="4">
        <v>405</v>
      </c>
      <c r="D106" s="4" t="str">
        <f t="shared" ref="D106:D113" si="3">IF(B106="grass", "yes", "no")</f>
        <v>yes</v>
      </c>
      <c r="F106" s="4" t="s">
        <v>94</v>
      </c>
      <c r="G106" s="4" t="s">
        <v>17</v>
      </c>
      <c r="H106" s="4">
        <v>405</v>
      </c>
    </row>
    <row r="107" spans="1:9">
      <c r="A107" s="4" t="s">
        <v>95</v>
      </c>
      <c r="B107" s="4" t="s">
        <v>17</v>
      </c>
      <c r="C107" s="4">
        <v>525</v>
      </c>
      <c r="D107" s="4" t="str">
        <f>IF(B107="grass", "yes", "no")</f>
        <v>yes</v>
      </c>
      <c r="F107" s="4" t="s">
        <v>95</v>
      </c>
      <c r="G107" s="4" t="s">
        <v>17</v>
      </c>
      <c r="H107" s="4">
        <v>525</v>
      </c>
    </row>
    <row r="108" spans="1:9">
      <c r="A108" s="4" t="s">
        <v>96</v>
      </c>
      <c r="B108" s="4" t="s">
        <v>21</v>
      </c>
      <c r="C108" s="4">
        <v>309</v>
      </c>
      <c r="D108" s="4" t="str">
        <f t="shared" si="3"/>
        <v>no</v>
      </c>
      <c r="F108" s="4" t="s">
        <v>96</v>
      </c>
      <c r="G108" s="4" t="s">
        <v>21</v>
      </c>
      <c r="H108" s="4">
        <v>309</v>
      </c>
    </row>
    <row r="109" spans="1:9">
      <c r="A109" s="4" t="s">
        <v>97</v>
      </c>
      <c r="B109" s="4" t="s">
        <v>21</v>
      </c>
      <c r="C109" s="4">
        <v>405</v>
      </c>
      <c r="D109" s="4" t="str">
        <f t="shared" si="3"/>
        <v>no</v>
      </c>
      <c r="F109" s="4" t="s">
        <v>97</v>
      </c>
      <c r="G109" s="4" t="s">
        <v>21</v>
      </c>
      <c r="H109" s="4">
        <v>405</v>
      </c>
    </row>
    <row r="110" spans="1:9">
      <c r="A110" s="4" t="s">
        <v>98</v>
      </c>
      <c r="B110" s="4" t="s">
        <v>21</v>
      </c>
      <c r="C110" s="4">
        <v>534</v>
      </c>
      <c r="D110" s="4" t="str">
        <f t="shared" si="3"/>
        <v>no</v>
      </c>
      <c r="F110" s="4" t="s">
        <v>98</v>
      </c>
      <c r="G110" s="4" t="s">
        <v>21</v>
      </c>
      <c r="H110" s="4">
        <v>534</v>
      </c>
    </row>
    <row r="111" spans="1:9">
      <c r="A111" s="4" t="s">
        <v>99</v>
      </c>
      <c r="B111" s="4" t="s">
        <v>25</v>
      </c>
      <c r="C111" s="4">
        <v>314</v>
      </c>
      <c r="D111" s="4" t="str">
        <f t="shared" si="3"/>
        <v>no</v>
      </c>
      <c r="F111" s="4" t="s">
        <v>99</v>
      </c>
      <c r="G111" s="4" t="s">
        <v>25</v>
      </c>
      <c r="H111" s="4">
        <v>314</v>
      </c>
    </row>
    <row r="112" spans="1:9">
      <c r="A112" s="4" t="s">
        <v>100</v>
      </c>
      <c r="B112" s="4" t="s">
        <v>25</v>
      </c>
      <c r="C112" s="4">
        <v>405</v>
      </c>
      <c r="D112" s="4" t="str">
        <f t="shared" si="3"/>
        <v>no</v>
      </c>
      <c r="F112" s="4" t="s">
        <v>100</v>
      </c>
      <c r="G112" s="4" t="s">
        <v>25</v>
      </c>
      <c r="H112" s="4">
        <v>405</v>
      </c>
    </row>
    <row r="113" spans="1:13">
      <c r="A113" s="4" t="s">
        <v>101</v>
      </c>
      <c r="B113" s="4" t="s">
        <v>25</v>
      </c>
      <c r="C113" s="4">
        <v>530</v>
      </c>
      <c r="D113" s="4" t="str">
        <f t="shared" si="3"/>
        <v>no</v>
      </c>
      <c r="F113" s="4" t="s">
        <v>101</v>
      </c>
      <c r="G113" s="4" t="s">
        <v>25</v>
      </c>
      <c r="H113" s="4">
        <v>530</v>
      </c>
    </row>
    <row r="114" spans="1:13">
      <c r="A114" s="4" t="s">
        <v>102</v>
      </c>
      <c r="F114" s="4" t="s">
        <v>102</v>
      </c>
    </row>
    <row r="115" spans="1:13">
      <c r="A115" s="29" t="s">
        <v>103</v>
      </c>
      <c r="B115" s="29"/>
      <c r="C115" s="29"/>
      <c r="D115" s="29"/>
      <c r="F115" s="29" t="s">
        <v>104</v>
      </c>
      <c r="G115" s="29"/>
      <c r="H115" s="29"/>
      <c r="I115" s="29"/>
      <c r="J115" s="29"/>
      <c r="K115" s="29"/>
      <c r="L115" s="29"/>
    </row>
    <row r="116" spans="1:13">
      <c r="A116" s="4" t="s">
        <v>12</v>
      </c>
      <c r="B116" s="4" t="s">
        <v>13</v>
      </c>
      <c r="C116" s="4" t="s">
        <v>14</v>
      </c>
      <c r="D116" s="4" t="s">
        <v>105</v>
      </c>
      <c r="L116" s="4" t="s">
        <v>104</v>
      </c>
      <c r="M116" s="4">
        <f>MEDIAN(F117:L119)</f>
        <v>4</v>
      </c>
    </row>
    <row r="117" spans="1:13">
      <c r="A117" s="4" t="s">
        <v>35</v>
      </c>
      <c r="B117" s="4" t="s">
        <v>17</v>
      </c>
      <c r="C117" s="4">
        <v>45</v>
      </c>
      <c r="D117" s="4" t="str" cm="1">
        <f t="array" ref="D117">_xlfn.IFS(C117&lt;=50,"Slow",50&lt;C117&gt;=80,"Average",80&lt;C117&gt;=100,"Fast")</f>
        <v>Slow</v>
      </c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  <c r="L117" s="4">
        <v>9</v>
      </c>
    </row>
    <row r="118" spans="1:13">
      <c r="A118" s="4" t="s">
        <v>38</v>
      </c>
      <c r="B118" s="4" t="s">
        <v>17</v>
      </c>
      <c r="C118" s="4">
        <v>60</v>
      </c>
      <c r="D118" s="4" t="e" cm="1">
        <f t="array" ref="D118">_xlfn.IFS(C118&lt;=50,"Slow",C118&gt;=80,"Average",C118&gt;=100,"Fast")</f>
        <v>#N/A</v>
      </c>
      <c r="F118" s="4">
        <v>5</v>
      </c>
      <c r="G118" s="4">
        <v>10</v>
      </c>
      <c r="H118" s="4">
        <v>8</v>
      </c>
      <c r="I118" s="4">
        <v>11</v>
      </c>
      <c r="J118" s="4">
        <v>6</v>
      </c>
      <c r="K118" s="4">
        <v>1</v>
      </c>
      <c r="L118" s="4">
        <v>1</v>
      </c>
      <c r="M118" s="4" t="s">
        <v>104</v>
      </c>
    </row>
    <row r="119" spans="1:13">
      <c r="A119" s="4" t="s">
        <v>39</v>
      </c>
      <c r="B119" s="4" t="s">
        <v>17</v>
      </c>
      <c r="C119" s="4">
        <v>80</v>
      </c>
      <c r="D119" s="4" t="str" cm="1">
        <f t="array" ref="D119">_xlfn.IFS(C119&lt;=50,"Slow",50&lt;C119&lt;80,"Average",80&lt;C119&gt;=100,"Fast")</f>
        <v>Fast</v>
      </c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</row>
    <row r="120" spans="1:13">
      <c r="A120" s="4" t="s">
        <v>40</v>
      </c>
      <c r="B120" s="4" t="s">
        <v>21</v>
      </c>
      <c r="C120" s="4">
        <v>65</v>
      </c>
      <c r="D120" s="4" t="str" cm="1">
        <f t="array" ref="D120">_xlfn.IFS(C120&lt;=50,"Slow",50&lt;C120&gt;=80,"Average",80&lt;C120&gt;=100,"Fast")</f>
        <v>Average</v>
      </c>
    </row>
    <row r="121" spans="1:13">
      <c r="A121" s="4" t="s">
        <v>41</v>
      </c>
      <c r="B121" s="4" t="s">
        <v>21</v>
      </c>
      <c r="C121" s="4">
        <v>80</v>
      </c>
      <c r="D121" s="4" t="str" cm="1">
        <f t="array" ref="D121">_xlfn.IFS(C121&lt;=50,"Slow",50&lt;C121&gt;=80,"Average",80&lt;C121&gt;=100,"Fast")</f>
        <v>Average</v>
      </c>
    </row>
    <row r="122" spans="1:13">
      <c r="A122" s="4" t="s">
        <v>42</v>
      </c>
      <c r="B122" s="4" t="s">
        <v>21</v>
      </c>
      <c r="C122" s="4">
        <v>100</v>
      </c>
      <c r="D122" s="4" t="str" cm="1">
        <f t="array" ref="D122">_xlfn.IFS(C122&lt;=50,"Slow",50&lt;C122&gt;=80,"Average",80&lt;C122&gt;=100,"Fast")</f>
        <v>Average</v>
      </c>
    </row>
    <row r="123" spans="1:13">
      <c r="A123" s="4" t="s">
        <v>106</v>
      </c>
      <c r="B123" s="4" t="s">
        <v>25</v>
      </c>
      <c r="C123" s="4">
        <v>43</v>
      </c>
      <c r="D123" s="4" t="str" cm="1">
        <f t="array" ref="D123">_xlfn.IFS(C123&lt;=50,"Slow",50&lt;C123&gt;=80,"Average",80&lt;C123&gt;=100,"Fast")</f>
        <v>Slow</v>
      </c>
    </row>
    <row r="124" spans="1:13">
      <c r="A124" s="4" t="s">
        <v>107</v>
      </c>
      <c r="B124" s="4" t="s">
        <v>25</v>
      </c>
      <c r="C124" s="4">
        <v>58</v>
      </c>
      <c r="D124" s="4" t="str" cm="1">
        <f t="array" ref="D124">_xlfn.IFS(C124&lt;=50,"Slow",50&lt;C124&gt;=80,"Average",80&lt;C124&gt;=100,"Fast")</f>
        <v>Average</v>
      </c>
    </row>
    <row r="125" spans="1:13">
      <c r="A125" s="4" t="s">
        <v>108</v>
      </c>
      <c r="B125" s="4" t="s">
        <v>25</v>
      </c>
      <c r="C125" s="4">
        <v>78</v>
      </c>
      <c r="D125" s="4" t="str" cm="1">
        <f t="array" ref="D125">_xlfn.IFS(C125&lt;=50,"Slow",50&lt;C125&gt;=80,"Average",80&lt;C125&gt;=100,"Fast")</f>
        <v>Average</v>
      </c>
    </row>
    <row r="126" spans="1:13">
      <c r="A126" s="4" t="s">
        <v>28</v>
      </c>
    </row>
    <row r="127" spans="1:13">
      <c r="A127" s="29" t="s">
        <v>109</v>
      </c>
      <c r="B127" s="29"/>
      <c r="C127" s="29"/>
      <c r="D127" s="29"/>
      <c r="E127" s="29"/>
    </row>
    <row r="128" spans="1:13">
      <c r="A128" s="4" t="s">
        <v>110</v>
      </c>
      <c r="B128" s="4" t="s">
        <v>111</v>
      </c>
      <c r="C128" s="4" t="s">
        <v>112</v>
      </c>
      <c r="D128" s="4" t="s">
        <v>113</v>
      </c>
      <c r="E128" s="4" t="s">
        <v>114</v>
      </c>
      <c r="F128" s="4">
        <f>_xlfn.MODE.SNGL(B129:B134)</f>
        <v>10</v>
      </c>
    </row>
    <row r="129" spans="1:9">
      <c r="A129" s="4" t="s">
        <v>115</v>
      </c>
      <c r="B129" s="4">
        <v>10</v>
      </c>
      <c r="C129" s="4">
        <v>4</v>
      </c>
      <c r="D129" s="4">
        <v>1</v>
      </c>
      <c r="E129" s="4">
        <v>1</v>
      </c>
      <c r="F129" s="4" cm="1">
        <f t="array" ref="F129">_xlfn.MODE.MULT(B129:E133)</f>
        <v>1</v>
      </c>
    </row>
    <row r="130" spans="1:9">
      <c r="A130" s="4" t="s">
        <v>116</v>
      </c>
      <c r="B130" s="4">
        <v>12</v>
      </c>
      <c r="C130" s="4">
        <v>3</v>
      </c>
      <c r="D130" s="4">
        <v>0</v>
      </c>
      <c r="E130" s="4">
        <v>1</v>
      </c>
    </row>
    <row r="131" spans="1:9">
      <c r="A131" s="4" t="s">
        <v>117</v>
      </c>
      <c r="B131" s="4">
        <v>15</v>
      </c>
      <c r="C131" s="4">
        <v>1</v>
      </c>
      <c r="D131" s="4">
        <v>3</v>
      </c>
      <c r="E131" s="4">
        <v>1</v>
      </c>
    </row>
    <row r="132" spans="1:9">
      <c r="A132" s="4" t="s">
        <v>118</v>
      </c>
      <c r="B132" s="4">
        <v>4</v>
      </c>
      <c r="C132" s="4">
        <v>2</v>
      </c>
      <c r="D132" s="4">
        <v>6</v>
      </c>
      <c r="E132" s="4">
        <v>0</v>
      </c>
    </row>
    <row r="133" spans="1:9">
      <c r="A133" s="4" t="s">
        <v>119</v>
      </c>
      <c r="B133" s="4">
        <v>10</v>
      </c>
      <c r="C133" s="4">
        <v>4</v>
      </c>
      <c r="D133" s="4">
        <v>1</v>
      </c>
      <c r="E133" s="4">
        <v>1</v>
      </c>
    </row>
    <row r="134" spans="1:9">
      <c r="A134" s="4" t="s">
        <v>120</v>
      </c>
      <c r="B134" s="4">
        <v>9</v>
      </c>
      <c r="C134" s="4">
        <v>2</v>
      </c>
      <c r="D134" s="4">
        <v>1</v>
      </c>
      <c r="E134" s="4">
        <v>0</v>
      </c>
    </row>
    <row r="136" spans="1:9">
      <c r="A136" s="4" t="s">
        <v>121</v>
      </c>
      <c r="B136" s="4" cm="1">
        <f t="array" ref="B136:B137">_xlfn.MODE.MULT(C129:C134)</f>
        <v>4</v>
      </c>
      <c r="C136" s="4" cm="1">
        <f t="array" ref="C136:C137">_xlfn.MODE.MULT(C129:C134)</f>
        <v>4</v>
      </c>
      <c r="D136" s="4" cm="1">
        <f t="array" ref="D136">_xlfn.MODE.MULT(D129:D134)</f>
        <v>1</v>
      </c>
      <c r="E136" s="4">
        <f>_xlfn.MODE.SNGL(E129:E134)</f>
        <v>1</v>
      </c>
    </row>
    <row r="137" spans="1:9">
      <c r="A137" s="4" t="s">
        <v>28</v>
      </c>
      <c r="B137" s="4">
        <v>2</v>
      </c>
      <c r="C137" s="4">
        <v>2</v>
      </c>
    </row>
    <row r="138" spans="1:9">
      <c r="A138" s="29" t="s">
        <v>122</v>
      </c>
      <c r="B138" s="29"/>
      <c r="C138" s="29"/>
      <c r="D138" s="29"/>
      <c r="F138" s="29" t="s">
        <v>123</v>
      </c>
      <c r="G138" s="29"/>
      <c r="H138" s="29"/>
      <c r="I138" s="29"/>
    </row>
    <row r="139" spans="1:9">
      <c r="A139" s="4" t="s">
        <v>12</v>
      </c>
      <c r="B139" s="4" t="s">
        <v>13</v>
      </c>
      <c r="C139" s="4" t="s">
        <v>33</v>
      </c>
      <c r="D139" s="4" t="s">
        <v>124</v>
      </c>
      <c r="F139" s="4" t="s">
        <v>12</v>
      </c>
      <c r="G139" s="4" t="s">
        <v>13</v>
      </c>
      <c r="H139" s="4" t="s">
        <v>33</v>
      </c>
      <c r="I139" s="4" t="s">
        <v>124</v>
      </c>
    </row>
    <row r="140" spans="1:9">
      <c r="A140" s="4" t="s">
        <v>35</v>
      </c>
      <c r="B140" s="4" t="s">
        <v>17</v>
      </c>
      <c r="C140" s="4">
        <v>49</v>
      </c>
      <c r="D140" s="4" t="b">
        <f>OR(B140="Water",C140&gt;100)</f>
        <v>0</v>
      </c>
      <c r="F140" s="4" t="s">
        <v>35</v>
      </c>
      <c r="G140" s="4" t="s">
        <v>17</v>
      </c>
      <c r="H140" s="4">
        <v>49</v>
      </c>
    </row>
    <row r="141" spans="1:9">
      <c r="A141" s="4" t="s">
        <v>38</v>
      </c>
      <c r="B141" s="4" t="s">
        <v>17</v>
      </c>
      <c r="C141" s="4">
        <v>63</v>
      </c>
      <c r="D141" s="4" t="b">
        <f t="shared" ref="D141:D148" si="4">OR(B141="Water",C141&gt;100)</f>
        <v>0</v>
      </c>
      <c r="F141" s="4" t="s">
        <v>38</v>
      </c>
      <c r="G141" s="4" t="s">
        <v>17</v>
      </c>
      <c r="H141" s="4">
        <v>63</v>
      </c>
    </row>
    <row r="142" spans="1:9">
      <c r="A142" s="4" t="s">
        <v>39</v>
      </c>
      <c r="B142" s="4" t="s">
        <v>17</v>
      </c>
      <c r="C142" s="4">
        <v>83</v>
      </c>
      <c r="D142" s="4" t="b">
        <f t="shared" si="4"/>
        <v>0</v>
      </c>
      <c r="F142" s="4" t="s">
        <v>39</v>
      </c>
      <c r="G142" s="4" t="s">
        <v>17</v>
      </c>
      <c r="H142" s="4">
        <v>83</v>
      </c>
    </row>
    <row r="143" spans="1:9">
      <c r="A143" s="4" t="s">
        <v>40</v>
      </c>
      <c r="B143" s="4" t="s">
        <v>21</v>
      </c>
      <c r="C143" s="4">
        <v>43</v>
      </c>
      <c r="D143" s="4" t="b">
        <f t="shared" si="4"/>
        <v>0</v>
      </c>
      <c r="F143" s="4" t="s">
        <v>40</v>
      </c>
      <c r="G143" s="4" t="s">
        <v>21</v>
      </c>
      <c r="H143" s="4">
        <v>43</v>
      </c>
    </row>
    <row r="144" spans="1:9">
      <c r="A144" s="4" t="s">
        <v>41</v>
      </c>
      <c r="B144" s="4" t="s">
        <v>21</v>
      </c>
      <c r="C144" s="4">
        <v>58</v>
      </c>
      <c r="D144" s="4" t="b">
        <f t="shared" si="4"/>
        <v>0</v>
      </c>
      <c r="F144" s="4" t="s">
        <v>41</v>
      </c>
      <c r="G144" s="4" t="s">
        <v>21</v>
      </c>
      <c r="H144" s="4">
        <v>58</v>
      </c>
    </row>
    <row r="145" spans="1:14">
      <c r="A145" s="4" t="s">
        <v>42</v>
      </c>
      <c r="B145" s="4" t="s">
        <v>21</v>
      </c>
      <c r="C145" s="4">
        <v>78</v>
      </c>
      <c r="D145" s="4" t="b">
        <f t="shared" si="4"/>
        <v>0</v>
      </c>
      <c r="F145" s="4" t="s">
        <v>42</v>
      </c>
      <c r="G145" s="4" t="s">
        <v>21</v>
      </c>
      <c r="H145" s="4">
        <v>78</v>
      </c>
    </row>
    <row r="146" spans="1:14">
      <c r="A146" s="4" t="s">
        <v>106</v>
      </c>
      <c r="B146" s="4" t="s">
        <v>25</v>
      </c>
      <c r="C146" s="4">
        <v>65</v>
      </c>
      <c r="D146" s="4" t="b">
        <f>OR(B146="Water",C146&gt;100)</f>
        <v>1</v>
      </c>
      <c r="F146" s="4" t="s">
        <v>106</v>
      </c>
      <c r="G146" s="4" t="s">
        <v>25</v>
      </c>
      <c r="H146" s="4">
        <v>65</v>
      </c>
    </row>
    <row r="147" spans="1:14">
      <c r="A147" s="4" t="s">
        <v>107</v>
      </c>
      <c r="B147" s="4" t="s">
        <v>25</v>
      </c>
      <c r="C147" s="4">
        <v>80</v>
      </c>
      <c r="D147" s="4" t="b">
        <f t="shared" si="4"/>
        <v>1</v>
      </c>
      <c r="F147" s="4" t="s">
        <v>107</v>
      </c>
      <c r="G147" s="4" t="s">
        <v>25</v>
      </c>
      <c r="H147" s="4">
        <v>80</v>
      </c>
    </row>
    <row r="148" spans="1:14">
      <c r="A148" s="4" t="s">
        <v>108</v>
      </c>
      <c r="B148" s="4" t="s">
        <v>25</v>
      </c>
      <c r="C148" s="4">
        <v>100</v>
      </c>
      <c r="D148" s="4" t="b">
        <f t="shared" si="4"/>
        <v>1</v>
      </c>
      <c r="F148" s="4" t="s">
        <v>108</v>
      </c>
      <c r="G148" s="4" t="s">
        <v>25</v>
      </c>
      <c r="H148" s="4">
        <v>100</v>
      </c>
    </row>
    <row r="149" spans="1:14">
      <c r="A149" s="4" t="s">
        <v>28</v>
      </c>
    </row>
    <row r="150" spans="1:14">
      <c r="A150" s="29" t="s">
        <v>125</v>
      </c>
      <c r="B150" s="29"/>
      <c r="C150" s="29"/>
      <c r="D150" s="29"/>
      <c r="E150" s="29"/>
      <c r="F150" s="29"/>
      <c r="H150" s="29" t="s">
        <v>126</v>
      </c>
      <c r="I150" s="29"/>
      <c r="J150" s="29"/>
      <c r="K150" s="29"/>
      <c r="L150" s="29"/>
      <c r="M150" s="29"/>
      <c r="N150" s="29"/>
    </row>
    <row r="151" spans="1:14">
      <c r="A151" s="4" t="s">
        <v>90</v>
      </c>
      <c r="B151" s="4" t="s">
        <v>13</v>
      </c>
      <c r="C151" s="4" t="s">
        <v>51</v>
      </c>
      <c r="D151" s="4" t="s">
        <v>91</v>
      </c>
      <c r="H151" s="4" t="s">
        <v>127</v>
      </c>
      <c r="I151" s="4" t="s">
        <v>128</v>
      </c>
      <c r="J151" s="4" t="s">
        <v>13</v>
      </c>
      <c r="K151" s="4" t="s">
        <v>51</v>
      </c>
      <c r="L151" s="4" t="s">
        <v>91</v>
      </c>
    </row>
    <row r="152" spans="1:14">
      <c r="A152" s="4" t="s">
        <v>93</v>
      </c>
      <c r="B152" s="4" t="s">
        <v>17</v>
      </c>
      <c r="C152" s="4" t="s">
        <v>57</v>
      </c>
      <c r="D152" s="4">
        <v>318</v>
      </c>
      <c r="E152" s="4">
        <f>_xlfn.STDEV.P(L152:L171)</f>
        <v>110.36484947663364</v>
      </c>
      <c r="H152" s="4">
        <v>1</v>
      </c>
      <c r="I152" s="4" t="s">
        <v>129</v>
      </c>
      <c r="J152" s="4" t="s">
        <v>17</v>
      </c>
      <c r="K152" s="4" t="s">
        <v>57</v>
      </c>
      <c r="L152" s="4">
        <v>318</v>
      </c>
      <c r="M152" s="4">
        <f>_xlfn.STDEV.S(L152:L171)</f>
        <v>113.23194639416266</v>
      </c>
    </row>
    <row r="153" spans="1:14">
      <c r="A153" s="4" t="s">
        <v>94</v>
      </c>
      <c r="B153" s="4" t="s">
        <v>17</v>
      </c>
      <c r="C153" s="4" t="s">
        <v>57</v>
      </c>
      <c r="D153" s="4">
        <v>405</v>
      </c>
      <c r="H153" s="4">
        <v>2</v>
      </c>
      <c r="I153" s="4" t="s">
        <v>130</v>
      </c>
      <c r="J153" s="4" t="s">
        <v>17</v>
      </c>
      <c r="K153" s="4" t="s">
        <v>57</v>
      </c>
      <c r="L153" s="4">
        <v>405</v>
      </c>
    </row>
    <row r="154" spans="1:14">
      <c r="A154" s="4" t="s">
        <v>95</v>
      </c>
      <c r="B154" s="4" t="s">
        <v>17</v>
      </c>
      <c r="C154" s="4" t="s">
        <v>57</v>
      </c>
      <c r="D154" s="4">
        <v>525</v>
      </c>
      <c r="H154" s="4">
        <v>3</v>
      </c>
      <c r="I154" s="4" t="s">
        <v>131</v>
      </c>
      <c r="J154" s="4" t="s">
        <v>17</v>
      </c>
      <c r="K154" s="4" t="s">
        <v>57</v>
      </c>
      <c r="L154" s="4">
        <v>525</v>
      </c>
    </row>
    <row r="155" spans="1:14">
      <c r="A155" s="4" t="s">
        <v>96</v>
      </c>
      <c r="B155" s="4" t="s">
        <v>21</v>
      </c>
      <c r="D155" s="4">
        <v>309</v>
      </c>
      <c r="H155" s="4">
        <v>4</v>
      </c>
      <c r="I155" s="4" t="s">
        <v>132</v>
      </c>
      <c r="J155" s="4" t="s">
        <v>21</v>
      </c>
      <c r="L155" s="4">
        <v>309</v>
      </c>
    </row>
    <row r="156" spans="1:14">
      <c r="A156" s="4" t="s">
        <v>97</v>
      </c>
      <c r="B156" s="4" t="s">
        <v>21</v>
      </c>
      <c r="D156" s="4">
        <v>405</v>
      </c>
      <c r="H156" s="4">
        <v>5</v>
      </c>
      <c r="I156" s="4" t="s">
        <v>133</v>
      </c>
      <c r="J156" s="4" t="s">
        <v>21</v>
      </c>
      <c r="L156" s="4">
        <v>405</v>
      </c>
    </row>
    <row r="157" spans="1:14">
      <c r="A157" s="4" t="s">
        <v>98</v>
      </c>
      <c r="B157" s="4" t="s">
        <v>21</v>
      </c>
      <c r="C157" s="4" t="s">
        <v>72</v>
      </c>
      <c r="D157" s="4">
        <v>534</v>
      </c>
      <c r="H157" s="4">
        <v>6</v>
      </c>
      <c r="I157" s="4" t="s">
        <v>134</v>
      </c>
      <c r="J157" s="4" t="s">
        <v>21</v>
      </c>
      <c r="K157" s="4" t="s">
        <v>72</v>
      </c>
      <c r="L157" s="4">
        <v>534</v>
      </c>
    </row>
    <row r="158" spans="1:14">
      <c r="A158" s="4" t="s">
        <v>99</v>
      </c>
      <c r="B158" s="4" t="s">
        <v>25</v>
      </c>
      <c r="D158" s="4">
        <v>314</v>
      </c>
      <c r="H158" s="4">
        <v>7</v>
      </c>
      <c r="I158" s="4" t="s">
        <v>135</v>
      </c>
      <c r="J158" s="4" t="s">
        <v>25</v>
      </c>
      <c r="L158" s="4">
        <v>314</v>
      </c>
    </row>
    <row r="159" spans="1:14">
      <c r="A159" s="4" t="s">
        <v>100</v>
      </c>
      <c r="B159" s="4" t="s">
        <v>25</v>
      </c>
      <c r="D159" s="4">
        <v>405</v>
      </c>
      <c r="H159" s="4">
        <v>8</v>
      </c>
      <c r="I159" s="4" t="s">
        <v>136</v>
      </c>
      <c r="J159" s="4" t="s">
        <v>25</v>
      </c>
      <c r="L159" s="4">
        <v>405</v>
      </c>
    </row>
    <row r="160" spans="1:14">
      <c r="A160" s="4" t="s">
        <v>101</v>
      </c>
      <c r="B160" s="4" t="s">
        <v>25</v>
      </c>
      <c r="D160" s="4">
        <v>530</v>
      </c>
      <c r="H160" s="4">
        <v>9</v>
      </c>
      <c r="I160" s="4" t="s">
        <v>137</v>
      </c>
      <c r="J160" s="4" t="s">
        <v>25</v>
      </c>
      <c r="L160" s="4">
        <v>530</v>
      </c>
    </row>
    <row r="161" spans="1:12">
      <c r="A161" s="4" t="s">
        <v>138</v>
      </c>
      <c r="B161" s="4" t="s">
        <v>75</v>
      </c>
      <c r="D161" s="4">
        <v>195</v>
      </c>
      <c r="H161" s="4">
        <v>10</v>
      </c>
      <c r="I161" s="4" t="s">
        <v>138</v>
      </c>
      <c r="J161" s="4" t="s">
        <v>75</v>
      </c>
      <c r="L161" s="4">
        <v>195</v>
      </c>
    </row>
    <row r="162" spans="1:12">
      <c r="A162" s="4" t="s">
        <v>139</v>
      </c>
      <c r="B162" s="4" t="s">
        <v>75</v>
      </c>
      <c r="D162" s="4">
        <v>205</v>
      </c>
      <c r="H162" s="4">
        <v>11</v>
      </c>
      <c r="I162" s="4" t="s">
        <v>139</v>
      </c>
      <c r="J162" s="4" t="s">
        <v>75</v>
      </c>
      <c r="L162" s="4">
        <v>205</v>
      </c>
    </row>
    <row r="163" spans="1:12">
      <c r="A163" s="4" t="s">
        <v>140</v>
      </c>
      <c r="B163" s="4" t="s">
        <v>75</v>
      </c>
      <c r="C163" s="4" t="s">
        <v>72</v>
      </c>
      <c r="D163" s="4">
        <v>395</v>
      </c>
      <c r="H163" s="4">
        <v>12</v>
      </c>
      <c r="I163" s="4" t="s">
        <v>140</v>
      </c>
      <c r="J163" s="4" t="s">
        <v>75</v>
      </c>
      <c r="K163" s="4" t="s">
        <v>72</v>
      </c>
      <c r="L163" s="4">
        <v>395</v>
      </c>
    </row>
    <row r="164" spans="1:12">
      <c r="A164" s="4" t="s">
        <v>141</v>
      </c>
      <c r="B164" s="4" t="s">
        <v>75</v>
      </c>
      <c r="C164" s="4" t="s">
        <v>57</v>
      </c>
      <c r="D164" s="4">
        <v>195</v>
      </c>
      <c r="H164" s="4">
        <v>13</v>
      </c>
      <c r="I164" s="4" t="s">
        <v>141</v>
      </c>
      <c r="J164" s="4" t="s">
        <v>75</v>
      </c>
      <c r="K164" s="4" t="s">
        <v>57</v>
      </c>
      <c r="L164" s="4">
        <v>195</v>
      </c>
    </row>
    <row r="165" spans="1:12">
      <c r="A165" s="4" t="s">
        <v>142</v>
      </c>
      <c r="B165" s="4" t="s">
        <v>75</v>
      </c>
      <c r="C165" s="4" t="s">
        <v>57</v>
      </c>
      <c r="D165" s="4">
        <v>205</v>
      </c>
      <c r="H165" s="4">
        <v>14</v>
      </c>
      <c r="I165" s="4" t="s">
        <v>142</v>
      </c>
      <c r="J165" s="4" t="s">
        <v>75</v>
      </c>
      <c r="K165" s="4" t="s">
        <v>57</v>
      </c>
      <c r="L165" s="4">
        <v>205</v>
      </c>
    </row>
    <row r="166" spans="1:12">
      <c r="A166" s="4" t="s">
        <v>143</v>
      </c>
      <c r="B166" s="4" t="s">
        <v>75</v>
      </c>
      <c r="C166" s="4" t="s">
        <v>57</v>
      </c>
      <c r="D166" s="4">
        <v>395</v>
      </c>
      <c r="H166" s="4">
        <v>15</v>
      </c>
      <c r="I166" s="4" t="s">
        <v>143</v>
      </c>
      <c r="J166" s="4" t="s">
        <v>75</v>
      </c>
      <c r="K166" s="4" t="s">
        <v>57</v>
      </c>
      <c r="L166" s="4">
        <v>395</v>
      </c>
    </row>
    <row r="167" spans="1:12">
      <c r="A167" s="4" t="s">
        <v>144</v>
      </c>
      <c r="B167" s="4" t="s">
        <v>71</v>
      </c>
      <c r="C167" s="4" t="s">
        <v>72</v>
      </c>
      <c r="D167" s="4">
        <v>251</v>
      </c>
      <c r="H167" s="4">
        <v>16</v>
      </c>
      <c r="I167" s="4" t="s">
        <v>144</v>
      </c>
      <c r="J167" s="4" t="s">
        <v>71</v>
      </c>
      <c r="K167" s="4" t="s">
        <v>72</v>
      </c>
      <c r="L167" s="4">
        <v>251</v>
      </c>
    </row>
    <row r="168" spans="1:12">
      <c r="A168" s="4" t="s">
        <v>145</v>
      </c>
      <c r="B168" s="4" t="s">
        <v>71</v>
      </c>
      <c r="C168" s="4" t="s">
        <v>72</v>
      </c>
      <c r="D168" s="4">
        <v>349</v>
      </c>
      <c r="H168" s="4">
        <v>17</v>
      </c>
      <c r="I168" s="4" t="s">
        <v>146</v>
      </c>
      <c r="J168" s="4" t="s">
        <v>71</v>
      </c>
      <c r="K168" s="4" t="s">
        <v>72</v>
      </c>
      <c r="L168" s="4">
        <v>349</v>
      </c>
    </row>
    <row r="169" spans="1:12">
      <c r="A169" s="4" t="s">
        <v>147</v>
      </c>
      <c r="B169" s="4" t="s">
        <v>71</v>
      </c>
      <c r="C169" s="4" t="s">
        <v>72</v>
      </c>
      <c r="D169" s="4">
        <v>479</v>
      </c>
      <c r="H169" s="4">
        <v>18</v>
      </c>
      <c r="I169" s="4" t="s">
        <v>148</v>
      </c>
      <c r="J169" s="4" t="s">
        <v>71</v>
      </c>
      <c r="K169" s="4" t="s">
        <v>72</v>
      </c>
      <c r="L169" s="4">
        <v>479</v>
      </c>
    </row>
    <row r="170" spans="1:12">
      <c r="A170" s="4" t="s">
        <v>149</v>
      </c>
      <c r="B170" s="4" t="s">
        <v>71</v>
      </c>
      <c r="D170" s="4">
        <v>253</v>
      </c>
      <c r="H170" s="4">
        <v>19</v>
      </c>
      <c r="I170" s="4" t="s">
        <v>149</v>
      </c>
      <c r="J170" s="4" t="s">
        <v>71</v>
      </c>
      <c r="L170" s="4">
        <v>253</v>
      </c>
    </row>
    <row r="171" spans="1:12">
      <c r="A171" s="4" t="s">
        <v>150</v>
      </c>
      <c r="B171" s="4" t="s">
        <v>71</v>
      </c>
      <c r="D171" s="4">
        <v>413</v>
      </c>
      <c r="H171" s="4">
        <v>20</v>
      </c>
      <c r="I171" s="4" t="s">
        <v>150</v>
      </c>
      <c r="J171" s="4" t="s">
        <v>71</v>
      </c>
      <c r="L171" s="4">
        <v>413</v>
      </c>
    </row>
    <row r="172" spans="1:12">
      <c r="A172" s="4" t="s">
        <v>151</v>
      </c>
      <c r="B172" s="4" t="s">
        <v>71</v>
      </c>
      <c r="C172" s="4" t="s">
        <v>72</v>
      </c>
      <c r="D172" s="4">
        <v>262</v>
      </c>
      <c r="H172" s="4" t="s">
        <v>28</v>
      </c>
    </row>
    <row r="173" spans="1:12">
      <c r="A173" s="4" t="s">
        <v>152</v>
      </c>
      <c r="B173" s="4" t="s">
        <v>71</v>
      </c>
      <c r="C173" s="4" t="s">
        <v>72</v>
      </c>
      <c r="D173" s="4">
        <v>442</v>
      </c>
    </row>
    <row r="175" spans="1:12">
      <c r="B175" s="29" t="s">
        <v>153</v>
      </c>
      <c r="C175" s="29"/>
      <c r="D175" s="29"/>
      <c r="E175" s="29"/>
      <c r="F175" s="29"/>
      <c r="G175" s="29"/>
    </row>
    <row r="176" spans="1:12">
      <c r="B176" s="4" t="s">
        <v>12</v>
      </c>
      <c r="C176" s="4" t="s">
        <v>13</v>
      </c>
      <c r="D176" s="4" t="s">
        <v>91</v>
      </c>
    </row>
    <row r="177" spans="2:9">
      <c r="B177" s="4" t="s">
        <v>35</v>
      </c>
      <c r="C177" s="4" t="s">
        <v>17</v>
      </c>
      <c r="D177" s="4">
        <v>318</v>
      </c>
      <c r="F177" s="10" t="s">
        <v>30</v>
      </c>
      <c r="G177" s="12" t="s">
        <v>154</v>
      </c>
    </row>
    <row r="178" spans="2:9">
      <c r="B178" s="4" t="s">
        <v>38</v>
      </c>
      <c r="C178" s="4" t="s">
        <v>17</v>
      </c>
      <c r="D178" s="4">
        <v>405</v>
      </c>
      <c r="F178" s="13" t="s">
        <v>17</v>
      </c>
      <c r="G178" s="15">
        <f>SUMIF($C$177:$C$185,F178,$D$177:$D$185)</f>
        <v>1248</v>
      </c>
    </row>
    <row r="179" spans="2:9">
      <c r="B179" s="4" t="s">
        <v>39</v>
      </c>
      <c r="C179" s="4" t="s">
        <v>17</v>
      </c>
      <c r="D179" s="4">
        <v>525</v>
      </c>
      <c r="F179" s="13" t="s">
        <v>21</v>
      </c>
      <c r="G179" s="15">
        <f t="shared" ref="G179:G180" si="5">SUMIF($C$177:$C$185,F179,$D$177:$D$185)</f>
        <v>1248</v>
      </c>
    </row>
    <row r="180" spans="2:9">
      <c r="B180" s="4" t="s">
        <v>40</v>
      </c>
      <c r="C180" s="4" t="s">
        <v>21</v>
      </c>
      <c r="D180" s="4">
        <v>309</v>
      </c>
      <c r="F180" s="16" t="s">
        <v>25</v>
      </c>
      <c r="G180" s="15">
        <f t="shared" si="5"/>
        <v>1249</v>
      </c>
    </row>
    <row r="181" spans="2:9">
      <c r="B181" s="4" t="s">
        <v>41</v>
      </c>
      <c r="C181" s="4" t="s">
        <v>21</v>
      </c>
      <c r="D181" s="4">
        <v>405</v>
      </c>
    </row>
    <row r="182" spans="2:9">
      <c r="B182" s="4" t="s">
        <v>42</v>
      </c>
      <c r="C182" s="4" t="s">
        <v>21</v>
      </c>
      <c r="D182" s="4">
        <v>534</v>
      </c>
    </row>
    <row r="183" spans="2:9">
      <c r="B183" s="4" t="s">
        <v>106</v>
      </c>
      <c r="C183" s="4" t="s">
        <v>25</v>
      </c>
      <c r="D183" s="4">
        <v>314</v>
      </c>
    </row>
    <row r="184" spans="2:9">
      <c r="B184" s="4" t="s">
        <v>107</v>
      </c>
      <c r="C184" s="4" t="s">
        <v>25</v>
      </c>
      <c r="D184" s="4">
        <v>405</v>
      </c>
    </row>
    <row r="185" spans="2:9">
      <c r="B185" s="4" t="s">
        <v>108</v>
      </c>
      <c r="C185" s="4" t="s">
        <v>25</v>
      </c>
      <c r="D185" s="4">
        <v>530</v>
      </c>
    </row>
    <row r="186" spans="2:9">
      <c r="B186" s="4" t="s">
        <v>28</v>
      </c>
    </row>
    <row r="187" spans="2:9">
      <c r="B187" s="29" t="s">
        <v>155</v>
      </c>
      <c r="C187" s="29"/>
      <c r="D187" s="29"/>
      <c r="E187" s="29"/>
      <c r="F187" s="29"/>
      <c r="G187" s="29"/>
      <c r="H187" s="29"/>
      <c r="I187" s="29"/>
    </row>
    <row r="188" spans="2:9">
      <c r="B188" s="4" t="s">
        <v>128</v>
      </c>
      <c r="C188" s="4" t="s">
        <v>13</v>
      </c>
      <c r="D188" s="4" t="s">
        <v>91</v>
      </c>
      <c r="E188" s="4" t="s">
        <v>34</v>
      </c>
      <c r="G188" s="10" t="s">
        <v>30</v>
      </c>
      <c r="H188" s="11" t="s">
        <v>36</v>
      </c>
      <c r="I188" s="12" t="s">
        <v>154</v>
      </c>
    </row>
    <row r="189" spans="2:9">
      <c r="B189" s="4" t="s">
        <v>129</v>
      </c>
      <c r="C189" s="4" t="s">
        <v>17</v>
      </c>
      <c r="D189" s="4">
        <v>318</v>
      </c>
      <c r="E189" s="4">
        <v>1</v>
      </c>
      <c r="G189" s="13" t="s">
        <v>25</v>
      </c>
      <c r="H189" s="14">
        <v>1</v>
      </c>
      <c r="I189" s="15"/>
    </row>
    <row r="190" spans="2:9">
      <c r="B190" s="4" t="s">
        <v>130</v>
      </c>
      <c r="C190" s="4" t="s">
        <v>17</v>
      </c>
      <c r="D190" s="4">
        <v>405</v>
      </c>
      <c r="E190" s="4">
        <v>2</v>
      </c>
      <c r="G190" s="13" t="s">
        <v>25</v>
      </c>
      <c r="H190" s="14">
        <v>2</v>
      </c>
      <c r="I190" s="15"/>
    </row>
    <row r="191" spans="2:9">
      <c r="B191" s="4" t="s">
        <v>131</v>
      </c>
      <c r="C191" s="4" t="s">
        <v>17</v>
      </c>
      <c r="D191" s="4">
        <v>525</v>
      </c>
      <c r="E191" s="4">
        <v>3</v>
      </c>
      <c r="G191" s="13" t="s">
        <v>25</v>
      </c>
      <c r="H191" s="14">
        <v>3</v>
      </c>
      <c r="I191" s="15"/>
    </row>
    <row r="192" spans="2:9">
      <c r="B192" s="4" t="s">
        <v>132</v>
      </c>
      <c r="C192" s="4" t="s">
        <v>21</v>
      </c>
      <c r="D192" s="4">
        <v>309</v>
      </c>
      <c r="E192" s="4">
        <v>1</v>
      </c>
      <c r="G192" s="13" t="s">
        <v>17</v>
      </c>
      <c r="H192" s="14">
        <v>1</v>
      </c>
      <c r="I192" s="15"/>
    </row>
    <row r="193" spans="1:10">
      <c r="B193" s="4" t="s">
        <v>133</v>
      </c>
      <c r="C193" s="4" t="s">
        <v>21</v>
      </c>
      <c r="D193" s="4">
        <v>405</v>
      </c>
      <c r="E193" s="4">
        <v>1</v>
      </c>
      <c r="G193" s="13" t="s">
        <v>17</v>
      </c>
      <c r="H193" s="14">
        <v>2</v>
      </c>
      <c r="I193" s="15"/>
    </row>
    <row r="194" spans="1:10">
      <c r="B194" s="4" t="s">
        <v>134</v>
      </c>
      <c r="C194" s="4" t="s">
        <v>21</v>
      </c>
      <c r="D194" s="4">
        <v>534</v>
      </c>
      <c r="E194" s="4">
        <v>2</v>
      </c>
      <c r="G194" s="13" t="s">
        <v>17</v>
      </c>
      <c r="H194" s="14">
        <v>3</v>
      </c>
      <c r="I194" s="15"/>
    </row>
    <row r="195" spans="1:10">
      <c r="B195" s="4" t="s">
        <v>135</v>
      </c>
      <c r="C195" s="4" t="s">
        <v>25</v>
      </c>
      <c r="D195" s="4">
        <v>314</v>
      </c>
      <c r="E195" s="4">
        <v>1</v>
      </c>
      <c r="G195" s="13" t="s">
        <v>21</v>
      </c>
      <c r="H195" s="14">
        <v>1</v>
      </c>
      <c r="I195" s="15"/>
    </row>
    <row r="196" spans="1:10">
      <c r="B196" s="4" t="s">
        <v>136</v>
      </c>
      <c r="C196" s="4" t="s">
        <v>25</v>
      </c>
      <c r="D196" s="4">
        <v>405</v>
      </c>
      <c r="E196" s="4">
        <v>2</v>
      </c>
      <c r="G196" s="13" t="s">
        <v>21</v>
      </c>
      <c r="H196" s="14">
        <v>2</v>
      </c>
      <c r="I196" s="15"/>
    </row>
    <row r="197" spans="1:10">
      <c r="B197" s="4" t="s">
        <v>137</v>
      </c>
      <c r="C197" s="4" t="s">
        <v>25</v>
      </c>
      <c r="D197" s="4">
        <v>530</v>
      </c>
      <c r="E197" s="4">
        <v>3</v>
      </c>
      <c r="G197" s="13" t="s">
        <v>21</v>
      </c>
      <c r="H197" s="14">
        <v>3</v>
      </c>
      <c r="I197" s="15"/>
    </row>
    <row r="198" spans="1:10">
      <c r="B198" s="4" t="s">
        <v>138</v>
      </c>
      <c r="C198" s="4" t="s">
        <v>75</v>
      </c>
      <c r="D198" s="4">
        <v>195</v>
      </c>
      <c r="E198" s="4">
        <v>1</v>
      </c>
      <c r="G198" s="13" t="s">
        <v>75</v>
      </c>
      <c r="H198" s="14">
        <v>1</v>
      </c>
      <c r="I198" s="15"/>
    </row>
    <row r="199" spans="1:10">
      <c r="B199" s="4" t="s">
        <v>139</v>
      </c>
      <c r="C199" s="4" t="s">
        <v>75</v>
      </c>
      <c r="D199" s="4">
        <v>205</v>
      </c>
      <c r="E199" s="4">
        <v>2</v>
      </c>
      <c r="G199" s="13" t="s">
        <v>75</v>
      </c>
      <c r="H199" s="14">
        <v>2</v>
      </c>
      <c r="I199" s="15"/>
    </row>
    <row r="200" spans="1:10">
      <c r="B200" s="4" t="s">
        <v>140</v>
      </c>
      <c r="C200" s="4" t="s">
        <v>75</v>
      </c>
      <c r="D200" s="4">
        <v>395</v>
      </c>
      <c r="E200" s="4">
        <v>2</v>
      </c>
      <c r="G200" s="16" t="s">
        <v>75</v>
      </c>
      <c r="H200" s="17">
        <v>3</v>
      </c>
      <c r="I200" s="18"/>
    </row>
    <row r="201" spans="1:10">
      <c r="B201" s="4" t="s">
        <v>141</v>
      </c>
      <c r="C201" s="4" t="s">
        <v>75</v>
      </c>
      <c r="D201" s="4">
        <v>195</v>
      </c>
      <c r="E201" s="4">
        <v>3</v>
      </c>
    </row>
    <row r="203" spans="1:10">
      <c r="A203" s="29" t="s">
        <v>156</v>
      </c>
      <c r="B203" s="29"/>
      <c r="C203" s="29"/>
      <c r="D203" s="29"/>
      <c r="E203" s="29"/>
      <c r="F203" s="29"/>
      <c r="G203" s="29"/>
    </row>
    <row r="204" spans="1:10">
      <c r="A204" s="4" t="s">
        <v>157</v>
      </c>
      <c r="B204" s="4" t="s">
        <v>90</v>
      </c>
      <c r="C204" s="4" t="s">
        <v>13</v>
      </c>
      <c r="D204" s="4" t="s">
        <v>51</v>
      </c>
      <c r="E204" s="4" t="s">
        <v>91</v>
      </c>
    </row>
    <row r="205" spans="1:10">
      <c r="A205" s="4">
        <v>1</v>
      </c>
      <c r="B205" s="4" t="s">
        <v>93</v>
      </c>
      <c r="C205" s="4" t="s">
        <v>17</v>
      </c>
      <c r="D205" s="4" t="s">
        <v>57</v>
      </c>
      <c r="E205" s="4">
        <v>318</v>
      </c>
    </row>
    <row r="206" spans="1:10">
      <c r="A206" s="4">
        <v>2</v>
      </c>
      <c r="B206" s="4" t="s">
        <v>94</v>
      </c>
      <c r="C206" s="4" t="s">
        <v>17</v>
      </c>
      <c r="D206" s="4" t="s">
        <v>57</v>
      </c>
      <c r="E206" s="4">
        <v>405</v>
      </c>
      <c r="G206" s="4">
        <v>2</v>
      </c>
      <c r="H206" s="4">
        <v>3</v>
      </c>
      <c r="I206" s="4">
        <v>4</v>
      </c>
      <c r="J206" s="4">
        <v>5</v>
      </c>
    </row>
    <row r="207" spans="1:10">
      <c r="A207" s="4">
        <v>3</v>
      </c>
      <c r="B207" s="4" t="s">
        <v>95</v>
      </c>
      <c r="C207" s="4" t="s">
        <v>17</v>
      </c>
      <c r="D207" s="4" t="s">
        <v>57</v>
      </c>
      <c r="E207" s="4">
        <v>525</v>
      </c>
      <c r="F207" s="14" t="s">
        <v>158</v>
      </c>
      <c r="G207" s="4">
        <v>5</v>
      </c>
    </row>
    <row r="208" spans="1:10">
      <c r="A208" s="4">
        <v>4</v>
      </c>
      <c r="B208" s="4" t="s">
        <v>96</v>
      </c>
      <c r="C208" s="4" t="s">
        <v>21</v>
      </c>
      <c r="E208" s="4">
        <v>309</v>
      </c>
      <c r="F208" s="14" t="s">
        <v>128</v>
      </c>
      <c r="G208" s="4" t="str">
        <f>VLOOKUP($G$207,$A$205:$E$226,G206,FALSE)</f>
        <v xml:space="preserve">  Charmeleon</v>
      </c>
      <c r="H208" s="4" t="str">
        <f t="shared" ref="H208:J208" si="6">VLOOKUP($G$207,$A$205:$E$226,H206,FALSE)</f>
        <v>Fire</v>
      </c>
      <c r="I208" s="4">
        <f t="shared" si="6"/>
        <v>0</v>
      </c>
      <c r="J208" s="4">
        <f t="shared" si="6"/>
        <v>405</v>
      </c>
    </row>
    <row r="209" spans="1:5">
      <c r="A209" s="4">
        <v>5</v>
      </c>
      <c r="B209" s="4" t="s">
        <v>97</v>
      </c>
      <c r="C209" s="4" t="s">
        <v>21</v>
      </c>
      <c r="E209" s="4">
        <v>405</v>
      </c>
    </row>
    <row r="210" spans="1:5">
      <c r="A210" s="4">
        <v>6</v>
      </c>
      <c r="B210" s="4" t="s">
        <v>98</v>
      </c>
      <c r="C210" s="4" t="s">
        <v>21</v>
      </c>
      <c r="D210" s="4" t="s">
        <v>72</v>
      </c>
      <c r="E210" s="4">
        <v>534</v>
      </c>
    </row>
    <row r="211" spans="1:5">
      <c r="A211" s="4">
        <v>7</v>
      </c>
      <c r="B211" s="4" t="s">
        <v>99</v>
      </c>
      <c r="C211" s="4" t="s">
        <v>25</v>
      </c>
      <c r="E211" s="4">
        <v>314</v>
      </c>
    </row>
    <row r="212" spans="1:5">
      <c r="A212" s="4">
        <v>8</v>
      </c>
      <c r="B212" s="4" t="s">
        <v>100</v>
      </c>
      <c r="C212" s="4" t="s">
        <v>25</v>
      </c>
      <c r="E212" s="4">
        <v>405</v>
      </c>
    </row>
    <row r="213" spans="1:5">
      <c r="A213" s="4">
        <v>9</v>
      </c>
      <c r="B213" s="4" t="s">
        <v>101</v>
      </c>
      <c r="C213" s="4" t="s">
        <v>25</v>
      </c>
      <c r="E213" s="4">
        <v>530</v>
      </c>
    </row>
    <row r="214" spans="1:5">
      <c r="A214" s="4">
        <v>10</v>
      </c>
      <c r="B214" s="4" t="s">
        <v>138</v>
      </c>
      <c r="C214" s="4" t="s">
        <v>75</v>
      </c>
      <c r="E214" s="4">
        <v>195</v>
      </c>
    </row>
    <row r="215" spans="1:5">
      <c r="A215" s="4">
        <v>11</v>
      </c>
      <c r="B215" s="4" t="s">
        <v>139</v>
      </c>
      <c r="C215" s="4" t="s">
        <v>75</v>
      </c>
      <c r="E215" s="4">
        <v>205</v>
      </c>
    </row>
    <row r="216" spans="1:5">
      <c r="A216" s="4">
        <v>12</v>
      </c>
      <c r="B216" s="4" t="s">
        <v>140</v>
      </c>
      <c r="C216" s="4" t="s">
        <v>75</v>
      </c>
      <c r="D216" s="4" t="s">
        <v>72</v>
      </c>
      <c r="E216" s="4">
        <v>395</v>
      </c>
    </row>
    <row r="217" spans="1:5">
      <c r="A217" s="4">
        <v>13</v>
      </c>
      <c r="B217" s="4" t="s">
        <v>141</v>
      </c>
      <c r="C217" s="4" t="s">
        <v>75</v>
      </c>
      <c r="D217" s="4" t="s">
        <v>57</v>
      </c>
      <c r="E217" s="4">
        <v>195</v>
      </c>
    </row>
    <row r="218" spans="1:5">
      <c r="A218" s="4">
        <v>14</v>
      </c>
      <c r="B218" s="4" t="s">
        <v>142</v>
      </c>
      <c r="C218" s="4" t="s">
        <v>75</v>
      </c>
      <c r="D218" s="4" t="s">
        <v>57</v>
      </c>
      <c r="E218" s="4">
        <v>205</v>
      </c>
    </row>
    <row r="219" spans="1:5">
      <c r="A219" s="4">
        <v>15</v>
      </c>
      <c r="B219" s="4" t="s">
        <v>143</v>
      </c>
      <c r="C219" s="4" t="s">
        <v>75</v>
      </c>
      <c r="D219" s="4" t="s">
        <v>57</v>
      </c>
      <c r="E219" s="4">
        <v>395</v>
      </c>
    </row>
    <row r="220" spans="1:5">
      <c r="A220" s="4">
        <v>16</v>
      </c>
      <c r="B220" s="4" t="s">
        <v>144</v>
      </c>
      <c r="C220" s="4" t="s">
        <v>71</v>
      </c>
      <c r="D220" s="4" t="s">
        <v>72</v>
      </c>
      <c r="E220" s="4">
        <v>251</v>
      </c>
    </row>
    <row r="221" spans="1:5">
      <c r="A221" s="4">
        <v>17</v>
      </c>
      <c r="B221" s="4" t="s">
        <v>145</v>
      </c>
      <c r="C221" s="4" t="s">
        <v>71</v>
      </c>
      <c r="D221" s="4" t="s">
        <v>72</v>
      </c>
      <c r="E221" s="4">
        <v>349</v>
      </c>
    </row>
    <row r="222" spans="1:5">
      <c r="A222" s="4">
        <v>18</v>
      </c>
      <c r="B222" s="4" t="s">
        <v>147</v>
      </c>
      <c r="C222" s="4" t="s">
        <v>71</v>
      </c>
      <c r="D222" s="4" t="s">
        <v>72</v>
      </c>
      <c r="E222" s="4">
        <v>479</v>
      </c>
    </row>
    <row r="223" spans="1:5">
      <c r="A223" s="4">
        <v>19</v>
      </c>
      <c r="B223" s="4" t="s">
        <v>149</v>
      </c>
      <c r="C223" s="4" t="s">
        <v>71</v>
      </c>
      <c r="E223" s="4">
        <v>253</v>
      </c>
    </row>
    <row r="224" spans="1:5">
      <c r="A224" s="4">
        <v>20</v>
      </c>
      <c r="B224" s="4" t="s">
        <v>150</v>
      </c>
      <c r="C224" s="4" t="s">
        <v>71</v>
      </c>
      <c r="E224" s="4">
        <v>413</v>
      </c>
    </row>
    <row r="225" spans="1:5">
      <c r="A225" s="4">
        <v>21</v>
      </c>
      <c r="B225" s="4" t="s">
        <v>151</v>
      </c>
      <c r="C225" s="4" t="s">
        <v>71</v>
      </c>
      <c r="D225" s="4" t="s">
        <v>72</v>
      </c>
      <c r="E225" s="4">
        <v>262</v>
      </c>
    </row>
    <row r="226" spans="1:5">
      <c r="A226" s="4">
        <v>22</v>
      </c>
      <c r="B226" s="4" t="s">
        <v>152</v>
      </c>
      <c r="C226" s="4" t="s">
        <v>71</v>
      </c>
      <c r="D226" s="4" t="s">
        <v>72</v>
      </c>
      <c r="E226" s="4">
        <v>442</v>
      </c>
    </row>
    <row r="229" spans="1:5">
      <c r="A229" s="29" t="s">
        <v>159</v>
      </c>
      <c r="B229" s="29"/>
      <c r="C229" s="29"/>
      <c r="D229" s="29"/>
    </row>
    <row r="230" spans="1:5">
      <c r="A230" s="4" t="s">
        <v>12</v>
      </c>
      <c r="B230" s="4" t="s">
        <v>13</v>
      </c>
      <c r="C230" s="4" t="s">
        <v>160</v>
      </c>
      <c r="D230" s="4" t="s">
        <v>161</v>
      </c>
    </row>
    <row r="231" spans="1:5">
      <c r="A231" s="4" t="s">
        <v>35</v>
      </c>
      <c r="B231" s="4" t="s">
        <v>17</v>
      </c>
      <c r="C231" s="4">
        <v>45</v>
      </c>
      <c r="D231" s="4" t="b">
        <f>_xlfn.XOR(B231="Fire",(C231&lt;60))</f>
        <v>1</v>
      </c>
    </row>
    <row r="232" spans="1:5">
      <c r="A232" s="4" t="s">
        <v>38</v>
      </c>
      <c r="B232" s="4" t="s">
        <v>17</v>
      </c>
      <c r="C232" s="4">
        <v>60</v>
      </c>
      <c r="D232" s="4" t="b">
        <f t="shared" ref="D232:D239" si="7">_xlfn.XOR(B232="Fire",(C232&lt;60))</f>
        <v>0</v>
      </c>
    </row>
    <row r="233" spans="1:5">
      <c r="A233" s="4" t="s">
        <v>39</v>
      </c>
      <c r="B233" s="4" t="s">
        <v>17</v>
      </c>
      <c r="C233" s="4">
        <v>80</v>
      </c>
      <c r="D233" s="4" t="b">
        <f t="shared" si="7"/>
        <v>0</v>
      </c>
    </row>
    <row r="234" spans="1:5">
      <c r="A234" s="4" t="s">
        <v>40</v>
      </c>
      <c r="B234" s="4" t="s">
        <v>21</v>
      </c>
      <c r="C234" s="4">
        <v>39</v>
      </c>
      <c r="D234" s="4" t="b">
        <f t="shared" si="7"/>
        <v>0</v>
      </c>
    </row>
    <row r="235" spans="1:5">
      <c r="A235" s="4" t="s">
        <v>41</v>
      </c>
      <c r="B235" s="4" t="s">
        <v>21</v>
      </c>
      <c r="C235" s="4">
        <v>58</v>
      </c>
      <c r="D235" s="4" t="b">
        <f t="shared" si="7"/>
        <v>0</v>
      </c>
    </row>
    <row r="236" spans="1:5">
      <c r="A236" s="4" t="s">
        <v>42</v>
      </c>
      <c r="B236" s="4" t="s">
        <v>21</v>
      </c>
      <c r="C236" s="4">
        <v>78</v>
      </c>
      <c r="D236" s="4" t="b">
        <f t="shared" si="7"/>
        <v>1</v>
      </c>
    </row>
    <row r="237" spans="1:5">
      <c r="A237" s="4" t="s">
        <v>106</v>
      </c>
      <c r="B237" s="4" t="s">
        <v>25</v>
      </c>
      <c r="C237" s="4">
        <v>44</v>
      </c>
      <c r="D237" s="4" t="b">
        <f t="shared" si="7"/>
        <v>1</v>
      </c>
    </row>
    <row r="238" spans="1:5">
      <c r="A238" s="4" t="s">
        <v>107</v>
      </c>
      <c r="B238" s="4" t="s">
        <v>25</v>
      </c>
      <c r="C238" s="4">
        <v>59</v>
      </c>
      <c r="D238" s="4" t="b">
        <f t="shared" si="7"/>
        <v>1</v>
      </c>
    </row>
    <row r="239" spans="1:5">
      <c r="A239" s="4" t="s">
        <v>108</v>
      </c>
      <c r="B239" s="4" t="s">
        <v>25</v>
      </c>
      <c r="C239" s="4">
        <v>79</v>
      </c>
      <c r="D239" s="4" t="b">
        <f t="shared" si="7"/>
        <v>0</v>
      </c>
    </row>
    <row r="240" spans="1:5">
      <c r="A240" s="4" t="s">
        <v>28</v>
      </c>
    </row>
  </sheetData>
  <mergeCells count="22"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8655-9909-4D2C-8D4C-303BEA72F8F8}">
  <dimension ref="A1:B13"/>
  <sheetViews>
    <sheetView workbookViewId="0"/>
  </sheetViews>
  <sheetFormatPr defaultColWidth="8.85546875" defaultRowHeight="15"/>
  <cols>
    <col min="1" max="1" width="5.7109375" style="22" bestFit="1" customWidth="1"/>
    <col min="2" max="2" width="76.28515625" style="22" customWidth="1"/>
    <col min="3" max="16384" width="8.85546875" style="22"/>
  </cols>
  <sheetData>
    <row r="1" spans="1:2" ht="15.75">
      <c r="A1" s="20" t="s">
        <v>162</v>
      </c>
      <c r="B1" s="21" t="s">
        <v>163</v>
      </c>
    </row>
    <row r="2" spans="1:2" ht="30">
      <c r="A2" s="23">
        <v>1</v>
      </c>
      <c r="B2" s="24" t="s">
        <v>164</v>
      </c>
    </row>
    <row r="3" spans="1:2">
      <c r="A3" s="23">
        <v>2</v>
      </c>
      <c r="B3" s="24" t="s">
        <v>165</v>
      </c>
    </row>
    <row r="4" spans="1:2">
      <c r="A4" s="23">
        <v>3</v>
      </c>
      <c r="B4" s="24" t="s">
        <v>166</v>
      </c>
    </row>
    <row r="5" spans="1:2">
      <c r="A5" s="23">
        <v>4</v>
      </c>
      <c r="B5" s="24" t="s">
        <v>167</v>
      </c>
    </row>
    <row r="6" spans="1:2" ht="45">
      <c r="A6" s="23">
        <v>5</v>
      </c>
      <c r="B6" s="24" t="s">
        <v>168</v>
      </c>
    </row>
    <row r="7" spans="1:2">
      <c r="A7" s="23">
        <v>6</v>
      </c>
      <c r="B7" s="24" t="s">
        <v>169</v>
      </c>
    </row>
    <row r="8" spans="1:2">
      <c r="A8" s="23">
        <v>7</v>
      </c>
      <c r="B8" s="24" t="s">
        <v>170</v>
      </c>
    </row>
    <row r="9" spans="1:2">
      <c r="A9" s="23">
        <v>8</v>
      </c>
      <c r="B9" s="24" t="s">
        <v>171</v>
      </c>
    </row>
    <row r="10" spans="1:2">
      <c r="A10" s="23">
        <v>9</v>
      </c>
      <c r="B10" s="24" t="s">
        <v>172</v>
      </c>
    </row>
    <row r="11" spans="1:2">
      <c r="A11" s="23">
        <v>10</v>
      </c>
      <c r="B11" s="24" t="s">
        <v>173</v>
      </c>
    </row>
    <row r="12" spans="1:2" ht="30">
      <c r="A12" s="23">
        <v>11</v>
      </c>
      <c r="B12" s="24" t="s">
        <v>174</v>
      </c>
    </row>
    <row r="13" spans="1:2" ht="45">
      <c r="A13" s="23">
        <v>12</v>
      </c>
      <c r="B13" s="25" t="s">
        <v>175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Loans</vt:lpstr>
      <vt:lpstr>Functions</vt:lpstr>
      <vt:lpstr>Homework Instructions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HR@rsolution.com</cp:lastModifiedBy>
  <cp:revision/>
  <dcterms:created xsi:type="dcterms:W3CDTF">2022-04-06T01:14:13Z</dcterms:created>
  <dcterms:modified xsi:type="dcterms:W3CDTF">2024-05-05T02:53:51Z</dcterms:modified>
  <cp:category/>
  <cp:contentStatus/>
</cp:coreProperties>
</file>