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financial models\"/>
    </mc:Choice>
  </mc:AlternateContent>
  <bookViews>
    <workbookView xWindow="0" yWindow="0" windowWidth="17550" windowHeight="5445"/>
  </bookViews>
  <sheets>
    <sheet name="Merger Mode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O30" i="1"/>
  <c r="O27" i="1"/>
  <c r="O26" i="1"/>
  <c r="M17" i="1"/>
  <c r="N17" i="1" s="1"/>
  <c r="L17" i="1"/>
  <c r="L20" i="1" s="1"/>
  <c r="M16" i="1"/>
  <c r="N16" i="1" s="1"/>
  <c r="L16" i="1"/>
  <c r="L19" i="1" s="1"/>
  <c r="N12" i="1"/>
  <c r="M12" i="1"/>
  <c r="L12" i="1"/>
  <c r="M10" i="1"/>
  <c r="L10" i="1"/>
  <c r="M9" i="1"/>
  <c r="L9" i="1"/>
  <c r="L11" i="1" s="1"/>
  <c r="L13" i="1" l="1"/>
  <c r="O12" i="1"/>
  <c r="M11" i="1"/>
  <c r="M13" i="1" s="1"/>
  <c r="O28" i="1"/>
  <c r="O31" i="1" s="1"/>
  <c r="O33" i="1" s="1"/>
  <c r="N9" i="1"/>
  <c r="O9" i="1" s="1"/>
  <c r="O16" i="1"/>
  <c r="O17" i="1"/>
  <c r="M19" i="1"/>
  <c r="M20" i="1"/>
  <c r="O35" i="1" l="1"/>
  <c r="O36" i="1"/>
  <c r="N10" i="1" s="1"/>
  <c r="O10" i="1" s="1"/>
  <c r="N11" i="1" l="1"/>
  <c r="O11" i="1" s="1"/>
  <c r="N19" i="1"/>
  <c r="O19" i="1" s="1"/>
  <c r="N20" i="1"/>
  <c r="O20" i="1" s="1"/>
  <c r="N13" i="1" l="1"/>
  <c r="O13" i="1" s="1"/>
</calcChain>
</file>

<file path=xl/sharedStrings.xml><?xml version="1.0" encoding="utf-8"?>
<sst xmlns="http://schemas.openxmlformats.org/spreadsheetml/2006/main" count="51" uniqueCount="39">
  <si>
    <t>All Amounts Denominated in US$MM Unless Otherwise Stated</t>
  </si>
  <si>
    <t>Acquisition Assumptions</t>
  </si>
  <si>
    <t>Acquisition Summary</t>
  </si>
  <si>
    <t>Acquisition of Snap by Amazon</t>
  </si>
  <si>
    <t>Amazon</t>
  </si>
  <si>
    <t>Snap</t>
  </si>
  <si>
    <t>Pro Forma</t>
  </si>
  <si>
    <t>Change</t>
  </si>
  <si>
    <t>Capitalization</t>
  </si>
  <si>
    <t>Acquisition Structure Assumptions</t>
  </si>
  <si>
    <t>Share Price ($/sh.)</t>
  </si>
  <si>
    <t>Acquisition Premium</t>
  </si>
  <si>
    <t>Fully Diluted Shares Outstanding (MM)</t>
  </si>
  <si>
    <t>Equity Issuance Discount (to Current Price)</t>
  </si>
  <si>
    <t>Market Capitalization</t>
  </si>
  <si>
    <t>Net Debt</t>
  </si>
  <si>
    <t>% Debt Financing</t>
  </si>
  <si>
    <t>Enterprise Value</t>
  </si>
  <si>
    <t>% Equity Financing</t>
  </si>
  <si>
    <t>Financial Forecast Summary</t>
  </si>
  <si>
    <t>Acquirer and Target Assumptions</t>
  </si>
  <si>
    <t>FY + 1 Normalized Net Earnings</t>
  </si>
  <si>
    <t>FY + 1 Normalized Cash Flow</t>
  </si>
  <si>
    <t>Acquirer</t>
  </si>
  <si>
    <t>Target</t>
  </si>
  <si>
    <r>
      <t>FY+1 EPS</t>
    </r>
    <r>
      <rPr>
        <vertAlign val="superscript"/>
        <sz val="11"/>
        <rFont val="Arial Narrow"/>
      </rPr>
      <t>1</t>
    </r>
  </si>
  <si>
    <r>
      <t>FY+1 CFPS</t>
    </r>
    <r>
      <rPr>
        <vertAlign val="superscript"/>
        <sz val="11"/>
        <rFont val="Arial Narrow"/>
      </rPr>
      <t>1</t>
    </r>
  </si>
  <si>
    <t>Notes:</t>
  </si>
  <si>
    <t>1. Normalized amounts (i.e. excludes one-time transaction costs)</t>
  </si>
  <si>
    <t>Pro Forma Adjustment</t>
  </si>
  <si>
    <t>Acquisition Structure</t>
  </si>
  <si>
    <t>Target Share Price</t>
  </si>
  <si>
    <t>Pro-Forma Net Debt</t>
  </si>
  <si>
    <t>Offer Price</t>
  </si>
  <si>
    <t>Diluted Shares Outstanding</t>
  </si>
  <si>
    <t>Purchase Price</t>
  </si>
  <si>
    <t>Current Net Debt</t>
  </si>
  <si>
    <t>Transaction Value</t>
  </si>
  <si>
    <t xml:space="preserve">Merger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</si>
</sst>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"/>
    <numFmt numFmtId="165" formatCode="&quot;$&quot;#,##0_);\(&quot;$&quot;#,##0\)"/>
    <numFmt numFmtId="166" formatCode="&quot;$&quot;#,##0.00;\-&quot;$&quot;#,##0.00"/>
    <numFmt numFmtId="167" formatCode="&quot;$&quot;#,##0.00_);\(&quot;$&quot;#,##0.00\)"/>
    <numFmt numFmtId="168" formatCode="#,##0_ ;\-#,##0\ "/>
    <numFmt numFmtId="169" formatCode="&quot;$&quot;#,##0;\-&quot;$&quot;#,##0"/>
    <numFmt numFmtId="170" formatCode="&quot;$&quot;#,##0.0_);\(&quot;$&quot;#,##0.0\)"/>
  </numFmts>
  <fonts count="13" x14ac:knownFonts="1">
    <font>
      <sz val="11"/>
      <color theme="1"/>
      <name val="Arial"/>
    </font>
    <font>
      <sz val="12"/>
      <color theme="0"/>
      <name val="Arial Narrow"/>
    </font>
    <font>
      <sz val="12"/>
      <color theme="1"/>
      <name val="Arial Narrow"/>
    </font>
    <font>
      <b/>
      <sz val="14"/>
      <color theme="0"/>
      <name val="Arial Narrow"/>
    </font>
    <font>
      <b/>
      <sz val="12"/>
      <color theme="0"/>
      <name val="Arial Narrow"/>
    </font>
    <font>
      <i/>
      <sz val="11"/>
      <color theme="0"/>
      <name val="Arial Narrow"/>
    </font>
    <font>
      <i/>
      <sz val="10"/>
      <color theme="0"/>
      <name val="Arial Narrow"/>
    </font>
    <font>
      <i/>
      <sz val="12"/>
      <color theme="0"/>
      <name val="Arial Narrow"/>
    </font>
    <font>
      <sz val="11"/>
      <color theme="1"/>
      <name val="Arial Narrow"/>
    </font>
    <font>
      <b/>
      <sz val="11"/>
      <color theme="1"/>
      <name val="Arial Narrow"/>
    </font>
    <font>
      <b/>
      <u/>
      <sz val="11"/>
      <color theme="1"/>
      <name val="Arial Narrow"/>
    </font>
    <font>
      <sz val="11"/>
      <color rgb="FF0000FF"/>
      <name val="Arial Narrow"/>
    </font>
    <font>
      <vertAlign val="superscript"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ED942D"/>
        <bgColor rgb="FFED942D"/>
      </patternFill>
    </fill>
    <fill>
      <patternFill patternType="solid">
        <fgColor rgb="FFE6E7E8"/>
        <bgColor rgb="FFE6E7E8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37" fontId="1" fillId="2" borderId="0" xfId="0" applyNumberFormat="1" applyFont="1" applyFill="1" applyBorder="1" applyAlignment="1">
      <alignment vertical="top"/>
    </xf>
    <xf numFmtId="0" fontId="2" fillId="0" borderId="0" xfId="0" applyFont="1"/>
    <xf numFmtId="0" fontId="0" fillId="0" borderId="0" xfId="0" applyFont="1" applyAlignment="1"/>
    <xf numFmtId="37" fontId="3" fillId="2" borderId="0" xfId="0" applyNumberFormat="1" applyFont="1" applyFill="1" applyBorder="1" applyAlignment="1">
      <alignment horizontal="left" vertical="top"/>
    </xf>
    <xf numFmtId="37" fontId="4" fillId="2" borderId="0" xfId="0" applyNumberFormat="1" applyFont="1" applyFill="1" applyBorder="1" applyAlignment="1">
      <alignment horizontal="left" vertical="top"/>
    </xf>
    <xf numFmtId="37" fontId="5" fillId="2" borderId="0" xfId="0" applyNumberFormat="1" applyFont="1" applyFill="1" applyBorder="1" applyAlignment="1">
      <alignment vertical="top"/>
    </xf>
    <xf numFmtId="37" fontId="6" fillId="2" borderId="0" xfId="0" applyNumberFormat="1" applyFont="1" applyFill="1" applyBorder="1" applyAlignment="1">
      <alignment vertical="top"/>
    </xf>
    <xf numFmtId="37" fontId="7" fillId="2" borderId="0" xfId="0" applyNumberFormat="1" applyFont="1" applyFill="1" applyBorder="1" applyAlignment="1">
      <alignment vertical="top"/>
    </xf>
    <xf numFmtId="0" fontId="8" fillId="0" borderId="0" xfId="0" applyFont="1"/>
    <xf numFmtId="0" fontId="4" fillId="3" borderId="0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 vertical="center"/>
    </xf>
    <xf numFmtId="37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4" borderId="0" xfId="0" applyFont="1" applyFill="1" applyBorder="1"/>
    <xf numFmtId="0" fontId="8" fillId="4" borderId="0" xfId="0" applyFont="1" applyFill="1" applyBorder="1"/>
    <xf numFmtId="164" fontId="8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9" fontId="11" fillId="0" borderId="0" xfId="0" applyNumberFormat="1" applyFont="1"/>
    <xf numFmtId="0" fontId="8" fillId="0" borderId="1" xfId="0" applyFont="1" applyBorder="1"/>
    <xf numFmtId="3" fontId="8" fillId="0" borderId="1" xfId="0" applyNumberFormat="1" applyFont="1" applyBorder="1" applyAlignment="1">
      <alignment horizontal="right"/>
    </xf>
    <xf numFmtId="10" fontId="8" fillId="0" borderId="1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0" fontId="9" fillId="0" borderId="2" xfId="0" applyNumberFormat="1" applyFont="1" applyBorder="1" applyAlignment="1">
      <alignment horizontal="right"/>
    </xf>
    <xf numFmtId="0" fontId="11" fillId="0" borderId="0" xfId="0" applyFont="1"/>
    <xf numFmtId="165" fontId="8" fillId="0" borderId="1" xfId="0" applyNumberFormat="1" applyFont="1" applyBorder="1" applyAlignment="1">
      <alignment horizontal="right"/>
    </xf>
    <xf numFmtId="10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6" fontId="11" fillId="0" borderId="0" xfId="0" applyNumberFormat="1" applyFont="1"/>
    <xf numFmtId="167" fontId="8" fillId="0" borderId="0" xfId="0" applyNumberFormat="1" applyFont="1" applyAlignment="1">
      <alignment horizontal="right"/>
    </xf>
    <xf numFmtId="168" fontId="11" fillId="0" borderId="0" xfId="0" applyNumberFormat="1" applyFont="1"/>
    <xf numFmtId="169" fontId="11" fillId="0" borderId="0" xfId="0" applyNumberFormat="1" applyFont="1"/>
    <xf numFmtId="170" fontId="8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166" fontId="8" fillId="0" borderId="0" xfId="0" applyNumberFormat="1" applyFont="1"/>
    <xf numFmtId="9" fontId="8" fillId="0" borderId="1" xfId="0" applyNumberFormat="1" applyFont="1" applyBorder="1"/>
    <xf numFmtId="166" fontId="9" fillId="0" borderId="0" xfId="0" applyNumberFormat="1" applyFont="1"/>
    <xf numFmtId="168" fontId="8" fillId="0" borderId="1" xfId="0" applyNumberFormat="1" applyFont="1" applyBorder="1"/>
    <xf numFmtId="169" fontId="9" fillId="0" borderId="0" xfId="0" applyNumberFormat="1" applyFont="1"/>
    <xf numFmtId="169" fontId="8" fillId="0" borderId="0" xfId="0" applyNumberFormat="1" applyFont="1"/>
    <xf numFmtId="169" fontId="8" fillId="0" borderId="1" xfId="0" applyNumberFormat="1" applyFont="1" applyBorder="1"/>
    <xf numFmtId="0" fontId="9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F28" sqref="F28"/>
    </sheetView>
  </sheetViews>
  <sheetFormatPr defaultColWidth="12.625" defaultRowHeight="15" customHeight="1" x14ac:dyDescent="0.2"/>
  <cols>
    <col min="1" max="1" width="5" style="3" customWidth="1"/>
    <col min="2" max="7" width="11.125" style="3" customWidth="1"/>
    <col min="8" max="8" width="5" style="3" customWidth="1"/>
    <col min="9" max="26" width="11.125" style="3" customWidth="1"/>
    <col min="27" max="16384" width="12.625" style="3"/>
  </cols>
  <sheetData>
    <row r="1" spans="1:26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2.5" customHeight="1" x14ac:dyDescent="0.25">
      <c r="A2" s="4" t="s">
        <v>38</v>
      </c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5">
      <c r="A3" s="6" t="s">
        <v>0</v>
      </c>
      <c r="B3" s="7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 x14ac:dyDescent="0.3">
      <c r="A5" s="9"/>
      <c r="B5" s="10" t="s">
        <v>1</v>
      </c>
      <c r="C5" s="10"/>
      <c r="D5" s="10"/>
      <c r="E5" s="10"/>
      <c r="F5" s="10"/>
      <c r="G5" s="10"/>
      <c r="H5" s="9"/>
      <c r="I5" s="10" t="s">
        <v>2</v>
      </c>
      <c r="J5" s="10"/>
      <c r="K5" s="10"/>
      <c r="L5" s="10"/>
      <c r="M5" s="10"/>
      <c r="N5" s="10"/>
      <c r="O5" s="10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5.25" customHeight="1" x14ac:dyDescent="0.3">
      <c r="A6" s="9"/>
      <c r="B6" s="11"/>
      <c r="C6" s="12"/>
      <c r="D6" s="13"/>
      <c r="E6" s="14"/>
      <c r="F6" s="15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 x14ac:dyDescent="0.3">
      <c r="A7" s="9"/>
      <c r="B7" s="45" t="s">
        <v>3</v>
      </c>
      <c r="C7" s="46"/>
      <c r="D7" s="46"/>
      <c r="E7" s="46"/>
      <c r="F7" s="46"/>
      <c r="G7" s="46"/>
      <c r="H7" s="9"/>
      <c r="I7" s="9"/>
      <c r="J7" s="9"/>
      <c r="K7" s="9"/>
      <c r="L7" s="16" t="s">
        <v>4</v>
      </c>
      <c r="M7" s="17" t="s">
        <v>5</v>
      </c>
      <c r="N7" s="17" t="s">
        <v>6</v>
      </c>
      <c r="O7" s="17" t="s">
        <v>7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 x14ac:dyDescent="0.3">
      <c r="A8" s="9"/>
      <c r="B8" s="9"/>
      <c r="C8" s="9"/>
      <c r="D8" s="9"/>
      <c r="E8" s="9"/>
      <c r="F8" s="9"/>
      <c r="G8" s="9"/>
      <c r="H8" s="9"/>
      <c r="I8" s="12" t="s">
        <v>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 x14ac:dyDescent="0.3">
      <c r="A9" s="9"/>
      <c r="B9" s="18" t="s">
        <v>9</v>
      </c>
      <c r="C9" s="19"/>
      <c r="D9" s="19"/>
      <c r="E9" s="19"/>
      <c r="F9" s="19"/>
      <c r="G9" s="19"/>
      <c r="H9" s="9"/>
      <c r="I9" s="9" t="s">
        <v>10</v>
      </c>
      <c r="J9" s="9"/>
      <c r="K9" s="9"/>
      <c r="L9" s="20">
        <f t="shared" ref="L9:M10" si="0">+F19</f>
        <v>3100.4</v>
      </c>
      <c r="M9" s="20">
        <f t="shared" si="0"/>
        <v>45.29</v>
      </c>
      <c r="N9" s="20">
        <f>+L9</f>
        <v>3100.4</v>
      </c>
      <c r="O9" s="21">
        <f>+IF(ISERR(N9/L9-1),"na",N9/L9-1)</f>
        <v>0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 x14ac:dyDescent="0.3">
      <c r="A10" s="9"/>
      <c r="B10" s="9" t="s">
        <v>11</v>
      </c>
      <c r="C10" s="9"/>
      <c r="D10" s="9"/>
      <c r="E10" s="9"/>
      <c r="F10" s="9"/>
      <c r="G10" s="22">
        <v>0.25</v>
      </c>
      <c r="H10" s="9"/>
      <c r="I10" s="23" t="s">
        <v>12</v>
      </c>
      <c r="J10" s="23"/>
      <c r="K10" s="23"/>
      <c r="L10" s="24">
        <f t="shared" si="0"/>
        <v>519.20000000000005</v>
      </c>
      <c r="M10" s="24">
        <f t="shared" si="0"/>
        <v>1744.11624989233</v>
      </c>
      <c r="N10" s="24">
        <f>L10+(O36/(L9*(1-G11)))</f>
        <v>545.73925869700406</v>
      </c>
      <c r="O10" s="25">
        <f t="shared" ref="O9:O13" si="1">+IF(ISERR(N10/L10-1),"na",N10/L10-1)</f>
        <v>5.1115675456479215E-2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 x14ac:dyDescent="0.3">
      <c r="A11" s="9"/>
      <c r="B11" s="9" t="s">
        <v>13</v>
      </c>
      <c r="C11" s="9"/>
      <c r="D11" s="9"/>
      <c r="E11" s="9"/>
      <c r="F11" s="9"/>
      <c r="G11" s="22">
        <v>0.1</v>
      </c>
      <c r="H11" s="9"/>
      <c r="I11" s="11" t="s">
        <v>14</v>
      </c>
      <c r="J11" s="9"/>
      <c r="K11" s="9"/>
      <c r="L11" s="26">
        <f t="shared" ref="L11:N11" si="2">+L9*L10</f>
        <v>1609727.6800000002</v>
      </c>
      <c r="M11" s="26">
        <f t="shared" si="2"/>
        <v>78991.024957623624</v>
      </c>
      <c r="N11" s="26">
        <f t="shared" si="2"/>
        <v>1692009.9976641915</v>
      </c>
      <c r="O11" s="27">
        <f t="shared" si="1"/>
        <v>5.1115675456479215E-2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 x14ac:dyDescent="0.3">
      <c r="A12" s="9"/>
      <c r="B12" s="9"/>
      <c r="C12" s="9"/>
      <c r="D12" s="9"/>
      <c r="E12" s="9"/>
      <c r="F12" s="9"/>
      <c r="G12" s="28"/>
      <c r="H12" s="9"/>
      <c r="I12" s="23" t="s">
        <v>15</v>
      </c>
      <c r="J12" s="23"/>
      <c r="K12" s="23"/>
      <c r="L12" s="29">
        <f t="shared" ref="L12:M12" si="3">+F21</f>
        <v>66894</v>
      </c>
      <c r="M12" s="29">
        <f t="shared" si="3"/>
        <v>-499.971</v>
      </c>
      <c r="N12" s="29">
        <f>+G28</f>
        <v>86594.7145234497</v>
      </c>
      <c r="O12" s="25">
        <f t="shared" si="1"/>
        <v>0.29450645085433225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 x14ac:dyDescent="0.3">
      <c r="A13" s="9"/>
      <c r="B13" s="9" t="s">
        <v>16</v>
      </c>
      <c r="C13" s="9"/>
      <c r="D13" s="9"/>
      <c r="E13" s="9"/>
      <c r="F13" s="9"/>
      <c r="G13" s="22">
        <v>0.25</v>
      </c>
      <c r="H13" s="9"/>
      <c r="I13" s="11" t="s">
        <v>17</v>
      </c>
      <c r="J13" s="9"/>
      <c r="K13" s="9"/>
      <c r="L13" s="26">
        <f t="shared" ref="L13:N13" si="4">+L11+L12</f>
        <v>1676621.6800000002</v>
      </c>
      <c r="M13" s="26">
        <f t="shared" si="4"/>
        <v>78491.053957623619</v>
      </c>
      <c r="N13" s="26">
        <f t="shared" si="4"/>
        <v>1778604.7121876413</v>
      </c>
      <c r="O13" s="30">
        <f t="shared" si="1"/>
        <v>6.0826502128757509E-2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 x14ac:dyDescent="0.3">
      <c r="A14" s="9"/>
      <c r="B14" s="9" t="s">
        <v>18</v>
      </c>
      <c r="C14" s="9"/>
      <c r="D14" s="9"/>
      <c r="E14" s="9"/>
      <c r="F14" s="9"/>
      <c r="G14" s="22">
        <v>0.75</v>
      </c>
      <c r="H14" s="9"/>
      <c r="I14" s="9"/>
      <c r="J14" s="9"/>
      <c r="K14" s="9"/>
      <c r="L14" s="31"/>
      <c r="M14" s="31"/>
      <c r="N14" s="31"/>
      <c r="O14" s="2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 x14ac:dyDescent="0.3">
      <c r="A15" s="9"/>
      <c r="B15" s="9"/>
      <c r="C15" s="9"/>
      <c r="D15" s="9"/>
      <c r="E15" s="9"/>
      <c r="F15" s="9"/>
      <c r="G15" s="9"/>
      <c r="H15" s="9"/>
      <c r="I15" s="12" t="s">
        <v>19</v>
      </c>
      <c r="J15" s="9"/>
      <c r="K15" s="9"/>
      <c r="L15" s="31"/>
      <c r="M15" s="31"/>
      <c r="N15" s="31"/>
      <c r="O15" s="21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 x14ac:dyDescent="0.3">
      <c r="A16" s="9"/>
      <c r="B16" s="18" t="s">
        <v>20</v>
      </c>
      <c r="C16" s="19"/>
      <c r="D16" s="19"/>
      <c r="E16" s="19"/>
      <c r="F16" s="19"/>
      <c r="G16" s="19"/>
      <c r="H16" s="9"/>
      <c r="I16" s="9" t="s">
        <v>21</v>
      </c>
      <c r="J16" s="9"/>
      <c r="K16" s="9"/>
      <c r="L16" s="31">
        <f t="shared" ref="L16:M17" si="5">+F22</f>
        <v>23687.62614</v>
      </c>
      <c r="M16" s="31">
        <f t="shared" si="5"/>
        <v>-580.84636</v>
      </c>
      <c r="N16" s="31">
        <f t="shared" ref="N16:N17" si="6">+L16+M16+G26</f>
        <v>19963.02198498201</v>
      </c>
      <c r="O16" s="21">
        <f t="shared" ref="O16:O17" si="7">+IF(ISERR(N16/L16-1),"na",N16/L16-1)</f>
        <v>-0.15723838822027236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 x14ac:dyDescent="0.3">
      <c r="A17" s="9"/>
      <c r="B17" s="9"/>
      <c r="C17" s="9"/>
      <c r="D17" s="9"/>
      <c r="E17" s="9"/>
      <c r="F17" s="13" t="s">
        <v>4</v>
      </c>
      <c r="G17" s="13" t="s">
        <v>5</v>
      </c>
      <c r="H17" s="9"/>
      <c r="I17" s="9" t="s">
        <v>22</v>
      </c>
      <c r="J17" s="9"/>
      <c r="K17" s="9"/>
      <c r="L17" s="31">
        <f t="shared" si="5"/>
        <v>69825.182750000007</v>
      </c>
      <c r="M17" s="31">
        <f t="shared" si="5"/>
        <v>373.86</v>
      </c>
      <c r="N17" s="31">
        <f t="shared" si="6"/>
        <v>70851.168271413495</v>
      </c>
      <c r="O17" s="21">
        <f t="shared" si="7"/>
        <v>1.4693631738665003E-2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 x14ac:dyDescent="0.3">
      <c r="A18" s="9"/>
      <c r="B18" s="9"/>
      <c r="C18" s="9"/>
      <c r="D18" s="9"/>
      <c r="E18" s="9"/>
      <c r="F18" s="14" t="s">
        <v>23</v>
      </c>
      <c r="G18" s="14" t="s">
        <v>24</v>
      </c>
      <c r="H18" s="9"/>
      <c r="I18" s="9"/>
      <c r="J18" s="9"/>
      <c r="K18" s="9"/>
      <c r="L18" s="31"/>
      <c r="M18" s="31"/>
      <c r="N18" s="31"/>
      <c r="O18" s="21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 x14ac:dyDescent="0.3">
      <c r="A19" s="9"/>
      <c r="B19" s="9" t="s">
        <v>10</v>
      </c>
      <c r="C19" s="9"/>
      <c r="D19" s="9"/>
      <c r="E19" s="9"/>
      <c r="F19" s="32">
        <v>3100.4</v>
      </c>
      <c r="G19" s="32">
        <v>45.29</v>
      </c>
      <c r="H19" s="9"/>
      <c r="I19" s="9" t="s">
        <v>25</v>
      </c>
      <c r="J19" s="9"/>
      <c r="K19" s="9"/>
      <c r="L19" s="33">
        <f t="shared" ref="L19:N19" si="8">+L16/L10</f>
        <v>45.623316910631736</v>
      </c>
      <c r="M19" s="33">
        <f t="shared" si="8"/>
        <v>-0.33303190658068665</v>
      </c>
      <c r="N19" s="33">
        <f t="shared" si="8"/>
        <v>36.579779934918584</v>
      </c>
      <c r="O19" s="21">
        <f t="shared" ref="O19:O20" si="9">+IF(ISERR(N19/L19-1),"na",N19/L19-1)</f>
        <v>-0.19822182138637334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" customHeight="1" x14ac:dyDescent="0.3">
      <c r="A20" s="9"/>
      <c r="B20" s="9" t="s">
        <v>12</v>
      </c>
      <c r="C20" s="9"/>
      <c r="D20" s="9"/>
      <c r="E20" s="9"/>
      <c r="F20" s="34">
        <v>519.20000000000005</v>
      </c>
      <c r="G20" s="34">
        <v>1744.11624989233</v>
      </c>
      <c r="H20" s="9"/>
      <c r="I20" s="9" t="s">
        <v>26</v>
      </c>
      <c r="J20" s="9"/>
      <c r="K20" s="9"/>
      <c r="L20" s="33">
        <f t="shared" ref="L20:N20" si="10">+L17/L10</f>
        <v>134.48609928736519</v>
      </c>
      <c r="M20" s="33">
        <f t="shared" si="10"/>
        <v>0.21435497778492668</v>
      </c>
      <c r="N20" s="33">
        <f t="shared" si="10"/>
        <v>129.82604264273803</v>
      </c>
      <c r="O20" s="21">
        <f t="shared" si="9"/>
        <v>-3.4650842498373913E-2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 x14ac:dyDescent="0.3">
      <c r="A21" s="9"/>
      <c r="B21" s="9" t="s">
        <v>15</v>
      </c>
      <c r="C21" s="9"/>
      <c r="D21" s="9"/>
      <c r="E21" s="9"/>
      <c r="F21" s="35">
        <v>66894</v>
      </c>
      <c r="G21" s="35">
        <v>-499.971</v>
      </c>
      <c r="H21" s="9"/>
      <c r="I21" s="9"/>
      <c r="J21" s="9"/>
      <c r="K21" s="9"/>
      <c r="L21" s="36"/>
      <c r="M21" s="36"/>
      <c r="N21" s="36"/>
      <c r="O21" s="37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 x14ac:dyDescent="0.3">
      <c r="A22" s="9"/>
      <c r="B22" s="9" t="s">
        <v>21</v>
      </c>
      <c r="C22" s="9"/>
      <c r="D22" s="9"/>
      <c r="E22" s="9"/>
      <c r="F22" s="35">
        <v>23687.62614</v>
      </c>
      <c r="G22" s="35">
        <v>-580.84636</v>
      </c>
      <c r="H22" s="9"/>
      <c r="I22" s="9" t="s">
        <v>27</v>
      </c>
      <c r="J22" s="9"/>
      <c r="K22" s="9"/>
      <c r="L22" s="36"/>
      <c r="M22" s="36"/>
      <c r="N22" s="36"/>
      <c r="O22" s="14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 x14ac:dyDescent="0.3">
      <c r="A23" s="9"/>
      <c r="B23" s="9" t="s">
        <v>22</v>
      </c>
      <c r="C23" s="9"/>
      <c r="D23" s="9"/>
      <c r="E23" s="9"/>
      <c r="F23" s="35">
        <v>69825.182750000007</v>
      </c>
      <c r="G23" s="35">
        <v>373.86</v>
      </c>
      <c r="H23" s="9"/>
      <c r="I23" s="9" t="s">
        <v>28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33"/>
      <c r="M24" s="33"/>
      <c r="N24" s="33"/>
      <c r="O24" s="37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 x14ac:dyDescent="0.3">
      <c r="A25" s="9"/>
      <c r="B25" s="18" t="s">
        <v>29</v>
      </c>
      <c r="C25" s="19"/>
      <c r="D25" s="19"/>
      <c r="E25" s="19"/>
      <c r="F25" s="19"/>
      <c r="G25" s="19"/>
      <c r="H25" s="9"/>
      <c r="I25" s="10" t="s">
        <v>30</v>
      </c>
      <c r="J25" s="10"/>
      <c r="K25" s="10"/>
      <c r="L25" s="10"/>
      <c r="M25" s="10"/>
      <c r="N25" s="10"/>
      <c r="O25" s="10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 x14ac:dyDescent="0.3">
      <c r="A26" s="9"/>
      <c r="B26" s="9" t="s">
        <v>21</v>
      </c>
      <c r="C26" s="9"/>
      <c r="D26" s="9"/>
      <c r="E26" s="9"/>
      <c r="F26" s="9"/>
      <c r="G26" s="35">
        <v>-3143.7577950179898</v>
      </c>
      <c r="H26" s="9"/>
      <c r="I26" s="9" t="s">
        <v>31</v>
      </c>
      <c r="J26" s="9"/>
      <c r="K26" s="9"/>
      <c r="L26" s="9"/>
      <c r="M26" s="9"/>
      <c r="N26" s="9"/>
      <c r="O26" s="38">
        <f>+G19</f>
        <v>45.29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 x14ac:dyDescent="0.3">
      <c r="A27" s="9"/>
      <c r="B27" s="9" t="s">
        <v>22</v>
      </c>
      <c r="C27" s="9"/>
      <c r="D27" s="9"/>
      <c r="E27" s="9"/>
      <c r="F27" s="9"/>
      <c r="G27" s="35">
        <v>652.12552141349295</v>
      </c>
      <c r="H27" s="9"/>
      <c r="I27" s="23" t="s">
        <v>11</v>
      </c>
      <c r="J27" s="23"/>
      <c r="K27" s="23"/>
      <c r="L27" s="23"/>
      <c r="M27" s="23"/>
      <c r="N27" s="23"/>
      <c r="O27" s="39">
        <f>+G10</f>
        <v>0.25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 x14ac:dyDescent="0.3">
      <c r="A28" s="9"/>
      <c r="B28" s="9" t="s">
        <v>32</v>
      </c>
      <c r="C28" s="9"/>
      <c r="D28" s="9"/>
      <c r="E28" s="9"/>
      <c r="F28" s="9"/>
      <c r="G28" s="35">
        <v>86594.7145234497</v>
      </c>
      <c r="H28" s="9"/>
      <c r="I28" s="11" t="s">
        <v>33</v>
      </c>
      <c r="J28" s="11"/>
      <c r="K28" s="11"/>
      <c r="L28" s="11"/>
      <c r="M28" s="11"/>
      <c r="N28" s="11"/>
      <c r="O28" s="40">
        <f>+O26*(1+O27)</f>
        <v>56.612499999999997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 x14ac:dyDescent="0.3">
      <c r="A30" s="9"/>
      <c r="B30" s="9"/>
      <c r="C30" s="9"/>
      <c r="D30" s="9"/>
      <c r="E30" s="9"/>
      <c r="F30" s="9"/>
      <c r="G30" s="38"/>
      <c r="H30" s="9"/>
      <c r="I30" s="23" t="s">
        <v>34</v>
      </c>
      <c r="J30" s="23"/>
      <c r="K30" s="23"/>
      <c r="L30" s="23"/>
      <c r="M30" s="23"/>
      <c r="N30" s="23"/>
      <c r="O30" s="41">
        <f>+G20</f>
        <v>1744.11624989233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 x14ac:dyDescent="0.3">
      <c r="A31" s="9"/>
      <c r="B31" s="9"/>
      <c r="C31" s="9"/>
      <c r="D31" s="9"/>
      <c r="E31" s="9"/>
      <c r="F31" s="9"/>
      <c r="G31" s="9"/>
      <c r="H31" s="9"/>
      <c r="I31" s="11" t="s">
        <v>35</v>
      </c>
      <c r="J31" s="11"/>
      <c r="K31" s="11"/>
      <c r="L31" s="11"/>
      <c r="M31" s="11"/>
      <c r="N31" s="11"/>
      <c r="O31" s="42">
        <f>+O28*O30</f>
        <v>98738.78119702953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 x14ac:dyDescent="0.3">
      <c r="A32" s="9"/>
      <c r="B32" s="9"/>
      <c r="C32" s="9"/>
      <c r="D32" s="9"/>
      <c r="E32" s="9"/>
      <c r="F32" s="9"/>
      <c r="G32" s="43"/>
      <c r="H32" s="9"/>
      <c r="I32" s="23" t="s">
        <v>36</v>
      </c>
      <c r="J32" s="23"/>
      <c r="K32" s="23"/>
      <c r="L32" s="23"/>
      <c r="M32" s="23"/>
      <c r="N32" s="23"/>
      <c r="O32" s="44">
        <f>+G21</f>
        <v>-499.971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 x14ac:dyDescent="0.3">
      <c r="A33" s="9"/>
      <c r="B33" s="9"/>
      <c r="C33" s="9"/>
      <c r="D33" s="9"/>
      <c r="E33" s="9"/>
      <c r="F33" s="9"/>
      <c r="G33" s="9"/>
      <c r="H33" s="9"/>
      <c r="I33" s="11" t="s">
        <v>37</v>
      </c>
      <c r="J33" s="11"/>
      <c r="K33" s="11"/>
      <c r="L33" s="11"/>
      <c r="M33" s="11"/>
      <c r="N33" s="11"/>
      <c r="O33" s="42">
        <f>SUM(O31:O32)</f>
        <v>98238.810197029525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 x14ac:dyDescent="0.3">
      <c r="A35" s="9"/>
      <c r="B35" s="9"/>
      <c r="C35" s="9"/>
      <c r="D35" s="9"/>
      <c r="E35" s="9"/>
      <c r="F35" s="9"/>
      <c r="G35" s="9"/>
      <c r="H35" s="9"/>
      <c r="I35" s="9" t="s">
        <v>16</v>
      </c>
      <c r="J35" s="9"/>
      <c r="K35" s="9"/>
      <c r="L35" s="9"/>
      <c r="M35" s="9"/>
      <c r="N35" s="9"/>
      <c r="O35" s="43">
        <f>+O31*G13</f>
        <v>24684.695299257382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 x14ac:dyDescent="0.3">
      <c r="A36" s="9"/>
      <c r="B36" s="9"/>
      <c r="C36" s="9"/>
      <c r="D36" s="9"/>
      <c r="E36" s="9"/>
      <c r="F36" s="9"/>
      <c r="G36" s="9"/>
      <c r="H36" s="9"/>
      <c r="I36" s="9" t="s">
        <v>18</v>
      </c>
      <c r="J36" s="9"/>
      <c r="K36" s="9"/>
      <c r="L36" s="9"/>
      <c r="M36" s="9"/>
      <c r="N36" s="9"/>
      <c r="O36" s="43">
        <f>+O31*G14</f>
        <v>74054.085897772151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">
    <mergeCell ref="B7:G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2023-03-06T18:31:29Z</dcterms:created>
  <dcterms:modified xsi:type="dcterms:W3CDTF">2023-03-07T00:41:08Z</dcterms:modified>
</cp:coreProperties>
</file>