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kBMbwbMbil2CID56tEezk8TrB41OXUj1eCLzDumjfN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6">
      <text>
        <t xml:space="preserve">======
ID#AAABVTLogIw
jEFA    (2024-09-16 12:29:55)
Menos de 1/3 ( menos del 25% del tiempo) pero señalar porque es de interés, aunque  la puntuación es muy baja</t>
      </text>
    </comment>
    <comment authorId="0" ref="D86">
      <text>
        <t xml:space="preserve">======
ID#AAABVTLogIs
HEFA    (2024-09-16 12:29:55)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78">
      <text>
        <t xml:space="preserve">======
ID#AAABVTLogIk
jEFA    (2024-09-16 12:29:55)
Menos de 1/3 ( menos del 25% del tiempo) pero señalar porque es de interés, aunque  la puntuación es muy baja</t>
      </text>
    </comment>
    <comment authorId="0" ref="E58">
      <text>
        <t xml:space="preserve">======
ID#AAABVTLogIg
jEFA    (2024-09-16 12:29:55)
Menos de 1/3 ( menos del 25% del tiempo) pero señalar porque es de interés, aunque  la puntuación es muy baja</t>
      </text>
    </comment>
    <comment authorId="0" ref="E65">
      <text>
        <t xml:space="preserve">======
ID#AAABVTLogIo
jEFA    (2024-09-16 12:29:55)
10% del tiempo</t>
      </text>
    </comment>
    <comment authorId="0" ref="E73">
      <text>
        <t xml:space="preserve">======
ID#AAABVTLogIY
jEFA    (2024-09-16 12:29:55)
meno di 1/3 ( meno del 25% del tempo) ma da segnalare perché di interesse anche se con un punteggio molto basso</t>
      </text>
    </comment>
    <comment authorId="0" ref="E67">
      <text>
        <t xml:space="preserve">======
ID#AAABVTLogIc
jEFA    (2024-09-16 12:29:55)
Menos de 1/3 ( menos del 25% del tiempo) pero señalar porque es de interés, aunque  la puntuación es muy baja</t>
      </text>
    </comment>
    <comment authorId="0" ref="H16">
      <text>
        <t xml:space="preserve">======
ID#AAABVTLogIU
jEFA    (2024-09-16 12:29:55)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9">
      <text>
        <t xml:space="preserve">======
ID#AAABVTLogIQ
jEFA    (2024-09-16 12:29:55)
Menos de 1/3 ( menos del 25% del tiempo) pero señalar porque es de interés, aunque  la puntuación es muy baja</t>
      </text>
    </comment>
    <comment authorId="0" ref="D20">
      <text>
        <t xml:space="preserve">======
ID#AAABVTLogIM
jEFA    (2024-09-16 12:29:55)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4">
      <text>
        <t xml:space="preserve">======
ID#AAABVTLogII
jEFA    (2024-09-16 12:29:55)
Menos de 1/3 ( menos del 25% del tiempo) pero señalar porque es de interés, aunque  la puntuación es muy baja</t>
      </text>
    </comment>
    <comment authorId="0" ref="E57">
      <text>
        <t xml:space="preserve">======
ID#AAABVTLogIE
jEFA    (2024-09-16 12:29:55)
10% del tiempo</t>
      </text>
    </comment>
    <comment authorId="0" ref="D11">
      <text>
        <t xml:space="preserve">======
ID#AAABVTLogIA
HEFA    (2024-09-16 12:29:55)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6">
      <text>
        <t xml:space="preserve">======
ID#AAABVTLogH8
jEFA    (2024-09-16 12:29:55)
Menos de 1/3 ( menos del 25% del tiempo) pero señalar porque es de interés, aunque  la puntuación es muy baja</t>
      </text>
    </comment>
    <comment authorId="0" ref="D22">
      <text>
        <t xml:space="preserve">======
ID#AAABVTLogH4
AYUDA    (2024-09-16 12:29:55)
Debe colocar la suma en minutos de todas las pausas inclusive quellas que sean inferiores a 8 minutos. (Sólo se excluye la pausa para comer).</t>
      </text>
    </comment>
  </commentList>
  <extLst>
    <ext uri="GoogleSheetsCustomDataVersion2">
      <go:sheetsCustomData xmlns:go="http://customooxmlschemas.google.com/" r:id="rId1" roundtripDataSignature="AMtx7mjQXLyG6mrlIbgaZxvtPeNH/cZ6hg=="/>
    </ext>
  </extLst>
</comments>
</file>

<file path=xl/sharedStrings.xml><?xml version="1.0" encoding="utf-8"?>
<sst xmlns="http://schemas.openxmlformats.org/spreadsheetml/2006/main" count="299" uniqueCount="197">
  <si>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</si>
  <si>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</si>
  <si>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</si>
  <si>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</si>
  <si>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</si>
  <si>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</si>
  <si>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</si>
  <si>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</si>
  <si>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</si>
  <si>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</si>
  <si>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</si>
  <si>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conexiona cable coaxial y rutea.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</si>
  <si>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</si>
  <si>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</si>
  <si>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</si>
  <si>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</si>
  <si>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</si>
  <si>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</si>
  <si>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</si>
  <si>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</si>
  <si>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</si>
  <si>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</si>
  <si>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</si>
  <si>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</si>
  <si>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</si>
  <si>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</si>
  <si>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</si>
  <si>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</si>
  <si>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</si>
  <si>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</si>
  <si>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</si>
  <si>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</si>
  <si>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</si>
  <si>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</si>
  <si>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</si>
  <si>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</si>
  <si>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</si>
  <si>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</si>
  <si>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</si>
  <si>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</si>
  <si>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</si>
  <si>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</si>
  <si>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</si>
  <si>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</si>
  <si>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</si>
  <si>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</si>
  <si>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</si>
  <si>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</si>
  <si>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</si>
  <si>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</si>
  <si>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</si>
  <si>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</si>
  <si>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</si>
  <si>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</si>
  <si>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</si>
  <si>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</si>
  <si>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</si>
  <si>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</si>
  <si>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</si>
  <si>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</si>
  <si>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</si>
  <si>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</si>
  <si>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</si>
  <si>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</si>
  <si>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</si>
  <si>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</si>
  <si>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</si>
  <si>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</si>
  <si>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</si>
  <si>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</si>
  <si>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</si>
  <si>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</si>
  <si>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</si>
  <si>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</si>
  <si>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</si>
  <si>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</si>
  <si>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</si>
  <si>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</si>
  <si>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</si>
  <si>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</si>
  <si>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</si>
  <si>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</si>
  <si>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</si>
  <si>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</si>
  <si>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</si>
  <si>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</si>
  <si>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</si>
  <si>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</si>
  <si>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</si>
  <si>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</si>
  <si>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</si>
  <si>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</si>
  <si>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</si>
  <si>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</si>
  <si>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</si>
  <si>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</si>
  <si>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</si>
  <si>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</si>
  <si>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</si>
  <si>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</si>
  <si>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</si>
  <si>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</si>
  <si>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</si>
  <si>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</si>
  <si>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</si>
  <si>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</si>
  <si>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</si>
  <si>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</si>
  <si>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</si>
  <si>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</si>
  <si>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</si>
  <si>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</si>
  <si>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</si>
  <si>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</si>
  <si>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</si>
  <si>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</si>
  <si>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</si>
  <si>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</si>
  <si>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</si>
  <si>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</si>
  <si>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</si>
  <si>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</si>
  <si>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</si>
  <si>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</si>
  <si>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</si>
  <si>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</si>
  <si>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</si>
  <si>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</si>
  <si>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</si>
  <si>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</si>
  <si>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</si>
  <si>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</si>
  <si>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</si>
  <si>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</si>
  <si>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</si>
  <si>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</si>
  <si>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</si>
  <si>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</si>
  <si>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</si>
  <si>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</si>
  <si>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</si>
  <si>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</si>
  <si>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</si>
  <si>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</si>
  <si>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</si>
  <si>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</si>
  <si>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</si>
  <si>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</si>
  <si>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</si>
  <si>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</si>
  <si>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</si>
  <si>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</si>
  <si>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</si>
  <si>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</si>
  <si>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</si>
  <si>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</si>
  <si>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</si>
  <si>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</si>
  <si>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</si>
  <si>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</si>
  <si>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</si>
  <si>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</si>
  <si>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</si>
  <si>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</si>
  <si>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</si>
  <si>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</si>
  <si>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</si>
  <si>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</si>
  <si>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</si>
  <si>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y posiciona cubierta en JIG</t>
  </si>
  <si>
    <t>Posiciona cubierta en JIG</t>
  </si>
  <si>
    <t>Posiciona cable coaxial</t>
  </si>
  <si>
    <t>Toma y pasa cable coaxial</t>
  </si>
  <si>
    <t>ESTATICO</t>
  </si>
  <si>
    <t>DINAMICO</t>
  </si>
  <si>
    <t>Toma y presiona palanca de JIG</t>
  </si>
  <si>
    <t>prende, distacca,posiziona</t>
  </si>
  <si>
    <t>Toma lapiz plastico</t>
  </si>
  <si>
    <t>BIPEDESTACIÓN</t>
  </si>
  <si>
    <t>SEDESTACIÓN</t>
  </si>
  <si>
    <t>prende,gira, posiziona, schiaccia</t>
  </si>
  <si>
    <t>Rutea cable coaxial</t>
  </si>
  <si>
    <t xml:space="preserve">Retira de JIG y pasa cubierta </t>
  </si>
  <si>
    <t>batte 25 colpi e prende</t>
  </si>
  <si>
    <t>Pasa cubierta a la banda</t>
  </si>
  <si>
    <t>PINZA FINA</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</si>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</sst>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73" numFmtId="2" xfId="0" applyAlignment="1" applyBorder="1" applyFont="1" applyNumberFormat="1">
      <alignment readingOrder="0"/>
    </xf>
    <xf borderId="1" fillId="23" fontId="7" numFmtId="2" xfId="0" applyAlignment="1" applyBorder="1" applyFont="1" applyNumberFormat="1">
      <alignment horizontal="center"/>
    </xf>
    <xf borderId="13" fillId="0" fontId="73" numFmtId="2" xfId="0" applyBorder="1" applyFont="1" applyNumberFormat="1"/>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73" numFmtId="0" xfId="0" applyBorder="1" applyFont="1"/>
    <xf borderId="85" fillId="3" fontId="73" numFmtId="0" xfId="0" applyBorder="1" applyFont="1"/>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3.jpg"/><Relationship Id="rId3" Type="http://schemas.openxmlformats.org/officeDocument/2006/relationships/image" Target="../media/image6.jpg"/><Relationship Id="rId4" Type="http://schemas.openxmlformats.org/officeDocument/2006/relationships/image" Target="../media/image2.jpg"/><Relationship Id="rId10" Type="http://schemas.openxmlformats.org/officeDocument/2006/relationships/image" Target="../media/image1.jpg"/><Relationship Id="rId9" Type="http://schemas.openxmlformats.org/officeDocument/2006/relationships/image" Target="../media/image8.jpg"/><Relationship Id="rId5" Type="http://schemas.openxmlformats.org/officeDocument/2006/relationships/image" Target="../media/image9.jpg"/><Relationship Id="rId6" Type="http://schemas.openxmlformats.org/officeDocument/2006/relationships/image" Target="../media/image4.jpg"/><Relationship Id="rId7" Type="http://schemas.openxmlformats.org/officeDocument/2006/relationships/image" Target="../media/image7.jpg"/><Relationship Id="rId8"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5.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1.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1.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5.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4.88"/>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v>1.0</v>
      </c>
      <c r="L7" s="30" t="s">
        <v>8</v>
      </c>
      <c r="M7" s="23"/>
      <c r="N7" s="31"/>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16.66666667</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16.66666667</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10.41666667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10.41666667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8.0</v>
      </c>
      <c r="I43" s="171">
        <f>IF(H44="",IF($R$41=0,0,H43*60/$R$41),I44)</f>
        <v>16.66666667</v>
      </c>
      <c r="J43" s="13"/>
      <c r="K43" s="172" t="s">
        <v>65</v>
      </c>
      <c r="L43" s="29">
        <v>5.0</v>
      </c>
      <c r="M43" s="171">
        <f>IF(L44="",IF($R$41=0,0,L43*60/$R$41),M44)</f>
        <v>10.41666667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2.5</v>
      </c>
      <c r="P45" s="185">
        <f t="shared" si="13"/>
        <v>2.5</v>
      </c>
      <c r="Q45" s="6"/>
      <c r="R45" s="94">
        <f>IF(I46="",Z30,Z27)</f>
        <v>0</v>
      </c>
      <c r="S45" s="94">
        <f>IF(I46="",Z36,Z33)</f>
        <v>0</v>
      </c>
      <c r="T45" s="6"/>
      <c r="U45" s="186">
        <f t="shared" ref="U45:V45" si="14">MAX(R45:R46)</f>
        <v>2.5</v>
      </c>
      <c r="V45" s="186">
        <f t="shared" si="14"/>
        <v>2.5</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2.5</v>
      </c>
      <c r="S46" s="195">
        <f t="shared" si="16"/>
        <v>2.5</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c r="I49" s="191" t="s">
        <v>14</v>
      </c>
      <c r="J49" s="13"/>
      <c r="K49" s="191"/>
      <c r="L49" s="191" t="s">
        <v>14</v>
      </c>
      <c r="M49" s="13"/>
      <c r="N49" s="59"/>
      <c r="O49" s="200"/>
      <c r="P49" s="139"/>
      <c r="Q49" s="6"/>
      <c r="R49" s="203">
        <f>IF(I49="","",2.5)</f>
        <v>2.5</v>
      </c>
      <c r="S49" s="203">
        <f>IF(L49="","",2.5)</f>
        <v>2.5</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2.5</v>
      </c>
      <c r="S52" s="195">
        <f t="shared" si="23"/>
        <v>2.5</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t="s">
        <v>14</v>
      </c>
      <c r="G57" s="17"/>
      <c r="H57" s="234"/>
      <c r="I57" s="235"/>
      <c r="J57" s="17"/>
      <c r="K57" s="234"/>
      <c r="L57" s="236"/>
      <c r="M57" s="229"/>
      <c r="N57" s="59"/>
      <c r="O57" s="237">
        <f>IF(SUM(R57:V57)&lt;2,Q57,SUM(Q57:V57)-Q57)</f>
        <v>6</v>
      </c>
      <c r="P57" s="139"/>
      <c r="Q57" s="239">
        <f>IF(E57="",1,0)</f>
        <v>1</v>
      </c>
      <c r="R57" s="203" t="str">
        <f>IF(E57="x",2,"")</f>
        <v/>
      </c>
      <c r="S57" s="203">
        <f>IF(F57="","",6)</f>
        <v>6</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19.95</v>
      </c>
      <c r="AQ60" s="261">
        <f>VLOOKUP($O$16,AP41:AQ57,2)*D95*$O$29</f>
        <v>19.95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6</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c r="G64" s="17"/>
      <c r="H64" s="234" t="s">
        <v>14</v>
      </c>
      <c r="I64" s="235"/>
      <c r="J64" s="17"/>
      <c r="K64" s="234"/>
      <c r="L64" s="236"/>
      <c r="M64" s="229"/>
      <c r="N64" s="59"/>
      <c r="O64" s="277">
        <f>SUM(R64:V64)</f>
        <v>3</v>
      </c>
      <c r="P64" s="139"/>
      <c r="Q64" s="6"/>
      <c r="R64" s="203" t="str">
        <f>IF(E64="","",1)</f>
        <v/>
      </c>
      <c r="S64" s="203" t="str">
        <f>IF(F64="","",2)</f>
        <v/>
      </c>
      <c r="T64" s="203">
        <f>IF(H64="","",3)</f>
        <v>3</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t="s">
        <v>14</v>
      </c>
      <c r="G65" s="17"/>
      <c r="H65" s="234"/>
      <c r="I65" s="235"/>
      <c r="J65" s="17"/>
      <c r="K65" s="234"/>
      <c r="L65" s="236"/>
      <c r="M65" s="229"/>
      <c r="N65" s="59"/>
      <c r="O65" s="237">
        <f>IF(SUM(R65:V65)&lt;2,Q65,SUM(Q65:V65)-Q65)</f>
        <v>6</v>
      </c>
      <c r="P65" s="139"/>
      <c r="Q65" s="239">
        <f>IF(E65="",1,0)</f>
        <v>1</v>
      </c>
      <c r="R65" s="203" t="str">
        <f>IF(E65="x",2,"")</f>
        <v/>
      </c>
      <c r="S65" s="203">
        <f>IF(F65="","",6)</f>
        <v>6</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6</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10</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10</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19.95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13.3</v>
      </c>
      <c r="E97" s="13"/>
      <c r="F97" s="18"/>
      <c r="G97" s="376" t="s">
        <v>76</v>
      </c>
      <c r="H97" s="377">
        <f>D95*O18*O29</f>
        <v>19.95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13.3</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conexiona cable coaxial y rutea.</v>
      </c>
      <c r="D106" s="409">
        <f>$O$18</f>
        <v>1.33</v>
      </c>
      <c r="E106" s="410">
        <f t="shared" ref="E106:E107" si="58">$O$16</f>
        <v>4</v>
      </c>
      <c r="F106" s="237">
        <f>$O$45</f>
        <v>2.5</v>
      </c>
      <c r="G106" s="237">
        <f>$O$76</f>
        <v>0</v>
      </c>
      <c r="H106" s="411" t="s">
        <v>55</v>
      </c>
      <c r="I106" s="237">
        <f>$O$57</f>
        <v>6</v>
      </c>
      <c r="J106" s="237">
        <f>$O$59</f>
        <v>2</v>
      </c>
      <c r="K106" s="237">
        <f>$O$58</f>
        <v>2</v>
      </c>
      <c r="L106" s="237">
        <f>$O$56</f>
        <v>3</v>
      </c>
      <c r="M106" s="410">
        <f>$T$62</f>
        <v>0</v>
      </c>
      <c r="N106" s="237">
        <f t="shared" ref="N106:N107" si="59">MAX(I106:L106)+M106</f>
        <v>6</v>
      </c>
      <c r="O106" s="410">
        <f>R90</f>
        <v>1.5</v>
      </c>
      <c r="P106" s="412">
        <f>$H$96</f>
        <v>19.95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conexiona cable coaxial y rutea.</v>
      </c>
      <c r="D107" s="415">
        <f>D106</f>
        <v>1.33</v>
      </c>
      <c r="E107" s="416">
        <f t="shared" si="58"/>
        <v>4</v>
      </c>
      <c r="F107" s="417">
        <f>$P$45</f>
        <v>2.5</v>
      </c>
      <c r="G107" s="417">
        <f>$O$81</f>
        <v>0</v>
      </c>
      <c r="H107" s="418" t="s">
        <v>56</v>
      </c>
      <c r="I107" s="417">
        <f>$O$65</f>
        <v>6</v>
      </c>
      <c r="J107" s="417">
        <f>$O$67</f>
        <v>2</v>
      </c>
      <c r="K107" s="417">
        <f>$O$66</f>
        <v>2</v>
      </c>
      <c r="L107" s="417">
        <f>$O$64</f>
        <v>3</v>
      </c>
      <c r="M107" s="416">
        <f>$T$70</f>
        <v>0</v>
      </c>
      <c r="N107" s="417">
        <f t="shared" si="59"/>
        <v>6</v>
      </c>
      <c r="O107" s="416">
        <f>S90</f>
        <v>1.5</v>
      </c>
      <c r="P107" s="419">
        <f>H97</f>
        <v>19.95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22.5" customHeight="1">
      <c r="A125" s="1"/>
      <c r="B125" s="420"/>
      <c r="C125" s="446" t="s">
        <v>164</v>
      </c>
      <c r="D125" s="447" t="s">
        <v>165</v>
      </c>
      <c r="E125" s="448"/>
      <c r="F125" s="449"/>
      <c r="G125" s="410" t="s">
        <v>166</v>
      </c>
      <c r="H125" s="450" t="s">
        <v>167</v>
      </c>
      <c r="I125" s="16"/>
      <c r="J125" s="16"/>
      <c r="K125" s="17"/>
      <c r="L125" s="34"/>
      <c r="M125" s="451" t="s">
        <v>168</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22.5" customHeight="1">
      <c r="A126" s="1"/>
      <c r="B126" s="420"/>
      <c r="C126" s="452">
        <v>1.0</v>
      </c>
      <c r="D126" s="453" t="s">
        <v>169</v>
      </c>
      <c r="E126" s="17"/>
      <c r="F126" s="449"/>
      <c r="G126" s="454">
        <v>1.0</v>
      </c>
      <c r="H126" s="455" t="s">
        <v>170</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22.5" customHeight="1">
      <c r="A127" s="1"/>
      <c r="B127" s="420"/>
      <c r="C127" s="452">
        <v>1.0</v>
      </c>
      <c r="D127" s="453" t="s">
        <v>171</v>
      </c>
      <c r="E127" s="17"/>
      <c r="F127" s="449"/>
      <c r="G127" s="454">
        <v>1.0</v>
      </c>
      <c r="H127" s="455" t="s">
        <v>172</v>
      </c>
      <c r="I127" s="16"/>
      <c r="J127" s="16"/>
      <c r="K127" s="17"/>
      <c r="L127" s="34"/>
      <c r="M127" s="459" t="s">
        <v>173</v>
      </c>
      <c r="N127" s="460" t="s">
        <v>14</v>
      </c>
      <c r="O127" s="461" t="s">
        <v>174</v>
      </c>
      <c r="P127" s="462"/>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22.5" customHeight="1">
      <c r="A128" s="1"/>
      <c r="B128" s="420"/>
      <c r="C128" s="452">
        <v>1.0</v>
      </c>
      <c r="D128" s="453" t="s">
        <v>175</v>
      </c>
      <c r="E128" s="17"/>
      <c r="F128" s="449"/>
      <c r="G128" s="454">
        <v>1.0</v>
      </c>
      <c r="H128" s="455" t="s">
        <v>175</v>
      </c>
      <c r="I128" s="16"/>
      <c r="J128" s="16"/>
      <c r="K128" s="17"/>
      <c r="L128" s="34"/>
      <c r="M128" s="456"/>
      <c r="N128" s="457"/>
      <c r="O128" s="457"/>
      <c r="P128" s="458"/>
      <c r="Q128" s="463">
        <v>3.0</v>
      </c>
      <c r="R128" s="464" t="s">
        <v>176</v>
      </c>
      <c r="S128" s="465"/>
      <c r="T128" s="46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22.5" customHeight="1">
      <c r="A129" s="1"/>
      <c r="B129" s="420"/>
      <c r="C129" s="452">
        <v>1.0</v>
      </c>
      <c r="D129" s="453" t="s">
        <v>177</v>
      </c>
      <c r="E129" s="17"/>
      <c r="F129" s="449"/>
      <c r="G129" s="454">
        <v>1.0</v>
      </c>
      <c r="H129" s="455" t="s">
        <v>171</v>
      </c>
      <c r="I129" s="16"/>
      <c r="J129" s="16"/>
      <c r="K129" s="17"/>
      <c r="L129" s="34"/>
      <c r="M129" s="459" t="s">
        <v>178</v>
      </c>
      <c r="N129" s="462"/>
      <c r="O129" s="461" t="s">
        <v>179</v>
      </c>
      <c r="P129" s="460" t="s">
        <v>14</v>
      </c>
      <c r="Q129" s="467">
        <v>4.0</v>
      </c>
      <c r="R129" s="468" t="s">
        <v>180</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22.5" customHeight="1">
      <c r="A130" s="1"/>
      <c r="B130" s="420"/>
      <c r="C130" s="452">
        <v>3.0</v>
      </c>
      <c r="D130" s="453" t="s">
        <v>181</v>
      </c>
      <c r="E130" s="17"/>
      <c r="F130" s="449"/>
      <c r="G130" s="454">
        <v>1.0</v>
      </c>
      <c r="H130" s="455" t="s">
        <v>182</v>
      </c>
      <c r="I130" s="16"/>
      <c r="J130" s="16"/>
      <c r="K130" s="17"/>
      <c r="L130" s="34"/>
      <c r="M130" s="456"/>
      <c r="N130" s="457"/>
      <c r="O130" s="457"/>
      <c r="P130" s="458"/>
      <c r="Q130" s="471">
        <v>26.0</v>
      </c>
      <c r="R130" s="472" t="s">
        <v>183</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22.5" customHeight="1">
      <c r="A131" s="1"/>
      <c r="B131" s="420"/>
      <c r="C131" s="452">
        <v>1.0</v>
      </c>
      <c r="D131" s="453" t="s">
        <v>184</v>
      </c>
      <c r="E131" s="17"/>
      <c r="F131" s="449"/>
      <c r="G131" s="454"/>
      <c r="H131" s="455"/>
      <c r="I131" s="16"/>
      <c r="J131" s="16"/>
      <c r="K131" s="17"/>
      <c r="L131" s="34"/>
      <c r="M131" s="459" t="s">
        <v>185</v>
      </c>
      <c r="N131" s="460"/>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22.5" customHeight="1">
      <c r="A132" s="1"/>
      <c r="B132" s="420"/>
      <c r="C132" s="452"/>
      <c r="D132" s="453"/>
      <c r="E132" s="17"/>
      <c r="F132" s="449"/>
      <c r="G132" s="454"/>
      <c r="H132" s="455"/>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22.5" customHeight="1">
      <c r="A133" s="1"/>
      <c r="B133" s="420"/>
      <c r="C133" s="452"/>
      <c r="D133" s="453"/>
      <c r="E133" s="17"/>
      <c r="F133" s="449"/>
      <c r="G133" s="454"/>
      <c r="H133" s="455"/>
      <c r="I133" s="16"/>
      <c r="J133" s="16"/>
      <c r="K133" s="17"/>
      <c r="L133" s="34"/>
      <c r="M133" s="459" t="s">
        <v>186</v>
      </c>
      <c r="N133" s="462"/>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22.5" customHeight="1">
      <c r="A134" s="1"/>
      <c r="B134" s="420"/>
      <c r="C134" s="452"/>
      <c r="D134" s="453"/>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22.5" customHeight="1">
      <c r="A135" s="1"/>
      <c r="B135" s="420"/>
      <c r="C135" s="452"/>
      <c r="D135" s="453"/>
      <c r="E135" s="17"/>
      <c r="F135" s="449"/>
      <c r="G135" s="454"/>
      <c r="H135" s="455"/>
      <c r="I135" s="16"/>
      <c r="J135" s="16"/>
      <c r="K135" s="17"/>
      <c r="L135" s="34"/>
      <c r="M135" s="459" t="s">
        <v>187</v>
      </c>
      <c r="N135" s="462"/>
      <c r="O135" s="461" t="s">
        <v>188</v>
      </c>
      <c r="P135" s="460" t="s">
        <v>14</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22.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22.5" customHeight="1">
      <c r="A137" s="1"/>
      <c r="B137" s="420"/>
      <c r="C137" s="452"/>
      <c r="D137" s="453"/>
      <c r="E137" s="17"/>
      <c r="F137" s="449"/>
      <c r="G137" s="454"/>
      <c r="H137" s="455"/>
      <c r="I137" s="16"/>
      <c r="J137" s="16"/>
      <c r="K137" s="17"/>
      <c r="L137" s="34"/>
      <c r="M137" s="459" t="s">
        <v>189</v>
      </c>
      <c r="N137" s="460"/>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22.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22.5" customHeight="1">
      <c r="A139" s="1"/>
      <c r="B139" s="420"/>
      <c r="C139" s="452"/>
      <c r="D139" s="453"/>
      <c r="E139" s="17"/>
      <c r="F139" s="449"/>
      <c r="G139" s="454"/>
      <c r="H139" s="455"/>
      <c r="I139" s="16"/>
      <c r="J139" s="16"/>
      <c r="K139" s="17"/>
      <c r="L139" s="34"/>
      <c r="M139" s="459" t="s">
        <v>190</v>
      </c>
      <c r="N139" s="462"/>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22.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22.5" customHeight="1">
      <c r="A141" s="1"/>
      <c r="B141" s="420"/>
      <c r="C141" s="452"/>
      <c r="D141" s="453"/>
      <c r="E141" s="17"/>
      <c r="F141" s="449"/>
      <c r="G141" s="454"/>
      <c r="H141" s="455"/>
      <c r="I141" s="16"/>
      <c r="J141" s="16"/>
      <c r="K141" s="17"/>
      <c r="L141" s="34"/>
      <c r="M141" s="459" t="s">
        <v>191</v>
      </c>
      <c r="N141" s="462"/>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22.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22.5" customHeight="1">
      <c r="A143" s="1"/>
      <c r="B143" s="420"/>
      <c r="C143" s="452"/>
      <c r="D143" s="453"/>
      <c r="E143" s="17"/>
      <c r="F143" s="449"/>
      <c r="G143" s="454"/>
      <c r="H143" s="455"/>
      <c r="I143" s="16"/>
      <c r="J143" s="16"/>
      <c r="K143" s="17"/>
      <c r="L143" s="34"/>
      <c r="M143" s="459" t="s">
        <v>192</v>
      </c>
      <c r="N143" s="462"/>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22.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22.5" customHeight="1">
      <c r="A145" s="1"/>
      <c r="B145" s="420"/>
      <c r="C145" s="452"/>
      <c r="D145" s="453"/>
      <c r="E145" s="17"/>
      <c r="F145" s="449"/>
      <c r="G145" s="454"/>
      <c r="H145" s="455"/>
      <c r="I145" s="16"/>
      <c r="J145" s="16"/>
      <c r="K145" s="17"/>
      <c r="L145" s="34"/>
      <c r="M145" s="459" t="s">
        <v>193</v>
      </c>
      <c r="N145" s="462"/>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22.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22.5" customHeight="1">
      <c r="A147" s="1"/>
      <c r="B147" s="420"/>
      <c r="C147" s="452"/>
      <c r="D147" s="453"/>
      <c r="E147" s="17"/>
      <c r="F147" s="449"/>
      <c r="G147" s="454"/>
      <c r="H147" s="455"/>
      <c r="I147" s="16"/>
      <c r="J147" s="16"/>
      <c r="K147" s="17"/>
      <c r="L147" s="34"/>
      <c r="M147" s="459" t="s">
        <v>194</v>
      </c>
      <c r="N147" s="462"/>
      <c r="O147" s="461" t="s">
        <v>195</v>
      </c>
      <c r="P147" s="460" t="s">
        <v>14</v>
      </c>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22.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22.5" customHeight="1">
      <c r="A149" s="1"/>
      <c r="B149" s="420"/>
      <c r="C149" s="452"/>
      <c r="D149" s="453"/>
      <c r="E149" s="17"/>
      <c r="F149" s="449"/>
      <c r="G149" s="454"/>
      <c r="H149" s="455"/>
      <c r="I149" s="16"/>
      <c r="J149" s="16"/>
      <c r="K149" s="17"/>
      <c r="L149" s="34"/>
      <c r="M149" s="459" t="s">
        <v>196</v>
      </c>
      <c r="N149" s="462"/>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22.5" customHeight="1">
      <c r="A150" s="1"/>
      <c r="B150" s="475"/>
      <c r="C150" s="476">
        <f>SUM(C126:C149)</f>
        <v>8</v>
      </c>
      <c r="D150" s="449"/>
      <c r="E150" s="449"/>
      <c r="F150" s="449"/>
      <c r="G150" s="477">
        <f>SUM(G126:G149)</f>
        <v>5</v>
      </c>
      <c r="H150" s="449"/>
      <c r="I150" s="449"/>
      <c r="J150" s="449"/>
      <c r="K150" s="34"/>
      <c r="L150" s="34"/>
      <c r="M150" s="456"/>
      <c r="N150" s="457"/>
      <c r="O150" s="457"/>
      <c r="P150" s="45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22.5" customHeight="1">
      <c r="A151" s="1"/>
      <c r="B151" s="433"/>
      <c r="C151" s="434"/>
      <c r="D151" s="434"/>
      <c r="E151" s="434"/>
      <c r="F151" s="434"/>
      <c r="G151" s="434"/>
      <c r="H151" s="434"/>
      <c r="I151" s="434"/>
      <c r="J151" s="434"/>
      <c r="K151" s="434"/>
      <c r="L151" s="434"/>
      <c r="M151" s="478"/>
      <c r="N151" s="478"/>
      <c r="O151" s="478"/>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