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bjoh\Documents\"/>
    </mc:Choice>
  </mc:AlternateContent>
  <xr:revisionPtr revIDLastSave="0" documentId="13_ncr:1_{411B578B-5F21-4197-8C75-83278CEBB0BE}" xr6:coauthVersionLast="47" xr6:coauthVersionMax="47" xr10:uidLastSave="{00000000-0000-0000-0000-000000000000}"/>
  <bookViews>
    <workbookView xWindow="-120" yWindow="-120" windowWidth="29040" windowHeight="15840" tabRatio="701" activeTab="1" xr2:uid="{B773F075-1FD0-41D6-A95C-7EB6FF2E5AB9}"/>
  </bookViews>
  <sheets>
    <sheet name="Team Projections" sheetId="12" r:id="rId1"/>
    <sheet name="Player Projections" sheetId="7" r:id="rId2"/>
    <sheet name="Rookies" sheetId="5" r:id="rId3"/>
    <sheet name="Data --&gt;" sheetId="10" r:id="rId4"/>
    <sheet name="Team vs. Player chk" sheetId="22" r:id="rId5"/>
    <sheet name="2024 Actuals" sheetId="6" r:id="rId6"/>
    <sheet name="Team_Total" sheetId="2" r:id="rId7"/>
    <sheet name="Team_Passing" sheetId="3" r:id="rId8"/>
    <sheet name="Team_Rushing" sheetId="1" r:id="rId9"/>
    <sheet name="Indiv_Passing" sheetId="19" r:id="rId10"/>
    <sheet name="Indiv_Rushing" sheetId="20" r:id="rId11"/>
    <sheet name="Indiv_Receiving" sheetId="21" r:id="rId12"/>
    <sheet name="Coaching Changes" sheetId="23" r:id="rId13"/>
    <sheet name="Base_Rookies" sheetId="4" r:id="rId14"/>
    <sheet name="Team_Mapping" sheetId="8" state="hidden" r:id="rId15"/>
  </sheets>
  <definedNames>
    <definedName name="_xlnm._FilterDatabase" localSheetId="5" hidden="1">'2024 Actuals'!$B$3:$X$3</definedName>
    <definedName name="_xlnm._FilterDatabase" localSheetId="12" hidden="1">'Coaching Changes'!$A$1:$D$33</definedName>
    <definedName name="_xlnm._FilterDatabase" localSheetId="9" hidden="1">Indiv_Passing!$A$1:$AG$112</definedName>
    <definedName name="_xlnm._FilterDatabase" localSheetId="1" hidden="1">'Player Projections'!$A$1:$AI$387</definedName>
    <definedName name="_xlnm._FilterDatabase" localSheetId="2" hidden="1">Rookies!$A$1:$AP$1</definedName>
    <definedName name="_xlnm._FilterDatabase" localSheetId="0" hidden="1">'Team Projections'!$B$3:$X$3</definedName>
    <definedName name="_xlnm._FilterDatabase" localSheetId="4" hidden="1">'Team vs. Player chk'!$A$1:$P$1</definedName>
    <definedName name="solver_adj" localSheetId="0" hidden="1">'Team Projections'!$E$4</definedName>
    <definedName name="solver_adj1" localSheetId="0" hidden="1">'Team Projections'!$K$4</definedName>
    <definedName name="solver_cvg" localSheetId="0" hidden="1">0.0001</definedName>
    <definedName name="solver_drv" localSheetId="0" hidden="1">2</definedName>
    <definedName name="solver_eng" localSheetId="1" hidden="1">0</definedName>
    <definedName name="solver_eng" localSheetId="0" hidden="1">0</definedName>
    <definedName name="solver_eng" localSheetId="4" hidden="1">0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'Team Projections'!$AA$4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rxv" localSheetId="0" hidden="1">1</definedName>
    <definedName name="solver_rxv1" localSheetId="0" hidden="1">1</definedName>
    <definedName name="solver_rxv2" localSheetId="0" hidden="1">1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4" i="7" l="1"/>
  <c r="AH204" i="7"/>
  <c r="AG204" i="7"/>
  <c r="S204" i="7"/>
  <c r="Y320" i="7"/>
  <c r="Y285" i="7"/>
  <c r="AB284" i="7"/>
  <c r="Y284" i="7"/>
  <c r="K284" i="7"/>
  <c r="AD284" i="7"/>
  <c r="P284" i="7"/>
  <c r="R284" i="7" s="1"/>
  <c r="AH280" i="7"/>
  <c r="AG280" i="7"/>
  <c r="S280" i="7"/>
  <c r="S255" i="7"/>
  <c r="T255" i="7" s="1"/>
  <c r="AJ17" i="12"/>
  <c r="AJ29" i="12"/>
  <c r="R31" i="12"/>
  <c r="AJ31" i="12" s="1"/>
  <c r="R14" i="12"/>
  <c r="AJ14" i="12" s="1"/>
  <c r="R22" i="12"/>
  <c r="AJ22" i="12" s="1"/>
  <c r="R11" i="12"/>
  <c r="AI11" i="12" s="1"/>
  <c r="R6" i="12"/>
  <c r="AJ6" i="12" s="1"/>
  <c r="R17" i="12"/>
  <c r="R12" i="12"/>
  <c r="AJ12" i="12" s="1"/>
  <c r="R23" i="12"/>
  <c r="AJ23" i="12" s="1"/>
  <c r="R27" i="12"/>
  <c r="AI27" i="12" s="1"/>
  <c r="R7" i="12"/>
  <c r="AJ7" i="12" s="1"/>
  <c r="R34" i="12"/>
  <c r="AJ34" i="12" s="1"/>
  <c r="R33" i="12"/>
  <c r="AJ33" i="12" s="1"/>
  <c r="R32" i="12"/>
  <c r="AJ32" i="12" s="1"/>
  <c r="R26" i="12"/>
  <c r="AJ26" i="12" s="1"/>
  <c r="R5" i="12"/>
  <c r="AJ5" i="12" s="1"/>
  <c r="R19" i="12"/>
  <c r="AJ19" i="12" s="1"/>
  <c r="R13" i="12"/>
  <c r="AJ13" i="12" s="1"/>
  <c r="R18" i="12"/>
  <c r="AJ18" i="12" s="1"/>
  <c r="R21" i="12"/>
  <c r="AJ21" i="12" s="1"/>
  <c r="R15" i="12"/>
  <c r="AI15" i="12" s="1"/>
  <c r="R25" i="12"/>
  <c r="AJ25" i="12" s="1"/>
  <c r="R29" i="12"/>
  <c r="R16" i="12"/>
  <c r="AJ16" i="12" s="1"/>
  <c r="R9" i="12"/>
  <c r="AJ9" i="12" s="1"/>
  <c r="R10" i="12"/>
  <c r="AJ10" i="12" s="1"/>
  <c r="R35" i="12"/>
  <c r="AJ35" i="12" s="1"/>
  <c r="R8" i="12"/>
  <c r="AJ8" i="12" s="1"/>
  <c r="R20" i="12"/>
  <c r="AJ20" i="12" s="1"/>
  <c r="R24" i="12"/>
  <c r="AJ24" i="12" s="1"/>
  <c r="R28" i="12"/>
  <c r="AJ28" i="12" s="1"/>
  <c r="R30" i="12"/>
  <c r="AJ30" i="12" s="1"/>
  <c r="R4" i="12"/>
  <c r="AI4" i="12" s="1"/>
  <c r="AI7" i="12"/>
  <c r="AI10" i="12"/>
  <c r="AI14" i="12"/>
  <c r="AI17" i="12"/>
  <c r="AI18" i="12"/>
  <c r="AI19" i="12"/>
  <c r="AI25" i="12"/>
  <c r="AI26" i="12"/>
  <c r="AI29" i="12"/>
  <c r="AI31" i="12"/>
  <c r="AI34" i="12"/>
  <c r="AI35" i="12"/>
  <c r="T4" i="12"/>
  <c r="T31" i="12"/>
  <c r="T14" i="12"/>
  <c r="T22" i="12"/>
  <c r="T11" i="12"/>
  <c r="T6" i="12"/>
  <c r="T17" i="12"/>
  <c r="T12" i="12"/>
  <c r="T23" i="12"/>
  <c r="T27" i="12"/>
  <c r="T7" i="12"/>
  <c r="T34" i="12"/>
  <c r="T33" i="12"/>
  <c r="T32" i="12"/>
  <c r="T26" i="12"/>
  <c r="T5" i="12"/>
  <c r="T19" i="12"/>
  <c r="T13" i="12"/>
  <c r="T18" i="12"/>
  <c r="T21" i="12"/>
  <c r="T15" i="12"/>
  <c r="T25" i="12"/>
  <c r="T29" i="12"/>
  <c r="T16" i="12"/>
  <c r="T9" i="12"/>
  <c r="T10" i="12"/>
  <c r="T35" i="12"/>
  <c r="T8" i="12"/>
  <c r="T20" i="12"/>
  <c r="T24" i="12"/>
  <c r="T28" i="12"/>
  <c r="T30" i="12"/>
  <c r="AA15" i="12"/>
  <c r="AA4" i="12"/>
  <c r="D4" i="12"/>
  <c r="Z6" i="12"/>
  <c r="Z29" i="12"/>
  <c r="Z5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30" i="12"/>
  <c r="Z31" i="12"/>
  <c r="Z32" i="12"/>
  <c r="Z33" i="12"/>
  <c r="Z34" i="12"/>
  <c r="Z35" i="12"/>
  <c r="Z4" i="12"/>
  <c r="AE15" i="12"/>
  <c r="AG325" i="7"/>
  <c r="AH327" i="7"/>
  <c r="AD247" i="7"/>
  <c r="AG247" i="7"/>
  <c r="AH247" i="7"/>
  <c r="AA234" i="7"/>
  <c r="Z75" i="7"/>
  <c r="AH67" i="7"/>
  <c r="AH72" i="7"/>
  <c r="Z64" i="7"/>
  <c r="AH70" i="7"/>
  <c r="AD263" i="7"/>
  <c r="AD373" i="7"/>
  <c r="AD371" i="7"/>
  <c r="AD383" i="7"/>
  <c r="AD119" i="7"/>
  <c r="AD118" i="7"/>
  <c r="AD232" i="7"/>
  <c r="AD231" i="7"/>
  <c r="AD293" i="7"/>
  <c r="AD292" i="7"/>
  <c r="AD291" i="7"/>
  <c r="AD279" i="7"/>
  <c r="AD278" i="7"/>
  <c r="AD363" i="7"/>
  <c r="AD362" i="7"/>
  <c r="AD360" i="7"/>
  <c r="AD21" i="7"/>
  <c r="AD253" i="7"/>
  <c r="AD252" i="7"/>
  <c r="AD171" i="7"/>
  <c r="AD173" i="7"/>
  <c r="AD207" i="7"/>
  <c r="AD181" i="7"/>
  <c r="AD339" i="7"/>
  <c r="AD337" i="7"/>
  <c r="AD10" i="7"/>
  <c r="AD9" i="7"/>
  <c r="AD305" i="7"/>
  <c r="AD306" i="7"/>
  <c r="AD303" i="7"/>
  <c r="AD72" i="7"/>
  <c r="AD71" i="7"/>
  <c r="AD82" i="7"/>
  <c r="AD107" i="7"/>
  <c r="AD105" i="7"/>
  <c r="AD47" i="7"/>
  <c r="AD48" i="7"/>
  <c r="AD50" i="7"/>
  <c r="AD33" i="7"/>
  <c r="AD146" i="7"/>
  <c r="AD145" i="7"/>
  <c r="AD142" i="7"/>
  <c r="AD141" i="7"/>
  <c r="AD156" i="7"/>
  <c r="AD317" i="7"/>
  <c r="AD316" i="7"/>
  <c r="AD221" i="7"/>
  <c r="AD220" i="7"/>
  <c r="AD218" i="7"/>
  <c r="AD243" i="7"/>
  <c r="AD241" i="7"/>
  <c r="AD240" i="7"/>
  <c r="AD130" i="7"/>
  <c r="AD129" i="7"/>
  <c r="AD195" i="7"/>
  <c r="Y275" i="7"/>
  <c r="AD229" i="7"/>
  <c r="AD275" i="7"/>
  <c r="AG60" i="7"/>
  <c r="AG61" i="7"/>
  <c r="AH62" i="7"/>
  <c r="AG62" i="7"/>
  <c r="AH59" i="7"/>
  <c r="AG59" i="7"/>
  <c r="AH268" i="7"/>
  <c r="AG268" i="7"/>
  <c r="AH266" i="7"/>
  <c r="AG266" i="7"/>
  <c r="AH264" i="7"/>
  <c r="AG264" i="7"/>
  <c r="AH265" i="7"/>
  <c r="AG265" i="7"/>
  <c r="AH263" i="7"/>
  <c r="AG263" i="7"/>
  <c r="AH267" i="7"/>
  <c r="AG267" i="7"/>
  <c r="AH372" i="7"/>
  <c r="AH371" i="7"/>
  <c r="AH385" i="7"/>
  <c r="AG385" i="7"/>
  <c r="AH386" i="7"/>
  <c r="AG383" i="7"/>
  <c r="AH121" i="7"/>
  <c r="AG121" i="7"/>
  <c r="AH120" i="7"/>
  <c r="AG120" i="7"/>
  <c r="AG119" i="7"/>
  <c r="AH118" i="7"/>
  <c r="AG118" i="7"/>
  <c r="AH117" i="7"/>
  <c r="AG117" i="7"/>
  <c r="AH231" i="7"/>
  <c r="AH293" i="7"/>
  <c r="AH292" i="7"/>
  <c r="AG292" i="7"/>
  <c r="AH291" i="7"/>
  <c r="AH281" i="7"/>
  <c r="AG281" i="7"/>
  <c r="AH278" i="7"/>
  <c r="AG278" i="7"/>
  <c r="AH363" i="7"/>
  <c r="AH362" i="7"/>
  <c r="AH360" i="7"/>
  <c r="AH361" i="7"/>
  <c r="AH328" i="7"/>
  <c r="AG328" i="7"/>
  <c r="AH22" i="7"/>
  <c r="AG22" i="7"/>
  <c r="AG23" i="7"/>
  <c r="AG21" i="7"/>
  <c r="AH20" i="7"/>
  <c r="AG20" i="7"/>
  <c r="AH19" i="7"/>
  <c r="AG19" i="7"/>
  <c r="AH254" i="7"/>
  <c r="AG254" i="7"/>
  <c r="AH253" i="7"/>
  <c r="AG253" i="7"/>
  <c r="AH252" i="7"/>
  <c r="AG252" i="7"/>
  <c r="AH172" i="7"/>
  <c r="AG172" i="7"/>
  <c r="AH171" i="7"/>
  <c r="AG171" i="7"/>
  <c r="AG173" i="7"/>
  <c r="AH170" i="7"/>
  <c r="AG170" i="7"/>
  <c r="AG96" i="7"/>
  <c r="AH95" i="7"/>
  <c r="AG94" i="7"/>
  <c r="AH93" i="7"/>
  <c r="AG93" i="7"/>
  <c r="AH207" i="7"/>
  <c r="AH208" i="7"/>
  <c r="AH206" i="7"/>
  <c r="AG206" i="7"/>
  <c r="AH184" i="7"/>
  <c r="AG184" i="7"/>
  <c r="AG183" i="7"/>
  <c r="AH182" i="7"/>
  <c r="AG182" i="7"/>
  <c r="AH181" i="7"/>
  <c r="AG181" i="7"/>
  <c r="AH340" i="7"/>
  <c r="AG340" i="7"/>
  <c r="AG339" i="7"/>
  <c r="AH337" i="7"/>
  <c r="AG337" i="7"/>
  <c r="AG338" i="7"/>
  <c r="AH12" i="7"/>
  <c r="AH11" i="7"/>
  <c r="AG11" i="7"/>
  <c r="AH10" i="7"/>
  <c r="AG10" i="7"/>
  <c r="AH9" i="7"/>
  <c r="AG9" i="7"/>
  <c r="AH8" i="7"/>
  <c r="AG306" i="7"/>
  <c r="AH304" i="7"/>
  <c r="AG304" i="7"/>
  <c r="AH303" i="7"/>
  <c r="AG303" i="7"/>
  <c r="AH73" i="7"/>
  <c r="AG73" i="7"/>
  <c r="AG72" i="7"/>
  <c r="AH71" i="7"/>
  <c r="AG71" i="7"/>
  <c r="AH86" i="7"/>
  <c r="AG86" i="7"/>
  <c r="AH85" i="7"/>
  <c r="AG85" i="7"/>
  <c r="AG84" i="7"/>
  <c r="AH83" i="7"/>
  <c r="AG83" i="7"/>
  <c r="AH82" i="7"/>
  <c r="AG82" i="7"/>
  <c r="AG108" i="7"/>
  <c r="AH106" i="7"/>
  <c r="AG106" i="7"/>
  <c r="AG107" i="7"/>
  <c r="AG105" i="7"/>
  <c r="AH49" i="7"/>
  <c r="AG49" i="7"/>
  <c r="AH47" i="7"/>
  <c r="AG47" i="7"/>
  <c r="AH48" i="7"/>
  <c r="AG48" i="7"/>
  <c r="AH50" i="7"/>
  <c r="AG50" i="7"/>
  <c r="AH38" i="7"/>
  <c r="AG38" i="7"/>
  <c r="AH36" i="7"/>
  <c r="AG36" i="7"/>
  <c r="AG37" i="7"/>
  <c r="AH35" i="7"/>
  <c r="AG35" i="7"/>
  <c r="AH34" i="7"/>
  <c r="AG34" i="7"/>
  <c r="AH33" i="7"/>
  <c r="AG33" i="7"/>
  <c r="AH146" i="7"/>
  <c r="AH143" i="7"/>
  <c r="AH142" i="7"/>
  <c r="AH141" i="7"/>
  <c r="AG141" i="7"/>
  <c r="AH157" i="7"/>
  <c r="AG157" i="7"/>
  <c r="AH158" i="7"/>
  <c r="AG158" i="7"/>
  <c r="AH155" i="7"/>
  <c r="AH156" i="7"/>
  <c r="AG156" i="7"/>
  <c r="AH154" i="7"/>
  <c r="AH318" i="7"/>
  <c r="AH317" i="7"/>
  <c r="AG317" i="7"/>
  <c r="AG315" i="7"/>
  <c r="AG221" i="7"/>
  <c r="AH220" i="7"/>
  <c r="AG220" i="7"/>
  <c r="AG219" i="7"/>
  <c r="AH218" i="7"/>
  <c r="AG218" i="7"/>
  <c r="AG243" i="7"/>
  <c r="AH241" i="7"/>
  <c r="AH132" i="7"/>
  <c r="AG132" i="7"/>
  <c r="AH131" i="7"/>
  <c r="AG131" i="7"/>
  <c r="AH129" i="7"/>
  <c r="AG129" i="7"/>
  <c r="AH352" i="7"/>
  <c r="AH349" i="7"/>
  <c r="AH351" i="7"/>
  <c r="AG197" i="7"/>
  <c r="AG196" i="7"/>
  <c r="AG194" i="7"/>
  <c r="AH57" i="7"/>
  <c r="AG57" i="7"/>
  <c r="AH58" i="7"/>
  <c r="AG58" i="7"/>
  <c r="AH262" i="7"/>
  <c r="AG262" i="7"/>
  <c r="AH261" i="7"/>
  <c r="AG261" i="7"/>
  <c r="AH370" i="7"/>
  <c r="AG370" i="7"/>
  <c r="AH116" i="7"/>
  <c r="AG116" i="7"/>
  <c r="AH115" i="7"/>
  <c r="AG115" i="7"/>
  <c r="AH290" i="7"/>
  <c r="AH289" i="7"/>
  <c r="AG289" i="7"/>
  <c r="AH277" i="7"/>
  <c r="AG277" i="7"/>
  <c r="AH276" i="7"/>
  <c r="AG276" i="7"/>
  <c r="AH275" i="7"/>
  <c r="AG275" i="7"/>
  <c r="AH359" i="7"/>
  <c r="AG326" i="7"/>
  <c r="AH18" i="7"/>
  <c r="AG18" i="7"/>
  <c r="AG251" i="7"/>
  <c r="AH250" i="7"/>
  <c r="AG250" i="7"/>
  <c r="AH169" i="7"/>
  <c r="AG169" i="7"/>
  <c r="AG92" i="7"/>
  <c r="AH205" i="7"/>
  <c r="AG205" i="7"/>
  <c r="AG180" i="7"/>
  <c r="AH179" i="7"/>
  <c r="AG179" i="7"/>
  <c r="AH336" i="7"/>
  <c r="AG336" i="7"/>
  <c r="AH7" i="7"/>
  <c r="AG7" i="7"/>
  <c r="AH301" i="7"/>
  <c r="AG301" i="7"/>
  <c r="AG70" i="7"/>
  <c r="AH69" i="7"/>
  <c r="AG69" i="7"/>
  <c r="AH81" i="7"/>
  <c r="AG81" i="7"/>
  <c r="AH80" i="7"/>
  <c r="AG80" i="7"/>
  <c r="AH104" i="7"/>
  <c r="AG104" i="7"/>
  <c r="AG103" i="7"/>
  <c r="AH46" i="7"/>
  <c r="AG46" i="7"/>
  <c r="AH45" i="7"/>
  <c r="AG45" i="7"/>
  <c r="AH32" i="7"/>
  <c r="AG32" i="7"/>
  <c r="AH31" i="7"/>
  <c r="AG31" i="7"/>
  <c r="AH140" i="7"/>
  <c r="AG140" i="7"/>
  <c r="AG139" i="7"/>
  <c r="AH153" i="7"/>
  <c r="AG314" i="7"/>
  <c r="AG313" i="7"/>
  <c r="AG217" i="7"/>
  <c r="AH216" i="7"/>
  <c r="AG216" i="7"/>
  <c r="AG215" i="7"/>
  <c r="AH239" i="7"/>
  <c r="AG239" i="7"/>
  <c r="AH128" i="7"/>
  <c r="AG128" i="7"/>
  <c r="AH127" i="7"/>
  <c r="AG127" i="7"/>
  <c r="AH348" i="7"/>
  <c r="AH193" i="7"/>
  <c r="AG193" i="7"/>
  <c r="AG192" i="7"/>
  <c r="AH55" i="7"/>
  <c r="AG55" i="7"/>
  <c r="AH54" i="7"/>
  <c r="AG54" i="7"/>
  <c r="AH56" i="7"/>
  <c r="AG56" i="7"/>
  <c r="AH260" i="7"/>
  <c r="AG260" i="7"/>
  <c r="AH259" i="7"/>
  <c r="AG259" i="7"/>
  <c r="AH367" i="7"/>
  <c r="AG367" i="7"/>
  <c r="AH378" i="7"/>
  <c r="AG378" i="7"/>
  <c r="AH377" i="7"/>
  <c r="AG377" i="7"/>
  <c r="AG114" i="7"/>
  <c r="AH113" i="7"/>
  <c r="AG113" i="7"/>
  <c r="AG112" i="7"/>
  <c r="AG228" i="7"/>
  <c r="AH225" i="7"/>
  <c r="AG225" i="7"/>
  <c r="AG226" i="7"/>
  <c r="AH288" i="7"/>
  <c r="AH287" i="7"/>
  <c r="AH286" i="7"/>
  <c r="AG286" i="7"/>
  <c r="AG274" i="7"/>
  <c r="AH273" i="7"/>
  <c r="AG273" i="7"/>
  <c r="AH272" i="7"/>
  <c r="AG272" i="7"/>
  <c r="AG358" i="7"/>
  <c r="AH357" i="7"/>
  <c r="AH356" i="7"/>
  <c r="AH324" i="7"/>
  <c r="AG324" i="7"/>
  <c r="AH323" i="7"/>
  <c r="AG323" i="7"/>
  <c r="AH322" i="7"/>
  <c r="AG322" i="7"/>
  <c r="AH17" i="7"/>
  <c r="AI16" i="7"/>
  <c r="AG16" i="7"/>
  <c r="AH249" i="7"/>
  <c r="AH248" i="7"/>
  <c r="AG248" i="7"/>
  <c r="AH165" i="7"/>
  <c r="AG165" i="7"/>
  <c r="AG164" i="7"/>
  <c r="AH163" i="7"/>
  <c r="AG163" i="7"/>
  <c r="AH91" i="7"/>
  <c r="AG91" i="7"/>
  <c r="AH90" i="7"/>
  <c r="AG90" i="7"/>
  <c r="AH202" i="7"/>
  <c r="AH201" i="7"/>
  <c r="AG201" i="7"/>
  <c r="AH178" i="7"/>
  <c r="AG178" i="7"/>
  <c r="AG177" i="7"/>
  <c r="AH335" i="7"/>
  <c r="AG335" i="7"/>
  <c r="AH334" i="7"/>
  <c r="AG334" i="7"/>
  <c r="AH6" i="7"/>
  <c r="AG6" i="7"/>
  <c r="AH5" i="7"/>
  <c r="AG5" i="7"/>
  <c r="AH300" i="7"/>
  <c r="AG300" i="7"/>
  <c r="AH299" i="7"/>
  <c r="AG299" i="7"/>
  <c r="AH298" i="7"/>
  <c r="AG298" i="7"/>
  <c r="AG67" i="7"/>
  <c r="AG68" i="7"/>
  <c r="AH66" i="7"/>
  <c r="AG66" i="7"/>
  <c r="AH77" i="7"/>
  <c r="AG77" i="7"/>
  <c r="AH78" i="7"/>
  <c r="AG78" i="7"/>
  <c r="AG102" i="7"/>
  <c r="AH101" i="7"/>
  <c r="AG101" i="7"/>
  <c r="AG100" i="7"/>
  <c r="AH44" i="7"/>
  <c r="AG44" i="7"/>
  <c r="AH43" i="7"/>
  <c r="AG43" i="7"/>
  <c r="AH42" i="7"/>
  <c r="AG42" i="7"/>
  <c r="AH30" i="7"/>
  <c r="AG30" i="7"/>
  <c r="AG29" i="7"/>
  <c r="AH28" i="7"/>
  <c r="AG28" i="7"/>
  <c r="AG27" i="7"/>
  <c r="AG137" i="7"/>
  <c r="AI136" i="7"/>
  <c r="AH136" i="7"/>
  <c r="AG136" i="7"/>
  <c r="AH150" i="7"/>
  <c r="AG150" i="7"/>
  <c r="AH310" i="7"/>
  <c r="AH214" i="7"/>
  <c r="AG214" i="7"/>
  <c r="AH213" i="7"/>
  <c r="AG213" i="7"/>
  <c r="AH212" i="7"/>
  <c r="AG212" i="7"/>
  <c r="AH237" i="7"/>
  <c r="AG237" i="7"/>
  <c r="AH236" i="7"/>
  <c r="AG236" i="7"/>
  <c r="AH126" i="7"/>
  <c r="AG126" i="7"/>
  <c r="AH125" i="7"/>
  <c r="AG125" i="7"/>
  <c r="AH346" i="7"/>
  <c r="AH345" i="7"/>
  <c r="AH344" i="7"/>
  <c r="AG344" i="7"/>
  <c r="AH191" i="7"/>
  <c r="AG191" i="7"/>
  <c r="AH189" i="7"/>
  <c r="AG189" i="7"/>
  <c r="AH188" i="7"/>
  <c r="AG188" i="7"/>
  <c r="M4" i="21"/>
  <c r="M5" i="21"/>
  <c r="AI229" i="7" s="1"/>
  <c r="M6" i="21"/>
  <c r="M7" i="21"/>
  <c r="AI291" i="7" s="1"/>
  <c r="M8" i="21"/>
  <c r="M9" i="21"/>
  <c r="M10" i="21"/>
  <c r="M11" i="21"/>
  <c r="M12" i="21"/>
  <c r="AI337" i="7" s="1"/>
  <c r="M13" i="21"/>
  <c r="AI71" i="7" s="1"/>
  <c r="M14" i="21"/>
  <c r="M15" i="21"/>
  <c r="AI292" i="7" s="1"/>
  <c r="M16" i="21"/>
  <c r="AI93" i="7" s="1"/>
  <c r="M17" i="21"/>
  <c r="M18" i="21"/>
  <c r="AI231" i="7" s="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AI170" i="7" s="1"/>
  <c r="M38" i="21"/>
  <c r="M39" i="21"/>
  <c r="M40" i="21"/>
  <c r="M41" i="21"/>
  <c r="M42" i="21"/>
  <c r="M43" i="21"/>
  <c r="AI263" i="7" s="1"/>
  <c r="M44" i="21"/>
  <c r="M45" i="21"/>
  <c r="M46" i="21"/>
  <c r="M47" i="21"/>
  <c r="M48" i="21"/>
  <c r="M49" i="21"/>
  <c r="M50" i="21"/>
  <c r="AI92" i="7" s="1"/>
  <c r="M51" i="21"/>
  <c r="AI371" i="7" s="1"/>
  <c r="M52" i="21"/>
  <c r="M53" i="21"/>
  <c r="M54" i="21"/>
  <c r="AI21" i="7" s="1"/>
  <c r="M55" i="21"/>
  <c r="M56" i="21"/>
  <c r="M57" i="21"/>
  <c r="M58" i="21"/>
  <c r="M59" i="21"/>
  <c r="M60" i="21"/>
  <c r="M61" i="21"/>
  <c r="M62" i="21"/>
  <c r="AI241" i="7" s="1"/>
  <c r="M63" i="21"/>
  <c r="M64" i="21"/>
  <c r="M65" i="21"/>
  <c r="AI35" i="7" s="1"/>
  <c r="M66" i="21"/>
  <c r="M67" i="21"/>
  <c r="M68" i="21"/>
  <c r="M69" i="21"/>
  <c r="M70" i="21"/>
  <c r="M71" i="21"/>
  <c r="AI77" i="7" s="1"/>
  <c r="M72" i="21"/>
  <c r="AI72" i="7" s="1"/>
  <c r="M73" i="21"/>
  <c r="M74" i="21"/>
  <c r="AI125" i="7" s="1"/>
  <c r="M75" i="21"/>
  <c r="M76" i="21"/>
  <c r="M77" i="21"/>
  <c r="M78" i="21"/>
  <c r="AI156" i="7" s="1"/>
  <c r="M79" i="21"/>
  <c r="AI247" i="7" s="1"/>
  <c r="M80" i="21"/>
  <c r="M81" i="21"/>
  <c r="M82" i="21"/>
  <c r="AI205" i="7" s="1"/>
  <c r="M83" i="21"/>
  <c r="M84" i="21"/>
  <c r="AI276" i="7" s="1"/>
  <c r="M85" i="21"/>
  <c r="M86" i="21"/>
  <c r="M87" i="21"/>
  <c r="M88" i="21"/>
  <c r="M89" i="21"/>
  <c r="M90" i="21"/>
  <c r="M91" i="21"/>
  <c r="AI5" i="7" s="1"/>
  <c r="M92" i="21"/>
  <c r="M93" i="21"/>
  <c r="M94" i="21"/>
  <c r="M95" i="21"/>
  <c r="M96" i="21"/>
  <c r="M97" i="21"/>
  <c r="AI232" i="7" s="1"/>
  <c r="M98" i="21"/>
  <c r="M99" i="21"/>
  <c r="AI143" i="7" s="1"/>
  <c r="M100" i="21"/>
  <c r="M101" i="21"/>
  <c r="M102" i="21"/>
  <c r="M103" i="21"/>
  <c r="M104" i="21"/>
  <c r="AI45" i="7" s="1"/>
  <c r="M105" i="21"/>
  <c r="M106" i="21"/>
  <c r="M107" i="21"/>
  <c r="M108" i="21"/>
  <c r="AI265" i="7" s="1"/>
  <c r="M109" i="21"/>
  <c r="AI54" i="7" s="1"/>
  <c r="M110" i="21"/>
  <c r="M111" i="21"/>
  <c r="M112" i="21"/>
  <c r="M113" i="21"/>
  <c r="AI28" i="7" s="1"/>
  <c r="M114" i="21"/>
  <c r="M115" i="21"/>
  <c r="M116" i="21"/>
  <c r="M117" i="21"/>
  <c r="M118" i="21"/>
  <c r="M119" i="21"/>
  <c r="M120" i="21"/>
  <c r="M121" i="21"/>
  <c r="M122" i="21"/>
  <c r="AI179" i="7" s="1"/>
  <c r="M123" i="21"/>
  <c r="M124" i="21"/>
  <c r="M125" i="21"/>
  <c r="M126" i="21"/>
  <c r="M127" i="21"/>
  <c r="M128" i="21"/>
  <c r="AI293" i="7" s="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AI237" i="7" s="1"/>
  <c r="M142" i="21"/>
  <c r="AI150" i="7" s="1"/>
  <c r="M143" i="21"/>
  <c r="M144" i="21"/>
  <c r="M145" i="21"/>
  <c r="M146" i="21"/>
  <c r="M147" i="21"/>
  <c r="M148" i="21"/>
  <c r="M149" i="21"/>
  <c r="M150" i="21"/>
  <c r="AI259" i="7" s="1"/>
  <c r="M151" i="21"/>
  <c r="M152" i="21"/>
  <c r="M153" i="21"/>
  <c r="M154" i="21"/>
  <c r="M155" i="21"/>
  <c r="AI59" i="7" s="1"/>
  <c r="M156" i="21"/>
  <c r="AI42" i="7" s="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AI182" i="7" s="1"/>
  <c r="M172" i="21"/>
  <c r="AI216" i="7" s="1"/>
  <c r="M173" i="21"/>
  <c r="M174" i="21"/>
  <c r="M175" i="21"/>
  <c r="M176" i="21"/>
  <c r="M177" i="21"/>
  <c r="AI142" i="7" s="1"/>
  <c r="M178" i="21"/>
  <c r="M179" i="21"/>
  <c r="M180" i="21"/>
  <c r="M181" i="21"/>
  <c r="M182" i="21"/>
  <c r="M183" i="21"/>
  <c r="AI155" i="7" s="1"/>
  <c r="M184" i="21"/>
  <c r="AI104" i="7" s="1"/>
  <c r="M185" i="21"/>
  <c r="M186" i="21"/>
  <c r="M187" i="21"/>
  <c r="M188" i="21"/>
  <c r="M189" i="21"/>
  <c r="M190" i="21"/>
  <c r="M191" i="21"/>
  <c r="M192" i="21"/>
  <c r="M193" i="21"/>
  <c r="M194" i="21"/>
  <c r="AI101" i="7" s="1"/>
  <c r="M195" i="21"/>
  <c r="M196" i="21"/>
  <c r="M197" i="21"/>
  <c r="M198" i="21"/>
  <c r="M199" i="21"/>
  <c r="AI78" i="7" s="1"/>
  <c r="M200" i="21"/>
  <c r="M201" i="21"/>
  <c r="AI46" i="7" s="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AI81" i="7" s="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AI326" i="7" s="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1" i="21"/>
  <c r="M352" i="21"/>
  <c r="M353" i="21"/>
  <c r="M354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1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3" i="21"/>
  <c r="AD55" i="7"/>
  <c r="AD54" i="7"/>
  <c r="AD56" i="7"/>
  <c r="AD260" i="7"/>
  <c r="AD259" i="7"/>
  <c r="AD367" i="7"/>
  <c r="AD368" i="7"/>
  <c r="AD379" i="7"/>
  <c r="AD378" i="7"/>
  <c r="AD377" i="7"/>
  <c r="AD114" i="7"/>
  <c r="AE113" i="7"/>
  <c r="AD113" i="7"/>
  <c r="AE112" i="7"/>
  <c r="AD112" i="7"/>
  <c r="AD228" i="7"/>
  <c r="AE225" i="7"/>
  <c r="AD225" i="7"/>
  <c r="AD226" i="7"/>
  <c r="AD288" i="7"/>
  <c r="AE287" i="7"/>
  <c r="AD287" i="7"/>
  <c r="AD286" i="7"/>
  <c r="AE274" i="7"/>
  <c r="AD274" i="7"/>
  <c r="AE273" i="7"/>
  <c r="AD273" i="7"/>
  <c r="AD272" i="7"/>
  <c r="AD358" i="7"/>
  <c r="AD357" i="7"/>
  <c r="AD356" i="7"/>
  <c r="AD324" i="7"/>
  <c r="AD323" i="7"/>
  <c r="AD322" i="7"/>
  <c r="AD17" i="7"/>
  <c r="AD16" i="7"/>
  <c r="AD249" i="7"/>
  <c r="AD165" i="7"/>
  <c r="AD164" i="7"/>
  <c r="AD163" i="7"/>
  <c r="AD91" i="7"/>
  <c r="AD90" i="7"/>
  <c r="AD202" i="7"/>
  <c r="AD203" i="7"/>
  <c r="AD201" i="7"/>
  <c r="AE178" i="7"/>
  <c r="AD178" i="7"/>
  <c r="AD177" i="7"/>
  <c r="AE6" i="7"/>
  <c r="AD6" i="7"/>
  <c r="AD5" i="7"/>
  <c r="AE300" i="7"/>
  <c r="AD300" i="7"/>
  <c r="AD299" i="7"/>
  <c r="AD298" i="7"/>
  <c r="AD67" i="7"/>
  <c r="AD68" i="7"/>
  <c r="AD66" i="7"/>
  <c r="AE77" i="7"/>
  <c r="AD77" i="7"/>
  <c r="AD78" i="7"/>
  <c r="AD102" i="7"/>
  <c r="AD101" i="7"/>
  <c r="AE100" i="7"/>
  <c r="AD100" i="7"/>
  <c r="AD44" i="7"/>
  <c r="AD43" i="7"/>
  <c r="AD42" i="7"/>
  <c r="AD30" i="7"/>
  <c r="AD29" i="7"/>
  <c r="AE28" i="7"/>
  <c r="AD28" i="7"/>
  <c r="AD27" i="7"/>
  <c r="AD136" i="7"/>
  <c r="AE151" i="7"/>
  <c r="AD151" i="7"/>
  <c r="AD150" i="7"/>
  <c r="AD311" i="7"/>
  <c r="AD310" i="7"/>
  <c r="AD214" i="7"/>
  <c r="AD213" i="7"/>
  <c r="AE212" i="7"/>
  <c r="AD212" i="7"/>
  <c r="AD238" i="7"/>
  <c r="AE237" i="7"/>
  <c r="AD237" i="7"/>
  <c r="AD236" i="7"/>
  <c r="AE126" i="7"/>
  <c r="AD126" i="7"/>
  <c r="AE125" i="7"/>
  <c r="AD125" i="7"/>
  <c r="AD346" i="7"/>
  <c r="AD345" i="7"/>
  <c r="AD344" i="7"/>
  <c r="AD191" i="7"/>
  <c r="AE189" i="7"/>
  <c r="AD189" i="7"/>
  <c r="AD188" i="7"/>
  <c r="AD52" i="7"/>
  <c r="AD365" i="7"/>
  <c r="AD375" i="7"/>
  <c r="AD110" i="7"/>
  <c r="AD223" i="7"/>
  <c r="AD285" i="7"/>
  <c r="AD270" i="7"/>
  <c r="AD354" i="7"/>
  <c r="AD320" i="7"/>
  <c r="AD14" i="7"/>
  <c r="AD15" i="7"/>
  <c r="AD162" i="7"/>
  <c r="AD161" i="7"/>
  <c r="AD88" i="7"/>
  <c r="AD89" i="7"/>
  <c r="AD199" i="7"/>
  <c r="AD175" i="7"/>
  <c r="AD332" i="7"/>
  <c r="AD3" i="7"/>
  <c r="AD296" i="7"/>
  <c r="AD64" i="7"/>
  <c r="AD75" i="7"/>
  <c r="AD98" i="7"/>
  <c r="AD40" i="7"/>
  <c r="AD25" i="7"/>
  <c r="AD134" i="7"/>
  <c r="AD148" i="7"/>
  <c r="AD308" i="7"/>
  <c r="AD210" i="7"/>
  <c r="AD234" i="7"/>
  <c r="AD123" i="7"/>
  <c r="AD342" i="7"/>
  <c r="AD186" i="7"/>
  <c r="AE257" i="7"/>
  <c r="AE223" i="7"/>
  <c r="AE270" i="7"/>
  <c r="AE161" i="7"/>
  <c r="AE89" i="7"/>
  <c r="AE199" i="7"/>
  <c r="AE186" i="7"/>
  <c r="K4" i="20"/>
  <c r="AE27" i="7" s="1"/>
  <c r="K5" i="20"/>
  <c r="K6" i="20"/>
  <c r="AE16" i="7" s="1"/>
  <c r="K7" i="20"/>
  <c r="AE163" i="7" s="1"/>
  <c r="K8" i="20"/>
  <c r="AE136" i="7" s="1"/>
  <c r="K9" i="20"/>
  <c r="AE201" i="7" s="1"/>
  <c r="K10" i="20"/>
  <c r="K11" i="20"/>
  <c r="AE247" i="7" s="1"/>
  <c r="K12" i="20"/>
  <c r="AE66" i="7" s="1"/>
  <c r="K13" i="20"/>
  <c r="K14" i="20"/>
  <c r="AE54" i="7" s="1"/>
  <c r="K15" i="20"/>
  <c r="AE150" i="7" s="1"/>
  <c r="K16" i="20"/>
  <c r="AE5" i="7" s="1"/>
  <c r="K17" i="20"/>
  <c r="K18" i="20"/>
  <c r="K19" i="20"/>
  <c r="AE272" i="7" s="1"/>
  <c r="K20" i="20"/>
  <c r="K21" i="20"/>
  <c r="K22" i="20"/>
  <c r="AE356" i="7" s="1"/>
  <c r="K23" i="20"/>
  <c r="AE259" i="7" s="1"/>
  <c r="K24" i="20"/>
  <c r="AE236" i="7" s="1"/>
  <c r="K25" i="20"/>
  <c r="K26" i="20"/>
  <c r="K27" i="20"/>
  <c r="AE286" i="7" s="1"/>
  <c r="K28" i="20"/>
  <c r="AE377" i="7" s="1"/>
  <c r="K29" i="20"/>
  <c r="K30" i="20"/>
  <c r="K31" i="20"/>
  <c r="AE248" i="7" s="1"/>
  <c r="K32" i="20"/>
  <c r="AE334" i="7" s="1"/>
  <c r="K33" i="20"/>
  <c r="K34" i="20"/>
  <c r="K35" i="20"/>
  <c r="AE375" i="7" s="1"/>
  <c r="K36" i="20"/>
  <c r="AE357" i="7" s="1"/>
  <c r="K37" i="20"/>
  <c r="AE25" i="7" s="1"/>
  <c r="K38" i="20"/>
  <c r="K39" i="20"/>
  <c r="AE17" i="7" s="1"/>
  <c r="K40" i="20"/>
  <c r="AE335" i="7" s="1"/>
  <c r="K41" i="20"/>
  <c r="K42" i="20"/>
  <c r="K43" i="20"/>
  <c r="K44" i="20"/>
  <c r="AE43" i="7" s="1"/>
  <c r="K45" i="20"/>
  <c r="K46" i="20"/>
  <c r="K47" i="20"/>
  <c r="AE90" i="7" s="1"/>
  <c r="K48" i="20"/>
  <c r="K49" i="20"/>
  <c r="K50" i="20"/>
  <c r="K51" i="20"/>
  <c r="AE137" i="7" s="1"/>
  <c r="K52" i="20"/>
  <c r="K53" i="20"/>
  <c r="K54" i="20"/>
  <c r="K55" i="20"/>
  <c r="K56" i="20"/>
  <c r="AE110" i="7" s="1"/>
  <c r="K57" i="20"/>
  <c r="K58" i="20"/>
  <c r="K59" i="20"/>
  <c r="K60" i="20"/>
  <c r="K61" i="20"/>
  <c r="AE188" i="7" s="1"/>
  <c r="K62" i="20"/>
  <c r="K63" i="20"/>
  <c r="AE3" i="7" s="1"/>
  <c r="K64" i="20"/>
  <c r="K65" i="20"/>
  <c r="K66" i="20"/>
  <c r="AE323" i="7" s="1"/>
  <c r="K67" i="20"/>
  <c r="K68" i="20"/>
  <c r="AE78" i="7" s="1"/>
  <c r="K69" i="20"/>
  <c r="K70" i="20"/>
  <c r="K71" i="20"/>
  <c r="K72" i="20"/>
  <c r="AE332" i="7" s="1"/>
  <c r="K73" i="20"/>
  <c r="AE162" i="7" s="1"/>
  <c r="K74" i="20"/>
  <c r="K75" i="20"/>
  <c r="K76" i="20"/>
  <c r="AE226" i="7" s="1"/>
  <c r="K77" i="20"/>
  <c r="K78" i="20"/>
  <c r="K79" i="20"/>
  <c r="K80" i="20"/>
  <c r="K81" i="20"/>
  <c r="K82" i="20"/>
  <c r="K83" i="20"/>
  <c r="K84" i="20"/>
  <c r="AE191" i="7" s="1"/>
  <c r="K85" i="20"/>
  <c r="K86" i="20"/>
  <c r="K87" i="20"/>
  <c r="AE101" i="7" s="1"/>
  <c r="K88" i="20"/>
  <c r="K89" i="20"/>
  <c r="K90" i="20"/>
  <c r="K91" i="20"/>
  <c r="K92" i="20"/>
  <c r="AE358" i="7" s="1"/>
  <c r="K93" i="20"/>
  <c r="K94" i="20"/>
  <c r="K95" i="20"/>
  <c r="K96" i="20"/>
  <c r="K97" i="20"/>
  <c r="K98" i="20"/>
  <c r="K99" i="20"/>
  <c r="AE75" i="7" s="1"/>
  <c r="K100" i="20"/>
  <c r="K101" i="20"/>
  <c r="AE44" i="7" s="1"/>
  <c r="K102" i="20"/>
  <c r="K103" i="20"/>
  <c r="K104" i="20"/>
  <c r="K105" i="20"/>
  <c r="K106" i="20"/>
  <c r="K107" i="20"/>
  <c r="K108" i="20"/>
  <c r="AE164" i="7" s="1"/>
  <c r="K109" i="20"/>
  <c r="K110" i="20"/>
  <c r="K111" i="20"/>
  <c r="K112" i="20"/>
  <c r="K113" i="20"/>
  <c r="K114" i="20"/>
  <c r="K115" i="20"/>
  <c r="AE165" i="7" s="1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AE134" i="7" s="1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AE141" i="7" s="1"/>
  <c r="K144" i="20"/>
  <c r="K145" i="20"/>
  <c r="AE195" i="7" s="1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AE118" i="7" s="1"/>
  <c r="K167" i="20"/>
  <c r="AE98" i="7" s="1"/>
  <c r="K168" i="20"/>
  <c r="K169" i="20"/>
  <c r="K170" i="20"/>
  <c r="K171" i="20"/>
  <c r="K172" i="20"/>
  <c r="K173" i="20"/>
  <c r="K174" i="20"/>
  <c r="AE218" i="7" s="1"/>
  <c r="K175" i="20"/>
  <c r="AE130" i="7" s="1"/>
  <c r="K176" i="20"/>
  <c r="K177" i="20"/>
  <c r="K178" i="20"/>
  <c r="AE21" i="7" s="1"/>
  <c r="K179" i="20"/>
  <c r="K180" i="20"/>
  <c r="K181" i="20"/>
  <c r="K182" i="20"/>
  <c r="K183" i="20"/>
  <c r="K184" i="20"/>
  <c r="K185" i="20"/>
  <c r="K186" i="20"/>
  <c r="K187" i="20"/>
  <c r="K188" i="20"/>
  <c r="K189" i="20"/>
  <c r="AE232" i="7" s="1"/>
  <c r="K190" i="20"/>
  <c r="K191" i="20"/>
  <c r="K192" i="20"/>
  <c r="AE240" i="7" s="1"/>
  <c r="K193" i="20"/>
  <c r="AE145" i="7" s="1"/>
  <c r="K194" i="20"/>
  <c r="K195" i="20"/>
  <c r="K196" i="20"/>
  <c r="K197" i="20"/>
  <c r="K198" i="20"/>
  <c r="K199" i="20"/>
  <c r="K200" i="20"/>
  <c r="K201" i="20"/>
  <c r="K202" i="20"/>
  <c r="K203" i="20"/>
  <c r="K204" i="20"/>
  <c r="AE279" i="7" s="1"/>
  <c r="K205" i="20"/>
  <c r="K206" i="20"/>
  <c r="K207" i="20"/>
  <c r="K208" i="20"/>
  <c r="K209" i="20"/>
  <c r="K210" i="20"/>
  <c r="K211" i="20"/>
  <c r="K212" i="20"/>
  <c r="AE146" i="7" s="1"/>
  <c r="K213" i="20"/>
  <c r="K214" i="20"/>
  <c r="K215" i="20"/>
  <c r="K216" i="20"/>
  <c r="K217" i="20"/>
  <c r="K218" i="20"/>
  <c r="AE50" i="7" s="1"/>
  <c r="K219" i="20"/>
  <c r="K220" i="20"/>
  <c r="K221" i="20"/>
  <c r="K222" i="20"/>
  <c r="K223" i="20"/>
  <c r="AE243" i="7" s="1"/>
  <c r="K224" i="20"/>
  <c r="K225" i="20"/>
  <c r="K226" i="20"/>
  <c r="K227" i="20"/>
  <c r="K228" i="20"/>
  <c r="K229" i="20"/>
  <c r="AE173" i="7" s="1"/>
  <c r="K230" i="20"/>
  <c r="K231" i="20"/>
  <c r="K232" i="20"/>
  <c r="AE241" i="7" s="1"/>
  <c r="K233" i="20"/>
  <c r="K234" i="20"/>
  <c r="AE142" i="7" s="1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AE220" i="7" s="1"/>
  <c r="K265" i="20"/>
  <c r="K266" i="20"/>
  <c r="K267" i="20"/>
  <c r="K268" i="20"/>
  <c r="AE119" i="7" s="1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AE47" i="7" s="1"/>
  <c r="K287" i="20"/>
  <c r="K288" i="20"/>
  <c r="K289" i="20"/>
  <c r="K290" i="20"/>
  <c r="K291" i="20"/>
  <c r="K292" i="20"/>
  <c r="K293" i="20"/>
  <c r="K294" i="20"/>
  <c r="AE221" i="7" s="1"/>
  <c r="K295" i="20"/>
  <c r="K296" i="20"/>
  <c r="K297" i="20"/>
  <c r="K298" i="20"/>
  <c r="K299" i="20"/>
  <c r="K300" i="20"/>
  <c r="K301" i="20"/>
  <c r="K302" i="20"/>
  <c r="K303" i="20"/>
  <c r="AE48" i="7" s="1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AE278" i="7" s="1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K37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67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3" i="20"/>
  <c r="AB52" i="7"/>
  <c r="AB257" i="7"/>
  <c r="AB365" i="7"/>
  <c r="AB375" i="7"/>
  <c r="AB110" i="7"/>
  <c r="AB223" i="7"/>
  <c r="AB270" i="7"/>
  <c r="AB354" i="7"/>
  <c r="AB14" i="7"/>
  <c r="AB15" i="7"/>
  <c r="AB162" i="7"/>
  <c r="AB89" i="7"/>
  <c r="AB199" i="7"/>
  <c r="AB175" i="7"/>
  <c r="AB332" i="7"/>
  <c r="AB3" i="7"/>
  <c r="AB296" i="7"/>
  <c r="AB64" i="7"/>
  <c r="AB75" i="7"/>
  <c r="AB98" i="7"/>
  <c r="AB40" i="7"/>
  <c r="AB25" i="7"/>
  <c r="AB134" i="7"/>
  <c r="AB148" i="7"/>
  <c r="AB308" i="7"/>
  <c r="AB210" i="7"/>
  <c r="AB234" i="7"/>
  <c r="AB123" i="7"/>
  <c r="AB342" i="7"/>
  <c r="AB186" i="7"/>
  <c r="AA257" i="7"/>
  <c r="AA375" i="7"/>
  <c r="AA15" i="7"/>
  <c r="AA89" i="7"/>
  <c r="AA75" i="7"/>
  <c r="AA134" i="7"/>
  <c r="AA123" i="7"/>
  <c r="Z257" i="7"/>
  <c r="Z110" i="7"/>
  <c r="Z270" i="7"/>
  <c r="Z14" i="7"/>
  <c r="Z15" i="7"/>
  <c r="Z162" i="7"/>
  <c r="Z89" i="7"/>
  <c r="Z3" i="7"/>
  <c r="Z98" i="7"/>
  <c r="Z40" i="7"/>
  <c r="Z25" i="7"/>
  <c r="Z134" i="7"/>
  <c r="Z148" i="7"/>
  <c r="Z308" i="7"/>
  <c r="Y52" i="7"/>
  <c r="Y257" i="7"/>
  <c r="Y110" i="7"/>
  <c r="Y270" i="7"/>
  <c r="Y14" i="7"/>
  <c r="Y15" i="7"/>
  <c r="Y162" i="7"/>
  <c r="Y88" i="7"/>
  <c r="Y89" i="7"/>
  <c r="Y199" i="7"/>
  <c r="Y175" i="7"/>
  <c r="Y332" i="7"/>
  <c r="Y296" i="7"/>
  <c r="Y64" i="7"/>
  <c r="Y75" i="7"/>
  <c r="Y98" i="7"/>
  <c r="Y40" i="7"/>
  <c r="Y25" i="7"/>
  <c r="Y134" i="7"/>
  <c r="Y148" i="7"/>
  <c r="Y308" i="7"/>
  <c r="Y210" i="7"/>
  <c r="Y123" i="7"/>
  <c r="Y186" i="7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5" i="6"/>
  <c r="A6" i="6"/>
  <c r="A7" i="6"/>
  <c r="F7" i="6" s="1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4" i="6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K1" i="12" s="1"/>
  <c r="C2" i="1"/>
  <c r="L1" i="12" s="1"/>
  <c r="C2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F1" i="6" s="1"/>
  <c r="S1" i="6" s="1"/>
  <c r="C3" i="3"/>
  <c r="Q1" i="1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" i="2"/>
  <c r="C1" i="12" s="1"/>
  <c r="AC4" i="5"/>
  <c r="AA5" i="5"/>
  <c r="AC8" i="5"/>
  <c r="AA9" i="5"/>
  <c r="AC12" i="5"/>
  <c r="AA13" i="5"/>
  <c r="AC16" i="5"/>
  <c r="AA17" i="5"/>
  <c r="AC20" i="5"/>
  <c r="AA21" i="5"/>
  <c r="AC24" i="5"/>
  <c r="AA25" i="5"/>
  <c r="AC28" i="5"/>
  <c r="AA29" i="5"/>
  <c r="AC32" i="5"/>
  <c r="AA33" i="5"/>
  <c r="AC36" i="5"/>
  <c r="AA37" i="5"/>
  <c r="AC40" i="5"/>
  <c r="AA41" i="5"/>
  <c r="AB42" i="5"/>
  <c r="AC44" i="5"/>
  <c r="AA45" i="5"/>
  <c r="AB46" i="5"/>
  <c r="AC48" i="5"/>
  <c r="AB2" i="5"/>
  <c r="W5" i="5"/>
  <c r="X5" i="5"/>
  <c r="Y8" i="5"/>
  <c r="W9" i="5"/>
  <c r="X9" i="5"/>
  <c r="Y10" i="5"/>
  <c r="W12" i="5"/>
  <c r="Y12" i="5"/>
  <c r="W13" i="5"/>
  <c r="X14" i="5"/>
  <c r="W16" i="5"/>
  <c r="X17" i="5"/>
  <c r="W18" i="5"/>
  <c r="W21" i="5"/>
  <c r="X21" i="5"/>
  <c r="Y24" i="5"/>
  <c r="W25" i="5"/>
  <c r="X25" i="5"/>
  <c r="Y26" i="5"/>
  <c r="W28" i="5"/>
  <c r="Y28" i="5"/>
  <c r="W29" i="5"/>
  <c r="X30" i="5"/>
  <c r="W32" i="5"/>
  <c r="X33" i="5"/>
  <c r="W34" i="5"/>
  <c r="W37" i="5"/>
  <c r="X37" i="5"/>
  <c r="Y40" i="5"/>
  <c r="W41" i="5"/>
  <c r="X41" i="5"/>
  <c r="Y42" i="5"/>
  <c r="W44" i="5"/>
  <c r="Y44" i="5"/>
  <c r="W45" i="5"/>
  <c r="X46" i="5"/>
  <c r="W48" i="5"/>
  <c r="X2" i="5"/>
  <c r="V8" i="5"/>
  <c r="V9" i="5"/>
  <c r="V12" i="5"/>
  <c r="V13" i="5"/>
  <c r="V17" i="5"/>
  <c r="V24" i="5"/>
  <c r="V25" i="5"/>
  <c r="V28" i="5"/>
  <c r="V29" i="5"/>
  <c r="V33" i="5"/>
  <c r="V40" i="5"/>
  <c r="V41" i="5"/>
  <c r="V44" i="5"/>
  <c r="V45" i="5"/>
  <c r="V2" i="5"/>
  <c r="U4" i="5"/>
  <c r="U5" i="5"/>
  <c r="U8" i="5"/>
  <c r="U9" i="5"/>
  <c r="U13" i="5"/>
  <c r="U14" i="5"/>
  <c r="U20" i="5"/>
  <c r="U21" i="5"/>
  <c r="U24" i="5"/>
  <c r="U25" i="5"/>
  <c r="U29" i="5"/>
  <c r="U30" i="5"/>
  <c r="U36" i="5"/>
  <c r="U37" i="5"/>
  <c r="U40" i="5"/>
  <c r="U41" i="5"/>
  <c r="U45" i="5"/>
  <c r="U46" i="5"/>
  <c r="T5" i="5"/>
  <c r="T9" i="5"/>
  <c r="T10" i="5"/>
  <c r="T17" i="5"/>
  <c r="T21" i="5"/>
  <c r="T25" i="5"/>
  <c r="T26" i="5"/>
  <c r="T33" i="5"/>
  <c r="T37" i="5"/>
  <c r="T41" i="5"/>
  <c r="T42" i="5"/>
  <c r="T2" i="5"/>
  <c r="S4" i="5"/>
  <c r="S6" i="5"/>
  <c r="S16" i="5"/>
  <c r="S20" i="5"/>
  <c r="S22" i="5"/>
  <c r="S32" i="5"/>
  <c r="S36" i="5"/>
  <c r="S38" i="5"/>
  <c r="S48" i="5"/>
  <c r="R5" i="5"/>
  <c r="R12" i="5"/>
  <c r="R13" i="5"/>
  <c r="R16" i="5"/>
  <c r="R17" i="5"/>
  <c r="R21" i="5"/>
  <c r="R22" i="5"/>
  <c r="R25" i="5"/>
  <c r="R26" i="5"/>
  <c r="R29" i="5"/>
  <c r="R30" i="5"/>
  <c r="R33" i="5"/>
  <c r="R34" i="5"/>
  <c r="R37" i="5"/>
  <c r="R38" i="5"/>
  <c r="R41" i="5"/>
  <c r="R42" i="5"/>
  <c r="R45" i="5"/>
  <c r="R46" i="5"/>
  <c r="R2" i="5"/>
  <c r="K3" i="5"/>
  <c r="AC3" i="5" s="1"/>
  <c r="K4" i="5"/>
  <c r="AB4" i="5" s="1"/>
  <c r="K5" i="5"/>
  <c r="K6" i="5"/>
  <c r="X6" i="5" s="1"/>
  <c r="K7" i="5"/>
  <c r="K8" i="5"/>
  <c r="AB8" i="5" s="1"/>
  <c r="K9" i="5"/>
  <c r="K10" i="5"/>
  <c r="AB10" i="5" s="1"/>
  <c r="K11" i="5"/>
  <c r="AC11" i="5" s="1"/>
  <c r="K12" i="5"/>
  <c r="AB12" i="5" s="1"/>
  <c r="K13" i="5"/>
  <c r="K14" i="5"/>
  <c r="S14" i="5" s="1"/>
  <c r="K15" i="5"/>
  <c r="AA15" i="5" s="1"/>
  <c r="K16" i="5"/>
  <c r="AB16" i="5" s="1"/>
  <c r="K17" i="5"/>
  <c r="K18" i="5"/>
  <c r="AB18" i="5" s="1"/>
  <c r="K19" i="5"/>
  <c r="Y19" i="5" s="1"/>
  <c r="K20" i="5"/>
  <c r="AB20" i="5" s="1"/>
  <c r="K21" i="5"/>
  <c r="K22" i="5"/>
  <c r="X22" i="5" s="1"/>
  <c r="K23" i="5"/>
  <c r="AC23" i="5" s="1"/>
  <c r="K24" i="5"/>
  <c r="AB24" i="5" s="1"/>
  <c r="K25" i="5"/>
  <c r="K26" i="5"/>
  <c r="AB26" i="5" s="1"/>
  <c r="K27" i="5"/>
  <c r="K28" i="5"/>
  <c r="AB28" i="5" s="1"/>
  <c r="K29" i="5"/>
  <c r="K30" i="5"/>
  <c r="S30" i="5" s="1"/>
  <c r="K31" i="5"/>
  <c r="S31" i="5" s="1"/>
  <c r="K32" i="5"/>
  <c r="AB32" i="5" s="1"/>
  <c r="K33" i="5"/>
  <c r="K34" i="5"/>
  <c r="AB34" i="5" s="1"/>
  <c r="K35" i="5"/>
  <c r="AA35" i="5" s="1"/>
  <c r="K36" i="5"/>
  <c r="AB36" i="5" s="1"/>
  <c r="K37" i="5"/>
  <c r="K38" i="5"/>
  <c r="AA38" i="5" s="1"/>
  <c r="K39" i="5"/>
  <c r="AC39" i="5" s="1"/>
  <c r="K40" i="5"/>
  <c r="AB40" i="5" s="1"/>
  <c r="K41" i="5"/>
  <c r="K42" i="5"/>
  <c r="K43" i="5"/>
  <c r="K44" i="5"/>
  <c r="AB44" i="5" s="1"/>
  <c r="K45" i="5"/>
  <c r="K46" i="5"/>
  <c r="S46" i="5" s="1"/>
  <c r="K47" i="5"/>
  <c r="S47" i="5" s="1"/>
  <c r="K48" i="5"/>
  <c r="AB48" i="5" s="1"/>
  <c r="K2" i="5"/>
  <c r="T280" i="7" l="1"/>
  <c r="L284" i="7"/>
  <c r="Q284" i="7"/>
  <c r="U204" i="7"/>
  <c r="V204" i="7"/>
  <c r="T204" i="7"/>
  <c r="N284" i="7"/>
  <c r="M284" i="7"/>
  <c r="O284" i="7"/>
  <c r="U280" i="7"/>
  <c r="V280" i="7"/>
  <c r="U255" i="7"/>
  <c r="V255" i="7"/>
  <c r="Z43" i="5"/>
  <c r="W43" i="5"/>
  <c r="U43" i="5"/>
  <c r="Z27" i="5"/>
  <c r="W27" i="5"/>
  <c r="U27" i="5"/>
  <c r="Z7" i="5"/>
  <c r="AM7" i="5" s="1"/>
  <c r="W7" i="5"/>
  <c r="U7" i="5"/>
  <c r="S11" i="5"/>
  <c r="V19" i="5"/>
  <c r="V3" i="5"/>
  <c r="X7" i="5"/>
  <c r="Y3" i="5"/>
  <c r="AC47" i="5"/>
  <c r="AC43" i="5"/>
  <c r="AB38" i="5"/>
  <c r="AC35" i="5"/>
  <c r="AC31" i="5"/>
  <c r="AB30" i="5"/>
  <c r="AC27" i="5"/>
  <c r="AB22" i="5"/>
  <c r="AC19" i="5"/>
  <c r="AC15" i="5"/>
  <c r="AB14" i="5"/>
  <c r="AC7" i="5"/>
  <c r="AB6" i="5"/>
  <c r="M35" i="6"/>
  <c r="F27" i="6"/>
  <c r="N23" i="6"/>
  <c r="K19" i="6"/>
  <c r="H15" i="6"/>
  <c r="T15" i="6" s="1"/>
  <c r="N10" i="6"/>
  <c r="H1" i="6"/>
  <c r="T1" i="6" s="1"/>
  <c r="N1" i="6"/>
  <c r="H1" i="12"/>
  <c r="T1" i="12" s="1"/>
  <c r="R1" i="12"/>
  <c r="Z39" i="5"/>
  <c r="W39" i="5"/>
  <c r="U39" i="5"/>
  <c r="Z23" i="5"/>
  <c r="W23" i="5"/>
  <c r="U23" i="5"/>
  <c r="Z11" i="5"/>
  <c r="W11" i="5"/>
  <c r="U11" i="5"/>
  <c r="R7" i="5"/>
  <c r="S43" i="5"/>
  <c r="S27" i="5"/>
  <c r="T47" i="5"/>
  <c r="X39" i="5"/>
  <c r="Z42" i="5"/>
  <c r="V42" i="5"/>
  <c r="Z34" i="5"/>
  <c r="V34" i="5"/>
  <c r="Z26" i="5"/>
  <c r="V26" i="5"/>
  <c r="Z18" i="5"/>
  <c r="V18" i="5"/>
  <c r="R18" i="5"/>
  <c r="Z10" i="5"/>
  <c r="V10" i="5"/>
  <c r="R10" i="5"/>
  <c r="S42" i="5"/>
  <c r="S26" i="5"/>
  <c r="S15" i="5"/>
  <c r="T46" i="5"/>
  <c r="T35" i="5"/>
  <c r="T30" i="5"/>
  <c r="V23" i="5"/>
  <c r="W46" i="5"/>
  <c r="X42" i="5"/>
  <c r="W14" i="5"/>
  <c r="X10" i="5"/>
  <c r="AA46" i="5"/>
  <c r="AB43" i="5"/>
  <c r="AB7" i="5"/>
  <c r="F22" i="6"/>
  <c r="Z47" i="5"/>
  <c r="W47" i="5"/>
  <c r="U47" i="5"/>
  <c r="Z31" i="5"/>
  <c r="W31" i="5"/>
  <c r="U31" i="5"/>
  <c r="Z19" i="5"/>
  <c r="W19" i="5"/>
  <c r="U19" i="5"/>
  <c r="Z3" i="5"/>
  <c r="AM3" i="5" s="1"/>
  <c r="W3" i="5"/>
  <c r="U3" i="5"/>
  <c r="T31" i="5"/>
  <c r="V35" i="5"/>
  <c r="Y35" i="5"/>
  <c r="X23" i="5"/>
  <c r="Z38" i="5"/>
  <c r="V38" i="5"/>
  <c r="U34" i="5"/>
  <c r="V7" i="5"/>
  <c r="Y47" i="5"/>
  <c r="Y38" i="5"/>
  <c r="X35" i="5"/>
  <c r="X26" i="5"/>
  <c r="Y22" i="5"/>
  <c r="X19" i="5"/>
  <c r="X3" i="5"/>
  <c r="AB47" i="5"/>
  <c r="AB35" i="5"/>
  <c r="AA34" i="5"/>
  <c r="AB31" i="5"/>
  <c r="AB19" i="5"/>
  <c r="AA18" i="5"/>
  <c r="AB15" i="5"/>
  <c r="AB3" i="5"/>
  <c r="K26" i="6"/>
  <c r="AC2" i="5"/>
  <c r="W2" i="5"/>
  <c r="S2" i="5"/>
  <c r="Z45" i="5"/>
  <c r="Y45" i="5"/>
  <c r="S45" i="5"/>
  <c r="Z41" i="5"/>
  <c r="Y41" i="5"/>
  <c r="S41" i="5"/>
  <c r="Z37" i="5"/>
  <c r="Y37" i="5"/>
  <c r="S37" i="5"/>
  <c r="Z33" i="5"/>
  <c r="Y33" i="5"/>
  <c r="S33" i="5"/>
  <c r="Z29" i="5"/>
  <c r="Y29" i="5"/>
  <c r="S29" i="5"/>
  <c r="Z25" i="5"/>
  <c r="Y25" i="5"/>
  <c r="S25" i="5"/>
  <c r="Z21" i="5"/>
  <c r="Y21" i="5"/>
  <c r="S21" i="5"/>
  <c r="Z17" i="5"/>
  <c r="Y17" i="5"/>
  <c r="S17" i="5"/>
  <c r="Z13" i="5"/>
  <c r="Y13" i="5"/>
  <c r="S13" i="5"/>
  <c r="Z9" i="5"/>
  <c r="Y9" i="5"/>
  <c r="S9" i="5"/>
  <c r="Z5" i="5"/>
  <c r="Y5" i="5"/>
  <c r="S5" i="5"/>
  <c r="R48" i="5"/>
  <c r="R44" i="5"/>
  <c r="R40" i="5"/>
  <c r="R36" i="5"/>
  <c r="R32" i="5"/>
  <c r="R28" i="5"/>
  <c r="R24" i="5"/>
  <c r="R20" i="5"/>
  <c r="R15" i="5"/>
  <c r="R9" i="5"/>
  <c r="R4" i="5"/>
  <c r="S40" i="5"/>
  <c r="S35" i="5"/>
  <c r="S24" i="5"/>
  <c r="S19" i="5"/>
  <c r="S8" i="5"/>
  <c r="S3" i="5"/>
  <c r="T45" i="5"/>
  <c r="T39" i="5"/>
  <c r="T34" i="5"/>
  <c r="T29" i="5"/>
  <c r="T23" i="5"/>
  <c r="T18" i="5"/>
  <c r="T13" i="5"/>
  <c r="T7" i="5"/>
  <c r="U2" i="5"/>
  <c r="U44" i="5"/>
  <c r="U38" i="5"/>
  <c r="U33" i="5"/>
  <c r="U28" i="5"/>
  <c r="U22" i="5"/>
  <c r="U17" i="5"/>
  <c r="U12" i="5"/>
  <c r="U6" i="5"/>
  <c r="V48" i="5"/>
  <c r="V43" i="5"/>
  <c r="V37" i="5"/>
  <c r="V32" i="5"/>
  <c r="V27" i="5"/>
  <c r="V21" i="5"/>
  <c r="V16" i="5"/>
  <c r="V11" i="5"/>
  <c r="V5" i="5"/>
  <c r="Y2" i="5"/>
  <c r="X47" i="5"/>
  <c r="X45" i="5"/>
  <c r="Y43" i="5"/>
  <c r="W42" i="5"/>
  <c r="W40" i="5"/>
  <c r="X38" i="5"/>
  <c r="Y36" i="5"/>
  <c r="Y34" i="5"/>
  <c r="W33" i="5"/>
  <c r="X31" i="5"/>
  <c r="X29" i="5"/>
  <c r="Y27" i="5"/>
  <c r="W26" i="5"/>
  <c r="W24" i="5"/>
  <c r="Y20" i="5"/>
  <c r="Y18" i="5"/>
  <c r="W17" i="5"/>
  <c r="X15" i="5"/>
  <c r="X13" i="5"/>
  <c r="Y11" i="5"/>
  <c r="W10" i="5"/>
  <c r="W8" i="5"/>
  <c r="Y4" i="5"/>
  <c r="Z2" i="5"/>
  <c r="AA47" i="5"/>
  <c r="AC45" i="5"/>
  <c r="AA43" i="5"/>
  <c r="AC41" i="5"/>
  <c r="AA39" i="5"/>
  <c r="AC37" i="5"/>
  <c r="AC33" i="5"/>
  <c r="AA31" i="5"/>
  <c r="AC29" i="5"/>
  <c r="AA27" i="5"/>
  <c r="AC25" i="5"/>
  <c r="AA23" i="5"/>
  <c r="AC21" i="5"/>
  <c r="AA19" i="5"/>
  <c r="AC17" i="5"/>
  <c r="AC13" i="5"/>
  <c r="AA11" i="5"/>
  <c r="AC9" i="5"/>
  <c r="AA7" i="5"/>
  <c r="AC5" i="5"/>
  <c r="AA3" i="5"/>
  <c r="J1" i="12"/>
  <c r="E1" i="6"/>
  <c r="Z35" i="5"/>
  <c r="W35" i="5"/>
  <c r="U35" i="5"/>
  <c r="Z15" i="5"/>
  <c r="W15" i="5"/>
  <c r="U15" i="5"/>
  <c r="T15" i="5"/>
  <c r="Z46" i="5"/>
  <c r="V46" i="5"/>
  <c r="Z30" i="5"/>
  <c r="V30" i="5"/>
  <c r="Z22" i="5"/>
  <c r="V22" i="5"/>
  <c r="Z14" i="5"/>
  <c r="V14" i="5"/>
  <c r="R14" i="5"/>
  <c r="Z6" i="5"/>
  <c r="V6" i="5"/>
  <c r="R6" i="5"/>
  <c r="R11" i="5"/>
  <c r="S10" i="5"/>
  <c r="T19" i="5"/>
  <c r="T14" i="5"/>
  <c r="T3" i="5"/>
  <c r="U18" i="5"/>
  <c r="V39" i="5"/>
  <c r="Y31" i="5"/>
  <c r="W30" i="5"/>
  <c r="Y15" i="5"/>
  <c r="Y6" i="5"/>
  <c r="AA42" i="5"/>
  <c r="AB39" i="5"/>
  <c r="AA30" i="5"/>
  <c r="AB27" i="5"/>
  <c r="AA26" i="5"/>
  <c r="AB23" i="5"/>
  <c r="AA22" i="5"/>
  <c r="AA14" i="5"/>
  <c r="AB11" i="5"/>
  <c r="AA10" i="5"/>
  <c r="AA6" i="5"/>
  <c r="Z48" i="5"/>
  <c r="X48" i="5"/>
  <c r="T48" i="5"/>
  <c r="Z44" i="5"/>
  <c r="X44" i="5"/>
  <c r="T44" i="5"/>
  <c r="Z40" i="5"/>
  <c r="X40" i="5"/>
  <c r="T40" i="5"/>
  <c r="Z36" i="5"/>
  <c r="X36" i="5"/>
  <c r="T36" i="5"/>
  <c r="Z32" i="5"/>
  <c r="X32" i="5"/>
  <c r="T32" i="5"/>
  <c r="Z28" i="5"/>
  <c r="X28" i="5"/>
  <c r="T28" i="5"/>
  <c r="Z24" i="5"/>
  <c r="X24" i="5"/>
  <c r="T24" i="5"/>
  <c r="Z20" i="5"/>
  <c r="X20" i="5"/>
  <c r="T20" i="5"/>
  <c r="Z16" i="5"/>
  <c r="X16" i="5"/>
  <c r="T16" i="5"/>
  <c r="Z12" i="5"/>
  <c r="X12" i="5"/>
  <c r="T12" i="5"/>
  <c r="Z8" i="5"/>
  <c r="X8" i="5"/>
  <c r="T8" i="5"/>
  <c r="Z4" i="5"/>
  <c r="X4" i="5"/>
  <c r="T4" i="5"/>
  <c r="R47" i="5"/>
  <c r="R43" i="5"/>
  <c r="R39" i="5"/>
  <c r="R35" i="5"/>
  <c r="R31" i="5"/>
  <c r="R27" i="5"/>
  <c r="R23" i="5"/>
  <c r="R19" i="5"/>
  <c r="R8" i="5"/>
  <c r="R3" i="5"/>
  <c r="S44" i="5"/>
  <c r="S39" i="5"/>
  <c r="S34" i="5"/>
  <c r="S28" i="5"/>
  <c r="S23" i="5"/>
  <c r="S18" i="5"/>
  <c r="S12" i="5"/>
  <c r="S7" i="5"/>
  <c r="T43" i="5"/>
  <c r="T38" i="5"/>
  <c r="T27" i="5"/>
  <c r="T22" i="5"/>
  <c r="T11" i="5"/>
  <c r="T6" i="5"/>
  <c r="U48" i="5"/>
  <c r="U42" i="5"/>
  <c r="U32" i="5"/>
  <c r="U26" i="5"/>
  <c r="U16" i="5"/>
  <c r="U10" i="5"/>
  <c r="V47" i="5"/>
  <c r="V36" i="5"/>
  <c r="V31" i="5"/>
  <c r="V20" i="5"/>
  <c r="V15" i="5"/>
  <c r="V4" i="5"/>
  <c r="Y48" i="5"/>
  <c r="Y46" i="5"/>
  <c r="X43" i="5"/>
  <c r="Y39" i="5"/>
  <c r="W38" i="5"/>
  <c r="W36" i="5"/>
  <c r="X34" i="5"/>
  <c r="Y32" i="5"/>
  <c r="Y30" i="5"/>
  <c r="X27" i="5"/>
  <c r="Y23" i="5"/>
  <c r="W22" i="5"/>
  <c r="W20" i="5"/>
  <c r="X18" i="5"/>
  <c r="Y16" i="5"/>
  <c r="Y14" i="5"/>
  <c r="X11" i="5"/>
  <c r="Y7" i="5"/>
  <c r="W6" i="5"/>
  <c r="W4" i="5"/>
  <c r="AA2" i="5"/>
  <c r="AA48" i="5"/>
  <c r="AC46" i="5"/>
  <c r="AB45" i="5"/>
  <c r="AA44" i="5"/>
  <c r="AC42" i="5"/>
  <c r="AB41" i="5"/>
  <c r="AA40" i="5"/>
  <c r="AC38" i="5"/>
  <c r="AB37" i="5"/>
  <c r="AA36" i="5"/>
  <c r="AC34" i="5"/>
  <c r="AB33" i="5"/>
  <c r="AA32" i="5"/>
  <c r="AC30" i="5"/>
  <c r="AB29" i="5"/>
  <c r="AA28" i="5"/>
  <c r="AC26" i="5"/>
  <c r="AB25" i="5"/>
  <c r="AA24" i="5"/>
  <c r="AC22" i="5"/>
  <c r="AB21" i="5"/>
  <c r="AA20" i="5"/>
  <c r="AC18" i="5"/>
  <c r="AB17" i="5"/>
  <c r="AA16" i="5"/>
  <c r="AC14" i="5"/>
  <c r="AB13" i="5"/>
  <c r="AA12" i="5"/>
  <c r="AC10" i="5"/>
  <c r="AB9" i="5"/>
  <c r="AA8" i="5"/>
  <c r="AC6" i="5"/>
  <c r="AB5" i="5"/>
  <c r="AA4" i="5"/>
  <c r="C1" i="6"/>
  <c r="N1" i="12"/>
  <c r="L1" i="6"/>
  <c r="M1" i="12"/>
  <c r="K1" i="6"/>
  <c r="G1" i="6"/>
  <c r="M1" i="6"/>
  <c r="G1" i="12"/>
  <c r="Q30" i="6"/>
  <c r="I29" i="6"/>
  <c r="Q12" i="6"/>
  <c r="G21" i="6"/>
  <c r="I17" i="6"/>
  <c r="M13" i="6"/>
  <c r="F5" i="6"/>
  <c r="I1" i="6"/>
  <c r="Q1" i="6"/>
  <c r="E1" i="12"/>
  <c r="I1" i="12"/>
  <c r="S341" i="7"/>
  <c r="V341" i="7" s="1"/>
  <c r="S295" i="7"/>
  <c r="V295" i="7" s="1"/>
  <c r="S244" i="7"/>
  <c r="V244" i="7" s="1"/>
  <c r="S198" i="7"/>
  <c r="V198" i="7" s="1"/>
  <c r="S147" i="7"/>
  <c r="V147" i="7" s="1"/>
  <c r="S97" i="7"/>
  <c r="V97" i="7" s="1"/>
  <c r="S51" i="7"/>
  <c r="V51" i="7" s="1"/>
  <c r="S2" i="7"/>
  <c r="V2" i="7" s="1"/>
  <c r="P378" i="7"/>
  <c r="R378" i="7" s="1"/>
  <c r="P373" i="7"/>
  <c r="P367" i="7"/>
  <c r="Q367" i="7" s="1"/>
  <c r="P362" i="7"/>
  <c r="P356" i="7"/>
  <c r="R356" i="7" s="1"/>
  <c r="P350" i="7"/>
  <c r="P342" i="7"/>
  <c r="P335" i="7"/>
  <c r="Q335" i="7" s="1"/>
  <c r="P329" i="7"/>
  <c r="P320" i="7"/>
  <c r="P312" i="7"/>
  <c r="Q312" i="7" s="1"/>
  <c r="P307" i="7"/>
  <c r="R307" i="7" s="1"/>
  <c r="P300" i="7"/>
  <c r="R300" i="7" s="1"/>
  <c r="P295" i="7"/>
  <c r="R295" i="7" s="1"/>
  <c r="P288" i="7"/>
  <c r="R288" i="7" s="1"/>
  <c r="P282" i="7"/>
  <c r="R282" i="7" s="1"/>
  <c r="P274" i="7"/>
  <c r="R274" i="7" s="1"/>
  <c r="P269" i="7"/>
  <c r="R269" i="7" s="1"/>
  <c r="P257" i="7"/>
  <c r="P249" i="7"/>
  <c r="R249" i="7" s="1"/>
  <c r="P245" i="7"/>
  <c r="P240" i="7"/>
  <c r="P234" i="7"/>
  <c r="P229" i="7"/>
  <c r="P225" i="7"/>
  <c r="P220" i="7"/>
  <c r="P212" i="7"/>
  <c r="R212" i="7" s="1"/>
  <c r="P203" i="7"/>
  <c r="Q203" i="7" s="1"/>
  <c r="P198" i="7"/>
  <c r="R198" i="7" s="1"/>
  <c r="P190" i="7"/>
  <c r="R190" i="7" s="1"/>
  <c r="P185" i="7"/>
  <c r="R185" i="7" s="1"/>
  <c r="P175" i="7"/>
  <c r="P165" i="7"/>
  <c r="P161" i="7"/>
  <c r="P150" i="7"/>
  <c r="R150" i="7" s="1"/>
  <c r="P145" i="7"/>
  <c r="P137" i="7"/>
  <c r="Q137" i="7" s="1"/>
  <c r="P131" i="7"/>
  <c r="P125" i="7"/>
  <c r="Q125" i="7" s="1"/>
  <c r="P118" i="7"/>
  <c r="Q118" i="7" s="1"/>
  <c r="P110" i="7"/>
  <c r="P102" i="7"/>
  <c r="R102" i="7" s="1"/>
  <c r="P97" i="7"/>
  <c r="R97" i="7" s="1"/>
  <c r="P88" i="7"/>
  <c r="P78" i="7"/>
  <c r="Q78" i="7" s="1"/>
  <c r="P72" i="7"/>
  <c r="P66" i="7"/>
  <c r="Q66" i="7" s="1"/>
  <c r="P55" i="7"/>
  <c r="Q55" i="7" s="1"/>
  <c r="P50" i="7"/>
  <c r="P43" i="7"/>
  <c r="Q43" i="7" s="1"/>
  <c r="P33" i="7"/>
  <c r="P27" i="7"/>
  <c r="R27" i="7" s="1"/>
  <c r="P17" i="7"/>
  <c r="R17" i="7" s="1"/>
  <c r="P13" i="7"/>
  <c r="R13" i="7" s="1"/>
  <c r="P5" i="7"/>
  <c r="Q5" i="7" s="1"/>
  <c r="S374" i="7"/>
  <c r="V374" i="7" s="1"/>
  <c r="S331" i="7"/>
  <c r="V331" i="7" s="1"/>
  <c r="S282" i="7"/>
  <c r="V282" i="7" s="1"/>
  <c r="S233" i="7"/>
  <c r="V233" i="7" s="1"/>
  <c r="S185" i="7"/>
  <c r="V185" i="7" s="1"/>
  <c r="S133" i="7"/>
  <c r="V133" i="7" s="1"/>
  <c r="S87" i="7"/>
  <c r="V87" i="7" s="1"/>
  <c r="S39" i="7"/>
  <c r="V39" i="7" s="1"/>
  <c r="P384" i="7"/>
  <c r="P377" i="7"/>
  <c r="Q377" i="7" s="1"/>
  <c r="P371" i="7"/>
  <c r="P365" i="7"/>
  <c r="P360" i="7"/>
  <c r="P354" i="7"/>
  <c r="P346" i="7"/>
  <c r="R346" i="7" s="1"/>
  <c r="P341" i="7"/>
  <c r="R341" i="7" s="1"/>
  <c r="P334" i="7"/>
  <c r="Q334" i="7" s="1"/>
  <c r="P324" i="7"/>
  <c r="R324" i="7" s="1"/>
  <c r="P319" i="7"/>
  <c r="R319" i="7" s="1"/>
  <c r="P311" i="7"/>
  <c r="R311" i="7" s="1"/>
  <c r="P306" i="7"/>
  <c r="R306" i="7" s="1"/>
  <c r="P299" i="7"/>
  <c r="P293" i="7"/>
  <c r="P287" i="7"/>
  <c r="R287" i="7" s="1"/>
  <c r="P279" i="7"/>
  <c r="P273" i="7"/>
  <c r="R273" i="7" s="1"/>
  <c r="P263" i="7"/>
  <c r="P256" i="7"/>
  <c r="R256" i="7" s="1"/>
  <c r="P248" i="7"/>
  <c r="R248" i="7" s="1"/>
  <c r="P244" i="7"/>
  <c r="R244" i="7" s="1"/>
  <c r="P238" i="7"/>
  <c r="Q238" i="7" s="1"/>
  <c r="P233" i="7"/>
  <c r="R233" i="7" s="1"/>
  <c r="P228" i="7"/>
  <c r="R228" i="7" s="1"/>
  <c r="P223" i="7"/>
  <c r="P218" i="7"/>
  <c r="R218" i="7" s="1"/>
  <c r="P210" i="7"/>
  <c r="P202" i="7"/>
  <c r="R202" i="7" s="1"/>
  <c r="P195" i="7"/>
  <c r="P189" i="7"/>
  <c r="Q189" i="7" s="1"/>
  <c r="P181" i="7"/>
  <c r="P174" i="7"/>
  <c r="R174" i="7" s="1"/>
  <c r="P164" i="7"/>
  <c r="R164" i="7" s="1"/>
  <c r="P160" i="7"/>
  <c r="R160" i="7" s="1"/>
  <c r="P148" i="7"/>
  <c r="P142" i="7"/>
  <c r="P136" i="7"/>
  <c r="P130" i="7"/>
  <c r="P123" i="7"/>
  <c r="P114" i="7"/>
  <c r="R114" i="7" s="1"/>
  <c r="P109" i="7"/>
  <c r="R109" i="7" s="1"/>
  <c r="P101" i="7"/>
  <c r="Q101" i="7" s="1"/>
  <c r="P91" i="7"/>
  <c r="R91" i="7" s="1"/>
  <c r="P87" i="7"/>
  <c r="R87" i="7" s="1"/>
  <c r="P77" i="7"/>
  <c r="Q77" i="7" s="1"/>
  <c r="P71" i="7"/>
  <c r="R71" i="7" s="1"/>
  <c r="P64" i="7"/>
  <c r="P54" i="7"/>
  <c r="R54" i="7" s="1"/>
  <c r="P48" i="7"/>
  <c r="P42" i="7"/>
  <c r="R42" i="7" s="1"/>
  <c r="P30" i="7"/>
  <c r="R30" i="7" s="1"/>
  <c r="P25" i="7"/>
  <c r="P16" i="7"/>
  <c r="Q16" i="7" s="1"/>
  <c r="P10" i="7"/>
  <c r="P3" i="7"/>
  <c r="S364" i="7"/>
  <c r="V364" i="7" s="1"/>
  <c r="S319" i="7"/>
  <c r="V319" i="7" s="1"/>
  <c r="S269" i="7"/>
  <c r="V269" i="7" s="1"/>
  <c r="S222" i="7"/>
  <c r="V222" i="7" s="1"/>
  <c r="S174" i="7"/>
  <c r="V174" i="7" s="1"/>
  <c r="S122" i="7"/>
  <c r="V122" i="7" s="1"/>
  <c r="S74" i="7"/>
  <c r="V74" i="7" s="1"/>
  <c r="S24" i="7"/>
  <c r="V24" i="7" s="1"/>
  <c r="P383" i="7"/>
  <c r="P375" i="7"/>
  <c r="P369" i="7"/>
  <c r="P364" i="7"/>
  <c r="R364" i="7" s="1"/>
  <c r="P358" i="7"/>
  <c r="R358" i="7" s="1"/>
  <c r="P353" i="7"/>
  <c r="R353" i="7" s="1"/>
  <c r="P345" i="7"/>
  <c r="Q345" i="7" s="1"/>
  <c r="P339" i="7"/>
  <c r="Q339" i="7" s="1"/>
  <c r="P332" i="7"/>
  <c r="P323" i="7"/>
  <c r="R323" i="7" s="1"/>
  <c r="P317" i="7"/>
  <c r="P310" i="7"/>
  <c r="Q310" i="7" s="1"/>
  <c r="P305" i="7"/>
  <c r="Q305" i="7" s="1"/>
  <c r="P298" i="7"/>
  <c r="Q298" i="7" s="1"/>
  <c r="P292" i="7"/>
  <c r="P286" i="7"/>
  <c r="R286" i="7" s="1"/>
  <c r="P278" i="7"/>
  <c r="P272" i="7"/>
  <c r="R272" i="7" s="1"/>
  <c r="P260" i="7"/>
  <c r="R260" i="7" s="1"/>
  <c r="P253" i="7"/>
  <c r="P247" i="7"/>
  <c r="Q247" i="7" s="1"/>
  <c r="P243" i="7"/>
  <c r="P237" i="7"/>
  <c r="R237" i="7" s="1"/>
  <c r="P232" i="7"/>
  <c r="R232" i="7" s="1"/>
  <c r="P227" i="7"/>
  <c r="Q227" i="7" s="1"/>
  <c r="P222" i="7"/>
  <c r="R222" i="7" s="1"/>
  <c r="P214" i="7"/>
  <c r="R214" i="7" s="1"/>
  <c r="P209" i="7"/>
  <c r="R209" i="7" s="1"/>
  <c r="P201" i="7"/>
  <c r="R201" i="7" s="1"/>
  <c r="P194" i="7"/>
  <c r="P188" i="7"/>
  <c r="P178" i="7"/>
  <c r="Q178" i="7" s="1"/>
  <c r="P173" i="7"/>
  <c r="P163" i="7"/>
  <c r="R163" i="7" s="1"/>
  <c r="P156" i="7"/>
  <c r="P147" i="7"/>
  <c r="R147" i="7" s="1"/>
  <c r="P141" i="7"/>
  <c r="P134" i="7"/>
  <c r="P129" i="7"/>
  <c r="P122" i="7"/>
  <c r="R122" i="7" s="1"/>
  <c r="P113" i="7"/>
  <c r="Q113" i="7" s="1"/>
  <c r="P107" i="7"/>
  <c r="P100" i="7"/>
  <c r="R100" i="7" s="1"/>
  <c r="P90" i="7"/>
  <c r="R90" i="7" s="1"/>
  <c r="P82" i="7"/>
  <c r="R82" i="7" s="1"/>
  <c r="P75" i="7"/>
  <c r="P68" i="7"/>
  <c r="R68" i="7" s="1"/>
  <c r="P63" i="7"/>
  <c r="R63" i="7" s="1"/>
  <c r="P52" i="7"/>
  <c r="P47" i="7"/>
  <c r="P40" i="7"/>
  <c r="P29" i="7"/>
  <c r="Q29" i="7" s="1"/>
  <c r="P24" i="7"/>
  <c r="R24" i="7" s="1"/>
  <c r="P15" i="7"/>
  <c r="P9" i="7"/>
  <c r="P2" i="7"/>
  <c r="R2" i="7" s="1"/>
  <c r="S353" i="7"/>
  <c r="V353" i="7" s="1"/>
  <c r="S307" i="7"/>
  <c r="V307" i="7" s="1"/>
  <c r="S256" i="7"/>
  <c r="V256" i="7" s="1"/>
  <c r="S209" i="7"/>
  <c r="V209" i="7" s="1"/>
  <c r="S160" i="7"/>
  <c r="V160" i="7" s="1"/>
  <c r="S109" i="7"/>
  <c r="V109" i="7" s="1"/>
  <c r="S63" i="7"/>
  <c r="V63" i="7" s="1"/>
  <c r="S13" i="7"/>
  <c r="V13" i="7" s="1"/>
  <c r="P379" i="7"/>
  <c r="R379" i="7" s="1"/>
  <c r="P374" i="7"/>
  <c r="R374" i="7" s="1"/>
  <c r="P368" i="7"/>
  <c r="Q368" i="7" s="1"/>
  <c r="P363" i="7"/>
  <c r="P357" i="7"/>
  <c r="R357" i="7" s="1"/>
  <c r="P351" i="7"/>
  <c r="Q351" i="7" s="1"/>
  <c r="P344" i="7"/>
  <c r="R344" i="7" s="1"/>
  <c r="P337" i="7"/>
  <c r="R337" i="7" s="1"/>
  <c r="P331" i="7"/>
  <c r="R331" i="7" s="1"/>
  <c r="P322" i="7"/>
  <c r="R322" i="7" s="1"/>
  <c r="P316" i="7"/>
  <c r="P308" i="7"/>
  <c r="P303" i="7"/>
  <c r="R303" i="7" s="1"/>
  <c r="P296" i="7"/>
  <c r="P291" i="7"/>
  <c r="P285" i="7"/>
  <c r="P275" i="7"/>
  <c r="P270" i="7"/>
  <c r="P259" i="7"/>
  <c r="R259" i="7" s="1"/>
  <c r="P252" i="7"/>
  <c r="P246" i="7"/>
  <c r="P241" i="7"/>
  <c r="P236" i="7"/>
  <c r="R236" i="7" s="1"/>
  <c r="P231" i="7"/>
  <c r="R231" i="7" s="1"/>
  <c r="P226" i="7"/>
  <c r="Q226" i="7" s="1"/>
  <c r="P221" i="7"/>
  <c r="R221" i="7" s="1"/>
  <c r="P213" i="7"/>
  <c r="R213" i="7" s="1"/>
  <c r="P207" i="7"/>
  <c r="Q207" i="7" s="1"/>
  <c r="P199" i="7"/>
  <c r="P191" i="7"/>
  <c r="Q191" i="7" s="1"/>
  <c r="P186" i="7"/>
  <c r="P177" i="7"/>
  <c r="Q177" i="7" s="1"/>
  <c r="P171" i="7"/>
  <c r="P162" i="7"/>
  <c r="P151" i="7"/>
  <c r="Q151" i="7" s="1"/>
  <c r="P146" i="7"/>
  <c r="P138" i="7"/>
  <c r="R138" i="7" s="1"/>
  <c r="P133" i="7"/>
  <c r="Q133" i="7" s="1"/>
  <c r="P126" i="7"/>
  <c r="R126" i="7" s="1"/>
  <c r="P119" i="7"/>
  <c r="P112" i="7"/>
  <c r="R112" i="7" s="1"/>
  <c r="P105" i="7"/>
  <c r="P98" i="7"/>
  <c r="P89" i="7"/>
  <c r="P79" i="7"/>
  <c r="Q79" i="7" s="1"/>
  <c r="P74" i="7"/>
  <c r="R74" i="7" s="1"/>
  <c r="P67" i="7"/>
  <c r="R67" i="7" s="1"/>
  <c r="P56" i="7"/>
  <c r="R56" i="7" s="1"/>
  <c r="P51" i="7"/>
  <c r="R51" i="7" s="1"/>
  <c r="P44" i="7"/>
  <c r="R44" i="7" s="1"/>
  <c r="P39" i="7"/>
  <c r="R39" i="7" s="1"/>
  <c r="P28" i="7"/>
  <c r="R28" i="7" s="1"/>
  <c r="P21" i="7"/>
  <c r="Q21" i="7" s="1"/>
  <c r="P14" i="7"/>
  <c r="P6" i="7"/>
  <c r="Q6" i="7" s="1"/>
  <c r="L4" i="6"/>
  <c r="F11" i="6"/>
  <c r="S11" i="6" s="1"/>
  <c r="E25" i="6"/>
  <c r="I13" i="6"/>
  <c r="E29" i="6"/>
  <c r="F34" i="6"/>
  <c r="S34" i="6" s="1"/>
  <c r="N5" i="6"/>
  <c r="J1" i="6"/>
  <c r="R1" i="6"/>
  <c r="F1" i="12"/>
  <c r="S1" i="12" s="1"/>
  <c r="AI21" i="12"/>
  <c r="AI5" i="12"/>
  <c r="AI9" i="12"/>
  <c r="AI30" i="12"/>
  <c r="AI22" i="12"/>
  <c r="T63" i="7"/>
  <c r="U122" i="7"/>
  <c r="AI23" i="12"/>
  <c r="AI13" i="12"/>
  <c r="AJ27" i="12"/>
  <c r="AJ15" i="12"/>
  <c r="AJ11" i="12"/>
  <c r="AJ4" i="12"/>
  <c r="AI33" i="12"/>
  <c r="AI6" i="12"/>
  <c r="AI16" i="12"/>
  <c r="AI12" i="12"/>
  <c r="AI8" i="12"/>
  <c r="AI32" i="12"/>
  <c r="AI28" i="12"/>
  <c r="AI24" i="12"/>
  <c r="AI20" i="12"/>
  <c r="K111" i="7"/>
  <c r="K53" i="7"/>
  <c r="K99" i="7"/>
  <c r="K4" i="7"/>
  <c r="K65" i="7"/>
  <c r="K26" i="7"/>
  <c r="K76" i="7"/>
  <c r="K41" i="7"/>
  <c r="K376" i="7"/>
  <c r="K366" i="7"/>
  <c r="K333" i="7"/>
  <c r="K355" i="7"/>
  <c r="K343" i="7"/>
  <c r="K321" i="7"/>
  <c r="K309" i="7"/>
  <c r="K297" i="7"/>
  <c r="K283" i="7"/>
  <c r="K271" i="7"/>
  <c r="K258" i="7"/>
  <c r="K235" i="7"/>
  <c r="K224" i="7"/>
  <c r="K211" i="7"/>
  <c r="K200" i="7"/>
  <c r="K187" i="7"/>
  <c r="K176" i="7"/>
  <c r="K149" i="7"/>
  <c r="K124" i="7"/>
  <c r="K135" i="7"/>
  <c r="L111" i="7"/>
  <c r="K134" i="7"/>
  <c r="AD15" i="12"/>
  <c r="S82" i="7"/>
  <c r="P1" i="12"/>
  <c r="S125" i="7"/>
  <c r="S23" i="7"/>
  <c r="V23" i="7" s="1"/>
  <c r="AE32" i="12"/>
  <c r="S339" i="7"/>
  <c r="V339" i="7" s="1"/>
  <c r="AD27" i="12"/>
  <c r="S201" i="7"/>
  <c r="D1" i="12"/>
  <c r="AD22" i="12"/>
  <c r="AC32" i="12"/>
  <c r="K123" i="7"/>
  <c r="S27" i="7"/>
  <c r="V27" i="7" s="1"/>
  <c r="S79" i="7"/>
  <c r="U79" i="7" s="1"/>
  <c r="S298" i="7"/>
  <c r="S113" i="7"/>
  <c r="V113" i="7" s="1"/>
  <c r="S28" i="7"/>
  <c r="T28" i="7" s="1"/>
  <c r="S299" i="7"/>
  <c r="T299" i="7" s="1"/>
  <c r="S334" i="7"/>
  <c r="S226" i="7"/>
  <c r="U226" i="7" s="1"/>
  <c r="S380" i="7"/>
  <c r="V380" i="7" s="1"/>
  <c r="S252" i="7"/>
  <c r="AE21" i="12"/>
  <c r="S217" i="7"/>
  <c r="U217" i="7" s="1"/>
  <c r="K25" i="7"/>
  <c r="K14" i="7"/>
  <c r="S345" i="7"/>
  <c r="V345" i="7" s="1"/>
  <c r="S29" i="7"/>
  <c r="V29" i="7" s="1"/>
  <c r="S300" i="7"/>
  <c r="V300" i="7" s="1"/>
  <c r="S335" i="7"/>
  <c r="T335" i="7" s="1"/>
  <c r="S225" i="7"/>
  <c r="V225" i="7" s="1"/>
  <c r="K110" i="7"/>
  <c r="S17" i="7"/>
  <c r="V17" i="7" s="1"/>
  <c r="K15" i="7"/>
  <c r="L15" i="7" s="1"/>
  <c r="S120" i="7"/>
  <c r="V120" i="7" s="1"/>
  <c r="S232" i="7"/>
  <c r="U232" i="7" s="1"/>
  <c r="S19" i="7"/>
  <c r="V19" i="7" s="1"/>
  <c r="S305" i="7"/>
  <c r="V305" i="7" s="1"/>
  <c r="S38" i="7"/>
  <c r="V38" i="7" s="1"/>
  <c r="S34" i="7"/>
  <c r="V34" i="7" s="1"/>
  <c r="S144" i="7"/>
  <c r="T144" i="7" s="1"/>
  <c r="S230" i="7"/>
  <c r="V230" i="7" s="1"/>
  <c r="S302" i="7"/>
  <c r="S80" i="7"/>
  <c r="T80" i="7" s="1"/>
  <c r="S114" i="7"/>
  <c r="T114" i="7" s="1"/>
  <c r="S227" i="7"/>
  <c r="U227" i="7" s="1"/>
  <c r="S119" i="7"/>
  <c r="S231" i="7"/>
  <c r="V231" i="7" s="1"/>
  <c r="S306" i="7"/>
  <c r="V306" i="7" s="1"/>
  <c r="S84" i="7"/>
  <c r="U84" i="7" s="1"/>
  <c r="S36" i="7"/>
  <c r="S33" i="7"/>
  <c r="T33" i="7" s="1"/>
  <c r="S229" i="7"/>
  <c r="S32" i="7"/>
  <c r="T32" i="7" s="1"/>
  <c r="S128" i="7"/>
  <c r="U128" i="7" s="1"/>
  <c r="S118" i="7"/>
  <c r="U118" i="7" s="1"/>
  <c r="S304" i="7"/>
  <c r="T304" i="7" s="1"/>
  <c r="S83" i="7"/>
  <c r="T83" i="7" s="1"/>
  <c r="S37" i="7"/>
  <c r="T37" i="7" s="1"/>
  <c r="S116" i="7"/>
  <c r="V116" i="7" s="1"/>
  <c r="S205" i="7"/>
  <c r="V205" i="7" s="1"/>
  <c r="S31" i="7"/>
  <c r="V31" i="7" s="1"/>
  <c r="S121" i="7"/>
  <c r="U121" i="7" s="1"/>
  <c r="S117" i="7"/>
  <c r="S303" i="7"/>
  <c r="V303" i="7" s="1"/>
  <c r="S86" i="7"/>
  <c r="U86" i="7" s="1"/>
  <c r="S35" i="7"/>
  <c r="T35" i="7" s="1"/>
  <c r="S145" i="7"/>
  <c r="V145" i="7" s="1"/>
  <c r="S141" i="7"/>
  <c r="V141" i="7" s="1"/>
  <c r="S349" i="7"/>
  <c r="S115" i="7"/>
  <c r="S301" i="7"/>
  <c r="T301" i="7" s="1"/>
  <c r="S81" i="7"/>
  <c r="U81" i="7" s="1"/>
  <c r="S140" i="7"/>
  <c r="V140" i="7" s="1"/>
  <c r="S228" i="7"/>
  <c r="U228" i="7" s="1"/>
  <c r="AD4" i="12"/>
  <c r="R50" i="7"/>
  <c r="K40" i="7"/>
  <c r="K296" i="7"/>
  <c r="K223" i="7"/>
  <c r="S138" i="7"/>
  <c r="V138" i="7" s="1"/>
  <c r="S30" i="7"/>
  <c r="S77" i="7"/>
  <c r="T77" i="7" s="1"/>
  <c r="S202" i="7"/>
  <c r="T202" i="7" s="1"/>
  <c r="S112" i="7"/>
  <c r="U112" i="7" s="1"/>
  <c r="R137" i="7"/>
  <c r="R165" i="7"/>
  <c r="R225" i="7"/>
  <c r="R312" i="7"/>
  <c r="S358" i="7"/>
  <c r="AE11" i="12"/>
  <c r="S310" i="7"/>
  <c r="S193" i="7"/>
  <c r="S26" i="12"/>
  <c r="U29" i="12"/>
  <c r="Q195" i="7"/>
  <c r="S32" i="12"/>
  <c r="Q323" i="7"/>
  <c r="Q165" i="7"/>
  <c r="Q225" i="7"/>
  <c r="R226" i="7"/>
  <c r="R136" i="7"/>
  <c r="Q136" i="7"/>
  <c r="R377" i="7"/>
  <c r="R177" i="7"/>
  <c r="O1" i="12"/>
  <c r="S171" i="7"/>
  <c r="K275" i="7"/>
  <c r="M275" i="7" s="1"/>
  <c r="AE34" i="12"/>
  <c r="S179" i="7"/>
  <c r="O32" i="12"/>
  <c r="S286" i="7"/>
  <c r="P5" i="12"/>
  <c r="P13" i="12"/>
  <c r="P19" i="12"/>
  <c r="AC33" i="12"/>
  <c r="U28" i="12"/>
  <c r="K89" i="7"/>
  <c r="L89" i="7" s="1"/>
  <c r="S21" i="12"/>
  <c r="S25" i="12"/>
  <c r="K320" i="7"/>
  <c r="S28" i="12"/>
  <c r="O28" i="12"/>
  <c r="S60" i="7"/>
  <c r="V60" i="7" s="1"/>
  <c r="AA31" i="12"/>
  <c r="AC28" i="12"/>
  <c r="P10" i="12"/>
  <c r="S106" i="7"/>
  <c r="AB7" i="12"/>
  <c r="S373" i="7"/>
  <c r="S22" i="6"/>
  <c r="S5" i="6"/>
  <c r="S27" i="6"/>
  <c r="S7" i="6"/>
  <c r="C35" i="6"/>
  <c r="C12" i="6"/>
  <c r="C22" i="6"/>
  <c r="G27" i="6"/>
  <c r="G7" i="6"/>
  <c r="G23" i="6"/>
  <c r="H28" i="6"/>
  <c r="T28" i="6" s="1"/>
  <c r="H7" i="6"/>
  <c r="T7" i="6" s="1"/>
  <c r="H23" i="6"/>
  <c r="T23" i="6" s="1"/>
  <c r="I35" i="6"/>
  <c r="I32" i="6"/>
  <c r="I22" i="6"/>
  <c r="I4" i="6"/>
  <c r="J28" i="6"/>
  <c r="J15" i="6"/>
  <c r="J26" i="6"/>
  <c r="F35" i="6"/>
  <c r="F21" i="6"/>
  <c r="F23" i="6"/>
  <c r="E15" i="6"/>
  <c r="K28" i="6"/>
  <c r="M11" i="6"/>
  <c r="L32" i="6"/>
  <c r="Q35" i="6"/>
  <c r="R28" i="6"/>
  <c r="Q27" i="6"/>
  <c r="R32" i="6"/>
  <c r="Q15" i="6"/>
  <c r="R22" i="6"/>
  <c r="Q26" i="6"/>
  <c r="R4" i="6"/>
  <c r="C30" i="6"/>
  <c r="C32" i="6"/>
  <c r="C26" i="6"/>
  <c r="G35" i="6"/>
  <c r="G22" i="6"/>
  <c r="G4" i="6"/>
  <c r="H27" i="6"/>
  <c r="T27" i="6" s="1"/>
  <c r="H22" i="6"/>
  <c r="T22" i="6" s="1"/>
  <c r="H4" i="6"/>
  <c r="T4" i="6" s="1"/>
  <c r="I19" i="6"/>
  <c r="I10" i="6"/>
  <c r="J27" i="6"/>
  <c r="J7" i="6"/>
  <c r="J23" i="6"/>
  <c r="F28" i="6"/>
  <c r="F32" i="6"/>
  <c r="F2" i="6" s="1"/>
  <c r="F4" i="6"/>
  <c r="E22" i="6"/>
  <c r="K27" i="6"/>
  <c r="L28" i="6"/>
  <c r="L22" i="6"/>
  <c r="U22" i="6" s="1"/>
  <c r="N35" i="6"/>
  <c r="K20" i="6"/>
  <c r="K9" i="6"/>
  <c r="C28" i="6"/>
  <c r="C15" i="6"/>
  <c r="C14" i="6"/>
  <c r="G19" i="6"/>
  <c r="G32" i="6"/>
  <c r="G10" i="6"/>
  <c r="H32" i="6"/>
  <c r="T32" i="6" s="1"/>
  <c r="H10" i="6"/>
  <c r="T10" i="6" s="1"/>
  <c r="I28" i="6"/>
  <c r="I15" i="6"/>
  <c r="I26" i="6"/>
  <c r="J35" i="6"/>
  <c r="J21" i="6"/>
  <c r="J22" i="6"/>
  <c r="J4" i="6"/>
  <c r="F25" i="6"/>
  <c r="F15" i="6"/>
  <c r="F10" i="6"/>
  <c r="K7" i="6"/>
  <c r="M27" i="6"/>
  <c r="M10" i="6"/>
  <c r="N15" i="6"/>
  <c r="R10" i="6"/>
  <c r="I18" i="6"/>
  <c r="C27" i="6"/>
  <c r="C24" i="6"/>
  <c r="C4" i="6"/>
  <c r="G28" i="6"/>
  <c r="G15" i="6"/>
  <c r="G26" i="6"/>
  <c r="H35" i="6"/>
  <c r="H26" i="6"/>
  <c r="T26" i="6" s="1"/>
  <c r="I27" i="6"/>
  <c r="I7" i="6"/>
  <c r="I23" i="6"/>
  <c r="J19" i="6"/>
  <c r="J32" i="6"/>
  <c r="J10" i="6"/>
  <c r="F26" i="6"/>
  <c r="E11" i="6"/>
  <c r="K22" i="6"/>
  <c r="Q31" i="6"/>
  <c r="L31" i="6"/>
  <c r="N31" i="6"/>
  <c r="O31" i="6" s="1"/>
  <c r="C31" i="6"/>
  <c r="K31" i="6"/>
  <c r="E31" i="6"/>
  <c r="Q19" i="6"/>
  <c r="L19" i="6"/>
  <c r="R19" i="6"/>
  <c r="N19" i="6"/>
  <c r="O19" i="6" s="1"/>
  <c r="M19" i="6"/>
  <c r="C19" i="6"/>
  <c r="E19" i="6"/>
  <c r="Q6" i="6"/>
  <c r="L6" i="6"/>
  <c r="K6" i="6"/>
  <c r="C6" i="6"/>
  <c r="E6" i="6"/>
  <c r="N6" i="6"/>
  <c r="O6" i="6" s="1"/>
  <c r="Q21" i="6"/>
  <c r="L21" i="6"/>
  <c r="R21" i="6"/>
  <c r="M21" i="6"/>
  <c r="K21" i="6"/>
  <c r="C21" i="6"/>
  <c r="E21" i="6"/>
  <c r="Q16" i="6"/>
  <c r="L16" i="6"/>
  <c r="E16" i="6"/>
  <c r="N16" i="6"/>
  <c r="C16" i="6"/>
  <c r="K16" i="6"/>
  <c r="H31" i="6"/>
  <c r="H6" i="6"/>
  <c r="T6" i="6" s="1"/>
  <c r="H16" i="6"/>
  <c r="T16" i="6" s="1"/>
  <c r="I11" i="6"/>
  <c r="I6" i="6"/>
  <c r="I34" i="6"/>
  <c r="F31" i="6"/>
  <c r="F13" i="6"/>
  <c r="F16" i="6"/>
  <c r="F18" i="6"/>
  <c r="M34" i="6"/>
  <c r="N21" i="6"/>
  <c r="O21" i="6" s="1"/>
  <c r="R31" i="6"/>
  <c r="N30" i="6"/>
  <c r="L30" i="6"/>
  <c r="R30" i="6"/>
  <c r="M30" i="6"/>
  <c r="K30" i="6"/>
  <c r="E30" i="6"/>
  <c r="F30" i="6"/>
  <c r="U30" i="6" s="1"/>
  <c r="I30" i="6"/>
  <c r="J30" i="6"/>
  <c r="H30" i="6"/>
  <c r="G30" i="6"/>
  <c r="N33" i="6"/>
  <c r="L33" i="6"/>
  <c r="R33" i="6"/>
  <c r="E33" i="6"/>
  <c r="Q33" i="6"/>
  <c r="K33" i="6"/>
  <c r="F33" i="6"/>
  <c r="I33" i="6"/>
  <c r="M33" i="6"/>
  <c r="J33" i="6"/>
  <c r="H33" i="6"/>
  <c r="G33" i="6"/>
  <c r="N12" i="6"/>
  <c r="L12" i="6"/>
  <c r="R12" i="6"/>
  <c r="M12" i="6"/>
  <c r="E12" i="6"/>
  <c r="F12" i="6"/>
  <c r="I12" i="6"/>
  <c r="K12" i="6"/>
  <c r="J12" i="6"/>
  <c r="H12" i="6"/>
  <c r="G12" i="6"/>
  <c r="N20" i="6"/>
  <c r="O20" i="6" s="1"/>
  <c r="L20" i="6"/>
  <c r="R20" i="6"/>
  <c r="E20" i="6"/>
  <c r="Q20" i="6"/>
  <c r="F20" i="6"/>
  <c r="I20" i="6"/>
  <c r="M20" i="6"/>
  <c r="J20" i="6"/>
  <c r="H20" i="6"/>
  <c r="G20" i="6"/>
  <c r="N24" i="6"/>
  <c r="L24" i="6"/>
  <c r="R24" i="6"/>
  <c r="M24" i="6"/>
  <c r="K24" i="6"/>
  <c r="E24" i="6"/>
  <c r="F24" i="6"/>
  <c r="I24" i="6"/>
  <c r="J24" i="6"/>
  <c r="H24" i="6"/>
  <c r="G24" i="6"/>
  <c r="N8" i="6"/>
  <c r="L8" i="6"/>
  <c r="R8" i="6"/>
  <c r="Q8" i="6"/>
  <c r="K8" i="6"/>
  <c r="F8" i="6"/>
  <c r="I8" i="6"/>
  <c r="E8" i="6"/>
  <c r="J8" i="6"/>
  <c r="H8" i="6"/>
  <c r="G8" i="6"/>
  <c r="M8" i="6"/>
  <c r="N14" i="6"/>
  <c r="L14" i="6"/>
  <c r="R14" i="6"/>
  <c r="M14" i="6"/>
  <c r="F14" i="6"/>
  <c r="I14" i="6"/>
  <c r="K14" i="6"/>
  <c r="J14" i="6"/>
  <c r="H14" i="6"/>
  <c r="G14" i="6"/>
  <c r="N9" i="6"/>
  <c r="L9" i="6"/>
  <c r="R9" i="6"/>
  <c r="E9" i="6"/>
  <c r="Q9" i="6"/>
  <c r="F9" i="6"/>
  <c r="I9" i="6"/>
  <c r="J9" i="6"/>
  <c r="H9" i="6"/>
  <c r="G9" i="6"/>
  <c r="M9" i="6"/>
  <c r="H19" i="6"/>
  <c r="T19" i="6" s="1"/>
  <c r="H21" i="6"/>
  <c r="T21" i="6" s="1"/>
  <c r="I31" i="6"/>
  <c r="I16" i="6"/>
  <c r="F6" i="6"/>
  <c r="P22" i="6"/>
  <c r="Q24" i="6"/>
  <c r="R6" i="6"/>
  <c r="N17" i="6"/>
  <c r="R17" i="6"/>
  <c r="K17" i="6"/>
  <c r="Q17" i="6"/>
  <c r="M17" i="6"/>
  <c r="J17" i="6"/>
  <c r="G17" i="6"/>
  <c r="G2" i="6" s="1"/>
  <c r="C17" i="6"/>
  <c r="R11" i="6"/>
  <c r="K11" i="6"/>
  <c r="Q11" i="6"/>
  <c r="J11" i="6"/>
  <c r="H11" i="6"/>
  <c r="T11" i="6" s="1"/>
  <c r="G11" i="6"/>
  <c r="L11" i="6"/>
  <c r="U11" i="6" s="1"/>
  <c r="C11" i="6"/>
  <c r="N11" i="6"/>
  <c r="R25" i="6"/>
  <c r="K25" i="6"/>
  <c r="Q25" i="6"/>
  <c r="L25" i="6"/>
  <c r="M25" i="6"/>
  <c r="J25" i="6"/>
  <c r="P25" i="6" s="1"/>
  <c r="H25" i="6"/>
  <c r="T25" i="6" s="1"/>
  <c r="G25" i="6"/>
  <c r="C25" i="6"/>
  <c r="R13" i="6"/>
  <c r="K13" i="6"/>
  <c r="Q13" i="6"/>
  <c r="N13" i="6"/>
  <c r="J13" i="6"/>
  <c r="D13" i="6" s="1"/>
  <c r="H13" i="6"/>
  <c r="T13" i="6" s="1"/>
  <c r="G13" i="6"/>
  <c r="L13" i="6"/>
  <c r="C13" i="6"/>
  <c r="R29" i="6"/>
  <c r="K29" i="6"/>
  <c r="Q29" i="6"/>
  <c r="L29" i="6"/>
  <c r="U29" i="6" s="1"/>
  <c r="N29" i="6"/>
  <c r="M29" i="6"/>
  <c r="J29" i="6"/>
  <c r="P29" i="6" s="1"/>
  <c r="H29" i="6"/>
  <c r="T29" i="6" s="1"/>
  <c r="G29" i="6"/>
  <c r="C29" i="6"/>
  <c r="R34" i="6"/>
  <c r="K34" i="6"/>
  <c r="Q34" i="6"/>
  <c r="E34" i="6"/>
  <c r="J34" i="6"/>
  <c r="H34" i="6"/>
  <c r="T34" i="6" s="1"/>
  <c r="G34" i="6"/>
  <c r="C34" i="6"/>
  <c r="D34" i="6" s="1"/>
  <c r="N34" i="6"/>
  <c r="L34" i="6"/>
  <c r="R5" i="6"/>
  <c r="K5" i="6"/>
  <c r="O5" i="6" s="1"/>
  <c r="Q5" i="6"/>
  <c r="L5" i="6"/>
  <c r="U5" i="6" s="1"/>
  <c r="M5" i="6"/>
  <c r="E5" i="6"/>
  <c r="J5" i="6"/>
  <c r="H5" i="6"/>
  <c r="T5" i="6" s="1"/>
  <c r="G5" i="6"/>
  <c r="C5" i="6"/>
  <c r="D5" i="6" s="1"/>
  <c r="R18" i="6"/>
  <c r="K18" i="6"/>
  <c r="Q18" i="6"/>
  <c r="N18" i="6"/>
  <c r="J18" i="6"/>
  <c r="H18" i="6"/>
  <c r="T18" i="6" s="1"/>
  <c r="G18" i="6"/>
  <c r="E18" i="6"/>
  <c r="C18" i="6"/>
  <c r="L18" i="6"/>
  <c r="C33" i="6"/>
  <c r="C20" i="6"/>
  <c r="C8" i="6"/>
  <c r="C9" i="6"/>
  <c r="G31" i="6"/>
  <c r="G6" i="6"/>
  <c r="G16" i="6"/>
  <c r="I25" i="6"/>
  <c r="I21" i="6"/>
  <c r="I5" i="6"/>
  <c r="J31" i="6"/>
  <c r="J6" i="6"/>
  <c r="J16" i="6"/>
  <c r="F19" i="6"/>
  <c r="F29" i="6"/>
  <c r="P1" i="6"/>
  <c r="E13" i="6"/>
  <c r="E14" i="6"/>
  <c r="M31" i="6"/>
  <c r="M6" i="6"/>
  <c r="M16" i="6"/>
  <c r="M18" i="6"/>
  <c r="N25" i="6"/>
  <c r="Q14" i="6"/>
  <c r="R16" i="6"/>
  <c r="M15" i="6"/>
  <c r="M26" i="6"/>
  <c r="N32" i="6"/>
  <c r="V32" i="6" s="1"/>
  <c r="N4" i="6"/>
  <c r="Q28" i="6"/>
  <c r="Q32" i="6"/>
  <c r="Q22" i="6"/>
  <c r="Q4" i="6"/>
  <c r="R35" i="6"/>
  <c r="R27" i="6"/>
  <c r="R15" i="6"/>
  <c r="R26" i="6"/>
  <c r="Q7" i="6"/>
  <c r="L7" i="6"/>
  <c r="U7" i="6" s="1"/>
  <c r="E7" i="6"/>
  <c r="Q10" i="6"/>
  <c r="L10" i="6"/>
  <c r="E10" i="6"/>
  <c r="Q23" i="6"/>
  <c r="L23" i="6"/>
  <c r="E23" i="6"/>
  <c r="P15" i="6"/>
  <c r="U15" i="6"/>
  <c r="C7" i="6"/>
  <c r="C10" i="6"/>
  <c r="C23" i="6"/>
  <c r="E35" i="6"/>
  <c r="E28" i="6"/>
  <c r="E27" i="6"/>
  <c r="E32" i="6"/>
  <c r="E4" i="6"/>
  <c r="K35" i="6"/>
  <c r="O35" i="6" s="1"/>
  <c r="K15" i="6"/>
  <c r="O15" i="6" s="1"/>
  <c r="K23" i="6"/>
  <c r="O23" i="6" s="1"/>
  <c r="L35" i="6"/>
  <c r="U35" i="6" s="1"/>
  <c r="L27" i="6"/>
  <c r="U27" i="6" s="1"/>
  <c r="L15" i="6"/>
  <c r="M7" i="6"/>
  <c r="L26" i="6"/>
  <c r="U26" i="6" s="1"/>
  <c r="M23" i="6"/>
  <c r="N27" i="6"/>
  <c r="O27" i="6" s="1"/>
  <c r="N7" i="6"/>
  <c r="O7" i="6" s="1"/>
  <c r="N26" i="6"/>
  <c r="O26" i="6" s="1"/>
  <c r="R7" i="6"/>
  <c r="R23" i="6"/>
  <c r="E26" i="6"/>
  <c r="K32" i="6"/>
  <c r="K10" i="6"/>
  <c r="O10" i="6" s="1"/>
  <c r="K4" i="6"/>
  <c r="M28" i="6"/>
  <c r="M32" i="6"/>
  <c r="M22" i="6"/>
  <c r="M4" i="6"/>
  <c r="N28" i="6"/>
  <c r="O28" i="6" s="1"/>
  <c r="N22" i="6"/>
  <c r="O22" i="6" s="1"/>
  <c r="F17" i="6"/>
  <c r="H17" i="6"/>
  <c r="E17" i="6"/>
  <c r="P17" i="6" s="1"/>
  <c r="L17" i="6"/>
  <c r="U17" i="6" s="1"/>
  <c r="D29" i="6"/>
  <c r="D1" i="6"/>
  <c r="V23" i="6"/>
  <c r="V7" i="6"/>
  <c r="V21" i="6"/>
  <c r="V19" i="6"/>
  <c r="V4" i="6"/>
  <c r="U23" i="6"/>
  <c r="U10" i="6"/>
  <c r="V15" i="6"/>
  <c r="U16" i="6"/>
  <c r="U21" i="6"/>
  <c r="U6" i="6"/>
  <c r="V28" i="6"/>
  <c r="U19" i="6"/>
  <c r="R299" i="7"/>
  <c r="Q299" i="7"/>
  <c r="R298" i="7"/>
  <c r="Q17" i="7"/>
  <c r="AE8" i="5"/>
  <c r="AM8" i="5"/>
  <c r="AM10" i="5"/>
  <c r="AE10" i="5"/>
  <c r="AE14" i="5"/>
  <c r="AM12" i="5"/>
  <c r="AE16" i="5"/>
  <c r="AE6" i="5"/>
  <c r="AM37" i="5"/>
  <c r="AG6" i="5"/>
  <c r="AH8" i="5"/>
  <c r="AM16" i="5"/>
  <c r="AE18" i="5"/>
  <c r="AM28" i="5"/>
  <c r="AE41" i="5"/>
  <c r="AE47" i="5"/>
  <c r="AM6" i="5"/>
  <c r="AI8" i="5"/>
  <c r="AM18" i="5"/>
  <c r="AM24" i="5"/>
  <c r="AM2" i="5"/>
  <c r="AE4" i="5"/>
  <c r="AE26" i="5"/>
  <c r="AM26" i="5"/>
  <c r="AE30" i="5"/>
  <c r="AM30" i="5"/>
  <c r="AE45" i="5"/>
  <c r="AE2" i="5"/>
  <c r="AH14" i="5"/>
  <c r="AN14" i="5"/>
  <c r="AI16" i="5"/>
  <c r="AP20" i="5"/>
  <c r="AM22" i="5"/>
  <c r="AE24" i="5"/>
  <c r="AG28" i="5"/>
  <c r="AE37" i="5"/>
  <c r="AM41" i="5"/>
  <c r="AM47" i="5"/>
  <c r="AM4" i="5"/>
  <c r="AI14" i="5"/>
  <c r="AM45" i="5"/>
  <c r="AN7" i="5"/>
  <c r="AJ11" i="5"/>
  <c r="AJ13" i="5"/>
  <c r="AM29" i="5"/>
  <c r="AE29" i="5"/>
  <c r="AJ2" i="5"/>
  <c r="AO3" i="5"/>
  <c r="AE5" i="5"/>
  <c r="AM5" i="5"/>
  <c r="AF6" i="5"/>
  <c r="AJ6" i="5"/>
  <c r="AO7" i="5"/>
  <c r="AM9" i="5"/>
  <c r="AE9" i="5"/>
  <c r="AM25" i="5"/>
  <c r="AE25" i="5"/>
  <c r="AJ32" i="5"/>
  <c r="AE32" i="5"/>
  <c r="AJ3" i="5"/>
  <c r="AM11" i="5"/>
  <c r="AE11" i="5"/>
  <c r="AM13" i="5"/>
  <c r="AE13" i="5"/>
  <c r="AP3" i="5"/>
  <c r="AJ5" i="5"/>
  <c r="AM19" i="5"/>
  <c r="AE19" i="5"/>
  <c r="AJ19" i="5"/>
  <c r="AM21" i="5"/>
  <c r="AE21" i="5"/>
  <c r="AJ21" i="5"/>
  <c r="AJ29" i="5"/>
  <c r="AM33" i="5"/>
  <c r="AE33" i="5"/>
  <c r="AF33" i="5"/>
  <c r="AJ33" i="5"/>
  <c r="AN3" i="5"/>
  <c r="AJ7" i="5"/>
  <c r="AP7" i="5"/>
  <c r="AE3" i="5"/>
  <c r="AJ4" i="5"/>
  <c r="AH6" i="5"/>
  <c r="AE7" i="5"/>
  <c r="AF8" i="5"/>
  <c r="AJ8" i="5"/>
  <c r="AJ9" i="5"/>
  <c r="AJ15" i="5"/>
  <c r="AJ17" i="5"/>
  <c r="AJ25" i="5"/>
  <c r="AM32" i="5"/>
  <c r="AJ20" i="5"/>
  <c r="AE23" i="5"/>
  <c r="AM23" i="5"/>
  <c r="AJ24" i="5"/>
  <c r="AO27" i="5"/>
  <c r="AJ28" i="5"/>
  <c r="AE31" i="5"/>
  <c r="AM31" i="5"/>
  <c r="AJ27" i="5"/>
  <c r="AJ10" i="5"/>
  <c r="AF14" i="5"/>
  <c r="AJ14" i="5"/>
  <c r="AJ18" i="5"/>
  <c r="AJ26" i="5"/>
  <c r="AJ30" i="5"/>
  <c r="AE36" i="5"/>
  <c r="AM36" i="5"/>
  <c r="AJ37" i="5"/>
  <c r="AE40" i="5"/>
  <c r="AM40" i="5"/>
  <c r="AJ41" i="5"/>
  <c r="AE44" i="5"/>
  <c r="AM44" i="5"/>
  <c r="AJ45" i="5"/>
  <c r="AE48" i="5"/>
  <c r="AM48" i="5"/>
  <c r="AM35" i="5"/>
  <c r="AJ36" i="5"/>
  <c r="AE39" i="5"/>
  <c r="AM39" i="5"/>
  <c r="AJ40" i="5"/>
  <c r="AE43" i="5"/>
  <c r="AM43" i="5"/>
  <c r="AJ44" i="5"/>
  <c r="AJ48" i="5"/>
  <c r="AE34" i="5"/>
  <c r="AM34" i="5"/>
  <c r="AJ35" i="5"/>
  <c r="AE38" i="5"/>
  <c r="AM38" i="5"/>
  <c r="AJ39" i="5"/>
  <c r="AE42" i="5"/>
  <c r="AM42" i="5"/>
  <c r="AJ43" i="5"/>
  <c r="AE46" i="5"/>
  <c r="AM46" i="5"/>
  <c r="AJ47" i="5"/>
  <c r="AJ38" i="5"/>
  <c r="AJ42" i="5"/>
  <c r="AJ46" i="5"/>
  <c r="AH48" i="5"/>
  <c r="R367" i="7" l="1"/>
  <c r="R310" i="7"/>
  <c r="Q209" i="7"/>
  <c r="E204" i="7"/>
  <c r="G204" i="7" s="1"/>
  <c r="Q212" i="7"/>
  <c r="R238" i="7"/>
  <c r="Q344" i="7"/>
  <c r="Q364" i="7"/>
  <c r="R78" i="7"/>
  <c r="Q91" i="7"/>
  <c r="Q150" i="7"/>
  <c r="Q244" i="7"/>
  <c r="T341" i="7"/>
  <c r="Q272" i="7"/>
  <c r="Q198" i="7"/>
  <c r="T147" i="7"/>
  <c r="Q109" i="7"/>
  <c r="U319" i="7"/>
  <c r="Q259" i="7"/>
  <c r="T282" i="7"/>
  <c r="Q42" i="7"/>
  <c r="R16" i="7"/>
  <c r="R43" i="7"/>
  <c r="Q237" i="7"/>
  <c r="R101" i="7"/>
  <c r="Q13" i="7"/>
  <c r="U269" i="7"/>
  <c r="Q322" i="7"/>
  <c r="Q356" i="7"/>
  <c r="Q378" i="7"/>
  <c r="R6" i="7"/>
  <c r="Q273" i="7"/>
  <c r="Q274" i="7"/>
  <c r="Q214" i="7"/>
  <c r="Q324" i="7"/>
  <c r="R189" i="7"/>
  <c r="Q163" i="7"/>
  <c r="R77" i="7"/>
  <c r="Q353" i="7"/>
  <c r="U341" i="7"/>
  <c r="U147" i="7"/>
  <c r="T331" i="7"/>
  <c r="T133" i="7"/>
  <c r="Q190" i="7"/>
  <c r="Q164" i="7"/>
  <c r="Q100" i="7"/>
  <c r="Q300" i="7"/>
  <c r="Q228" i="7"/>
  <c r="Q269" i="7"/>
  <c r="U331" i="7"/>
  <c r="U133" i="7"/>
  <c r="T319" i="7"/>
  <c r="T122" i="7"/>
  <c r="E284" i="7"/>
  <c r="G284" i="7" s="1"/>
  <c r="E280" i="7"/>
  <c r="G280" i="7" s="1"/>
  <c r="E255" i="7"/>
  <c r="G255" i="7" s="1"/>
  <c r="Q126" i="7"/>
  <c r="Q346" i="7"/>
  <c r="U256" i="7"/>
  <c r="U97" i="7"/>
  <c r="T269" i="7"/>
  <c r="T97" i="7"/>
  <c r="Q260" i="7"/>
  <c r="Q236" i="7"/>
  <c r="Q213" i="7"/>
  <c r="R368" i="7"/>
  <c r="Q68" i="7"/>
  <c r="Q102" i="7"/>
  <c r="R151" i="7"/>
  <c r="R345" i="7"/>
  <c r="Q160" i="7"/>
  <c r="Q319" i="7"/>
  <c r="U295" i="7"/>
  <c r="U87" i="7"/>
  <c r="T87" i="7"/>
  <c r="Q67" i="7"/>
  <c r="G17" i="22"/>
  <c r="Q295" i="7"/>
  <c r="U282" i="7"/>
  <c r="U74" i="7"/>
  <c r="T295" i="7"/>
  <c r="T74" i="7"/>
  <c r="T244" i="7"/>
  <c r="T51" i="7"/>
  <c r="Q147" i="7"/>
  <c r="U24" i="7"/>
  <c r="Q233" i="7"/>
  <c r="Q97" i="7"/>
  <c r="U233" i="7"/>
  <c r="Q114" i="7"/>
  <c r="T174" i="7"/>
  <c r="Q288" i="7"/>
  <c r="R66" i="7"/>
  <c r="Q201" i="7"/>
  <c r="R335" i="7"/>
  <c r="Q286" i="7"/>
  <c r="Q2" i="7"/>
  <c r="Q341" i="7"/>
  <c r="U222" i="7"/>
  <c r="T39" i="7"/>
  <c r="Q56" i="7"/>
  <c r="Q30" i="7"/>
  <c r="Q54" i="7"/>
  <c r="R79" i="7"/>
  <c r="R5" i="7"/>
  <c r="R334" i="7"/>
  <c r="Q379" i="7"/>
  <c r="R55" i="7"/>
  <c r="Q87" i="7"/>
  <c r="T374" i="7"/>
  <c r="R203" i="7"/>
  <c r="Q249" i="7"/>
  <c r="Q90" i="7"/>
  <c r="Q331" i="7"/>
  <c r="Q185" i="7"/>
  <c r="Q63" i="7"/>
  <c r="T2" i="7"/>
  <c r="U198" i="7"/>
  <c r="U51" i="7"/>
  <c r="T364" i="7"/>
  <c r="T222" i="7"/>
  <c r="T24" i="7"/>
  <c r="Q248" i="7"/>
  <c r="R247" i="7"/>
  <c r="R29" i="7"/>
  <c r="Q27" i="7"/>
  <c r="R178" i="7"/>
  <c r="Q138" i="7"/>
  <c r="Q307" i="7"/>
  <c r="Q174" i="7"/>
  <c r="U374" i="7"/>
  <c r="U244" i="7"/>
  <c r="U185" i="7"/>
  <c r="U39" i="7"/>
  <c r="T209" i="7"/>
  <c r="Q39" i="7"/>
  <c r="U63" i="7"/>
  <c r="T256" i="7"/>
  <c r="R191" i="7"/>
  <c r="B3" i="22"/>
  <c r="Q74" i="7"/>
  <c r="R125" i="7"/>
  <c r="Q202" i="7"/>
  <c r="Q112" i="7"/>
  <c r="R113" i="7"/>
  <c r="B13" i="22"/>
  <c r="Q374" i="7"/>
  <c r="Q282" i="7"/>
  <c r="Q24" i="7"/>
  <c r="U364" i="7"/>
  <c r="U174" i="7"/>
  <c r="T353" i="7"/>
  <c r="T198" i="7"/>
  <c r="R227" i="7"/>
  <c r="Q357" i="7"/>
  <c r="Q28" i="7"/>
  <c r="Q311" i="7"/>
  <c r="Q287" i="7"/>
  <c r="Q44" i="7"/>
  <c r="Q358" i="7"/>
  <c r="Q256" i="7"/>
  <c r="Q222" i="7"/>
  <c r="Q122" i="7"/>
  <c r="U2" i="7"/>
  <c r="U353" i="7"/>
  <c r="U307" i="7"/>
  <c r="U209" i="7"/>
  <c r="U160" i="7"/>
  <c r="U109" i="7"/>
  <c r="U13" i="7"/>
  <c r="T233" i="7"/>
  <c r="T185" i="7"/>
  <c r="T13" i="7"/>
  <c r="B26" i="22"/>
  <c r="B5" i="22"/>
  <c r="D22" i="6"/>
  <c r="B12" i="22"/>
  <c r="Q51" i="7"/>
  <c r="O1" i="6"/>
  <c r="V27" i="6"/>
  <c r="O29" i="6"/>
  <c r="O14" i="6"/>
  <c r="AH19" i="12"/>
  <c r="B28" i="22"/>
  <c r="B4" i="22"/>
  <c r="T307" i="7"/>
  <c r="T160" i="7"/>
  <c r="T109" i="7"/>
  <c r="D15" i="6"/>
  <c r="B20" i="22"/>
  <c r="B11" i="22"/>
  <c r="R133" i="7"/>
  <c r="G33" i="22"/>
  <c r="G9" i="22"/>
  <c r="G27" i="22"/>
  <c r="G16" i="22"/>
  <c r="G5" i="22"/>
  <c r="R52" i="7"/>
  <c r="G29" i="22"/>
  <c r="G15" i="22"/>
  <c r="G32" i="22"/>
  <c r="R332" i="7"/>
  <c r="G6" i="22"/>
  <c r="N176" i="7"/>
  <c r="N224" i="7"/>
  <c r="N343" i="7"/>
  <c r="N376" i="7"/>
  <c r="N65" i="7"/>
  <c r="N111" i="7"/>
  <c r="N135" i="7"/>
  <c r="N187" i="7"/>
  <c r="N235" i="7"/>
  <c r="N297" i="7"/>
  <c r="N355" i="7"/>
  <c r="N41" i="7"/>
  <c r="N4" i="7"/>
  <c r="N124" i="7"/>
  <c r="N200" i="7"/>
  <c r="N258" i="7"/>
  <c r="M309" i="7"/>
  <c r="N333" i="7"/>
  <c r="N76" i="7"/>
  <c r="N99" i="7"/>
  <c r="N211" i="7"/>
  <c r="M321" i="7"/>
  <c r="N366" i="7"/>
  <c r="N26" i="7"/>
  <c r="N53" i="7"/>
  <c r="L76" i="7"/>
  <c r="O99" i="7"/>
  <c r="M76" i="7"/>
  <c r="L99" i="7"/>
  <c r="O76" i="7"/>
  <c r="M53" i="7"/>
  <c r="O53" i="7"/>
  <c r="O111" i="7"/>
  <c r="M111" i="7"/>
  <c r="O26" i="7"/>
  <c r="L26" i="7"/>
  <c r="L41" i="7"/>
  <c r="M99" i="7"/>
  <c r="L4" i="7"/>
  <c r="M26" i="7"/>
  <c r="L53" i="7"/>
  <c r="M4" i="7"/>
  <c r="O4" i="7"/>
  <c r="O41" i="7"/>
  <c r="M41" i="7"/>
  <c r="M65" i="7"/>
  <c r="O65" i="7"/>
  <c r="L65" i="7"/>
  <c r="T113" i="7"/>
  <c r="L376" i="7"/>
  <c r="M355" i="7"/>
  <c r="O355" i="7"/>
  <c r="L355" i="7"/>
  <c r="M366" i="7"/>
  <c r="O366" i="7"/>
  <c r="O376" i="7"/>
  <c r="L366" i="7"/>
  <c r="M376" i="7"/>
  <c r="L321" i="7"/>
  <c r="L333" i="7"/>
  <c r="M333" i="7"/>
  <c r="O333" i="7"/>
  <c r="L309" i="7"/>
  <c r="O343" i="7"/>
  <c r="M343" i="7"/>
  <c r="L343" i="7"/>
  <c r="N321" i="7"/>
  <c r="O321" i="7"/>
  <c r="L297" i="7"/>
  <c r="N309" i="7"/>
  <c r="O309" i="7"/>
  <c r="O297" i="7"/>
  <c r="O258" i="7"/>
  <c r="M297" i="7"/>
  <c r="L211" i="7"/>
  <c r="N283" i="7"/>
  <c r="M283" i="7"/>
  <c r="L283" i="7"/>
  <c r="O283" i="7"/>
  <c r="M258" i="7"/>
  <c r="L258" i="7"/>
  <c r="N271" i="7"/>
  <c r="M271" i="7"/>
  <c r="L271" i="7"/>
  <c r="O271" i="7"/>
  <c r="O235" i="7"/>
  <c r="L200" i="7"/>
  <c r="L235" i="7"/>
  <c r="M235" i="7"/>
  <c r="M200" i="7"/>
  <c r="M211" i="7"/>
  <c r="M224" i="7"/>
  <c r="O224" i="7"/>
  <c r="L124" i="7"/>
  <c r="M187" i="7"/>
  <c r="O200" i="7"/>
  <c r="L187" i="7"/>
  <c r="L224" i="7"/>
  <c r="O211" i="7"/>
  <c r="O187" i="7"/>
  <c r="M176" i="7"/>
  <c r="L176" i="7"/>
  <c r="M124" i="7"/>
  <c r="O124" i="7"/>
  <c r="O176" i="7"/>
  <c r="M135" i="7"/>
  <c r="O135" i="7"/>
  <c r="N149" i="7"/>
  <c r="O149" i="7"/>
  <c r="L135" i="7"/>
  <c r="M149" i="7"/>
  <c r="L149" i="7"/>
  <c r="V232" i="7"/>
  <c r="U144" i="7"/>
  <c r="V301" i="7"/>
  <c r="Q82" i="7"/>
  <c r="T306" i="7"/>
  <c r="L110" i="7"/>
  <c r="T27" i="7"/>
  <c r="T232" i="7"/>
  <c r="T300" i="7"/>
  <c r="Q231" i="7"/>
  <c r="L40" i="7"/>
  <c r="R223" i="7"/>
  <c r="T298" i="7"/>
  <c r="V117" i="7"/>
  <c r="T229" i="7"/>
  <c r="R199" i="7"/>
  <c r="V125" i="7"/>
  <c r="O25" i="7"/>
  <c r="R75" i="7"/>
  <c r="R25" i="7"/>
  <c r="U80" i="7"/>
  <c r="R257" i="7"/>
  <c r="R296" i="7"/>
  <c r="R210" i="7"/>
  <c r="U27" i="7"/>
  <c r="N320" i="7"/>
  <c r="U37" i="7"/>
  <c r="Q52" i="7"/>
  <c r="N296" i="7"/>
  <c r="Q332" i="7"/>
  <c r="R252" i="7"/>
  <c r="O123" i="7"/>
  <c r="Q110" i="7"/>
  <c r="R110" i="7"/>
  <c r="R141" i="7"/>
  <c r="Q141" i="7"/>
  <c r="V82" i="7"/>
  <c r="T82" i="7"/>
  <c r="AD12" i="12"/>
  <c r="P18" i="12"/>
  <c r="P16" i="12"/>
  <c r="P15" i="12"/>
  <c r="P11" i="12"/>
  <c r="P7" i="12"/>
  <c r="R207" i="7"/>
  <c r="Q145" i="7"/>
  <c r="S129" i="7"/>
  <c r="T129" i="7" s="1"/>
  <c r="S130" i="7"/>
  <c r="T130" i="7" s="1"/>
  <c r="S85" i="7"/>
  <c r="V85" i="7" s="1"/>
  <c r="S22" i="7"/>
  <c r="K332" i="7"/>
  <c r="B29" i="22" s="1"/>
  <c r="AD29" i="12"/>
  <c r="AD14" i="12"/>
  <c r="K75" i="7"/>
  <c r="O75" i="7" s="1"/>
  <c r="AA27" i="12"/>
  <c r="AE23" i="12"/>
  <c r="S16" i="7"/>
  <c r="S340" i="7"/>
  <c r="V340" i="7" s="1"/>
  <c r="S18" i="7"/>
  <c r="U18" i="7" s="1"/>
  <c r="S132" i="7"/>
  <c r="T132" i="7" s="1"/>
  <c r="S338" i="7"/>
  <c r="U338" i="7" s="1"/>
  <c r="R146" i="7"/>
  <c r="S337" i="7"/>
  <c r="T337" i="7" s="1"/>
  <c r="G24" i="22"/>
  <c r="S78" i="7"/>
  <c r="U335" i="7"/>
  <c r="T141" i="7"/>
  <c r="T19" i="7"/>
  <c r="AC6" i="12"/>
  <c r="AC4" i="12"/>
  <c r="R142" i="7"/>
  <c r="S131" i="7"/>
  <c r="T131" i="7" s="1"/>
  <c r="S20" i="7"/>
  <c r="V20" i="7" s="1"/>
  <c r="S127" i="7"/>
  <c r="U127" i="7" s="1"/>
  <c r="S21" i="7"/>
  <c r="V21" i="7" s="1"/>
  <c r="S336" i="7"/>
  <c r="T336" i="7" s="1"/>
  <c r="S126" i="7"/>
  <c r="AD24" i="12"/>
  <c r="T30" i="7"/>
  <c r="U30" i="7"/>
  <c r="O14" i="7"/>
  <c r="L14" i="7"/>
  <c r="M14" i="7"/>
  <c r="N14" i="7"/>
  <c r="S213" i="7"/>
  <c r="S219" i="7"/>
  <c r="V219" i="7" s="1"/>
  <c r="S220" i="7"/>
  <c r="T220" i="7" s="1"/>
  <c r="S214" i="7"/>
  <c r="T214" i="7" s="1"/>
  <c r="S218" i="7"/>
  <c r="T218" i="7" s="1"/>
  <c r="S379" i="7"/>
  <c r="U379" i="7" s="1"/>
  <c r="S382" i="7"/>
  <c r="T382" i="7" s="1"/>
  <c r="S387" i="7"/>
  <c r="T387" i="7" s="1"/>
  <c r="S377" i="7"/>
  <c r="S383" i="7"/>
  <c r="U383" i="7" s="1"/>
  <c r="S385" i="7"/>
  <c r="U385" i="7" s="1"/>
  <c r="V334" i="7"/>
  <c r="U334" i="7"/>
  <c r="T334" i="7"/>
  <c r="AE13" i="12"/>
  <c r="AA24" i="12"/>
  <c r="AA8" i="12"/>
  <c r="AA28" i="12"/>
  <c r="V80" i="7"/>
  <c r="U305" i="7"/>
  <c r="V37" i="7"/>
  <c r="T121" i="7"/>
  <c r="S216" i="7"/>
  <c r="V216" i="7" s="1"/>
  <c r="S221" i="7"/>
  <c r="V221" i="7" s="1"/>
  <c r="S384" i="7"/>
  <c r="U384" i="7" s="1"/>
  <c r="T302" i="7"/>
  <c r="V302" i="7"/>
  <c r="AC27" i="12"/>
  <c r="V30" i="7"/>
  <c r="AD18" i="12"/>
  <c r="AD5" i="12"/>
  <c r="S215" i="7"/>
  <c r="V215" i="7" s="1"/>
  <c r="U36" i="7"/>
  <c r="T36" i="7"/>
  <c r="N110" i="7"/>
  <c r="M110" i="7"/>
  <c r="AE9" i="12"/>
  <c r="AD11" i="12"/>
  <c r="L223" i="7"/>
  <c r="O223" i="7"/>
  <c r="S9" i="7"/>
  <c r="U9" i="7" s="1"/>
  <c r="D15" i="12"/>
  <c r="S381" i="7"/>
  <c r="T381" i="7" s="1"/>
  <c r="V128" i="7"/>
  <c r="T128" i="7"/>
  <c r="L134" i="7"/>
  <c r="M134" i="7"/>
  <c r="O134" i="7"/>
  <c r="S142" i="7"/>
  <c r="V142" i="7" s="1"/>
  <c r="S137" i="7"/>
  <c r="V137" i="7" s="1"/>
  <c r="AE28" i="12"/>
  <c r="AE30" i="12"/>
  <c r="AD35" i="12"/>
  <c r="AA11" i="12"/>
  <c r="AA29" i="12"/>
  <c r="D24" i="12"/>
  <c r="AD26" i="12"/>
  <c r="AD34" i="12"/>
  <c r="AD10" i="12"/>
  <c r="AE8" i="12"/>
  <c r="AD7" i="12"/>
  <c r="AD16" i="12"/>
  <c r="S146" i="7"/>
  <c r="V146" i="7" s="1"/>
  <c r="Q253" i="7"/>
  <c r="S143" i="7"/>
  <c r="S139" i="7"/>
  <c r="T139" i="7" s="1"/>
  <c r="S136" i="7"/>
  <c r="R118" i="7"/>
  <c r="Q257" i="7"/>
  <c r="V83" i="7"/>
  <c r="V28" i="7"/>
  <c r="U35" i="7"/>
  <c r="T118" i="7"/>
  <c r="T34" i="7"/>
  <c r="T138" i="7"/>
  <c r="V121" i="7"/>
  <c r="Q223" i="7"/>
  <c r="V118" i="7"/>
  <c r="U17" i="7"/>
  <c r="U125" i="7"/>
  <c r="T339" i="7"/>
  <c r="T303" i="7"/>
  <c r="T145" i="7"/>
  <c r="U303" i="7"/>
  <c r="T116" i="7"/>
  <c r="Q306" i="7"/>
  <c r="U29" i="7"/>
  <c r="V298" i="7"/>
  <c r="Q210" i="7"/>
  <c r="U116" i="7"/>
  <c r="U138" i="7"/>
  <c r="U145" i="7"/>
  <c r="U83" i="7"/>
  <c r="Q75" i="7"/>
  <c r="T31" i="7"/>
  <c r="V299" i="7"/>
  <c r="U31" i="7"/>
  <c r="V35" i="7"/>
  <c r="L123" i="7"/>
  <c r="U38" i="7"/>
  <c r="T84" i="7"/>
  <c r="N15" i="7"/>
  <c r="M15" i="7"/>
  <c r="U205" i="7"/>
  <c r="Q303" i="7"/>
  <c r="U28" i="7"/>
  <c r="C2" i="6"/>
  <c r="D11" i="6"/>
  <c r="D20" i="12"/>
  <c r="V335" i="7"/>
  <c r="V226" i="7"/>
  <c r="N134" i="7"/>
  <c r="T38" i="7"/>
  <c r="T79" i="7"/>
  <c r="U301" i="7"/>
  <c r="R339" i="7"/>
  <c r="U82" i="7"/>
  <c r="Q218" i="7"/>
  <c r="U19" i="7"/>
  <c r="T125" i="7"/>
  <c r="Q296" i="7"/>
  <c r="V252" i="7"/>
  <c r="U252" i="7"/>
  <c r="T252" i="7"/>
  <c r="O18" i="12"/>
  <c r="O19" i="12"/>
  <c r="AC16" i="12"/>
  <c r="O12" i="12"/>
  <c r="AE25" i="12"/>
  <c r="U230" i="7"/>
  <c r="O296" i="7"/>
  <c r="U231" i="7"/>
  <c r="AE6" i="12"/>
  <c r="AE4" i="12"/>
  <c r="T230" i="7"/>
  <c r="AE27" i="12"/>
  <c r="AD32" i="12"/>
  <c r="O20" i="12"/>
  <c r="V30" i="12"/>
  <c r="AE31" i="12"/>
  <c r="U299" i="7"/>
  <c r="AC18" i="12"/>
  <c r="AE7" i="12"/>
  <c r="V4" i="12"/>
  <c r="AC5" i="12"/>
  <c r="L296" i="7"/>
  <c r="M89" i="7"/>
  <c r="T29" i="7"/>
  <c r="AE16" i="12"/>
  <c r="AA5" i="12"/>
  <c r="AD13" i="12"/>
  <c r="AE18" i="12"/>
  <c r="AA22" i="12"/>
  <c r="P14" i="12"/>
  <c r="P6" i="12"/>
  <c r="AE35" i="12"/>
  <c r="U32" i="12"/>
  <c r="AD17" i="12"/>
  <c r="AE5" i="12"/>
  <c r="AD23" i="12"/>
  <c r="AA20" i="12"/>
  <c r="O11" i="12"/>
  <c r="T17" i="7"/>
  <c r="T117" i="7"/>
  <c r="V84" i="7"/>
  <c r="U117" i="7"/>
  <c r="U225" i="7"/>
  <c r="U306" i="7"/>
  <c r="AD9" i="12"/>
  <c r="AE10" i="12"/>
  <c r="AD8" i="12"/>
  <c r="O15" i="7"/>
  <c r="AE14" i="12"/>
  <c r="AE20" i="12"/>
  <c r="AE24" i="12"/>
  <c r="O16" i="12"/>
  <c r="AE33" i="12"/>
  <c r="AD33" i="12"/>
  <c r="AE22" i="12"/>
  <c r="U339" i="7"/>
  <c r="O89" i="7"/>
  <c r="O14" i="12"/>
  <c r="O10" i="12"/>
  <c r="AC35" i="12"/>
  <c r="U33" i="12"/>
  <c r="AA14" i="12"/>
  <c r="V114" i="7"/>
  <c r="U34" i="7"/>
  <c r="O35" i="12"/>
  <c r="AE26" i="12"/>
  <c r="AA6" i="12"/>
  <c r="AE12" i="12"/>
  <c r="U25" i="12"/>
  <c r="AD25" i="12"/>
  <c r="O7" i="12"/>
  <c r="AE17" i="12"/>
  <c r="U298" i="7"/>
  <c r="T231" i="7"/>
  <c r="T225" i="7"/>
  <c r="AD6" i="12"/>
  <c r="AD30" i="12"/>
  <c r="V79" i="7"/>
  <c r="U120" i="7"/>
  <c r="AD28" i="12"/>
  <c r="S251" i="7"/>
  <c r="G31" i="22"/>
  <c r="AD21" i="12"/>
  <c r="AD31" i="12"/>
  <c r="AD20" i="12"/>
  <c r="AD19" i="12"/>
  <c r="AE29" i="12"/>
  <c r="AE19" i="12"/>
  <c r="AA30" i="12"/>
  <c r="T227" i="7"/>
  <c r="V77" i="7"/>
  <c r="U302" i="7"/>
  <c r="M123" i="7"/>
  <c r="D8" i="12"/>
  <c r="O13" i="12"/>
  <c r="AA19" i="12"/>
  <c r="T226" i="7"/>
  <c r="T86" i="7"/>
  <c r="U23" i="7"/>
  <c r="Q221" i="7"/>
  <c r="AC22" i="12"/>
  <c r="N123" i="7"/>
  <c r="AA10" i="12"/>
  <c r="U300" i="7"/>
  <c r="T23" i="7"/>
  <c r="T205" i="7"/>
  <c r="M296" i="7"/>
  <c r="U77" i="7"/>
  <c r="T140" i="7"/>
  <c r="O5" i="12"/>
  <c r="V36" i="7"/>
  <c r="AC11" i="12"/>
  <c r="AC30" i="12"/>
  <c r="AC7" i="12"/>
  <c r="AC13" i="12"/>
  <c r="AC25" i="12"/>
  <c r="AC23" i="12"/>
  <c r="AC31" i="12"/>
  <c r="AC24" i="12"/>
  <c r="AC34" i="12"/>
  <c r="AC10" i="12"/>
  <c r="AB9" i="12"/>
  <c r="AB21" i="12"/>
  <c r="AC21" i="12"/>
  <c r="AC26" i="12"/>
  <c r="AC12" i="12"/>
  <c r="AC17" i="12"/>
  <c r="AB17" i="12"/>
  <c r="AC14" i="12"/>
  <c r="AC9" i="12"/>
  <c r="AB27" i="12"/>
  <c r="AC29" i="12"/>
  <c r="AA12" i="12"/>
  <c r="AC8" i="12"/>
  <c r="D19" i="12"/>
  <c r="AC19" i="12"/>
  <c r="AC20" i="12"/>
  <c r="R342" i="7"/>
  <c r="Q342" i="7"/>
  <c r="AA32" i="12"/>
  <c r="O8" i="12"/>
  <c r="O6" i="12"/>
  <c r="AB13" i="12"/>
  <c r="AB15" i="12"/>
  <c r="AA21" i="12"/>
  <c r="AA13" i="12"/>
  <c r="AB25" i="12"/>
  <c r="AB23" i="12"/>
  <c r="T380" i="7"/>
  <c r="V144" i="7"/>
  <c r="AB8" i="12"/>
  <c r="AB6" i="12"/>
  <c r="AA18" i="12"/>
  <c r="R305" i="7"/>
  <c r="R351" i="7"/>
  <c r="Q50" i="7"/>
  <c r="K199" i="7"/>
  <c r="B18" i="22" s="1"/>
  <c r="S206" i="7"/>
  <c r="S208" i="7"/>
  <c r="AB11" i="12"/>
  <c r="AA34" i="12"/>
  <c r="AB29" i="12"/>
  <c r="AB20" i="12"/>
  <c r="AB22" i="12"/>
  <c r="AB4" i="12"/>
  <c r="Q199" i="7"/>
  <c r="Q252" i="7"/>
  <c r="U202" i="7"/>
  <c r="AB16" i="12"/>
  <c r="AB18" i="12"/>
  <c r="N223" i="7"/>
  <c r="U114" i="7"/>
  <c r="U140" i="7"/>
  <c r="V202" i="7"/>
  <c r="AB26" i="12"/>
  <c r="D12" i="12"/>
  <c r="AB35" i="12"/>
  <c r="AA35" i="12"/>
  <c r="AB34" i="12"/>
  <c r="O25" i="12"/>
  <c r="M223" i="7"/>
  <c r="U141" i="7"/>
  <c r="U380" i="7"/>
  <c r="Q232" i="7"/>
  <c r="U33" i="7"/>
  <c r="R21" i="7"/>
  <c r="U113" i="7"/>
  <c r="V217" i="7"/>
  <c r="AA17" i="12"/>
  <c r="AA7" i="12"/>
  <c r="Q25" i="7"/>
  <c r="T217" i="7"/>
  <c r="Q337" i="7"/>
  <c r="S207" i="7"/>
  <c r="AB14" i="12"/>
  <c r="AB19" i="12"/>
  <c r="AA25" i="12"/>
  <c r="AB30" i="12"/>
  <c r="AA9" i="12"/>
  <c r="AB12" i="12"/>
  <c r="AB5" i="12"/>
  <c r="AB33" i="12"/>
  <c r="AA33" i="12"/>
  <c r="O9" i="12"/>
  <c r="T305" i="7"/>
  <c r="V33" i="7"/>
  <c r="S33" i="12"/>
  <c r="AA16" i="12"/>
  <c r="S29" i="12"/>
  <c r="AA26" i="12"/>
  <c r="AB10" i="12"/>
  <c r="V86" i="7"/>
  <c r="S203" i="7"/>
  <c r="AB28" i="12"/>
  <c r="AB32" i="12"/>
  <c r="AB24" i="12"/>
  <c r="AA23" i="12"/>
  <c r="AB31" i="12"/>
  <c r="V201" i="7"/>
  <c r="U201" i="7"/>
  <c r="T201" i="7"/>
  <c r="U22" i="12"/>
  <c r="U26" i="12"/>
  <c r="S5" i="7"/>
  <c r="S10" i="7"/>
  <c r="V10" i="7" s="1"/>
  <c r="K210" i="7"/>
  <c r="B19" i="22" s="1"/>
  <c r="T286" i="7"/>
  <c r="V286" i="7"/>
  <c r="U286" i="7"/>
  <c r="V310" i="7"/>
  <c r="U310" i="7"/>
  <c r="T310" i="7"/>
  <c r="V171" i="7"/>
  <c r="T171" i="7"/>
  <c r="R148" i="7"/>
  <c r="Q148" i="7"/>
  <c r="U179" i="7"/>
  <c r="V179" i="7"/>
  <c r="T179" i="7"/>
  <c r="S279" i="7"/>
  <c r="T279" i="7" s="1"/>
  <c r="S275" i="7"/>
  <c r="T275" i="7" s="1"/>
  <c r="S94" i="7"/>
  <c r="V94" i="7" s="1"/>
  <c r="S276" i="7"/>
  <c r="U276" i="7" s="1"/>
  <c r="S167" i="7"/>
  <c r="S316" i="7"/>
  <c r="U316" i="7" s="1"/>
  <c r="S108" i="7"/>
  <c r="U108" i="7" s="1"/>
  <c r="S188" i="7"/>
  <c r="D7" i="12"/>
  <c r="S22" i="12"/>
  <c r="V23" i="12"/>
  <c r="S177" i="7"/>
  <c r="K162" i="7"/>
  <c r="N162" i="7" s="1"/>
  <c r="K308" i="7"/>
  <c r="B27" i="22" s="1"/>
  <c r="S184" i="7"/>
  <c r="T184" i="7" s="1"/>
  <c r="S294" i="7"/>
  <c r="U294" i="7" s="1"/>
  <c r="Q263" i="7"/>
  <c r="S315" i="7"/>
  <c r="U315" i="7" s="1"/>
  <c r="S194" i="7"/>
  <c r="S386" i="7"/>
  <c r="S311" i="7"/>
  <c r="T311" i="7" s="1"/>
  <c r="D5" i="12"/>
  <c r="O17" i="12"/>
  <c r="AG17" i="12" s="1"/>
  <c r="S272" i="7"/>
  <c r="S58" i="7"/>
  <c r="U58" i="7" s="1"/>
  <c r="S378" i="7"/>
  <c r="S212" i="7"/>
  <c r="S178" i="7"/>
  <c r="R171" i="7"/>
  <c r="Q171" i="7"/>
  <c r="T193" i="7"/>
  <c r="U193" i="7"/>
  <c r="V193" i="7"/>
  <c r="T106" i="7"/>
  <c r="U106" i="7"/>
  <c r="V106" i="7"/>
  <c r="S66" i="7"/>
  <c r="S70" i="7"/>
  <c r="S71" i="7"/>
  <c r="S73" i="7"/>
  <c r="S72" i="7"/>
  <c r="S67" i="7"/>
  <c r="S68" i="7"/>
  <c r="S151" i="7"/>
  <c r="S159" i="7"/>
  <c r="S157" i="7"/>
  <c r="S156" i="7"/>
  <c r="S154" i="7"/>
  <c r="S152" i="7"/>
  <c r="S150" i="7"/>
  <c r="K148" i="7"/>
  <c r="B14" i="22" s="1"/>
  <c r="S236" i="7"/>
  <c r="S241" i="7"/>
  <c r="S240" i="7"/>
  <c r="S239" i="7"/>
  <c r="S242" i="7"/>
  <c r="S243" i="7"/>
  <c r="S238" i="7"/>
  <c r="K234" i="7"/>
  <c r="B21" i="22" s="1"/>
  <c r="O320" i="7"/>
  <c r="L320" i="7"/>
  <c r="T373" i="7"/>
  <c r="V373" i="7"/>
  <c r="V358" i="7"/>
  <c r="U358" i="7"/>
  <c r="S344" i="7"/>
  <c r="S352" i="7"/>
  <c r="S346" i="7"/>
  <c r="S347" i="7"/>
  <c r="S350" i="7"/>
  <c r="K342" i="7"/>
  <c r="B30" i="22" s="1"/>
  <c r="V227" i="7"/>
  <c r="U171" i="7"/>
  <c r="U345" i="7"/>
  <c r="S265" i="7"/>
  <c r="S261" i="7"/>
  <c r="S263" i="7"/>
  <c r="S264" i="7"/>
  <c r="S262" i="7"/>
  <c r="S268" i="7"/>
  <c r="S267" i="7"/>
  <c r="S259" i="7"/>
  <c r="S260" i="7"/>
  <c r="K257" i="7"/>
  <c r="B23" i="22" s="1"/>
  <c r="S326" i="7"/>
  <c r="S327" i="7"/>
  <c r="S325" i="7"/>
  <c r="S323" i="7"/>
  <c r="S328" i="7"/>
  <c r="S322" i="7"/>
  <c r="S329" i="7"/>
  <c r="S330" i="7"/>
  <c r="S324" i="7"/>
  <c r="U373" i="7"/>
  <c r="T120" i="7"/>
  <c r="V29" i="12"/>
  <c r="S348" i="7"/>
  <c r="S153" i="7"/>
  <c r="S351" i="7"/>
  <c r="S189" i="7"/>
  <c r="U60" i="7"/>
  <c r="O110" i="7"/>
  <c r="V304" i="7"/>
  <c r="Q71" i="7"/>
  <c r="N89" i="7"/>
  <c r="O22" i="12"/>
  <c r="D13" i="12"/>
  <c r="S56" i="7"/>
  <c r="S62" i="7"/>
  <c r="S61" i="7"/>
  <c r="S54" i="7"/>
  <c r="S59" i="7"/>
  <c r="S57" i="7"/>
  <c r="G14" i="22"/>
  <c r="G10" i="22"/>
  <c r="M40" i="7"/>
  <c r="T81" i="7"/>
  <c r="V33" i="12"/>
  <c r="AC15" i="12"/>
  <c r="W26" i="12"/>
  <c r="S360" i="7"/>
  <c r="S362" i="7"/>
  <c r="S359" i="7"/>
  <c r="K354" i="7"/>
  <c r="B31" i="22" s="1"/>
  <c r="S356" i="7"/>
  <c r="S363" i="7"/>
  <c r="S357" i="7"/>
  <c r="S361" i="7"/>
  <c r="S100" i="7"/>
  <c r="S237" i="7"/>
  <c r="S266" i="7"/>
  <c r="V32" i="7"/>
  <c r="U32" i="7"/>
  <c r="R229" i="7"/>
  <c r="Q229" i="7"/>
  <c r="K64" i="7"/>
  <c r="B7" i="22" s="1"/>
  <c r="Q14" i="7"/>
  <c r="R14" i="7"/>
  <c r="K52" i="7"/>
  <c r="B6" i="22" s="1"/>
  <c r="O29" i="12"/>
  <c r="G3" i="22"/>
  <c r="G20" i="22"/>
  <c r="U349" i="7"/>
  <c r="T349" i="7"/>
  <c r="V349" i="7"/>
  <c r="K365" i="7"/>
  <c r="B32" i="22" s="1"/>
  <c r="S370" i="7"/>
  <c r="S372" i="7"/>
  <c r="S368" i="7"/>
  <c r="S371" i="7"/>
  <c r="S369" i="7"/>
  <c r="S367" i="7"/>
  <c r="K186" i="7"/>
  <c r="B17" i="22" s="1"/>
  <c r="S196" i="7"/>
  <c r="S197" i="7"/>
  <c r="S192" i="7"/>
  <c r="S191" i="7"/>
  <c r="S190" i="7"/>
  <c r="N275" i="7"/>
  <c r="L275" i="7"/>
  <c r="O275" i="7"/>
  <c r="V229" i="7"/>
  <c r="U229" i="7"/>
  <c r="T60" i="7"/>
  <c r="M320" i="7"/>
  <c r="U304" i="7"/>
  <c r="O33" i="12"/>
  <c r="G28" i="22"/>
  <c r="O26" i="12"/>
  <c r="G21" i="22"/>
  <c r="S103" i="7"/>
  <c r="K98" i="7"/>
  <c r="B10" i="22" s="1"/>
  <c r="S104" i="7"/>
  <c r="S105" i="7"/>
  <c r="S101" i="7"/>
  <c r="S102" i="7"/>
  <c r="S107" i="7"/>
  <c r="D11" i="12"/>
  <c r="G7" i="22"/>
  <c r="O21" i="12"/>
  <c r="L2" i="12"/>
  <c r="P17" i="12"/>
  <c r="N40" i="7"/>
  <c r="O40" i="7"/>
  <c r="T345" i="7"/>
  <c r="T358" i="7"/>
  <c r="V81" i="7"/>
  <c r="T112" i="7"/>
  <c r="V112" i="7"/>
  <c r="S49" i="7"/>
  <c r="S47" i="7"/>
  <c r="S44" i="7"/>
  <c r="S42" i="7"/>
  <c r="S43" i="7"/>
  <c r="S46" i="7"/>
  <c r="V228" i="7"/>
  <c r="T228" i="7"/>
  <c r="U115" i="7"/>
  <c r="T115" i="7"/>
  <c r="V115" i="7"/>
  <c r="S155" i="7"/>
  <c r="S50" i="7"/>
  <c r="S55" i="7"/>
  <c r="S69" i="7"/>
  <c r="S158" i="7"/>
  <c r="S48" i="7"/>
  <c r="R220" i="7"/>
  <c r="Q220" i="7"/>
  <c r="R131" i="7"/>
  <c r="Q131" i="7"/>
  <c r="S195" i="7"/>
  <c r="T119" i="7"/>
  <c r="U119" i="7"/>
  <c r="V119" i="7"/>
  <c r="S45" i="7"/>
  <c r="N25" i="7"/>
  <c r="M25" i="7"/>
  <c r="L25" i="7"/>
  <c r="O15" i="12"/>
  <c r="P9" i="12"/>
  <c r="R2" i="12"/>
  <c r="S288" i="7"/>
  <c r="S289" i="7"/>
  <c r="S292" i="7"/>
  <c r="S291" i="7"/>
  <c r="S290" i="7"/>
  <c r="S287" i="7"/>
  <c r="K175" i="7"/>
  <c r="B16" i="22" s="1"/>
  <c r="S181" i="7"/>
  <c r="S183" i="7"/>
  <c r="S182" i="7"/>
  <c r="K270" i="7"/>
  <c r="B24" i="22" s="1"/>
  <c r="S274" i="7"/>
  <c r="S281" i="7"/>
  <c r="S169" i="7"/>
  <c r="S170" i="7"/>
  <c r="S165" i="7"/>
  <c r="K161" i="7"/>
  <c r="S168" i="7"/>
  <c r="S173" i="7"/>
  <c r="S164" i="7"/>
  <c r="S313" i="7"/>
  <c r="S318" i="7"/>
  <c r="S314" i="7"/>
  <c r="R195" i="7"/>
  <c r="K3" i="7"/>
  <c r="B2" i="22" s="1"/>
  <c r="S12" i="7"/>
  <c r="S8" i="7"/>
  <c r="S6" i="7"/>
  <c r="S180" i="7"/>
  <c r="S7" i="7"/>
  <c r="S277" i="7"/>
  <c r="S96" i="7"/>
  <c r="S163" i="7"/>
  <c r="S312" i="7"/>
  <c r="K285" i="7"/>
  <c r="B25" i="22" s="1"/>
  <c r="S90" i="7"/>
  <c r="S91" i="7"/>
  <c r="S93" i="7"/>
  <c r="S166" i="7"/>
  <c r="S317" i="7"/>
  <c r="S293" i="7"/>
  <c r="S92" i="7"/>
  <c r="S95" i="7"/>
  <c r="S11" i="7"/>
  <c r="S172" i="7"/>
  <c r="S278" i="7"/>
  <c r="S249" i="7"/>
  <c r="S253" i="7"/>
  <c r="K246" i="7"/>
  <c r="K245" i="7"/>
  <c r="S248" i="7"/>
  <c r="S250" i="7"/>
  <c r="S247" i="7"/>
  <c r="S254" i="7"/>
  <c r="K88" i="7"/>
  <c r="B9" i="22" s="1"/>
  <c r="S273" i="7"/>
  <c r="K375" i="7"/>
  <c r="B33" i="22" s="1"/>
  <c r="V26" i="12"/>
  <c r="O31" i="12"/>
  <c r="D17" i="12"/>
  <c r="D9" i="12"/>
  <c r="V22" i="12"/>
  <c r="U31" i="12"/>
  <c r="S31" i="12"/>
  <c r="P26" i="12"/>
  <c r="D26" i="12"/>
  <c r="V25" i="12"/>
  <c r="U20" i="12"/>
  <c r="S20" i="12"/>
  <c r="V13" i="12"/>
  <c r="U12" i="12"/>
  <c r="S12" i="12"/>
  <c r="V5" i="12"/>
  <c r="H2" i="12"/>
  <c r="F2" i="12"/>
  <c r="U4" i="12"/>
  <c r="S4" i="12"/>
  <c r="D27" i="12"/>
  <c r="P27" i="12"/>
  <c r="D34" i="12"/>
  <c r="P34" i="12"/>
  <c r="D18" i="12"/>
  <c r="S17" i="12"/>
  <c r="U17" i="12"/>
  <c r="D14" i="12"/>
  <c r="S13" i="12"/>
  <c r="U13" i="12"/>
  <c r="D10" i="12"/>
  <c r="S9" i="12"/>
  <c r="U9" i="12"/>
  <c r="D6" i="12"/>
  <c r="S5" i="12"/>
  <c r="U5" i="12"/>
  <c r="I2" i="12"/>
  <c r="G2" i="12"/>
  <c r="V16" i="12"/>
  <c r="V14" i="12"/>
  <c r="P8" i="12"/>
  <c r="P4" i="12"/>
  <c r="U34" i="12"/>
  <c r="S34" i="12"/>
  <c r="P22" i="12"/>
  <c r="D22" i="12"/>
  <c r="V21" i="12"/>
  <c r="V19" i="12"/>
  <c r="U18" i="12"/>
  <c r="S18" i="12"/>
  <c r="V11" i="12"/>
  <c r="U10" i="12"/>
  <c r="S10" i="12"/>
  <c r="D23" i="12"/>
  <c r="P23" i="12"/>
  <c r="U21" i="12"/>
  <c r="M2" i="12"/>
  <c r="K2" i="12"/>
  <c r="V20" i="12"/>
  <c r="V18" i="12"/>
  <c r="P12" i="12"/>
  <c r="AH11" i="12" s="1"/>
  <c r="P33" i="12"/>
  <c r="D33" i="12"/>
  <c r="V32" i="12"/>
  <c r="U24" i="12"/>
  <c r="S24" i="12"/>
  <c r="V17" i="12"/>
  <c r="U16" i="12"/>
  <c r="S16" i="12"/>
  <c r="V9" i="12"/>
  <c r="U8" i="12"/>
  <c r="S8" i="12"/>
  <c r="O4" i="12"/>
  <c r="D31" i="12"/>
  <c r="P31" i="12"/>
  <c r="P24" i="12"/>
  <c r="AH33" i="12" s="1"/>
  <c r="S19" i="12"/>
  <c r="U19" i="12"/>
  <c r="D16" i="12"/>
  <c r="S15" i="12"/>
  <c r="U15" i="12"/>
  <c r="S11" i="12"/>
  <c r="U11" i="12"/>
  <c r="S7" i="12"/>
  <c r="U7" i="12"/>
  <c r="O30" i="12"/>
  <c r="O27" i="12"/>
  <c r="O23" i="12"/>
  <c r="Q2" i="12"/>
  <c r="P20" i="12"/>
  <c r="AH20" i="12" s="1"/>
  <c r="V8" i="12"/>
  <c r="V6" i="12"/>
  <c r="S35" i="12"/>
  <c r="U35" i="12"/>
  <c r="D35" i="12"/>
  <c r="P35" i="12"/>
  <c r="P29" i="12"/>
  <c r="AH29" i="12" s="1"/>
  <c r="D29" i="12"/>
  <c r="V28" i="12"/>
  <c r="V15" i="12"/>
  <c r="U14" i="12"/>
  <c r="S14" i="12"/>
  <c r="V7" i="12"/>
  <c r="U6" i="12"/>
  <c r="S6" i="12"/>
  <c r="J2" i="12"/>
  <c r="D30" i="12"/>
  <c r="P30" i="12"/>
  <c r="V35" i="12"/>
  <c r="P32" i="12"/>
  <c r="D32" i="12"/>
  <c r="S30" i="12"/>
  <c r="U30" i="12"/>
  <c r="P28" i="12"/>
  <c r="D28" i="12"/>
  <c r="S27" i="12"/>
  <c r="U27" i="12"/>
  <c r="P25" i="12"/>
  <c r="D25" i="12"/>
  <c r="S23" i="12"/>
  <c r="U23" i="12"/>
  <c r="P21" i="12"/>
  <c r="AH21" i="12" s="1"/>
  <c r="D21" i="12"/>
  <c r="E2" i="12"/>
  <c r="C2" i="12"/>
  <c r="V27" i="12"/>
  <c r="V12" i="12"/>
  <c r="V31" i="12"/>
  <c r="V10" i="12"/>
  <c r="V24" i="12"/>
  <c r="I2" i="6"/>
  <c r="D17" i="6"/>
  <c r="D25" i="6"/>
  <c r="S17" i="6"/>
  <c r="S19" i="6"/>
  <c r="W19" i="6" s="1"/>
  <c r="P5" i="6"/>
  <c r="P34" i="6"/>
  <c r="O11" i="6"/>
  <c r="O9" i="6"/>
  <c r="S30" i="6"/>
  <c r="S13" i="6"/>
  <c r="W13" i="6" s="1"/>
  <c r="S10" i="6"/>
  <c r="W10" i="6"/>
  <c r="S23" i="6"/>
  <c r="W23" i="6" s="1"/>
  <c r="S18" i="6"/>
  <c r="W18" i="6" s="1"/>
  <c r="V22" i="6"/>
  <c r="V16" i="6"/>
  <c r="M2" i="6"/>
  <c r="P11" i="6"/>
  <c r="S6" i="6"/>
  <c r="W6" i="6"/>
  <c r="S15" i="6"/>
  <c r="W15" i="6" s="1"/>
  <c r="S4" i="6"/>
  <c r="W4" i="6" s="1"/>
  <c r="U4" i="6"/>
  <c r="S21" i="6"/>
  <c r="W21" i="6" s="1"/>
  <c r="W27" i="6"/>
  <c r="W22" i="6"/>
  <c r="S32" i="6"/>
  <c r="W32" i="6" s="1"/>
  <c r="U32" i="6"/>
  <c r="W34" i="6"/>
  <c r="S35" i="6"/>
  <c r="S25" i="6"/>
  <c r="W25" i="6"/>
  <c r="V6" i="6"/>
  <c r="V10" i="6"/>
  <c r="S29" i="6"/>
  <c r="W29" i="6"/>
  <c r="S16" i="6"/>
  <c r="W16" i="6"/>
  <c r="O16" i="6"/>
  <c r="S26" i="6"/>
  <c r="W26" i="6"/>
  <c r="T35" i="6"/>
  <c r="W35" i="6" s="1"/>
  <c r="V35" i="6"/>
  <c r="S28" i="6"/>
  <c r="W28" i="6"/>
  <c r="U28" i="6"/>
  <c r="W11" i="6"/>
  <c r="W7" i="6"/>
  <c r="W5" i="6"/>
  <c r="P28" i="6"/>
  <c r="D28" i="6"/>
  <c r="V17" i="6"/>
  <c r="T17" i="6"/>
  <c r="V26" i="6"/>
  <c r="P27" i="6"/>
  <c r="D27" i="6"/>
  <c r="D23" i="6"/>
  <c r="P23" i="6"/>
  <c r="P14" i="6"/>
  <c r="D14" i="6"/>
  <c r="D18" i="6"/>
  <c r="P18" i="6"/>
  <c r="O18" i="6"/>
  <c r="O17" i="6"/>
  <c r="T9" i="6"/>
  <c r="V9" i="6"/>
  <c r="T24" i="6"/>
  <c r="V24" i="6"/>
  <c r="P24" i="6"/>
  <c r="D24" i="6"/>
  <c r="P33" i="6"/>
  <c r="D33" i="6"/>
  <c r="O4" i="6"/>
  <c r="P13" i="6"/>
  <c r="P9" i="6"/>
  <c r="D9" i="6"/>
  <c r="T8" i="6"/>
  <c r="V8" i="6"/>
  <c r="S8" i="6"/>
  <c r="U8" i="6"/>
  <c r="O24" i="6"/>
  <c r="P20" i="6"/>
  <c r="D20" i="6"/>
  <c r="V33" i="6"/>
  <c r="T33" i="6"/>
  <c r="S33" i="6"/>
  <c r="W33" i="6" s="1"/>
  <c r="U33" i="6"/>
  <c r="T30" i="6"/>
  <c r="V30" i="6"/>
  <c r="P30" i="6"/>
  <c r="D30" i="6"/>
  <c r="K2" i="6"/>
  <c r="P35" i="6"/>
  <c r="D35" i="6"/>
  <c r="D7" i="6"/>
  <c r="P7" i="6"/>
  <c r="O32" i="6"/>
  <c r="T14" i="6"/>
  <c r="V14" i="6"/>
  <c r="S14" i="6"/>
  <c r="U14" i="6"/>
  <c r="O8" i="6"/>
  <c r="T12" i="6"/>
  <c r="V12" i="6"/>
  <c r="S12" i="6"/>
  <c r="W12" i="6" s="1"/>
  <c r="U12" i="6"/>
  <c r="O30" i="6"/>
  <c r="T31" i="6"/>
  <c r="V31" i="6"/>
  <c r="D21" i="6"/>
  <c r="P21" i="6"/>
  <c r="D6" i="6"/>
  <c r="P6" i="6"/>
  <c r="P31" i="6"/>
  <c r="D31" i="6"/>
  <c r="P4" i="6"/>
  <c r="D4" i="6"/>
  <c r="N2" i="6"/>
  <c r="P26" i="6"/>
  <c r="D26" i="6"/>
  <c r="P32" i="6"/>
  <c r="D32" i="6"/>
  <c r="P10" i="6"/>
  <c r="D10" i="6"/>
  <c r="O25" i="6"/>
  <c r="Q2" i="6"/>
  <c r="O34" i="6"/>
  <c r="O13" i="6"/>
  <c r="J2" i="6"/>
  <c r="S9" i="6"/>
  <c r="W9" i="6" s="1"/>
  <c r="U9" i="6"/>
  <c r="P8" i="6"/>
  <c r="D8" i="6"/>
  <c r="S24" i="6"/>
  <c r="W24" i="6" s="1"/>
  <c r="U24" i="6"/>
  <c r="T20" i="6"/>
  <c r="V20" i="6"/>
  <c r="S20" i="6"/>
  <c r="W20" i="6" s="1"/>
  <c r="U20" i="6"/>
  <c r="P12" i="6"/>
  <c r="D12" i="6"/>
  <c r="O12" i="6"/>
  <c r="O33" i="6"/>
  <c r="U31" i="6"/>
  <c r="S31" i="6"/>
  <c r="W31" i="6" s="1"/>
  <c r="P16" i="6"/>
  <c r="D16" i="6"/>
  <c r="P19" i="6"/>
  <c r="D19" i="6"/>
  <c r="E2" i="6"/>
  <c r="L2" i="6"/>
  <c r="R2" i="6"/>
  <c r="U25" i="6"/>
  <c r="V34" i="6"/>
  <c r="V11" i="6"/>
  <c r="V29" i="6"/>
  <c r="U13" i="6"/>
  <c r="U34" i="6"/>
  <c r="U18" i="6"/>
  <c r="V5" i="6"/>
  <c r="V25" i="6"/>
  <c r="H2" i="6"/>
  <c r="V13" i="6"/>
  <c r="V18" i="6"/>
  <c r="AO16" i="5"/>
  <c r="AO33" i="5"/>
  <c r="AO47" i="5"/>
  <c r="AO28" i="5"/>
  <c r="AP10" i="5"/>
  <c r="AN12" i="5"/>
  <c r="AN44" i="5"/>
  <c r="AG8" i="5"/>
  <c r="AG10" i="5"/>
  <c r="AP47" i="5"/>
  <c r="AE28" i="5"/>
  <c r="AP2" i="5"/>
  <c r="AN24" i="5"/>
  <c r="AN10" i="5"/>
  <c r="AF16" i="5"/>
  <c r="AG16" i="5"/>
  <c r="AP41" i="5"/>
  <c r="AH16" i="5"/>
  <c r="AI10" i="5"/>
  <c r="AI6" i="5"/>
  <c r="AO41" i="5"/>
  <c r="AF47" i="5"/>
  <c r="AF45" i="5"/>
  <c r="AN16" i="5"/>
  <c r="AH2" i="5"/>
  <c r="AN5" i="5"/>
  <c r="AN2" i="5"/>
  <c r="AP16" i="5"/>
  <c r="AP24" i="5"/>
  <c r="AO2" i="5"/>
  <c r="AO12" i="5"/>
  <c r="AN6" i="5"/>
  <c r="AG41" i="5"/>
  <c r="AO37" i="5"/>
  <c r="AH28" i="5"/>
  <c r="AP18" i="5"/>
  <c r="AG4" i="5"/>
  <c r="AH10" i="5"/>
  <c r="AP44" i="5"/>
  <c r="AO25" i="5"/>
  <c r="AL19" i="5"/>
  <c r="AF2" i="5"/>
  <c r="AP6" i="5"/>
  <c r="AO24" i="5"/>
  <c r="AH37" i="5"/>
  <c r="AF37" i="5"/>
  <c r="AF26" i="5"/>
  <c r="AI26" i="5"/>
  <c r="AH41" i="5"/>
  <c r="AP37" i="5"/>
  <c r="AG30" i="5"/>
  <c r="AI47" i="5"/>
  <c r="AN37" i="5"/>
  <c r="AG12" i="5"/>
  <c r="AI41" i="5"/>
  <c r="AO18" i="5"/>
  <c r="AN47" i="5"/>
  <c r="AF30" i="5"/>
  <c r="AF10" i="5"/>
  <c r="AL48" i="5"/>
  <c r="AF36" i="5"/>
  <c r="AH47" i="5"/>
  <c r="AF41" i="5"/>
  <c r="AN31" i="5"/>
  <c r="AF28" i="5"/>
  <c r="AP22" i="5"/>
  <c r="AK15" i="5"/>
  <c r="AL2" i="5"/>
  <c r="AO19" i="5"/>
  <c r="AP12" i="5"/>
  <c r="AP25" i="5"/>
  <c r="AH45" i="5"/>
  <c r="AO22" i="5"/>
  <c r="AI2" i="5"/>
  <c r="AG45" i="5"/>
  <c r="AP40" i="5"/>
  <c r="L37" i="5"/>
  <c r="N37" i="5" s="1"/>
  <c r="AO34" i="5"/>
  <c r="AP28" i="5"/>
  <c r="AN18" i="5"/>
  <c r="AO10" i="5"/>
  <c r="AO8" i="5"/>
  <c r="AP8" i="5"/>
  <c r="AI13" i="5"/>
  <c r="AN8" i="5"/>
  <c r="AH24" i="5"/>
  <c r="AO21" i="5"/>
  <c r="AN27" i="5"/>
  <c r="AF12" i="5"/>
  <c r="AH13" i="5"/>
  <c r="AF13" i="5"/>
  <c r="AP34" i="5"/>
  <c r="AI48" i="5"/>
  <c r="AF23" i="5"/>
  <c r="AP30" i="5"/>
  <c r="AP26" i="5"/>
  <c r="AL3" i="5"/>
  <c r="AL7" i="5"/>
  <c r="L32" i="5"/>
  <c r="N32" i="5" s="1"/>
  <c r="AG14" i="5"/>
  <c r="AH12" i="5"/>
  <c r="AF15" i="5"/>
  <c r="AP11" i="5"/>
  <c r="L8" i="5"/>
  <c r="N8" i="5" s="1"/>
  <c r="AE12" i="5"/>
  <c r="AN15" i="5"/>
  <c r="AF4" i="5"/>
  <c r="L28" i="5"/>
  <c r="N28" i="5" s="1"/>
  <c r="AN9" i="5"/>
  <c r="AG18" i="5"/>
  <c r="AG37" i="5"/>
  <c r="AO48" i="5"/>
  <c r="AN48" i="5"/>
  <c r="AO42" i="5"/>
  <c r="AG43" i="5"/>
  <c r="AG39" i="5"/>
  <c r="AP33" i="5"/>
  <c r="AO45" i="5"/>
  <c r="AP45" i="5"/>
  <c r="L36" i="5"/>
  <c r="N36" i="5" s="1"/>
  <c r="AG36" i="5"/>
  <c r="AF18" i="5"/>
  <c r="AF31" i="5"/>
  <c r="AF20" i="5"/>
  <c r="AN28" i="5"/>
  <c r="AF11" i="5"/>
  <c r="AN33" i="5"/>
  <c r="AH29" i="5"/>
  <c r="AI29" i="5"/>
  <c r="AG24" i="5"/>
  <c r="AI28" i="5"/>
  <c r="L14" i="5"/>
  <c r="N14" i="5" s="1"/>
  <c r="AI4" i="5"/>
  <c r="AF35" i="5"/>
  <c r="AF40" i="5"/>
  <c r="AF24" i="5"/>
  <c r="AK30" i="5"/>
  <c r="AI43" i="5"/>
  <c r="AK31" i="5"/>
  <c r="AO35" i="5"/>
  <c r="AO9" i="5"/>
  <c r="AF29" i="5"/>
  <c r="AK25" i="5"/>
  <c r="AK24" i="5"/>
  <c r="AM14" i="5"/>
  <c r="AH4" i="5"/>
  <c r="L24" i="5"/>
  <c r="N24" i="5" s="1"/>
  <c r="AI18" i="5"/>
  <c r="AI12" i="5"/>
  <c r="L4" i="5"/>
  <c r="N4" i="5" s="1"/>
  <c r="AN45" i="5"/>
  <c r="AP4" i="5"/>
  <c r="AI45" i="5"/>
  <c r="AO6" i="5"/>
  <c r="AH18" i="5"/>
  <c r="AL6" i="5"/>
  <c r="AN35" i="5"/>
  <c r="AG32" i="5"/>
  <c r="AI21" i="5"/>
  <c r="AI19" i="5"/>
  <c r="AK13" i="5"/>
  <c r="AH32" i="5"/>
  <c r="AI9" i="5"/>
  <c r="L18" i="5"/>
  <c r="N18" i="5" s="1"/>
  <c r="AO26" i="5"/>
  <c r="AO20" i="5"/>
  <c r="AM20" i="5"/>
  <c r="AN30" i="5"/>
  <c r="AN26" i="5"/>
  <c r="AL38" i="5"/>
  <c r="AL13" i="5"/>
  <c r="AG22" i="5"/>
  <c r="AE22" i="5"/>
  <c r="L41" i="5"/>
  <c r="N41" i="5" s="1"/>
  <c r="AF22" i="5"/>
  <c r="AL21" i="5"/>
  <c r="AK47" i="5"/>
  <c r="AF43" i="5"/>
  <c r="AI35" i="5"/>
  <c r="AI40" i="5"/>
  <c r="AK23" i="5"/>
  <c r="AL16" i="5"/>
  <c r="AF27" i="5"/>
  <c r="AN42" i="5"/>
  <c r="AI31" i="5"/>
  <c r="AI27" i="5"/>
  <c r="AI23" i="5"/>
  <c r="AN29" i="5"/>
  <c r="AP13" i="5"/>
  <c r="AH33" i="5"/>
  <c r="AI33" i="5"/>
  <c r="AK21" i="5"/>
  <c r="AO13" i="5"/>
  <c r="AK11" i="5"/>
  <c r="AI32" i="5"/>
  <c r="AH25" i="5"/>
  <c r="AI25" i="5"/>
  <c r="AP29" i="5"/>
  <c r="AN25" i="5"/>
  <c r="AH31" i="5"/>
  <c r="AN41" i="5"/>
  <c r="AN4" i="5"/>
  <c r="AG26" i="5"/>
  <c r="AG20" i="5"/>
  <c r="AE20" i="5"/>
  <c r="AO14" i="5"/>
  <c r="AG2" i="5"/>
  <c r="AI37" i="5"/>
  <c r="AN22" i="5"/>
  <c r="AI20" i="5"/>
  <c r="AO4" i="5"/>
  <c r="AK38" i="5"/>
  <c r="AK6" i="5"/>
  <c r="AF48" i="5"/>
  <c r="L45" i="5"/>
  <c r="N45" i="5" s="1"/>
  <c r="AL36" i="5"/>
  <c r="AN23" i="5"/>
  <c r="AO40" i="5"/>
  <c r="AN20" i="5"/>
  <c r="AI24" i="5"/>
  <c r="L10" i="5"/>
  <c r="N10" i="5" s="1"/>
  <c r="AI7" i="5"/>
  <c r="AK5" i="5"/>
  <c r="AI3" i="5"/>
  <c r="AF5" i="5"/>
  <c r="AN13" i="5"/>
  <c r="L2" i="5"/>
  <c r="N2" i="5" s="1"/>
  <c r="AF32" i="5"/>
  <c r="AI5" i="5"/>
  <c r="AN40" i="5"/>
  <c r="AO29" i="5"/>
  <c r="AL18" i="5"/>
  <c r="AF7" i="5"/>
  <c r="AH5" i="5"/>
  <c r="AP21" i="5"/>
  <c r="AK14" i="5"/>
  <c r="AI30" i="5"/>
  <c r="AO30" i="5"/>
  <c r="AI22" i="5"/>
  <c r="AP14" i="5"/>
  <c r="AG48" i="5"/>
  <c r="L48" i="5"/>
  <c r="N48" i="5" s="1"/>
  <c r="AO39" i="5"/>
  <c r="AG27" i="5"/>
  <c r="L27" i="5"/>
  <c r="N27" i="5" s="1"/>
  <c r="AL45" i="5"/>
  <c r="AH22" i="5"/>
  <c r="L22" i="5"/>
  <c r="N22" i="5" s="1"/>
  <c r="AG21" i="5"/>
  <c r="L21" i="5"/>
  <c r="N21" i="5" s="1"/>
  <c r="AG9" i="5"/>
  <c r="L9" i="5"/>
  <c r="N9" i="5" s="1"/>
  <c r="AG3" i="5"/>
  <c r="L3" i="5"/>
  <c r="N3" i="5" s="1"/>
  <c r="AH44" i="5"/>
  <c r="AL17" i="5"/>
  <c r="AG47" i="5"/>
  <c r="L47" i="5"/>
  <c r="N47" i="5" s="1"/>
  <c r="AF42" i="5"/>
  <c r="AF34" i="5"/>
  <c r="AI46" i="5"/>
  <c r="L40" i="5"/>
  <c r="N40" i="5" s="1"/>
  <c r="AI38" i="5"/>
  <c r="AL46" i="5"/>
  <c r="AI39" i="5"/>
  <c r="AH38" i="5"/>
  <c r="AL34" i="5"/>
  <c r="AO46" i="5"/>
  <c r="AP43" i="5"/>
  <c r="AK42" i="5"/>
  <c r="AL39" i="5"/>
  <c r="AG38" i="5"/>
  <c r="L38" i="5"/>
  <c r="N38" i="5" s="1"/>
  <c r="AI36" i="5"/>
  <c r="AG44" i="5"/>
  <c r="AN38" i="5"/>
  <c r="AP35" i="5"/>
  <c r="AJ22" i="5"/>
  <c r="AK22" i="5"/>
  <c r="AL44" i="5"/>
  <c r="AH40" i="5"/>
  <c r="AN36" i="5"/>
  <c r="AJ31" i="5"/>
  <c r="AL31" i="5"/>
  <c r="AK45" i="5"/>
  <c r="AL41" i="5"/>
  <c r="AK36" i="5"/>
  <c r="AE27" i="5"/>
  <c r="AH27" i="5"/>
  <c r="AJ16" i="5"/>
  <c r="AK16" i="5"/>
  <c r="AG17" i="5"/>
  <c r="L17" i="5"/>
  <c r="N17" i="5" s="1"/>
  <c r="AI17" i="5"/>
  <c r="AI15" i="5"/>
  <c r="AO15" i="5"/>
  <c r="AG5" i="5"/>
  <c r="L5" i="5"/>
  <c r="N5" i="5" s="1"/>
  <c r="AL10" i="5"/>
  <c r="AN34" i="5"/>
  <c r="L16" i="5"/>
  <c r="N16" i="5" s="1"/>
  <c r="L6" i="5"/>
  <c r="N6" i="5" s="1"/>
  <c r="AO23" i="5"/>
  <c r="AI11" i="5"/>
  <c r="AO11" i="5"/>
  <c r="AO32" i="5"/>
  <c r="AL32" i="5"/>
  <c r="AL28" i="5"/>
  <c r="AH21" i="5"/>
  <c r="AK43" i="5"/>
  <c r="AN39" i="5"/>
  <c r="AG29" i="5"/>
  <c r="L29" i="5"/>
  <c r="N29" i="5" s="1"/>
  <c r="AL29" i="5"/>
  <c r="AF21" i="5"/>
  <c r="AK10" i="5"/>
  <c r="AK26" i="5"/>
  <c r="AL5" i="5"/>
  <c r="AP19" i="5"/>
  <c r="AO5" i="5"/>
  <c r="AN21" i="5"/>
  <c r="AK2" i="5"/>
  <c r="AP9" i="5"/>
  <c r="AJ34" i="5"/>
  <c r="AK34" i="5"/>
  <c r="AP46" i="5"/>
  <c r="AH42" i="5"/>
  <c r="AP39" i="5"/>
  <c r="AG31" i="5"/>
  <c r="L31" i="5"/>
  <c r="N31" i="5" s="1"/>
  <c r="AH20" i="5"/>
  <c r="L20" i="5"/>
  <c r="N20" i="5" s="1"/>
  <c r="AH26" i="5"/>
  <c r="L26" i="5"/>
  <c r="N26" i="5" s="1"/>
  <c r="AJ12" i="5"/>
  <c r="AK12" i="5"/>
  <c r="AH46" i="5"/>
  <c r="AF44" i="5"/>
  <c r="AP42" i="5"/>
  <c r="AH34" i="5"/>
  <c r="AK46" i="5"/>
  <c r="AL43" i="5"/>
  <c r="AG42" i="5"/>
  <c r="L42" i="5"/>
  <c r="N42" i="5" s="1"/>
  <c r="L39" i="5"/>
  <c r="N39" i="5" s="1"/>
  <c r="AH39" i="5"/>
  <c r="AL37" i="5"/>
  <c r="L35" i="5"/>
  <c r="N35" i="5" s="1"/>
  <c r="AO44" i="5"/>
  <c r="AK39" i="5"/>
  <c r="AK44" i="5"/>
  <c r="L34" i="5"/>
  <c r="N34" i="5" s="1"/>
  <c r="AG34" i="5"/>
  <c r="AK17" i="5"/>
  <c r="AM17" i="5"/>
  <c r="AP17" i="5"/>
  <c r="AM15" i="5"/>
  <c r="AP15" i="5"/>
  <c r="AH11" i="5"/>
  <c r="AL8" i="5"/>
  <c r="AK33" i="5"/>
  <c r="AP31" i="5"/>
  <c r="AL24" i="5"/>
  <c r="AG19" i="5"/>
  <c r="L19" i="5"/>
  <c r="N19" i="5" s="1"/>
  <c r="AG13" i="5"/>
  <c r="L13" i="5"/>
  <c r="N13" i="5" s="1"/>
  <c r="AN32" i="5"/>
  <c r="AP32" i="5"/>
  <c r="AH19" i="5"/>
  <c r="AL14" i="5"/>
  <c r="AK7" i="5"/>
  <c r="AK41" i="5"/>
  <c r="AP36" i="5"/>
  <c r="AK29" i="5"/>
  <c r="AK28" i="5"/>
  <c r="AF3" i="5"/>
  <c r="AF19" i="5"/>
  <c r="AK9" i="5"/>
  <c r="AP23" i="5"/>
  <c r="AF25" i="5"/>
  <c r="AL11" i="5"/>
  <c r="AN19" i="5"/>
  <c r="AK20" i="5"/>
  <c r="AF9" i="5"/>
  <c r="AG23" i="5"/>
  <c r="L23" i="5"/>
  <c r="N23" i="5" s="1"/>
  <c r="AH30" i="5"/>
  <c r="L30" i="5"/>
  <c r="N30" i="5" s="1"/>
  <c r="AE17" i="5"/>
  <c r="AH17" i="5"/>
  <c r="AE15" i="5"/>
  <c r="AH15" i="5"/>
  <c r="L12" i="5"/>
  <c r="N12" i="5" s="1"/>
  <c r="AF46" i="5"/>
  <c r="AF38" i="5"/>
  <c r="AK48" i="5"/>
  <c r="L44" i="5"/>
  <c r="N44" i="5" s="1"/>
  <c r="AI42" i="5"/>
  <c r="AF39" i="5"/>
  <c r="AI34" i="5"/>
  <c r="AL42" i="5"/>
  <c r="AP38" i="5"/>
  <c r="AE35" i="5"/>
  <c r="AH35" i="5"/>
  <c r="AL47" i="5"/>
  <c r="AG46" i="5"/>
  <c r="L46" i="5"/>
  <c r="N46" i="5" s="1"/>
  <c r="AI44" i="5"/>
  <c r="L43" i="5"/>
  <c r="N43" i="5" s="1"/>
  <c r="AH43" i="5"/>
  <c r="AO38" i="5"/>
  <c r="AP48" i="5"/>
  <c r="AK40" i="5"/>
  <c r="AO36" i="5"/>
  <c r="AK27" i="5"/>
  <c r="AL20" i="5"/>
  <c r="AL12" i="5"/>
  <c r="AN46" i="5"/>
  <c r="AN43" i="5"/>
  <c r="AK37" i="5"/>
  <c r="AG35" i="5"/>
  <c r="AJ23" i="5"/>
  <c r="AL23" i="5"/>
  <c r="AO43" i="5"/>
  <c r="AG40" i="5"/>
  <c r="AL30" i="5"/>
  <c r="AM27" i="5"/>
  <c r="AP27" i="5"/>
  <c r="AL26" i="5"/>
  <c r="AL22" i="5"/>
  <c r="AG33" i="5"/>
  <c r="L33" i="5"/>
  <c r="N33" i="5" s="1"/>
  <c r="AO17" i="5"/>
  <c r="AG15" i="5"/>
  <c r="L15" i="5"/>
  <c r="N15" i="5" s="1"/>
  <c r="AH7" i="5"/>
  <c r="AH3" i="5"/>
  <c r="AL35" i="5"/>
  <c r="AL33" i="5"/>
  <c r="AO31" i="5"/>
  <c r="AK19" i="5"/>
  <c r="AN11" i="5"/>
  <c r="AG11" i="5"/>
  <c r="L11" i="5"/>
  <c r="N11" i="5" s="1"/>
  <c r="AK35" i="5"/>
  <c r="AK32" i="5"/>
  <c r="AG25" i="5"/>
  <c r="L25" i="5"/>
  <c r="N25" i="5" s="1"/>
  <c r="AL25" i="5"/>
  <c r="AL9" i="5"/>
  <c r="AG7" i="5"/>
  <c r="L7" i="5"/>
  <c r="N7" i="5" s="1"/>
  <c r="AK3" i="5"/>
  <c r="AL40" i="5"/>
  <c r="AH36" i="5"/>
  <c r="AL27" i="5"/>
  <c r="AK18" i="5"/>
  <c r="AK8" i="5"/>
  <c r="AL4" i="5"/>
  <c r="AL15" i="5"/>
  <c r="AH23" i="5"/>
  <c r="AH9" i="5"/>
  <c r="AP5" i="5"/>
  <c r="AN17" i="5"/>
  <c r="AF17" i="5"/>
  <c r="AK4" i="5"/>
  <c r="B15" i="22" l="1"/>
  <c r="B22" i="22"/>
  <c r="L7" i="22"/>
  <c r="I6" i="22"/>
  <c r="L5" i="22"/>
  <c r="L8" i="22"/>
  <c r="C13" i="22"/>
  <c r="L16" i="22"/>
  <c r="I29" i="22"/>
  <c r="C26" i="22"/>
  <c r="C11" i="22"/>
  <c r="C28" i="22"/>
  <c r="L18" i="22"/>
  <c r="C5" i="22"/>
  <c r="W14" i="6"/>
  <c r="W30" i="6"/>
  <c r="AF11" i="12"/>
  <c r="C20" i="22"/>
  <c r="C4" i="22"/>
  <c r="W8" i="6"/>
  <c r="W17" i="6"/>
  <c r="C3" i="22"/>
  <c r="C12" i="22"/>
  <c r="B8" i="22"/>
  <c r="L6" i="22"/>
  <c r="L13" i="22"/>
  <c r="I27" i="22"/>
  <c r="L24" i="22"/>
  <c r="H30" i="22"/>
  <c r="I9" i="22"/>
  <c r="I16" i="22"/>
  <c r="I12" i="22"/>
  <c r="F7" i="22"/>
  <c r="F15" i="22"/>
  <c r="H2" i="22"/>
  <c r="I17" i="22"/>
  <c r="L2" i="22"/>
  <c r="L12" i="22"/>
  <c r="L32" i="22"/>
  <c r="L25" i="22"/>
  <c r="L14" i="22"/>
  <c r="L9" i="22"/>
  <c r="L4" i="22"/>
  <c r="L23" i="22"/>
  <c r="F32" i="22"/>
  <c r="K16" i="22"/>
  <c r="K17" i="22"/>
  <c r="F9" i="22"/>
  <c r="F22" i="22"/>
  <c r="I15" i="22"/>
  <c r="L30" i="22"/>
  <c r="L33" i="22"/>
  <c r="L10" i="22"/>
  <c r="L11" i="22"/>
  <c r="L17" i="22"/>
  <c r="L28" i="22"/>
  <c r="T377" i="7"/>
  <c r="L29" i="22"/>
  <c r="T126" i="7"/>
  <c r="L27" i="22"/>
  <c r="T16" i="7"/>
  <c r="L26" i="22"/>
  <c r="L19" i="22"/>
  <c r="L20" i="22"/>
  <c r="U272" i="7"/>
  <c r="L3" i="22"/>
  <c r="L21" i="22"/>
  <c r="V188" i="7"/>
  <c r="L31" i="22"/>
  <c r="L15" i="22"/>
  <c r="K9" i="22"/>
  <c r="K27" i="22"/>
  <c r="F31" i="22"/>
  <c r="F23" i="22"/>
  <c r="F30" i="22"/>
  <c r="F24" i="22"/>
  <c r="J30" i="22"/>
  <c r="K6" i="22"/>
  <c r="J2" i="22"/>
  <c r="K29" i="22"/>
  <c r="L22" i="22"/>
  <c r="M24" i="22"/>
  <c r="M15" i="22"/>
  <c r="M31" i="22"/>
  <c r="M9" i="22"/>
  <c r="E23" i="7"/>
  <c r="G23" i="7" s="1"/>
  <c r="E7" i="22"/>
  <c r="Q245" i="7"/>
  <c r="G13" i="22"/>
  <c r="G8" i="22"/>
  <c r="G19" i="22"/>
  <c r="G26" i="22"/>
  <c r="G23" i="22"/>
  <c r="G25" i="22"/>
  <c r="G18" i="22"/>
  <c r="G4" i="22"/>
  <c r="G2" i="22"/>
  <c r="G11" i="22"/>
  <c r="G30" i="22"/>
  <c r="Q134" i="7"/>
  <c r="G22" i="22"/>
  <c r="G12" i="22"/>
  <c r="D23" i="22"/>
  <c r="E30" i="22"/>
  <c r="E9" i="22"/>
  <c r="E24" i="22"/>
  <c r="E32" i="22"/>
  <c r="D22" i="22"/>
  <c r="D9" i="22"/>
  <c r="D24" i="22"/>
  <c r="E31" i="22"/>
  <c r="D7" i="22"/>
  <c r="E15" i="22"/>
  <c r="D32" i="22"/>
  <c r="D30" i="22"/>
  <c r="E22" i="22"/>
  <c r="D15" i="22"/>
  <c r="D31" i="22"/>
  <c r="E23" i="22"/>
  <c r="AF8" i="12"/>
  <c r="AH14" i="12"/>
  <c r="AH22" i="12"/>
  <c r="AG33" i="12"/>
  <c r="AF33" i="12"/>
  <c r="AH8" i="12"/>
  <c r="AF17" i="12"/>
  <c r="AH24" i="12"/>
  <c r="AH27" i="12"/>
  <c r="E76" i="7"/>
  <c r="G76" i="7" s="1"/>
  <c r="E53" i="7"/>
  <c r="G53" i="7" s="1"/>
  <c r="E26" i="7"/>
  <c r="G26" i="7" s="1"/>
  <c r="E41" i="7"/>
  <c r="G41" i="7" s="1"/>
  <c r="E65" i="7"/>
  <c r="G65" i="7" s="1"/>
  <c r="E4" i="7"/>
  <c r="G4" i="7" s="1"/>
  <c r="E113" i="7"/>
  <c r="G113" i="7" s="1"/>
  <c r="E28" i="7"/>
  <c r="G28" i="7" s="1"/>
  <c r="U21" i="7"/>
  <c r="U381" i="7"/>
  <c r="AG5" i="12"/>
  <c r="AG26" i="12"/>
  <c r="AG7" i="12"/>
  <c r="AG20" i="12"/>
  <c r="AG16" i="12"/>
  <c r="AG10" i="12"/>
  <c r="AG25" i="12"/>
  <c r="AG31" i="12"/>
  <c r="AG21" i="12"/>
  <c r="AG14" i="12"/>
  <c r="AG29" i="12"/>
  <c r="AG22" i="12"/>
  <c r="AG24" i="12"/>
  <c r="AG9" i="12"/>
  <c r="AG27" i="12"/>
  <c r="AG12" i="12"/>
  <c r="AG13" i="12"/>
  <c r="AG23" i="12"/>
  <c r="AG18" i="12"/>
  <c r="AG6" i="12"/>
  <c r="AG8" i="12"/>
  <c r="AG11" i="12"/>
  <c r="AG4" i="12"/>
  <c r="AG28" i="12"/>
  <c r="AG19" i="12"/>
  <c r="AG35" i="12"/>
  <c r="AG30" i="12"/>
  <c r="AG32" i="12"/>
  <c r="L75" i="7"/>
  <c r="E366" i="7"/>
  <c r="G366" i="7" s="1"/>
  <c r="E376" i="7"/>
  <c r="G376" i="7" s="1"/>
  <c r="E355" i="7"/>
  <c r="G355" i="7" s="1"/>
  <c r="E333" i="7"/>
  <c r="G333" i="7" s="1"/>
  <c r="E343" i="7"/>
  <c r="G343" i="7" s="1"/>
  <c r="E309" i="7"/>
  <c r="G309" i="7" s="1"/>
  <c r="E258" i="7"/>
  <c r="G258" i="7" s="1"/>
  <c r="E321" i="7"/>
  <c r="G321" i="7" s="1"/>
  <c r="E297" i="7"/>
  <c r="G297" i="7" s="1"/>
  <c r="E235" i="7"/>
  <c r="G235" i="7" s="1"/>
  <c r="E224" i="7"/>
  <c r="G224" i="7" s="1"/>
  <c r="E283" i="7"/>
  <c r="G283" i="7" s="1"/>
  <c r="E271" i="7"/>
  <c r="G271" i="7" s="1"/>
  <c r="E211" i="7"/>
  <c r="G211" i="7" s="1"/>
  <c r="E149" i="7"/>
  <c r="G149" i="7" s="1"/>
  <c r="E187" i="7"/>
  <c r="G187" i="7" s="1"/>
  <c r="E200" i="7"/>
  <c r="G200" i="7" s="1"/>
  <c r="E124" i="7"/>
  <c r="G124" i="7" s="1"/>
  <c r="E176" i="7"/>
  <c r="G176" i="7" s="1"/>
  <c r="U215" i="7"/>
  <c r="E99" i="7"/>
  <c r="G99" i="7" s="1"/>
  <c r="E111" i="7"/>
  <c r="G111" i="7" s="1"/>
  <c r="E135" i="7"/>
  <c r="G135" i="7" s="1"/>
  <c r="U131" i="7"/>
  <c r="U20" i="7"/>
  <c r="E232" i="7"/>
  <c r="G232" i="7" s="1"/>
  <c r="E17" i="7"/>
  <c r="G17" i="7" s="1"/>
  <c r="V379" i="7"/>
  <c r="T215" i="7"/>
  <c r="E121" i="7"/>
  <c r="G121" i="7" s="1"/>
  <c r="E80" i="7"/>
  <c r="G80" i="7" s="1"/>
  <c r="E335" i="7"/>
  <c r="G335" i="7" s="1"/>
  <c r="U218" i="7"/>
  <c r="V218" i="7"/>
  <c r="U387" i="7"/>
  <c r="E125" i="7"/>
  <c r="G125" i="7" s="1"/>
  <c r="E27" i="7"/>
  <c r="G27" i="7" s="1"/>
  <c r="U377" i="7"/>
  <c r="E114" i="7"/>
  <c r="G114" i="7" s="1"/>
  <c r="E31" i="7"/>
  <c r="G31" i="7" s="1"/>
  <c r="V337" i="7"/>
  <c r="E77" i="7"/>
  <c r="G77" i="7" s="1"/>
  <c r="R253" i="7"/>
  <c r="V9" i="7"/>
  <c r="U137" i="7"/>
  <c r="T18" i="7"/>
  <c r="E144" i="7"/>
  <c r="G144" i="7" s="1"/>
  <c r="U130" i="7"/>
  <c r="V338" i="7"/>
  <c r="T338" i="7"/>
  <c r="T20" i="7"/>
  <c r="V130" i="7"/>
  <c r="U146" i="7"/>
  <c r="V18" i="7"/>
  <c r="E19" i="7"/>
  <c r="G19" i="7" s="1"/>
  <c r="E300" i="7"/>
  <c r="G300" i="7" s="1"/>
  <c r="E301" i="7"/>
  <c r="G301" i="7" s="1"/>
  <c r="V127" i="7"/>
  <c r="E84" i="7"/>
  <c r="G84" i="7" s="1"/>
  <c r="V377" i="7"/>
  <c r="E120" i="7"/>
  <c r="G120" i="7" s="1"/>
  <c r="L332" i="7"/>
  <c r="N75" i="7"/>
  <c r="E27" i="22" s="1"/>
  <c r="T216" i="7"/>
  <c r="U129" i="7"/>
  <c r="U139" i="7"/>
  <c r="U16" i="7"/>
  <c r="E299" i="7"/>
  <c r="G299" i="7" s="1"/>
  <c r="Q119" i="7"/>
  <c r="I24" i="22" s="1"/>
  <c r="E37" i="7"/>
  <c r="G37" i="7" s="1"/>
  <c r="V131" i="7"/>
  <c r="U216" i="7"/>
  <c r="O332" i="7"/>
  <c r="V129" i="7"/>
  <c r="T9" i="7"/>
  <c r="E334" i="7"/>
  <c r="G334" i="7" s="1"/>
  <c r="T146" i="7"/>
  <c r="E79" i="7"/>
  <c r="G79" i="7" s="1"/>
  <c r="E29" i="7"/>
  <c r="G29" i="7" s="1"/>
  <c r="V126" i="7"/>
  <c r="E205" i="7"/>
  <c r="G205" i="7" s="1"/>
  <c r="T379" i="7"/>
  <c r="U340" i="7"/>
  <c r="T85" i="7"/>
  <c r="V220" i="7"/>
  <c r="U220" i="7"/>
  <c r="E339" i="7"/>
  <c r="G339" i="7" s="1"/>
  <c r="U85" i="7"/>
  <c r="E225" i="7"/>
  <c r="G225" i="7" s="1"/>
  <c r="U142" i="7"/>
  <c r="T221" i="7"/>
  <c r="R119" i="7"/>
  <c r="K24" i="22" s="1"/>
  <c r="U132" i="7"/>
  <c r="E298" i="7"/>
  <c r="G298" i="7" s="1"/>
  <c r="T142" i="7"/>
  <c r="U221" i="7"/>
  <c r="U337" i="7"/>
  <c r="U194" i="7"/>
  <c r="L308" i="7"/>
  <c r="E117" i="7"/>
  <c r="G117" i="7" s="1"/>
  <c r="U136" i="7"/>
  <c r="R134" i="7"/>
  <c r="E82" i="7"/>
  <c r="G82" i="7" s="1"/>
  <c r="V16" i="7"/>
  <c r="M75" i="7"/>
  <c r="C8" i="22" s="1"/>
  <c r="E302" i="7"/>
  <c r="G302" i="7" s="1"/>
  <c r="U126" i="7"/>
  <c r="T127" i="7"/>
  <c r="E306" i="7"/>
  <c r="G306" i="7" s="1"/>
  <c r="V387" i="7"/>
  <c r="E231" i="7"/>
  <c r="G231" i="7" s="1"/>
  <c r="E128" i="7"/>
  <c r="G128" i="7" s="1"/>
  <c r="E30" i="7"/>
  <c r="G30" i="7" s="1"/>
  <c r="E35" i="7"/>
  <c r="G35" i="7" s="1"/>
  <c r="E34" i="7"/>
  <c r="G34" i="7" s="1"/>
  <c r="E14" i="7"/>
  <c r="G14" i="7" s="1"/>
  <c r="W23" i="12"/>
  <c r="AH35" i="12"/>
  <c r="AH5" i="12"/>
  <c r="AH16" i="12"/>
  <c r="AH7" i="12"/>
  <c r="AH18" i="12"/>
  <c r="U22" i="7"/>
  <c r="T22" i="7"/>
  <c r="AH32" i="12"/>
  <c r="W32" i="12"/>
  <c r="W10" i="12"/>
  <c r="W18" i="12"/>
  <c r="W21" i="12"/>
  <c r="AH15" i="12"/>
  <c r="W25" i="12"/>
  <c r="W31" i="12"/>
  <c r="U214" i="7"/>
  <c r="U94" i="7"/>
  <c r="T108" i="7"/>
  <c r="E110" i="7"/>
  <c r="G110" i="7" s="1"/>
  <c r="U184" i="7"/>
  <c r="T21" i="7"/>
  <c r="AF14" i="12"/>
  <c r="Q146" i="7"/>
  <c r="V132" i="7"/>
  <c r="T78" i="7"/>
  <c r="V78" i="7"/>
  <c r="U78" i="7"/>
  <c r="W30" i="12"/>
  <c r="AH31" i="12"/>
  <c r="AH6" i="12"/>
  <c r="AH23" i="12"/>
  <c r="AH25" i="12"/>
  <c r="AH34" i="12"/>
  <c r="AH17" i="12"/>
  <c r="AH26" i="12"/>
  <c r="W35" i="12"/>
  <c r="W5" i="12"/>
  <c r="AH10" i="12"/>
  <c r="V214" i="7"/>
  <c r="E141" i="7"/>
  <c r="G141" i="7" s="1"/>
  <c r="R145" i="7"/>
  <c r="E145" i="7" s="1"/>
  <c r="G145" i="7" s="1"/>
  <c r="W27" i="12"/>
  <c r="W22" i="12"/>
  <c r="AF24" i="12"/>
  <c r="W6" i="12"/>
  <c r="W14" i="12"/>
  <c r="W28" i="12"/>
  <c r="AH30" i="12"/>
  <c r="W8" i="12"/>
  <c r="W16" i="12"/>
  <c r="W24" i="12"/>
  <c r="AH12" i="12"/>
  <c r="AH4" i="12"/>
  <c r="AH13" i="12"/>
  <c r="W12" i="12"/>
  <c r="W20" i="12"/>
  <c r="AH28" i="12"/>
  <c r="Q142" i="7"/>
  <c r="V22" i="7"/>
  <c r="AF6" i="12"/>
  <c r="AH9" i="12"/>
  <c r="AF20" i="12"/>
  <c r="T340" i="7"/>
  <c r="E38" i="7"/>
  <c r="G38" i="7" s="1"/>
  <c r="V336" i="7"/>
  <c r="U336" i="7"/>
  <c r="M332" i="7"/>
  <c r="D6" i="22" s="1"/>
  <c r="N332" i="7"/>
  <c r="E6" i="22" s="1"/>
  <c r="T384" i="7"/>
  <c r="E112" i="7"/>
  <c r="G112" i="7" s="1"/>
  <c r="T272" i="7"/>
  <c r="V139" i="7"/>
  <c r="E36" i="7"/>
  <c r="G36" i="7" s="1"/>
  <c r="T385" i="7"/>
  <c r="T136" i="7"/>
  <c r="V136" i="7"/>
  <c r="V143" i="7"/>
  <c r="U143" i="7"/>
  <c r="T143" i="7"/>
  <c r="T383" i="7"/>
  <c r="V383" i="7"/>
  <c r="V384" i="7"/>
  <c r="U311" i="7"/>
  <c r="L162" i="7"/>
  <c r="T137" i="7"/>
  <c r="AF29" i="12"/>
  <c r="AF5" i="12"/>
  <c r="AF19" i="12"/>
  <c r="AF32" i="12"/>
  <c r="V385" i="7"/>
  <c r="V381" i="7"/>
  <c r="U219" i="7"/>
  <c r="T219" i="7"/>
  <c r="V382" i="7"/>
  <c r="U382" i="7"/>
  <c r="E202" i="7"/>
  <c r="G202" i="7" s="1"/>
  <c r="E86" i="7"/>
  <c r="G86" i="7" s="1"/>
  <c r="AF30" i="12"/>
  <c r="AF7" i="12"/>
  <c r="AF31" i="12"/>
  <c r="E230" i="7"/>
  <c r="G230" i="7" s="1"/>
  <c r="E116" i="7"/>
  <c r="G116" i="7" s="1"/>
  <c r="E303" i="7"/>
  <c r="G303" i="7" s="1"/>
  <c r="E118" i="7"/>
  <c r="G118" i="7" s="1"/>
  <c r="E138" i="7"/>
  <c r="G138" i="7" s="1"/>
  <c r="E83" i="7"/>
  <c r="G83" i="7" s="1"/>
  <c r="T213" i="7"/>
  <c r="V213" i="7"/>
  <c r="U213" i="7"/>
  <c r="E226" i="7"/>
  <c r="G226" i="7" s="1"/>
  <c r="T94" i="7"/>
  <c r="E228" i="7"/>
  <c r="G228" i="7" s="1"/>
  <c r="E296" i="7"/>
  <c r="G296" i="7" s="1"/>
  <c r="D2" i="6"/>
  <c r="O308" i="7"/>
  <c r="E286" i="7"/>
  <c r="G286" i="7" s="1"/>
  <c r="U279" i="7"/>
  <c r="V311" i="7"/>
  <c r="E304" i="7"/>
  <c r="G304" i="7" s="1"/>
  <c r="E32" i="7"/>
  <c r="G32" i="7" s="1"/>
  <c r="E60" i="7"/>
  <c r="G60" i="7" s="1"/>
  <c r="M162" i="7"/>
  <c r="R245" i="7"/>
  <c r="V108" i="7"/>
  <c r="R263" i="7"/>
  <c r="K12" i="22" s="1"/>
  <c r="E310" i="7"/>
  <c r="G310" i="7" s="1"/>
  <c r="E380" i="7"/>
  <c r="G380" i="7" s="1"/>
  <c r="E227" i="7"/>
  <c r="G227" i="7" s="1"/>
  <c r="V184" i="7"/>
  <c r="V279" i="7"/>
  <c r="E358" i="7"/>
  <c r="G358" i="7" s="1"/>
  <c r="V272" i="7"/>
  <c r="O162" i="7"/>
  <c r="E217" i="7"/>
  <c r="G217" i="7" s="1"/>
  <c r="E252" i="7"/>
  <c r="G252" i="7" s="1"/>
  <c r="W33" i="12"/>
  <c r="AF10" i="12"/>
  <c r="AF9" i="12"/>
  <c r="AF28" i="12"/>
  <c r="V276" i="7"/>
  <c r="V315" i="7"/>
  <c r="E179" i="7"/>
  <c r="G179" i="7" s="1"/>
  <c r="E201" i="7"/>
  <c r="G201" i="7" s="1"/>
  <c r="E140" i="7"/>
  <c r="G140" i="7" s="1"/>
  <c r="Q33" i="7"/>
  <c r="R33" i="7"/>
  <c r="R123" i="7"/>
  <c r="Q123" i="7"/>
  <c r="AF26" i="12"/>
  <c r="AF4" i="12"/>
  <c r="AF35" i="12"/>
  <c r="T276" i="7"/>
  <c r="T315" i="7"/>
  <c r="AF25" i="12"/>
  <c r="V251" i="7"/>
  <c r="U251" i="7"/>
  <c r="T251" i="7"/>
  <c r="AF18" i="12"/>
  <c r="AF13" i="12"/>
  <c r="AF27" i="12"/>
  <c r="AF23" i="12"/>
  <c r="AF12" i="12"/>
  <c r="AF21" i="12"/>
  <c r="AF16" i="12"/>
  <c r="AF22" i="12"/>
  <c r="R246" i="7"/>
  <c r="Q246" i="7"/>
  <c r="E25" i="7"/>
  <c r="G25" i="7" s="1"/>
  <c r="E81" i="7"/>
  <c r="G81" i="7" s="1"/>
  <c r="U275" i="7"/>
  <c r="W17" i="12"/>
  <c r="E349" i="7"/>
  <c r="G349" i="7" s="1"/>
  <c r="E115" i="7"/>
  <c r="G115" i="7" s="1"/>
  <c r="E171" i="7"/>
  <c r="G171" i="7" s="1"/>
  <c r="W29" i="12"/>
  <c r="E223" i="7"/>
  <c r="G223" i="7" s="1"/>
  <c r="E305" i="7"/>
  <c r="G305" i="7" s="1"/>
  <c r="V275" i="7"/>
  <c r="V294" i="7"/>
  <c r="R350" i="7"/>
  <c r="K5" i="22" s="1"/>
  <c r="Q350" i="7"/>
  <c r="I5" i="22" s="1"/>
  <c r="L199" i="7"/>
  <c r="N199" i="7"/>
  <c r="E17" i="22" s="1"/>
  <c r="M199" i="7"/>
  <c r="D17" i="22" s="1"/>
  <c r="O199" i="7"/>
  <c r="V203" i="7"/>
  <c r="T203" i="7"/>
  <c r="U203" i="7"/>
  <c r="V207" i="7"/>
  <c r="T207" i="7"/>
  <c r="U207" i="7"/>
  <c r="V208" i="7"/>
  <c r="T208" i="7"/>
  <c r="U208" i="7"/>
  <c r="T294" i="7"/>
  <c r="E294" i="7" s="1"/>
  <c r="G294" i="7" s="1"/>
  <c r="U206" i="7"/>
  <c r="T206" i="7"/>
  <c r="V206" i="7"/>
  <c r="T10" i="7"/>
  <c r="U10" i="7"/>
  <c r="V5" i="7"/>
  <c r="U5" i="7"/>
  <c r="T5" i="7"/>
  <c r="W9" i="12"/>
  <c r="M210" i="7"/>
  <c r="D16" i="22" s="1"/>
  <c r="L210" i="7"/>
  <c r="N210" i="7"/>
  <c r="E16" i="22" s="1"/>
  <c r="O210" i="7"/>
  <c r="E229" i="7"/>
  <c r="G229" i="7" s="1"/>
  <c r="E345" i="7"/>
  <c r="G345" i="7" s="1"/>
  <c r="E106" i="7"/>
  <c r="G106" i="7" s="1"/>
  <c r="E193" i="7"/>
  <c r="G193" i="7" s="1"/>
  <c r="Q15" i="7"/>
  <c r="R15" i="7"/>
  <c r="V378" i="7"/>
  <c r="T378" i="7"/>
  <c r="U378" i="7"/>
  <c r="V58" i="7"/>
  <c r="T58" i="7"/>
  <c r="N308" i="7"/>
  <c r="E8" i="22" s="1"/>
  <c r="M308" i="7"/>
  <c r="C27" i="22" s="1"/>
  <c r="R40" i="7"/>
  <c r="Q40" i="7"/>
  <c r="W7" i="12"/>
  <c r="W13" i="12"/>
  <c r="R194" i="7"/>
  <c r="Q194" i="7"/>
  <c r="Q186" i="7"/>
  <c r="R186" i="7"/>
  <c r="T178" i="7"/>
  <c r="V178" i="7"/>
  <c r="U178" i="7"/>
  <c r="R47" i="7"/>
  <c r="Q47" i="7"/>
  <c r="U386" i="7"/>
  <c r="V386" i="7"/>
  <c r="T386" i="7"/>
  <c r="U177" i="7"/>
  <c r="V177" i="7"/>
  <c r="T177" i="7"/>
  <c r="V316" i="7"/>
  <c r="T316" i="7"/>
  <c r="V212" i="7"/>
  <c r="U212" i="7"/>
  <c r="T212" i="7"/>
  <c r="Q48" i="7"/>
  <c r="R48" i="7"/>
  <c r="V194" i="7"/>
  <c r="T194" i="7"/>
  <c r="U188" i="7"/>
  <c r="T188" i="7"/>
  <c r="U167" i="7"/>
  <c r="T167" i="7"/>
  <c r="V167" i="7"/>
  <c r="O375" i="7"/>
  <c r="M375" i="7"/>
  <c r="C33" i="22" s="1"/>
  <c r="N375" i="7"/>
  <c r="E2" i="22" s="1"/>
  <c r="L375" i="7"/>
  <c r="V248" i="7"/>
  <c r="U248" i="7"/>
  <c r="T248" i="7"/>
  <c r="U253" i="7"/>
  <c r="T253" i="7"/>
  <c r="V253" i="7"/>
  <c r="T317" i="7"/>
  <c r="V317" i="7"/>
  <c r="U317" i="7"/>
  <c r="T6" i="7"/>
  <c r="U6" i="7"/>
  <c r="V6" i="7"/>
  <c r="V168" i="7"/>
  <c r="U168" i="7"/>
  <c r="T168" i="7"/>
  <c r="V181" i="7"/>
  <c r="U181" i="7"/>
  <c r="T181" i="7"/>
  <c r="U288" i="7"/>
  <c r="V288" i="7"/>
  <c r="T288" i="7"/>
  <c r="V47" i="7"/>
  <c r="U47" i="7"/>
  <c r="T47" i="7"/>
  <c r="U107" i="7"/>
  <c r="V107" i="7"/>
  <c r="T107" i="7"/>
  <c r="R363" i="7"/>
  <c r="Q363" i="7"/>
  <c r="N186" i="7"/>
  <c r="E18" i="22" s="1"/>
  <c r="O186" i="7"/>
  <c r="L186" i="7"/>
  <c r="M186" i="7"/>
  <c r="D18" i="22" s="1"/>
  <c r="V370" i="7"/>
  <c r="U370" i="7"/>
  <c r="T370" i="7"/>
  <c r="Q365" i="7"/>
  <c r="R365" i="7"/>
  <c r="T266" i="7"/>
  <c r="U266" i="7"/>
  <c r="V266" i="7"/>
  <c r="U361" i="7"/>
  <c r="T361" i="7"/>
  <c r="V361" i="7"/>
  <c r="T360" i="7"/>
  <c r="V360" i="7"/>
  <c r="U360" i="7"/>
  <c r="Q291" i="7"/>
  <c r="R291" i="7"/>
  <c r="Q240" i="7"/>
  <c r="R240" i="7"/>
  <c r="V62" i="7"/>
  <c r="T62" i="7"/>
  <c r="U62" i="7"/>
  <c r="V260" i="7"/>
  <c r="T260" i="7"/>
  <c r="U260" i="7"/>
  <c r="T265" i="7"/>
  <c r="V265" i="7"/>
  <c r="U265" i="7"/>
  <c r="V344" i="7"/>
  <c r="T344" i="7"/>
  <c r="U344" i="7"/>
  <c r="R88" i="7"/>
  <c r="Q88" i="7"/>
  <c r="T236" i="7"/>
  <c r="U236" i="7"/>
  <c r="V236" i="7"/>
  <c r="T151" i="7"/>
  <c r="U151" i="7"/>
  <c r="V151" i="7"/>
  <c r="V254" i="7"/>
  <c r="T254" i="7"/>
  <c r="U254" i="7"/>
  <c r="V95" i="7"/>
  <c r="U95" i="7"/>
  <c r="T95" i="7"/>
  <c r="V90" i="7"/>
  <c r="T90" i="7"/>
  <c r="U90" i="7"/>
  <c r="V8" i="7"/>
  <c r="T8" i="7"/>
  <c r="U8" i="7"/>
  <c r="M161" i="7"/>
  <c r="C15" i="22" s="1"/>
  <c r="L161" i="7"/>
  <c r="N161" i="7"/>
  <c r="O161" i="7"/>
  <c r="T291" i="7"/>
  <c r="U291" i="7"/>
  <c r="V291" i="7"/>
  <c r="R308" i="7"/>
  <c r="Q308" i="7"/>
  <c r="T50" i="7"/>
  <c r="V50" i="7"/>
  <c r="U50" i="7"/>
  <c r="V49" i="7"/>
  <c r="T49" i="7"/>
  <c r="U49" i="7"/>
  <c r="V102" i="7"/>
  <c r="T102" i="7"/>
  <c r="U102" i="7"/>
  <c r="L98" i="7"/>
  <c r="N98" i="7"/>
  <c r="E25" i="22" s="1"/>
  <c r="M98" i="7"/>
  <c r="C10" i="22" s="1"/>
  <c r="O98" i="7"/>
  <c r="R360" i="7"/>
  <c r="Q360" i="7"/>
  <c r="O365" i="7"/>
  <c r="N365" i="7"/>
  <c r="E3" i="22" s="1"/>
  <c r="M365" i="7"/>
  <c r="D3" i="22" s="1"/>
  <c r="L365" i="7"/>
  <c r="R3" i="7"/>
  <c r="Q3" i="7"/>
  <c r="V237" i="7"/>
  <c r="U237" i="7"/>
  <c r="T237" i="7"/>
  <c r="O354" i="7"/>
  <c r="N354" i="7"/>
  <c r="E4" i="22" s="1"/>
  <c r="L354" i="7"/>
  <c r="M354" i="7"/>
  <c r="D4" i="22" s="1"/>
  <c r="Q317" i="7"/>
  <c r="R317" i="7"/>
  <c r="Q285" i="7"/>
  <c r="R285" i="7"/>
  <c r="V59" i="7"/>
  <c r="U59" i="7"/>
  <c r="T59" i="7"/>
  <c r="Q98" i="7"/>
  <c r="R98" i="7"/>
  <c r="U348" i="7"/>
  <c r="V348" i="7"/>
  <c r="T348" i="7"/>
  <c r="T322" i="7"/>
  <c r="V322" i="7"/>
  <c r="U322" i="7"/>
  <c r="V259" i="7"/>
  <c r="U259" i="7"/>
  <c r="T259" i="7"/>
  <c r="V346" i="7"/>
  <c r="T346" i="7"/>
  <c r="U346" i="7"/>
  <c r="M234" i="7"/>
  <c r="C21" i="22" s="1"/>
  <c r="N234" i="7"/>
  <c r="E14" i="22" s="1"/>
  <c r="L234" i="7"/>
  <c r="O234" i="7"/>
  <c r="W11" i="12"/>
  <c r="N88" i="7"/>
  <c r="L88" i="7"/>
  <c r="O88" i="7"/>
  <c r="M88" i="7"/>
  <c r="C9" i="22" s="1"/>
  <c r="T247" i="7"/>
  <c r="V247" i="7"/>
  <c r="U247" i="7"/>
  <c r="L245" i="7"/>
  <c r="O245" i="7"/>
  <c r="N245" i="7"/>
  <c r="M245" i="7"/>
  <c r="V278" i="7"/>
  <c r="T278" i="7"/>
  <c r="U278" i="7"/>
  <c r="T92" i="7"/>
  <c r="V92" i="7"/>
  <c r="U92" i="7"/>
  <c r="V96" i="7"/>
  <c r="T96" i="7"/>
  <c r="U96" i="7"/>
  <c r="V7" i="7"/>
  <c r="U7" i="7"/>
  <c r="T7" i="7"/>
  <c r="T12" i="7"/>
  <c r="U12" i="7"/>
  <c r="V12" i="7"/>
  <c r="U318" i="7"/>
  <c r="T318" i="7"/>
  <c r="V318" i="7"/>
  <c r="V164" i="7"/>
  <c r="T164" i="7"/>
  <c r="U164" i="7"/>
  <c r="T165" i="7"/>
  <c r="U165" i="7"/>
  <c r="V165" i="7"/>
  <c r="T281" i="7"/>
  <c r="V281" i="7"/>
  <c r="U281" i="7"/>
  <c r="T182" i="7"/>
  <c r="V182" i="7"/>
  <c r="U182" i="7"/>
  <c r="T292" i="7"/>
  <c r="V292" i="7"/>
  <c r="U292" i="7"/>
  <c r="R162" i="7"/>
  <c r="Q162" i="7"/>
  <c r="T48" i="7"/>
  <c r="U48" i="7"/>
  <c r="V48" i="7"/>
  <c r="V55" i="7"/>
  <c r="U55" i="7"/>
  <c r="T55" i="7"/>
  <c r="T155" i="7"/>
  <c r="U155" i="7"/>
  <c r="V155" i="7"/>
  <c r="V42" i="7"/>
  <c r="T42" i="7"/>
  <c r="U42" i="7"/>
  <c r="R329" i="7"/>
  <c r="Q329" i="7"/>
  <c r="V101" i="7"/>
  <c r="U101" i="7"/>
  <c r="T101" i="7"/>
  <c r="T103" i="7"/>
  <c r="U103" i="7"/>
  <c r="V103" i="7"/>
  <c r="R72" i="7"/>
  <c r="Q72" i="7"/>
  <c r="R362" i="7"/>
  <c r="Q362" i="7"/>
  <c r="V197" i="7"/>
  <c r="T197" i="7"/>
  <c r="U197" i="7"/>
  <c r="T368" i="7"/>
  <c r="U368" i="7"/>
  <c r="V368" i="7"/>
  <c r="Q371" i="7"/>
  <c r="R371" i="7"/>
  <c r="O52" i="7"/>
  <c r="L52" i="7"/>
  <c r="N52" i="7"/>
  <c r="E29" i="22" s="1"/>
  <c r="M52" i="7"/>
  <c r="D29" i="22" s="1"/>
  <c r="R9" i="7"/>
  <c r="Q9" i="7"/>
  <c r="V100" i="7"/>
  <c r="U100" i="7"/>
  <c r="T100" i="7"/>
  <c r="U363" i="7"/>
  <c r="T363" i="7"/>
  <c r="V363" i="7"/>
  <c r="T359" i="7"/>
  <c r="V359" i="7"/>
  <c r="U359" i="7"/>
  <c r="R316" i="7"/>
  <c r="Q316" i="7"/>
  <c r="R384" i="7"/>
  <c r="Q384" i="7"/>
  <c r="R234" i="7"/>
  <c r="Q234" i="7"/>
  <c r="V54" i="7"/>
  <c r="T54" i="7"/>
  <c r="U54" i="7"/>
  <c r="V351" i="7"/>
  <c r="U351" i="7"/>
  <c r="T351" i="7"/>
  <c r="U153" i="7"/>
  <c r="V153" i="7"/>
  <c r="T153" i="7"/>
  <c r="V324" i="7"/>
  <c r="T324" i="7"/>
  <c r="U324" i="7"/>
  <c r="V328" i="7"/>
  <c r="T328" i="7"/>
  <c r="U328" i="7"/>
  <c r="T326" i="7"/>
  <c r="U326" i="7"/>
  <c r="V326" i="7"/>
  <c r="T267" i="7"/>
  <c r="V267" i="7"/>
  <c r="U267" i="7"/>
  <c r="V263" i="7"/>
  <c r="U263" i="7"/>
  <c r="T263" i="7"/>
  <c r="L342" i="7"/>
  <c r="M342" i="7"/>
  <c r="C30" i="22" s="1"/>
  <c r="N342" i="7"/>
  <c r="E5" i="22" s="1"/>
  <c r="O342" i="7"/>
  <c r="Q270" i="7"/>
  <c r="R270" i="7"/>
  <c r="V238" i="7"/>
  <c r="T238" i="7"/>
  <c r="U238" i="7"/>
  <c r="T240" i="7"/>
  <c r="U240" i="7"/>
  <c r="V240" i="7"/>
  <c r="T150" i="7"/>
  <c r="U150" i="7"/>
  <c r="V150" i="7"/>
  <c r="V157" i="7"/>
  <c r="U157" i="7"/>
  <c r="T157" i="7"/>
  <c r="U67" i="7"/>
  <c r="V67" i="7"/>
  <c r="T67" i="7"/>
  <c r="T70" i="7"/>
  <c r="V70" i="7"/>
  <c r="U70" i="7"/>
  <c r="Q129" i="7"/>
  <c r="R129" i="7"/>
  <c r="T11" i="7"/>
  <c r="U11" i="7"/>
  <c r="V11" i="7"/>
  <c r="U91" i="7"/>
  <c r="T91" i="7"/>
  <c r="V91" i="7"/>
  <c r="T312" i="7"/>
  <c r="V312" i="7"/>
  <c r="U312" i="7"/>
  <c r="V169" i="7"/>
  <c r="U169" i="7"/>
  <c r="T169" i="7"/>
  <c r="O270" i="7"/>
  <c r="M270" i="7"/>
  <c r="D11" i="22" s="1"/>
  <c r="N270" i="7"/>
  <c r="E11" i="22" s="1"/>
  <c r="L270" i="7"/>
  <c r="V290" i="7"/>
  <c r="U290" i="7"/>
  <c r="T290" i="7"/>
  <c r="R292" i="7"/>
  <c r="Q292" i="7"/>
  <c r="V46" i="7"/>
  <c r="T46" i="7"/>
  <c r="U46" i="7"/>
  <c r="U104" i="7"/>
  <c r="V104" i="7"/>
  <c r="T104" i="7"/>
  <c r="V191" i="7"/>
  <c r="U191" i="7"/>
  <c r="T191" i="7"/>
  <c r="T369" i="7"/>
  <c r="U369" i="7"/>
  <c r="V369" i="7"/>
  <c r="Q161" i="7"/>
  <c r="R161" i="7"/>
  <c r="M64" i="7"/>
  <c r="C7" i="22" s="1"/>
  <c r="L64" i="7"/>
  <c r="N64" i="7"/>
  <c r="E28" i="22" s="1"/>
  <c r="O64" i="7"/>
  <c r="V356" i="7"/>
  <c r="T356" i="7"/>
  <c r="U356" i="7"/>
  <c r="Q375" i="7"/>
  <c r="R375" i="7"/>
  <c r="V57" i="7"/>
  <c r="U57" i="7"/>
  <c r="T57" i="7"/>
  <c r="R105" i="7"/>
  <c r="Q105" i="7"/>
  <c r="R181" i="7"/>
  <c r="Q181" i="7"/>
  <c r="V329" i="7"/>
  <c r="U329" i="7"/>
  <c r="T329" i="7"/>
  <c r="V325" i="7"/>
  <c r="T325" i="7"/>
  <c r="U325" i="7"/>
  <c r="U262" i="7"/>
  <c r="T262" i="7"/>
  <c r="V262" i="7"/>
  <c r="U347" i="7"/>
  <c r="V347" i="7"/>
  <c r="T347" i="7"/>
  <c r="R275" i="7"/>
  <c r="Q275" i="7"/>
  <c r="V242" i="7"/>
  <c r="T242" i="7"/>
  <c r="U242" i="7"/>
  <c r="U154" i="7"/>
  <c r="T154" i="7"/>
  <c r="V154" i="7"/>
  <c r="V73" i="7"/>
  <c r="U73" i="7"/>
  <c r="T73" i="7"/>
  <c r="T273" i="7"/>
  <c r="U273" i="7"/>
  <c r="V273" i="7"/>
  <c r="T249" i="7"/>
  <c r="U249" i="7"/>
  <c r="V249" i="7"/>
  <c r="T166" i="7"/>
  <c r="U166" i="7"/>
  <c r="V166" i="7"/>
  <c r="U163" i="7"/>
  <c r="T163" i="7"/>
  <c r="V163" i="7"/>
  <c r="V314" i="7"/>
  <c r="U314" i="7"/>
  <c r="T314" i="7"/>
  <c r="N175" i="7"/>
  <c r="E19" i="22" s="1"/>
  <c r="M175" i="7"/>
  <c r="D19" i="22" s="1"/>
  <c r="L175" i="7"/>
  <c r="O175" i="7"/>
  <c r="T69" i="7"/>
  <c r="U69" i="7"/>
  <c r="V69" i="7"/>
  <c r="V43" i="7"/>
  <c r="T43" i="7"/>
  <c r="U43" i="7"/>
  <c r="R320" i="7"/>
  <c r="Q320" i="7"/>
  <c r="Q64" i="7"/>
  <c r="R64" i="7"/>
  <c r="T192" i="7"/>
  <c r="U192" i="7"/>
  <c r="V192" i="7"/>
  <c r="U371" i="7"/>
  <c r="V371" i="7"/>
  <c r="T371" i="7"/>
  <c r="R369" i="7"/>
  <c r="Q369" i="7"/>
  <c r="V357" i="7"/>
  <c r="U357" i="7"/>
  <c r="T357" i="7"/>
  <c r="R383" i="7"/>
  <c r="Q383" i="7"/>
  <c r="Q241" i="7"/>
  <c r="R241" i="7"/>
  <c r="V56" i="7"/>
  <c r="U56" i="7"/>
  <c r="T56" i="7"/>
  <c r="T189" i="7"/>
  <c r="V189" i="7"/>
  <c r="U189" i="7"/>
  <c r="R175" i="7"/>
  <c r="Q175" i="7"/>
  <c r="V327" i="7"/>
  <c r="U327" i="7"/>
  <c r="T327" i="7"/>
  <c r="U264" i="7"/>
  <c r="T264" i="7"/>
  <c r="V264" i="7"/>
  <c r="R279" i="7"/>
  <c r="Q279" i="7"/>
  <c r="V239" i="7"/>
  <c r="T239" i="7"/>
  <c r="U239" i="7"/>
  <c r="L148" i="7"/>
  <c r="M148" i="7"/>
  <c r="D21" i="22" s="1"/>
  <c r="N148" i="7"/>
  <c r="E21" i="22" s="1"/>
  <c r="O148" i="7"/>
  <c r="T156" i="7"/>
  <c r="V156" i="7"/>
  <c r="U156" i="7"/>
  <c r="V68" i="7"/>
  <c r="U68" i="7"/>
  <c r="T68" i="7"/>
  <c r="V71" i="7"/>
  <c r="U71" i="7"/>
  <c r="T71" i="7"/>
  <c r="W15" i="12"/>
  <c r="R188" i="7"/>
  <c r="Q188" i="7"/>
  <c r="R130" i="7"/>
  <c r="Q130" i="7"/>
  <c r="V250" i="7"/>
  <c r="U250" i="7"/>
  <c r="T250" i="7"/>
  <c r="N246" i="7"/>
  <c r="L246" i="7"/>
  <c r="O246" i="7"/>
  <c r="M246" i="7"/>
  <c r="V172" i="7"/>
  <c r="U172" i="7"/>
  <c r="T172" i="7"/>
  <c r="U293" i="7"/>
  <c r="T293" i="7"/>
  <c r="V293" i="7"/>
  <c r="V93" i="7"/>
  <c r="T93" i="7"/>
  <c r="U93" i="7"/>
  <c r="M285" i="7"/>
  <c r="D10" i="22" s="1"/>
  <c r="L285" i="7"/>
  <c r="N285" i="7"/>
  <c r="E10" i="22" s="1"/>
  <c r="O285" i="7"/>
  <c r="V277" i="7"/>
  <c r="U277" i="7"/>
  <c r="T277" i="7"/>
  <c r="U180" i="7"/>
  <c r="V180" i="7"/>
  <c r="T180" i="7"/>
  <c r="L3" i="7"/>
  <c r="N3" i="7"/>
  <c r="E33" i="22" s="1"/>
  <c r="O3" i="7"/>
  <c r="M3" i="7"/>
  <c r="D33" i="22" s="1"/>
  <c r="T313" i="7"/>
  <c r="V313" i="7"/>
  <c r="U313" i="7"/>
  <c r="V173" i="7"/>
  <c r="U173" i="7"/>
  <c r="T173" i="7"/>
  <c r="U170" i="7"/>
  <c r="V170" i="7"/>
  <c r="T170" i="7"/>
  <c r="V274" i="7"/>
  <c r="U274" i="7"/>
  <c r="T274" i="7"/>
  <c r="T183" i="7"/>
  <c r="V183" i="7"/>
  <c r="U183" i="7"/>
  <c r="T287" i="7"/>
  <c r="V287" i="7"/>
  <c r="U287" i="7"/>
  <c r="U289" i="7"/>
  <c r="T289" i="7"/>
  <c r="V289" i="7"/>
  <c r="V45" i="7"/>
  <c r="U45" i="7"/>
  <c r="T45" i="7"/>
  <c r="V195" i="7"/>
  <c r="T195" i="7"/>
  <c r="U195" i="7"/>
  <c r="U158" i="7"/>
  <c r="T158" i="7"/>
  <c r="V158" i="7"/>
  <c r="V44" i="7"/>
  <c r="T44" i="7"/>
  <c r="U44" i="7"/>
  <c r="V105" i="7"/>
  <c r="T105" i="7"/>
  <c r="U105" i="7"/>
  <c r="R156" i="7"/>
  <c r="Q156" i="7"/>
  <c r="Q354" i="7"/>
  <c r="R354" i="7"/>
  <c r="V190" i="7"/>
  <c r="T190" i="7"/>
  <c r="U190" i="7"/>
  <c r="V196" i="7"/>
  <c r="T196" i="7"/>
  <c r="U196" i="7"/>
  <c r="V367" i="7"/>
  <c r="T367" i="7"/>
  <c r="U367" i="7"/>
  <c r="V372" i="7"/>
  <c r="U372" i="7"/>
  <c r="T372" i="7"/>
  <c r="Q173" i="7"/>
  <c r="R173" i="7"/>
  <c r="R373" i="7"/>
  <c r="Q373" i="7"/>
  <c r="R10" i="7"/>
  <c r="Q10" i="7"/>
  <c r="U362" i="7"/>
  <c r="V362" i="7"/>
  <c r="T362" i="7"/>
  <c r="Q293" i="7"/>
  <c r="R293" i="7"/>
  <c r="Q243" i="7"/>
  <c r="R243" i="7"/>
  <c r="T61" i="7"/>
  <c r="U61" i="7"/>
  <c r="V61" i="7"/>
  <c r="R107" i="7"/>
  <c r="Q107" i="7"/>
  <c r="U330" i="7"/>
  <c r="T330" i="7"/>
  <c r="V330" i="7"/>
  <c r="V323" i="7"/>
  <c r="T323" i="7"/>
  <c r="U323" i="7"/>
  <c r="L257" i="7"/>
  <c r="N257" i="7"/>
  <c r="E12" i="22" s="1"/>
  <c r="O257" i="7"/>
  <c r="M257" i="7"/>
  <c r="D12" i="22" s="1"/>
  <c r="U268" i="7"/>
  <c r="T268" i="7"/>
  <c r="V268" i="7"/>
  <c r="U261" i="7"/>
  <c r="T261" i="7"/>
  <c r="V261" i="7"/>
  <c r="V350" i="7"/>
  <c r="T350" i="7"/>
  <c r="U350" i="7"/>
  <c r="V352" i="7"/>
  <c r="U352" i="7"/>
  <c r="T352" i="7"/>
  <c r="Q278" i="7"/>
  <c r="R278" i="7"/>
  <c r="R89" i="7"/>
  <c r="Q89" i="7"/>
  <c r="T243" i="7"/>
  <c r="U243" i="7"/>
  <c r="V243" i="7"/>
  <c r="V241" i="7"/>
  <c r="T241" i="7"/>
  <c r="U241" i="7"/>
  <c r="V152" i="7"/>
  <c r="T152" i="7"/>
  <c r="U152" i="7"/>
  <c r="V159" i="7"/>
  <c r="T159" i="7"/>
  <c r="U159" i="7"/>
  <c r="U72" i="7"/>
  <c r="V72" i="7"/>
  <c r="T72" i="7"/>
  <c r="V66" i="7"/>
  <c r="U66" i="7"/>
  <c r="T66" i="7"/>
  <c r="D2" i="12"/>
  <c r="T2" i="12"/>
  <c r="W19" i="12"/>
  <c r="P2" i="12"/>
  <c r="U2" i="12"/>
  <c r="S2" i="12"/>
  <c r="W4" i="12"/>
  <c r="P2" i="6"/>
  <c r="O2" i="6"/>
  <c r="T2" i="6"/>
  <c r="U2" i="6"/>
  <c r="S2" i="6"/>
  <c r="V2" i="6"/>
  <c r="H28" i="22" l="1"/>
  <c r="H24" i="22"/>
  <c r="H16" i="22"/>
  <c r="H5" i="22"/>
  <c r="N7" i="22"/>
  <c r="H11" i="22"/>
  <c r="J13" i="22"/>
  <c r="N16" i="22"/>
  <c r="N8" i="22"/>
  <c r="H18" i="22"/>
  <c r="O5" i="22"/>
  <c r="J5" i="22"/>
  <c r="J16" i="22"/>
  <c r="P5" i="22"/>
  <c r="P7" i="22"/>
  <c r="J28" i="22"/>
  <c r="H13" i="22"/>
  <c r="P16" i="22"/>
  <c r="O8" i="22"/>
  <c r="O16" i="22"/>
  <c r="O7" i="22"/>
  <c r="P8" i="22"/>
  <c r="J18" i="22"/>
  <c r="N5" i="22"/>
  <c r="J24" i="22"/>
  <c r="H26" i="22"/>
  <c r="H8" i="22"/>
  <c r="C19" i="22"/>
  <c r="C29" i="22"/>
  <c r="C16" i="22"/>
  <c r="C6" i="22"/>
  <c r="C17" i="22"/>
  <c r="C23" i="22"/>
  <c r="C2" i="22"/>
  <c r="C22" i="22"/>
  <c r="O18" i="22"/>
  <c r="C31" i="22"/>
  <c r="C25" i="22"/>
  <c r="C18" i="22"/>
  <c r="J26" i="22"/>
  <c r="J8" i="22"/>
  <c r="P18" i="22"/>
  <c r="C24" i="22"/>
  <c r="C14" i="22"/>
  <c r="C32" i="22"/>
  <c r="M4" i="22"/>
  <c r="F19" i="22"/>
  <c r="I32" i="22"/>
  <c r="P32" i="22"/>
  <c r="O13" i="22"/>
  <c r="M2" i="22"/>
  <c r="O24" i="22"/>
  <c r="O26" i="22"/>
  <c r="F16" i="22"/>
  <c r="F2" i="22"/>
  <c r="P13" i="22"/>
  <c r="P27" i="22"/>
  <c r="F3" i="22"/>
  <c r="F14" i="22"/>
  <c r="K32" i="22"/>
  <c r="F21" i="22"/>
  <c r="N9" i="22"/>
  <c r="P24" i="22"/>
  <c r="P22" i="22"/>
  <c r="J11" i="22"/>
  <c r="K21" i="22"/>
  <c r="F29" i="22"/>
  <c r="K31" i="22"/>
  <c r="P2" i="22"/>
  <c r="I18" i="22"/>
  <c r="H31" i="22"/>
  <c r="P3" i="22"/>
  <c r="P30" i="22"/>
  <c r="I21" i="22"/>
  <c r="H21" i="22"/>
  <c r="I19" i="22"/>
  <c r="I28" i="22"/>
  <c r="H4" i="22"/>
  <c r="I20" i="22"/>
  <c r="H10" i="22"/>
  <c r="H25" i="22"/>
  <c r="I30" i="22"/>
  <c r="P29" i="22"/>
  <c r="I13" i="22"/>
  <c r="H33" i="22"/>
  <c r="H7" i="22"/>
  <c r="J4" i="22"/>
  <c r="K28" i="22"/>
  <c r="I2" i="22"/>
  <c r="H29" i="22"/>
  <c r="K20" i="22"/>
  <c r="J10" i="22"/>
  <c r="I11" i="22"/>
  <c r="H3" i="22"/>
  <c r="F4" i="22"/>
  <c r="J17" i="22"/>
  <c r="F33" i="22"/>
  <c r="H23" i="22"/>
  <c r="I33" i="22"/>
  <c r="I26" i="22"/>
  <c r="H32" i="22"/>
  <c r="I3" i="22"/>
  <c r="H19" i="22"/>
  <c r="P26" i="22"/>
  <c r="F8" i="22"/>
  <c r="F6" i="22"/>
  <c r="P10" i="22"/>
  <c r="K19" i="22"/>
  <c r="J21" i="22"/>
  <c r="H12" i="22"/>
  <c r="I7" i="22"/>
  <c r="J20" i="22"/>
  <c r="K14" i="22"/>
  <c r="F13" i="22"/>
  <c r="P33" i="22"/>
  <c r="I25" i="22"/>
  <c r="H14" i="22"/>
  <c r="J6" i="22"/>
  <c r="K10" i="22"/>
  <c r="J23" i="22"/>
  <c r="K33" i="22"/>
  <c r="I8" i="22"/>
  <c r="H22" i="22"/>
  <c r="K26" i="22"/>
  <c r="J32" i="22"/>
  <c r="K30" i="22"/>
  <c r="J25" i="22"/>
  <c r="F12" i="22"/>
  <c r="F11" i="22"/>
  <c r="J7" i="22"/>
  <c r="P31" i="22"/>
  <c r="F27" i="22"/>
  <c r="F28" i="22"/>
  <c r="H17" i="22"/>
  <c r="P21" i="22"/>
  <c r="E20" i="22"/>
  <c r="F20" i="22"/>
  <c r="J19" i="22"/>
  <c r="K3" i="22"/>
  <c r="I23" i="22"/>
  <c r="H27" i="22"/>
  <c r="H20" i="22"/>
  <c r="I14" i="22"/>
  <c r="K25" i="22"/>
  <c r="J14" i="22"/>
  <c r="P17" i="22"/>
  <c r="J27" i="22"/>
  <c r="K23" i="22"/>
  <c r="J33" i="22"/>
  <c r="K13" i="22"/>
  <c r="M23" i="22"/>
  <c r="F17" i="22"/>
  <c r="J9" i="22"/>
  <c r="K4" i="22"/>
  <c r="M10" i="22"/>
  <c r="I4" i="22"/>
  <c r="H9" i="22"/>
  <c r="P19" i="22"/>
  <c r="K7" i="22"/>
  <c r="J12" i="22"/>
  <c r="O3" i="22"/>
  <c r="J29" i="22"/>
  <c r="K2" i="22"/>
  <c r="P9" i="22"/>
  <c r="J3" i="22"/>
  <c r="K11" i="22"/>
  <c r="P12" i="22"/>
  <c r="E26" i="22"/>
  <c r="F26" i="22"/>
  <c r="I10" i="22"/>
  <c r="H6" i="22"/>
  <c r="K8" i="22"/>
  <c r="J22" i="22"/>
  <c r="K18" i="22"/>
  <c r="J31" i="22"/>
  <c r="P23" i="22"/>
  <c r="N24" i="22"/>
  <c r="K22" i="22"/>
  <c r="J15" i="22"/>
  <c r="M6" i="22"/>
  <c r="H15" i="22"/>
  <c r="I22" i="22"/>
  <c r="F18" i="22"/>
  <c r="F25" i="22"/>
  <c r="F5" i="22"/>
  <c r="I31" i="22"/>
  <c r="F10" i="22"/>
  <c r="O22" i="22"/>
  <c r="O6" i="22"/>
  <c r="O30" i="22"/>
  <c r="O27" i="22"/>
  <c r="N26" i="22"/>
  <c r="P15" i="22"/>
  <c r="M3" i="22"/>
  <c r="N19" i="22"/>
  <c r="N10" i="22"/>
  <c r="M20" i="22"/>
  <c r="P28" i="22"/>
  <c r="O2" i="22"/>
  <c r="O14" i="22"/>
  <c r="O25" i="22"/>
  <c r="P11" i="22"/>
  <c r="O32" i="22"/>
  <c r="O31" i="22"/>
  <c r="O23" i="22"/>
  <c r="E131" i="7"/>
  <c r="G131" i="7" s="1"/>
  <c r="N27" i="22"/>
  <c r="N29" i="22"/>
  <c r="M17" i="22"/>
  <c r="N30" i="22"/>
  <c r="N6" i="22"/>
  <c r="P4" i="22"/>
  <c r="O10" i="22"/>
  <c r="O28" i="22"/>
  <c r="M29" i="22"/>
  <c r="N2" i="22"/>
  <c r="P14" i="22"/>
  <c r="M30" i="22"/>
  <c r="N25" i="22"/>
  <c r="M13" i="22"/>
  <c r="N33" i="22"/>
  <c r="O12" i="22"/>
  <c r="M26" i="22"/>
  <c r="N32" i="22"/>
  <c r="O20" i="22"/>
  <c r="O17" i="22"/>
  <c r="N13" i="22"/>
  <c r="M16" i="22"/>
  <c r="M27" i="22"/>
  <c r="N18" i="22"/>
  <c r="O29" i="22"/>
  <c r="M32" i="22"/>
  <c r="P25" i="22"/>
  <c r="N11" i="22"/>
  <c r="M12" i="22"/>
  <c r="P20" i="22"/>
  <c r="P6" i="22"/>
  <c r="N20" i="22"/>
  <c r="M14" i="22"/>
  <c r="M5" i="22"/>
  <c r="N17" i="22"/>
  <c r="N21" i="22"/>
  <c r="M19" i="22"/>
  <c r="O21" i="22"/>
  <c r="O15" i="22"/>
  <c r="N4" i="22"/>
  <c r="M28" i="22"/>
  <c r="M21" i="22"/>
  <c r="N28" i="22"/>
  <c r="O4" i="22"/>
  <c r="O19" i="22"/>
  <c r="N22" i="22"/>
  <c r="M8" i="22"/>
  <c r="O9" i="22"/>
  <c r="M25" i="22"/>
  <c r="N14" i="22"/>
  <c r="O33" i="22"/>
  <c r="O11" i="22"/>
  <c r="M7" i="22"/>
  <c r="N12" i="22"/>
  <c r="M18" i="22"/>
  <c r="N31" i="22"/>
  <c r="M33" i="22"/>
  <c r="N23" i="22"/>
  <c r="M22" i="22"/>
  <c r="N15" i="22"/>
  <c r="M11" i="22"/>
  <c r="N3" i="22"/>
  <c r="D14" i="22"/>
  <c r="E13" i="22"/>
  <c r="D2" i="22"/>
  <c r="D27" i="22"/>
  <c r="D5" i="22"/>
  <c r="D25" i="22"/>
  <c r="D26" i="22"/>
  <c r="D20" i="22"/>
  <c r="D8" i="22"/>
  <c r="D28" i="22"/>
  <c r="D13" i="22"/>
  <c r="E381" i="7"/>
  <c r="G381" i="7" s="1"/>
  <c r="E215" i="7"/>
  <c r="G215" i="7" s="1"/>
  <c r="E20" i="7"/>
  <c r="G20" i="7" s="1"/>
  <c r="E218" i="7"/>
  <c r="G218" i="7" s="1"/>
  <c r="E387" i="7"/>
  <c r="G387" i="7" s="1"/>
  <c r="E142" i="7"/>
  <c r="G142" i="7" s="1"/>
  <c r="E379" i="7"/>
  <c r="G379" i="7" s="1"/>
  <c r="E377" i="7"/>
  <c r="G377" i="7" s="1"/>
  <c r="E146" i="7"/>
  <c r="G146" i="7" s="1"/>
  <c r="E18" i="7"/>
  <c r="G18" i="7" s="1"/>
  <c r="E338" i="7"/>
  <c r="G338" i="7" s="1"/>
  <c r="E127" i="7"/>
  <c r="G127" i="7" s="1"/>
  <c r="E126" i="7"/>
  <c r="G126" i="7" s="1"/>
  <c r="E311" i="7"/>
  <c r="G311" i="7" s="1"/>
  <c r="E132" i="7"/>
  <c r="G132" i="7" s="1"/>
  <c r="E337" i="7"/>
  <c r="G337" i="7" s="1"/>
  <c r="E137" i="7"/>
  <c r="G137" i="7" s="1"/>
  <c r="E220" i="7"/>
  <c r="G220" i="7" s="1"/>
  <c r="E119" i="7"/>
  <c r="G119" i="7" s="1"/>
  <c r="E139" i="7"/>
  <c r="G139" i="7" s="1"/>
  <c r="E221" i="7"/>
  <c r="G221" i="7" s="1"/>
  <c r="E75" i="7"/>
  <c r="G75" i="7" s="1"/>
  <c r="E184" i="7"/>
  <c r="G184" i="7" s="1"/>
  <c r="E94" i="7"/>
  <c r="G94" i="7" s="1"/>
  <c r="E216" i="7"/>
  <c r="G216" i="7" s="1"/>
  <c r="E214" i="7"/>
  <c r="G214" i="7" s="1"/>
  <c r="E108" i="7"/>
  <c r="G108" i="7" s="1"/>
  <c r="E219" i="7"/>
  <c r="G219" i="7" s="1"/>
  <c r="E22" i="7"/>
  <c r="G22" i="7" s="1"/>
  <c r="E21" i="7"/>
  <c r="G21" i="7" s="1"/>
  <c r="E85" i="7"/>
  <c r="G85" i="7" s="1"/>
  <c r="E340" i="7"/>
  <c r="G340" i="7" s="1"/>
  <c r="E134" i="7"/>
  <c r="G134" i="7" s="1"/>
  <c r="E332" i="7"/>
  <c r="G332" i="7" s="1"/>
  <c r="E16" i="7"/>
  <c r="G16" i="7" s="1"/>
  <c r="E315" i="7"/>
  <c r="G315" i="7" s="1"/>
  <c r="E336" i="7"/>
  <c r="G336" i="7" s="1"/>
  <c r="E276" i="7"/>
  <c r="G276" i="7" s="1"/>
  <c r="E382" i="7"/>
  <c r="G382" i="7" s="1"/>
  <c r="E136" i="7"/>
  <c r="G136" i="7" s="1"/>
  <c r="E78" i="7"/>
  <c r="G78" i="7" s="1"/>
  <c r="E272" i="7"/>
  <c r="G272" i="7" s="1"/>
  <c r="E213" i="7"/>
  <c r="G213" i="7" s="1"/>
  <c r="E143" i="7"/>
  <c r="G143" i="7" s="1"/>
  <c r="E385" i="7"/>
  <c r="G385" i="7" s="1"/>
  <c r="E251" i="7"/>
  <c r="G251" i="7" s="1"/>
  <c r="E33" i="7"/>
  <c r="G33" i="7" s="1"/>
  <c r="E123" i="7"/>
  <c r="G123" i="7" s="1"/>
  <c r="E40" i="7"/>
  <c r="G40" i="7" s="1"/>
  <c r="E206" i="7"/>
  <c r="G206" i="7" s="1"/>
  <c r="E208" i="7"/>
  <c r="G208" i="7" s="1"/>
  <c r="E130" i="7"/>
  <c r="G130" i="7" s="1"/>
  <c r="E9" i="7"/>
  <c r="G9" i="7" s="1"/>
  <c r="E383" i="7"/>
  <c r="G383" i="7" s="1"/>
  <c r="E169" i="7"/>
  <c r="G169" i="7" s="1"/>
  <c r="E157" i="7"/>
  <c r="G157" i="7" s="1"/>
  <c r="E351" i="7"/>
  <c r="G351" i="7" s="1"/>
  <c r="E384" i="7"/>
  <c r="G384" i="7" s="1"/>
  <c r="E59" i="7"/>
  <c r="G59" i="7" s="1"/>
  <c r="E360" i="7"/>
  <c r="G360" i="7" s="1"/>
  <c r="E168" i="7"/>
  <c r="G168" i="7" s="1"/>
  <c r="E10" i="7"/>
  <c r="G10" i="7" s="1"/>
  <c r="E199" i="7"/>
  <c r="G199" i="7" s="1"/>
  <c r="E203" i="7"/>
  <c r="G203" i="7" s="1"/>
  <c r="E207" i="7"/>
  <c r="G207" i="7" s="1"/>
  <c r="E159" i="7"/>
  <c r="G159" i="7" s="1"/>
  <c r="E323" i="7"/>
  <c r="G323" i="7" s="1"/>
  <c r="E285" i="7"/>
  <c r="G285" i="7" s="1"/>
  <c r="E239" i="7"/>
  <c r="G239" i="7" s="1"/>
  <c r="E192" i="7"/>
  <c r="G192" i="7" s="1"/>
  <c r="E275" i="7"/>
  <c r="G275" i="7" s="1"/>
  <c r="E325" i="7"/>
  <c r="G325" i="7" s="1"/>
  <c r="E64" i="7"/>
  <c r="G64" i="7" s="1"/>
  <c r="E70" i="7"/>
  <c r="G70" i="7" s="1"/>
  <c r="E342" i="7"/>
  <c r="G342" i="7" s="1"/>
  <c r="E328" i="7"/>
  <c r="G328" i="7" s="1"/>
  <c r="E54" i="7"/>
  <c r="G54" i="7" s="1"/>
  <c r="E42" i="7"/>
  <c r="G42" i="7" s="1"/>
  <c r="E155" i="7"/>
  <c r="G155" i="7" s="1"/>
  <c r="E162" i="7"/>
  <c r="G162" i="7" s="1"/>
  <c r="E165" i="7"/>
  <c r="G165" i="7" s="1"/>
  <c r="E247" i="7"/>
  <c r="G247" i="7" s="1"/>
  <c r="E90" i="7"/>
  <c r="G90" i="7" s="1"/>
  <c r="E361" i="7"/>
  <c r="G361" i="7" s="1"/>
  <c r="E266" i="7"/>
  <c r="G266" i="7" s="1"/>
  <c r="E248" i="7"/>
  <c r="G248" i="7" s="1"/>
  <c r="E212" i="7"/>
  <c r="G212" i="7" s="1"/>
  <c r="E5" i="7"/>
  <c r="G5" i="7" s="1"/>
  <c r="E66" i="7"/>
  <c r="G66" i="7" s="1"/>
  <c r="E68" i="7"/>
  <c r="G68" i="7" s="1"/>
  <c r="E347" i="7"/>
  <c r="G347" i="7" s="1"/>
  <c r="E181" i="7"/>
  <c r="G181" i="7" s="1"/>
  <c r="E89" i="7"/>
  <c r="G89" i="7" s="1"/>
  <c r="E210" i="7"/>
  <c r="G210" i="7" s="1"/>
  <c r="E194" i="7"/>
  <c r="G194" i="7" s="1"/>
  <c r="E58" i="7"/>
  <c r="G58" i="7" s="1"/>
  <c r="E167" i="7"/>
  <c r="G167" i="7" s="1"/>
  <c r="E178" i="7"/>
  <c r="G178" i="7" s="1"/>
  <c r="E175" i="7"/>
  <c r="G175" i="7" s="1"/>
  <c r="E57" i="7"/>
  <c r="G57" i="7" s="1"/>
  <c r="E104" i="7"/>
  <c r="G104" i="7" s="1"/>
  <c r="E290" i="7"/>
  <c r="G290" i="7" s="1"/>
  <c r="E67" i="7"/>
  <c r="G67" i="7" s="1"/>
  <c r="E153" i="7"/>
  <c r="G153" i="7" s="1"/>
  <c r="E55" i="7"/>
  <c r="G55" i="7" s="1"/>
  <c r="E259" i="7"/>
  <c r="G259" i="7" s="1"/>
  <c r="E365" i="7"/>
  <c r="G365" i="7" s="1"/>
  <c r="E386" i="7"/>
  <c r="G386" i="7" s="1"/>
  <c r="E15" i="7"/>
  <c r="G15" i="7" s="1"/>
  <c r="E195" i="7"/>
  <c r="G195" i="7" s="1"/>
  <c r="E279" i="7"/>
  <c r="G279" i="7" s="1"/>
  <c r="E263" i="7"/>
  <c r="G263" i="7" s="1"/>
  <c r="E316" i="7"/>
  <c r="G316" i="7" s="1"/>
  <c r="E177" i="7"/>
  <c r="G177" i="7" s="1"/>
  <c r="E378" i="7"/>
  <c r="G378" i="7" s="1"/>
  <c r="E268" i="7"/>
  <c r="G268" i="7" s="1"/>
  <c r="E190" i="7"/>
  <c r="G190" i="7" s="1"/>
  <c r="E148" i="7"/>
  <c r="G148" i="7" s="1"/>
  <c r="E242" i="7"/>
  <c r="G242" i="7" s="1"/>
  <c r="E46" i="7"/>
  <c r="G46" i="7" s="1"/>
  <c r="E197" i="7"/>
  <c r="G197" i="7" s="1"/>
  <c r="E329" i="7"/>
  <c r="G329" i="7" s="1"/>
  <c r="E281" i="7"/>
  <c r="G281" i="7" s="1"/>
  <c r="E12" i="7"/>
  <c r="G12" i="7" s="1"/>
  <c r="E234" i="7"/>
  <c r="G234" i="7" s="1"/>
  <c r="E344" i="7"/>
  <c r="G344" i="7" s="1"/>
  <c r="E6" i="7"/>
  <c r="G6" i="7" s="1"/>
  <c r="E375" i="7"/>
  <c r="G375" i="7" s="1"/>
  <c r="E261" i="7"/>
  <c r="G261" i="7" s="1"/>
  <c r="E196" i="7"/>
  <c r="G196" i="7" s="1"/>
  <c r="E158" i="7"/>
  <c r="G158" i="7" s="1"/>
  <c r="E313" i="7"/>
  <c r="G313" i="7" s="1"/>
  <c r="E250" i="7"/>
  <c r="G250" i="7" s="1"/>
  <c r="E43" i="7"/>
  <c r="G43" i="7" s="1"/>
  <c r="E73" i="7"/>
  <c r="G73" i="7" s="1"/>
  <c r="E371" i="7"/>
  <c r="G371" i="7" s="1"/>
  <c r="E107" i="7"/>
  <c r="G107" i="7" s="1"/>
  <c r="E61" i="7"/>
  <c r="G61" i="7" s="1"/>
  <c r="E293" i="7"/>
  <c r="G293" i="7" s="1"/>
  <c r="E156" i="7"/>
  <c r="G156" i="7" s="1"/>
  <c r="E264" i="7"/>
  <c r="G264" i="7" s="1"/>
  <c r="E369" i="7"/>
  <c r="G369" i="7" s="1"/>
  <c r="E273" i="7"/>
  <c r="G273" i="7" s="1"/>
  <c r="E262" i="7"/>
  <c r="G262" i="7" s="1"/>
  <c r="E312" i="7"/>
  <c r="G312" i="7" s="1"/>
  <c r="E129" i="7"/>
  <c r="G129" i="7" s="1"/>
  <c r="E150" i="7"/>
  <c r="G150" i="7" s="1"/>
  <c r="E72" i="7"/>
  <c r="G72" i="7" s="1"/>
  <c r="E103" i="7"/>
  <c r="G103" i="7" s="1"/>
  <c r="E318" i="7"/>
  <c r="G318" i="7" s="1"/>
  <c r="E88" i="7"/>
  <c r="G88" i="7" s="1"/>
  <c r="E8" i="7"/>
  <c r="G8" i="7" s="1"/>
  <c r="E236" i="7"/>
  <c r="G236" i="7" s="1"/>
  <c r="E265" i="7"/>
  <c r="G265" i="7" s="1"/>
  <c r="E240" i="7"/>
  <c r="G240" i="7" s="1"/>
  <c r="E278" i="7"/>
  <c r="G278" i="7" s="1"/>
  <c r="E173" i="7"/>
  <c r="G173" i="7" s="1"/>
  <c r="E183" i="7"/>
  <c r="G183" i="7" s="1"/>
  <c r="E170" i="7"/>
  <c r="G170" i="7" s="1"/>
  <c r="E277" i="7"/>
  <c r="G277" i="7" s="1"/>
  <c r="E93" i="7"/>
  <c r="G93" i="7" s="1"/>
  <c r="E246" i="7"/>
  <c r="G246" i="7" s="1"/>
  <c r="E71" i="7"/>
  <c r="G71" i="7" s="1"/>
  <c r="E189" i="7"/>
  <c r="G189" i="7" s="1"/>
  <c r="E357" i="7"/>
  <c r="G357" i="7" s="1"/>
  <c r="E69" i="7"/>
  <c r="G69" i="7" s="1"/>
  <c r="E249" i="7"/>
  <c r="G249" i="7" s="1"/>
  <c r="E154" i="7"/>
  <c r="G154" i="7" s="1"/>
  <c r="E191" i="7"/>
  <c r="G191" i="7" s="1"/>
  <c r="E270" i="7"/>
  <c r="G270" i="7" s="1"/>
  <c r="E238" i="7"/>
  <c r="G238" i="7" s="1"/>
  <c r="E326" i="7"/>
  <c r="G326" i="7" s="1"/>
  <c r="E359" i="7"/>
  <c r="G359" i="7" s="1"/>
  <c r="E100" i="7"/>
  <c r="G100" i="7" s="1"/>
  <c r="E101" i="7"/>
  <c r="G101" i="7" s="1"/>
  <c r="E48" i="7"/>
  <c r="G48" i="7" s="1"/>
  <c r="E182" i="7"/>
  <c r="G182" i="7" s="1"/>
  <c r="E164" i="7"/>
  <c r="G164" i="7" s="1"/>
  <c r="E7" i="7"/>
  <c r="G7" i="7" s="1"/>
  <c r="E96" i="7"/>
  <c r="G96" i="7" s="1"/>
  <c r="E92" i="7"/>
  <c r="G92" i="7" s="1"/>
  <c r="E245" i="7"/>
  <c r="G245" i="7" s="1"/>
  <c r="E322" i="7"/>
  <c r="G322" i="7" s="1"/>
  <c r="E317" i="7"/>
  <c r="G317" i="7" s="1"/>
  <c r="E49" i="7"/>
  <c r="G49" i="7" s="1"/>
  <c r="E50" i="7"/>
  <c r="G50" i="7" s="1"/>
  <c r="E95" i="7"/>
  <c r="G95" i="7" s="1"/>
  <c r="E254" i="7"/>
  <c r="G254" i="7" s="1"/>
  <c r="E151" i="7"/>
  <c r="G151" i="7" s="1"/>
  <c r="E62" i="7"/>
  <c r="G62" i="7" s="1"/>
  <c r="E186" i="7"/>
  <c r="G186" i="7" s="1"/>
  <c r="E363" i="7"/>
  <c r="G363" i="7" s="1"/>
  <c r="E288" i="7"/>
  <c r="G288" i="7" s="1"/>
  <c r="E253" i="7"/>
  <c r="G253" i="7" s="1"/>
  <c r="E152" i="7"/>
  <c r="G152" i="7" s="1"/>
  <c r="E352" i="7"/>
  <c r="G352" i="7" s="1"/>
  <c r="E350" i="7"/>
  <c r="G350" i="7" s="1"/>
  <c r="E257" i="7"/>
  <c r="G257" i="7" s="1"/>
  <c r="E330" i="7"/>
  <c r="G330" i="7" s="1"/>
  <c r="E243" i="7"/>
  <c r="G243" i="7" s="1"/>
  <c r="E373" i="7"/>
  <c r="G373" i="7" s="1"/>
  <c r="E372" i="7"/>
  <c r="G372" i="7" s="1"/>
  <c r="E367" i="7"/>
  <c r="G367" i="7" s="1"/>
  <c r="E44" i="7"/>
  <c r="G44" i="7" s="1"/>
  <c r="E45" i="7"/>
  <c r="G45" i="7" s="1"/>
  <c r="E289" i="7"/>
  <c r="G289" i="7" s="1"/>
  <c r="E287" i="7"/>
  <c r="G287" i="7" s="1"/>
  <c r="E274" i="7"/>
  <c r="G274" i="7" s="1"/>
  <c r="E3" i="7"/>
  <c r="G3" i="7" s="1"/>
  <c r="E180" i="7"/>
  <c r="G180" i="7" s="1"/>
  <c r="E172" i="7"/>
  <c r="G172" i="7" s="1"/>
  <c r="E188" i="7"/>
  <c r="G188" i="7" s="1"/>
  <c r="E327" i="7"/>
  <c r="G327" i="7" s="1"/>
  <c r="E56" i="7"/>
  <c r="G56" i="7" s="1"/>
  <c r="E241" i="7"/>
  <c r="G241" i="7" s="1"/>
  <c r="E320" i="7"/>
  <c r="G320" i="7" s="1"/>
  <c r="E314" i="7"/>
  <c r="G314" i="7" s="1"/>
  <c r="E163" i="7"/>
  <c r="G163" i="7" s="1"/>
  <c r="E166" i="7"/>
  <c r="G166" i="7" s="1"/>
  <c r="E105" i="7"/>
  <c r="G105" i="7" s="1"/>
  <c r="E356" i="7"/>
  <c r="G356" i="7" s="1"/>
  <c r="E292" i="7"/>
  <c r="G292" i="7" s="1"/>
  <c r="E91" i="7"/>
  <c r="G91" i="7" s="1"/>
  <c r="E11" i="7"/>
  <c r="G11" i="7" s="1"/>
  <c r="E267" i="7"/>
  <c r="G267" i="7" s="1"/>
  <c r="E324" i="7"/>
  <c r="G324" i="7" s="1"/>
  <c r="E52" i="7"/>
  <c r="G52" i="7" s="1"/>
  <c r="E368" i="7"/>
  <c r="G368" i="7" s="1"/>
  <c r="E362" i="7"/>
  <c r="G362" i="7" s="1"/>
  <c r="E346" i="7"/>
  <c r="G346" i="7" s="1"/>
  <c r="E348" i="7"/>
  <c r="G348" i="7" s="1"/>
  <c r="E354" i="7"/>
  <c r="G354" i="7" s="1"/>
  <c r="E237" i="7"/>
  <c r="G237" i="7" s="1"/>
  <c r="E98" i="7"/>
  <c r="G98" i="7" s="1"/>
  <c r="E102" i="7"/>
  <c r="G102" i="7" s="1"/>
  <c r="E308" i="7"/>
  <c r="G308" i="7" s="1"/>
  <c r="E161" i="7"/>
  <c r="G161" i="7" s="1"/>
  <c r="E260" i="7"/>
  <c r="G260" i="7" s="1"/>
  <c r="E291" i="7"/>
  <c r="G291" i="7" s="1"/>
  <c r="E370" i="7"/>
  <c r="G370" i="7" s="1"/>
  <c r="E47" i="7"/>
  <c r="G47" i="7" s="1"/>
  <c r="V34" i="12"/>
  <c r="V2" i="12" s="1"/>
  <c r="W34" i="12"/>
  <c r="N2" i="12"/>
  <c r="O34" i="12"/>
  <c r="K15" i="22" s="1"/>
  <c r="AG34" i="12" l="1"/>
  <c r="AF34" i="12"/>
  <c r="O2" i="12"/>
  <c r="AG15" i="12"/>
  <c r="AF1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Johnson</author>
  </authors>
  <commentList>
    <comment ref="AA3" authorId="0" shapeId="0" xr:uid="{BEEF0ACF-3137-4551-87DB-D7CC1D75A6E6}">
      <text>
        <r>
          <rPr>
            <b/>
            <sz val="9"/>
            <color indexed="81"/>
            <rFont val="Tahoma"/>
            <family val="2"/>
          </rPr>
          <t>Brad Johnson:</t>
        </r>
        <r>
          <rPr>
            <sz val="9"/>
            <color indexed="81"/>
            <rFont val="Tahoma"/>
            <family val="2"/>
          </rPr>
          <t xml:space="preserve">
Due to sacks (6.1 avg loss)
</t>
        </r>
      </text>
    </comment>
    <comment ref="AD3" authorId="0" shapeId="0" xr:uid="{E232647E-F189-4EAB-9DEF-DAB540DBB00C}">
      <text>
        <r>
          <rPr>
            <b/>
            <sz val="9"/>
            <color indexed="81"/>
            <rFont val="Tahoma"/>
            <family val="2"/>
          </rPr>
          <t>Brad Johnson:</t>
        </r>
        <r>
          <rPr>
            <sz val="9"/>
            <color indexed="81"/>
            <rFont val="Tahoma"/>
            <family val="2"/>
          </rPr>
          <t xml:space="preserve">
Due to fumbles</t>
        </r>
      </text>
    </comment>
  </commentList>
</comments>
</file>

<file path=xl/sharedStrings.xml><?xml version="1.0" encoding="utf-8"?>
<sst xmlns="http://schemas.openxmlformats.org/spreadsheetml/2006/main" count="5588" uniqueCount="1045">
  <si>
    <t>Rk</t>
  </si>
  <si>
    <t>Tm</t>
  </si>
  <si>
    <t>G</t>
  </si>
  <si>
    <t>Att</t>
  </si>
  <si>
    <t>Yds</t>
  </si>
  <si>
    <t>TD</t>
  </si>
  <si>
    <t>Lng</t>
  </si>
  <si>
    <t>Y/A</t>
  </si>
  <si>
    <t>Y/G</t>
  </si>
  <si>
    <t>Fmb</t>
  </si>
  <si>
    <t>EXP</t>
  </si>
  <si>
    <t>Baltimore Ravens</t>
  </si>
  <si>
    <t>Philadelphia Eagles</t>
  </si>
  <si>
    <t>Washington Commanders</t>
  </si>
  <si>
    <t>Tampa Bay Buccaneers</t>
  </si>
  <si>
    <t>Green Bay Packers</t>
  </si>
  <si>
    <t>Detroit Lions</t>
  </si>
  <si>
    <t>Arizona Cardinals</t>
  </si>
  <si>
    <t>Indianapolis Colts</t>
  </si>
  <si>
    <t>Buffalo Bills</t>
  </si>
  <si>
    <t>Atlanta Falcons</t>
  </si>
  <si>
    <t>Pittsburgh Steelers</t>
  </si>
  <si>
    <t>San Francisco 49ers</t>
  </si>
  <si>
    <t>New England Patriots</t>
  </si>
  <si>
    <t>New Orleans Saints</t>
  </si>
  <si>
    <t>Houston Texans</t>
  </si>
  <si>
    <t>Denver Broncos</t>
  </si>
  <si>
    <t>Los Angeles Chargers</t>
  </si>
  <si>
    <t>Carolina Panthers</t>
  </si>
  <si>
    <t>Minnesota Vikings</t>
  </si>
  <si>
    <t>Tennessee Titans</t>
  </si>
  <si>
    <t>Miami Dolphins</t>
  </si>
  <si>
    <t>Kansas City Chiefs</t>
  </si>
  <si>
    <t>New York Giants</t>
  </si>
  <si>
    <t>Los Angeles Rams</t>
  </si>
  <si>
    <t>Chicago Bears</t>
  </si>
  <si>
    <t>Jacksonville Jaguars</t>
  </si>
  <si>
    <t>Dallas Cowboys</t>
  </si>
  <si>
    <t>Seattle Seahawks</t>
  </si>
  <si>
    <t>Cleveland Browns</t>
  </si>
  <si>
    <t>Cincinnati Bengals</t>
  </si>
  <si>
    <t>New York Jets</t>
  </si>
  <si>
    <t>Las Vegas Raiders</t>
  </si>
  <si>
    <t>Avg Team</t>
  </si>
  <si>
    <t>League Total</t>
  </si>
  <si>
    <t>TO%</t>
  </si>
  <si>
    <t>Sc%</t>
  </si>
  <si>
    <t>1stPy</t>
  </si>
  <si>
    <t>Pen</t>
  </si>
  <si>
    <t>1stD</t>
  </si>
  <si>
    <t>NY/A</t>
  </si>
  <si>
    <t>Int</t>
  </si>
  <si>
    <t>Cmp</t>
  </si>
  <si>
    <t>FL</t>
  </si>
  <si>
    <t>TO</t>
  </si>
  <si>
    <t>Y/P</t>
  </si>
  <si>
    <t>Ply</t>
  </si>
  <si>
    <t>PF</t>
  </si>
  <si>
    <t>Penalties</t>
  </si>
  <si>
    <t>Rushing</t>
  </si>
  <si>
    <t>Passing</t>
  </si>
  <si>
    <t>Tot Yds &amp; TO</t>
  </si>
  <si>
    <t>GWD</t>
  </si>
  <si>
    <t>4QC</t>
  </si>
  <si>
    <t>ANY/A</t>
  </si>
  <si>
    <t>Sk%</t>
  </si>
  <si>
    <t>Sk</t>
  </si>
  <si>
    <t>Rate</t>
  </si>
  <si>
    <t>Y/C</t>
  </si>
  <si>
    <t>AY/A</t>
  </si>
  <si>
    <t>Int%</t>
  </si>
  <si>
    <t>TD%</t>
  </si>
  <si>
    <t>Cmp%</t>
  </si>
  <si>
    <t>Position</t>
  </si>
  <si>
    <t>Games</t>
  </si>
  <si>
    <t>Car</t>
  </si>
  <si>
    <t>RuYD</t>
  </si>
  <si>
    <t>RuTD</t>
  </si>
  <si>
    <t>Tar</t>
  </si>
  <si>
    <t>Rec</t>
  </si>
  <si>
    <t>ReYD</t>
  </si>
  <si>
    <t>ReTD</t>
  </si>
  <si>
    <t>PaAtt</t>
  </si>
  <si>
    <t>Comp</t>
  </si>
  <si>
    <t>PaYD</t>
  </si>
  <si>
    <t>PaTD</t>
  </si>
  <si>
    <t>INT</t>
  </si>
  <si>
    <t>Mod Rate</t>
  </si>
  <si>
    <t>RB</t>
  </si>
  <si>
    <t>WR</t>
  </si>
  <si>
    <t>QB</t>
  </si>
  <si>
    <t>TE</t>
  </si>
  <si>
    <t>Name</t>
  </si>
  <si>
    <t>Team</t>
  </si>
  <si>
    <t>Wk17</t>
  </si>
  <si>
    <t>Pos</t>
  </si>
  <si>
    <t>Pos Rk</t>
  </si>
  <si>
    <t>Rank</t>
  </si>
  <si>
    <t>ADP</t>
  </si>
  <si>
    <t>Rookie</t>
  </si>
  <si>
    <t>+/-</t>
  </si>
  <si>
    <t>id</t>
  </si>
  <si>
    <t>ADP Mod</t>
  </si>
  <si>
    <t>HPPR</t>
  </si>
  <si>
    <t>PG</t>
  </si>
  <si>
    <t>Gm</t>
  </si>
  <si>
    <t>PaATT</t>
  </si>
  <si>
    <t>Att%</t>
  </si>
  <si>
    <t>Comp%</t>
  </si>
  <si>
    <t>YPA</t>
  </si>
  <si>
    <t>INT%</t>
  </si>
  <si>
    <t>Car%</t>
  </si>
  <si>
    <t>YPC</t>
  </si>
  <si>
    <t>Tar%</t>
  </si>
  <si>
    <t>YPT</t>
  </si>
  <si>
    <t>Ashton Jeanty</t>
  </si>
  <si>
    <t>FA</t>
  </si>
  <si>
    <t>RB4</t>
  </si>
  <si>
    <t>dc9f2658-d0ce-477a-8c1f-d0b70c3a3c25</t>
  </si>
  <si>
    <t>Tetairoa McMillan</t>
  </si>
  <si>
    <t>WR22</t>
  </si>
  <si>
    <t>377ba63d-bda8-486e-9ab5-4b86ee3944b9</t>
  </si>
  <si>
    <t>Luther Burden III</t>
  </si>
  <si>
    <t>WR38</t>
  </si>
  <si>
    <t>d8dedcee-12da-4022-9444-75c536c0bf2b</t>
  </si>
  <si>
    <t>Emeka Egbuka</t>
  </si>
  <si>
    <t>WR39</t>
  </si>
  <si>
    <t>f5054107-d824-4233-9ac9-d03bca9eedf2</t>
  </si>
  <si>
    <t>Cam Ward</t>
  </si>
  <si>
    <t>QB21</t>
  </si>
  <si>
    <t>985e271f-a9ff-4ed0-943f-569b1d8cc4d1</t>
  </si>
  <si>
    <t>Omarion Hampton</t>
  </si>
  <si>
    <t>RB17</t>
  </si>
  <si>
    <t>5a00d139-d838-4968-8555-bf0de26ad52f</t>
  </si>
  <si>
    <t>Shedeur Sanders</t>
  </si>
  <si>
    <t>QB27</t>
  </si>
  <si>
    <t>ba55deb5-ec96-4411-9027-edcd1dfdd01e</t>
  </si>
  <si>
    <t>Kaleb Johnson</t>
  </si>
  <si>
    <t>RB21</t>
  </si>
  <si>
    <t>6aed6fce-2c8f-4333-9eaf-0d60e4ce4693</t>
  </si>
  <si>
    <t>TreVeyon Henderson</t>
  </si>
  <si>
    <t>RB19</t>
  </si>
  <si>
    <t>f7bdd2c5-f278-4e3d-aa6b-a7b353ee162f</t>
  </si>
  <si>
    <t>Matthew Golden</t>
  </si>
  <si>
    <t>WR48</t>
  </si>
  <si>
    <t>71184e23-4ef5-4e1f-b4dc-23bf64e5f929</t>
  </si>
  <si>
    <t>Quinshon Judkins</t>
  </si>
  <si>
    <t>RB24</t>
  </si>
  <si>
    <t>46f00a29-b7aa-4a69-9a3b-17851be394b8</t>
  </si>
  <si>
    <t>Travis Hunter</t>
  </si>
  <si>
    <t>WR60</t>
  </si>
  <si>
    <t>cbe59921-f2a5-4987-bb5e-2686ec73bc4b</t>
  </si>
  <si>
    <t>Tre Harris</t>
  </si>
  <si>
    <t>WR59</t>
  </si>
  <si>
    <t>2b5aebd1-b709-41d3-96c6-ff1cd8b8025c</t>
  </si>
  <si>
    <t>Isaiah Bond</t>
  </si>
  <si>
    <t>WR66</t>
  </si>
  <si>
    <t>8a2f104f-f640-4830-bf69-138da4084f41</t>
  </si>
  <si>
    <t>Cam Skattebo</t>
  </si>
  <si>
    <t>RB38</t>
  </si>
  <si>
    <t>2b840742-8233-4de4-a073-be236ca59595</t>
  </si>
  <si>
    <t>Jalen Royals</t>
  </si>
  <si>
    <t>WR72</t>
  </si>
  <si>
    <t>aa4c3f92-5076-4c51-aa3c-962efecbb462</t>
  </si>
  <si>
    <t>Jayden Higgins</t>
  </si>
  <si>
    <t>WR73</t>
  </si>
  <si>
    <t>27747522-e1d5-47e2-9124-7c729cc1834e</t>
  </si>
  <si>
    <t>Devin Neal</t>
  </si>
  <si>
    <t>RB36</t>
  </si>
  <si>
    <t>85245e8d-c5ca-4a51-a935-06bcd38d63b2</t>
  </si>
  <si>
    <t>Xavier Restrepo</t>
  </si>
  <si>
    <t>WR65</t>
  </si>
  <si>
    <t>fd917e13-1595-4d7b-996f-0130eb43edfe</t>
  </si>
  <si>
    <t>Ollie Gordon II</t>
  </si>
  <si>
    <t>RB55</t>
  </si>
  <si>
    <t>ca6a9c85-5513-46c5-987d-8d97d082ff09</t>
  </si>
  <si>
    <t>Jack Bech</t>
  </si>
  <si>
    <t>WR80</t>
  </si>
  <si>
    <t>ed45a726-b401-4d71-bd3c-c70044b355f3</t>
  </si>
  <si>
    <t>Elic Ayomanor</t>
  </si>
  <si>
    <t>WR68</t>
  </si>
  <si>
    <t>8ab364d5-d787-4f0e-b7bd-26a6708cfc1a</t>
  </si>
  <si>
    <t>Ricky White</t>
  </si>
  <si>
    <t>WR88</t>
  </si>
  <si>
    <t>6e65265d-a4c7-41e5-aae5-c20f8a868387</t>
  </si>
  <si>
    <t>Tory Horton</t>
  </si>
  <si>
    <t>WR89</t>
  </si>
  <si>
    <t>ac1d6f18-4878-4753-900e-eab84a8b20d6</t>
  </si>
  <si>
    <t>Tai Felton</t>
  </si>
  <si>
    <t>WR102</t>
  </si>
  <si>
    <t>98ab38bc-0915-4467-906c-365b878a8c2e</t>
  </si>
  <si>
    <t>Savion Williams</t>
  </si>
  <si>
    <t>WR77</t>
  </si>
  <si>
    <t>26e82785-f295-49aa-b38e-6245955cbf34</t>
  </si>
  <si>
    <t>Woody Marks</t>
  </si>
  <si>
    <t>RB78</t>
  </si>
  <si>
    <t>6b107a45-cf1a-4dfd-8cc8-945831ad1667</t>
  </si>
  <si>
    <t>Tez Johnson</t>
  </si>
  <si>
    <t>WR78</t>
  </si>
  <si>
    <t>b2646fea-6cd2-43c6-87a6-f7832aa120c4</t>
  </si>
  <si>
    <t>Dylan Sampson</t>
  </si>
  <si>
    <t>RB40</t>
  </si>
  <si>
    <t>d907807c-f5b6-4d19-8bde-8a4f733e86fc</t>
  </si>
  <si>
    <t>Jaylin Noel</t>
  </si>
  <si>
    <t>WR85</t>
  </si>
  <si>
    <t>03fa5abb-9a02-4a55-8ea4-2be0789cc486</t>
  </si>
  <si>
    <t>DJ Giddens</t>
  </si>
  <si>
    <t>RB58</t>
  </si>
  <si>
    <t>0d2598f2-8c30-4d9b-8e1a-be92e18f58d6</t>
  </si>
  <si>
    <t>Jordan James</t>
  </si>
  <si>
    <t>RB67</t>
  </si>
  <si>
    <t>6332e4fb-ae3c-4c71-8ad6-b8b4891d4da1</t>
  </si>
  <si>
    <t>RJ Harvey</t>
  </si>
  <si>
    <t>RB54</t>
  </si>
  <si>
    <t>2aee5be9-da00-4310-9a4f-b653318ecc24</t>
  </si>
  <si>
    <t>Tyler Warren</t>
  </si>
  <si>
    <t>TE8</t>
  </si>
  <si>
    <t>db9ebcd6-37c0-4541-b196-6dc5229b77f5</t>
  </si>
  <si>
    <t>Trevor Etienne</t>
  </si>
  <si>
    <t>RB74</t>
  </si>
  <si>
    <t>f28c0797-90fc-4de6-8ce9-63c41de9c45b</t>
  </si>
  <si>
    <t>Kalel Mullings</t>
  </si>
  <si>
    <t>RB63</t>
  </si>
  <si>
    <t>772b30ac-426e-445c-aeca-b0cfdd5601cb</t>
  </si>
  <si>
    <t>Bhayshul Tuten</t>
  </si>
  <si>
    <t>RB75</t>
  </si>
  <si>
    <t>969daecb-eacd-4590-8b20-fd5682627f7d</t>
  </si>
  <si>
    <t>Rahiem Sanders</t>
  </si>
  <si>
    <t>RB64</t>
  </si>
  <si>
    <t>5ddab591-f590-449e-95be-bbb9e201dc7b</t>
  </si>
  <si>
    <t>Kyle Monangai</t>
  </si>
  <si>
    <t>RB81</t>
  </si>
  <si>
    <t>1b60cd29-2a8b-4937-b9c1-d5eb778f428d</t>
  </si>
  <si>
    <t>Damien Martinez</t>
  </si>
  <si>
    <t>RB61</t>
  </si>
  <si>
    <t>46a140dc-52d0-4533-b640-180836f05f56</t>
  </si>
  <si>
    <t>Brashard Smith</t>
  </si>
  <si>
    <t>RB59</t>
  </si>
  <si>
    <t>25711927-5878-48b0-92fd-61e2b2bd5266</t>
  </si>
  <si>
    <t>LeQuint Allen Jr.</t>
  </si>
  <si>
    <t>RB62</t>
  </si>
  <si>
    <t>a16c6edd-e99a-4622-b40a-df98f4b90059</t>
  </si>
  <si>
    <t>Colston Loveland</t>
  </si>
  <si>
    <t>TE13</t>
  </si>
  <si>
    <t>f926f55d-f9bc-4023-b40d-4f6676dff716</t>
  </si>
  <si>
    <t>Harold Fannin Jr.</t>
  </si>
  <si>
    <t>TE22</t>
  </si>
  <si>
    <t>671b5fc8-35e6-40fc-a04e-fdae1079d532</t>
  </si>
  <si>
    <t>Gunnar Helm</t>
  </si>
  <si>
    <t>TE36</t>
  </si>
  <si>
    <t>d6f71a88-60fb-47a0-8572-d1f9c66cd6bc</t>
  </si>
  <si>
    <t>Elijah Arroyo</t>
  </si>
  <si>
    <t>TE29</t>
  </si>
  <si>
    <t>63b14120-1d8e-48c2-b6b0-3f12c49990aa</t>
  </si>
  <si>
    <t>Mason Taylor</t>
  </si>
  <si>
    <t>TE27</t>
  </si>
  <si>
    <t>4b1309a5-25c2-49f5-90c0-3737b5f869c4</t>
  </si>
  <si>
    <t>Plays</t>
  </si>
  <si>
    <t>Pass %</t>
  </si>
  <si>
    <t>Sacks</t>
  </si>
  <si>
    <t>ToYD</t>
  </si>
  <si>
    <t>ToTD</t>
  </si>
  <si>
    <t>KC</t>
  </si>
  <si>
    <t>SF</t>
  </si>
  <si>
    <t>DET</t>
  </si>
  <si>
    <t>MIA</t>
  </si>
  <si>
    <t>LAR</t>
  </si>
  <si>
    <t>PHI</t>
  </si>
  <si>
    <t>HOU</t>
  </si>
  <si>
    <t>GB</t>
  </si>
  <si>
    <t>BAL</t>
  </si>
  <si>
    <t>BUF</t>
  </si>
  <si>
    <t>DAL</t>
  </si>
  <si>
    <t>CIN</t>
  </si>
  <si>
    <t>CHI</t>
  </si>
  <si>
    <t>NYJ</t>
  </si>
  <si>
    <t>ARI</t>
  </si>
  <si>
    <t>SEA</t>
  </si>
  <si>
    <t>JAX</t>
  </si>
  <si>
    <t>LAC</t>
  </si>
  <si>
    <t>CLE</t>
  </si>
  <si>
    <t>IND</t>
  </si>
  <si>
    <t>MIN</t>
  </si>
  <si>
    <t>ATL</t>
  </si>
  <si>
    <t>PIT</t>
  </si>
  <si>
    <t>TB</t>
  </si>
  <si>
    <t>NO</t>
  </si>
  <si>
    <t>NYG</t>
  </si>
  <si>
    <t>LV</t>
  </si>
  <si>
    <t>DEN</t>
  </si>
  <si>
    <t>WAS</t>
  </si>
  <si>
    <t>TEN</t>
  </si>
  <si>
    <t>NE</t>
  </si>
  <si>
    <t>CAR</t>
  </si>
  <si>
    <t>2024 --&gt;</t>
  </si>
  <si>
    <t>25 Proj --&gt;</t>
  </si>
  <si>
    <t>Player</t>
  </si>
  <si>
    <t>Patrick Mahomes</t>
  </si>
  <si>
    <t>Isiah Pacheco</t>
  </si>
  <si>
    <t>Clyde Edwards-Helaire</t>
  </si>
  <si>
    <t>Travis Kelce</t>
  </si>
  <si>
    <t>Xavier Worthy</t>
  </si>
  <si>
    <t>Rashee Rice</t>
  </si>
  <si>
    <t>Marquise Brown</t>
  </si>
  <si>
    <t>Kadarius Toney</t>
  </si>
  <si>
    <t>Brock Purdy</t>
  </si>
  <si>
    <t>Christian McCaffrey</t>
  </si>
  <si>
    <t>Jordan Mason</t>
  </si>
  <si>
    <t>Elijah Mitchell</t>
  </si>
  <si>
    <t>George Kittle</t>
  </si>
  <si>
    <t>Brandon Aiyuk</t>
  </si>
  <si>
    <t>Deebo Samuel</t>
  </si>
  <si>
    <t>Ricky Pearsall</t>
  </si>
  <si>
    <t>Jauan Jennings</t>
  </si>
  <si>
    <t>Jared Goff</t>
  </si>
  <si>
    <t>Jahmyr Gibbs</t>
  </si>
  <si>
    <t>David Montgomery</t>
  </si>
  <si>
    <t>Sam LaPorta</t>
  </si>
  <si>
    <t>Amon-Ra St. Brown</t>
  </si>
  <si>
    <t>Jameson Williams</t>
  </si>
  <si>
    <t>Kalif Raymond</t>
  </si>
  <si>
    <t>Tua Tagovailoa</t>
  </si>
  <si>
    <t>De'Von Achane</t>
  </si>
  <si>
    <t>Raheem Mostert</t>
  </si>
  <si>
    <t>Jaylen Wright</t>
  </si>
  <si>
    <t>Jonnu Smith</t>
  </si>
  <si>
    <t>Tyreek Hill</t>
  </si>
  <si>
    <t>Jaylen Waddle</t>
  </si>
  <si>
    <t>Odell Beckham Jr.</t>
  </si>
  <si>
    <t>Matthew Stafford</t>
  </si>
  <si>
    <t>Kyren Williams</t>
  </si>
  <si>
    <t>Blake Corum</t>
  </si>
  <si>
    <t>Colby Parkinson</t>
  </si>
  <si>
    <t>Puka Nacua</t>
  </si>
  <si>
    <t>Cooper Kupp</t>
  </si>
  <si>
    <t>Demarcus Robinson</t>
  </si>
  <si>
    <t>Jalen Hurts</t>
  </si>
  <si>
    <t>Saquon Barkley</t>
  </si>
  <si>
    <t>Will Shipley</t>
  </si>
  <si>
    <t>Kenneth Gainwell</t>
  </si>
  <si>
    <t>Dallas Goedert</t>
  </si>
  <si>
    <t>A.J. Brown</t>
  </si>
  <si>
    <t>DeVonta Smith</t>
  </si>
  <si>
    <t>Johnny Wilson</t>
  </si>
  <si>
    <t>C.J. Stroud</t>
  </si>
  <si>
    <t>Joe Mixon</t>
  </si>
  <si>
    <t>Dameon Pierce</t>
  </si>
  <si>
    <t>Dalton Schultz</t>
  </si>
  <si>
    <t>Nico Collins</t>
  </si>
  <si>
    <t>Tank Dell</t>
  </si>
  <si>
    <t>Stefon Diggs</t>
  </si>
  <si>
    <t>Noah Brown</t>
  </si>
  <si>
    <t>Jordan Love</t>
  </si>
  <si>
    <t>Josh Jacobs</t>
  </si>
  <si>
    <t>AJ Dillon</t>
  </si>
  <si>
    <t>MarShawn Lloyd</t>
  </si>
  <si>
    <t>Luke Musgrave</t>
  </si>
  <si>
    <t>Tucker Kraft</t>
  </si>
  <si>
    <t>Jayden Reed</t>
  </si>
  <si>
    <t>Christian Watson</t>
  </si>
  <si>
    <t>Romeo Doubs</t>
  </si>
  <si>
    <t>Dontayvion Wicks</t>
  </si>
  <si>
    <t>Bo Melton</t>
  </si>
  <si>
    <t>Lamar Jackson</t>
  </si>
  <si>
    <t>Derrick Henry</t>
  </si>
  <si>
    <t>Justice Hill</t>
  </si>
  <si>
    <t>Keaton Mitchell</t>
  </si>
  <si>
    <t>Rasheen Ali</t>
  </si>
  <si>
    <t>Mark Andrews</t>
  </si>
  <si>
    <t>Isaiah Likely</t>
  </si>
  <si>
    <t>Zay Flowers</t>
  </si>
  <si>
    <t>Rashod Bateman</t>
  </si>
  <si>
    <t>Nelson Agholor</t>
  </si>
  <si>
    <t>Devontez Walker</t>
  </si>
  <si>
    <t>Josh Allen</t>
  </si>
  <si>
    <t>James Cook</t>
  </si>
  <si>
    <t>Ray Davis</t>
  </si>
  <si>
    <t>Dalton Kincaid</t>
  </si>
  <si>
    <t>Dawson Knox</t>
  </si>
  <si>
    <t>Curtis Samuel</t>
  </si>
  <si>
    <t>Keon Coleman</t>
  </si>
  <si>
    <t>Khalil Shakir</t>
  </si>
  <si>
    <t>Mack Hollins</t>
  </si>
  <si>
    <t>Dak Prescott</t>
  </si>
  <si>
    <t>Rico Dowdle</t>
  </si>
  <si>
    <t>Ezekiel Elliott</t>
  </si>
  <si>
    <t>Jake Ferguson</t>
  </si>
  <si>
    <t>CeeDee Lamb</t>
  </si>
  <si>
    <t>Brandin Cooks</t>
  </si>
  <si>
    <t>Jalen Tolbert</t>
  </si>
  <si>
    <t>Jalen Brooks</t>
  </si>
  <si>
    <t>Joe Burrow</t>
  </si>
  <si>
    <t>Zack Moss</t>
  </si>
  <si>
    <t>Chase Brown</t>
  </si>
  <si>
    <t>Mike Gesicki</t>
  </si>
  <si>
    <t>Ja'Marr Chase</t>
  </si>
  <si>
    <t>Tee Higgins</t>
  </si>
  <si>
    <t>Andrei Iosivas</t>
  </si>
  <si>
    <t>Jermaine Burton</t>
  </si>
  <si>
    <t>Caleb Williams</t>
  </si>
  <si>
    <t>D'Andre Swift</t>
  </si>
  <si>
    <t>Khalil Herbert</t>
  </si>
  <si>
    <t>Roschon Johnson</t>
  </si>
  <si>
    <t>Cole Kmet</t>
  </si>
  <si>
    <t>D.J. Moore</t>
  </si>
  <si>
    <t>Rome Odunze</t>
  </si>
  <si>
    <t>Keenan Allen</t>
  </si>
  <si>
    <t>Aaron Rodgers</t>
  </si>
  <si>
    <t>Breece Hall</t>
  </si>
  <si>
    <t>Braelon Allen</t>
  </si>
  <si>
    <t>Tyler Conklin</t>
  </si>
  <si>
    <t>Garrett Wilson</t>
  </si>
  <si>
    <t>Mike Williams</t>
  </si>
  <si>
    <t>Xavier Gipson</t>
  </si>
  <si>
    <t>Malachi Corley</t>
  </si>
  <si>
    <t>Kyler Murray</t>
  </si>
  <si>
    <t>James Conner</t>
  </si>
  <si>
    <t>Trey Benson</t>
  </si>
  <si>
    <t>Trey McBride</t>
  </si>
  <si>
    <t>Marvin Harrison Jr.</t>
  </si>
  <si>
    <t>Michael Wilson</t>
  </si>
  <si>
    <t>Greg Dortch</t>
  </si>
  <si>
    <t>Zay Jones</t>
  </si>
  <si>
    <t>Geno Smith</t>
  </si>
  <si>
    <t>Kenneth Walker III</t>
  </si>
  <si>
    <t>Zach Charbonnet</t>
  </si>
  <si>
    <t>Noah Fant</t>
  </si>
  <si>
    <t>D.K. Metcalf</t>
  </si>
  <si>
    <t>Jaxon Smith-Njigba</t>
  </si>
  <si>
    <t>Tyler Lockett</t>
  </si>
  <si>
    <t>Trevor Lawrence</t>
  </si>
  <si>
    <t>Travis Etienne</t>
  </si>
  <si>
    <t>Tank Bigsby</t>
  </si>
  <si>
    <t>Evan Engram</t>
  </si>
  <si>
    <t>Christian Kirk</t>
  </si>
  <si>
    <t>Gabriel Davis</t>
  </si>
  <si>
    <t>Justin Herbert</t>
  </si>
  <si>
    <t>Gus Edwards</t>
  </si>
  <si>
    <t>J.K. Dobbins</t>
  </si>
  <si>
    <t>Kimani Vidal</t>
  </si>
  <si>
    <t>Will Dissly</t>
  </si>
  <si>
    <t>Hayden Hurst</t>
  </si>
  <si>
    <t>Ladd McConkey</t>
  </si>
  <si>
    <t>Josh Palmer</t>
  </si>
  <si>
    <t>DJ Chark</t>
  </si>
  <si>
    <t>Quentin Johnston</t>
  </si>
  <si>
    <t>Deshaun Watson</t>
  </si>
  <si>
    <t>Jerome Ford</t>
  </si>
  <si>
    <t>Nick Chubb</t>
  </si>
  <si>
    <t>D'Onta Foreman</t>
  </si>
  <si>
    <t>David Njoku</t>
  </si>
  <si>
    <t>Amari Cooper</t>
  </si>
  <si>
    <t>Jerry Jeudy</t>
  </si>
  <si>
    <t>Cedric Tillman</t>
  </si>
  <si>
    <t>Elijah Moore</t>
  </si>
  <si>
    <t>Anthony Richardson</t>
  </si>
  <si>
    <t>Jonathan Taylor</t>
  </si>
  <si>
    <t>Trey Sermon</t>
  </si>
  <si>
    <t>Kylen Granson</t>
  </si>
  <si>
    <t>Jelani Woods</t>
  </si>
  <si>
    <t>Michael Pittman Jr.</t>
  </si>
  <si>
    <t>Adonai Mitchell</t>
  </si>
  <si>
    <t>Josh Downs</t>
  </si>
  <si>
    <t>Alec Pierce</t>
  </si>
  <si>
    <t>Sam Darnold</t>
  </si>
  <si>
    <t>Aaron Jones</t>
  </si>
  <si>
    <t>Ty Chandler</t>
  </si>
  <si>
    <t>T.J. Hockenson</t>
  </si>
  <si>
    <t>Josh Oliver</t>
  </si>
  <si>
    <t>Justin Jefferson</t>
  </si>
  <si>
    <t>Jordan Addison</t>
  </si>
  <si>
    <t>Jalen Nailor</t>
  </si>
  <si>
    <t>Trent Sherfield</t>
  </si>
  <si>
    <t>Kirk Cousins</t>
  </si>
  <si>
    <t>Michael Penix</t>
  </si>
  <si>
    <t>Bijan Robinson</t>
  </si>
  <si>
    <t>Tyler Allgeier</t>
  </si>
  <si>
    <t>Kyle Pitts</t>
  </si>
  <si>
    <t>Drake London</t>
  </si>
  <si>
    <t>Darnell Mooney</t>
  </si>
  <si>
    <t>Ray-Ray McCloud</t>
  </si>
  <si>
    <t>Russell Wilson</t>
  </si>
  <si>
    <t>Justin Fields</t>
  </si>
  <si>
    <t>Najee Harris</t>
  </si>
  <si>
    <t>Jaylen Warren</t>
  </si>
  <si>
    <t>Pat Freiermuth</t>
  </si>
  <si>
    <t>George Pickens</t>
  </si>
  <si>
    <t>Van Jefferson</t>
  </si>
  <si>
    <t>Roman Wilson</t>
  </si>
  <si>
    <t>Baker Mayfield</t>
  </si>
  <si>
    <t>Rachaad White</t>
  </si>
  <si>
    <t>Bucky Irving</t>
  </si>
  <si>
    <t>Cade Otton</t>
  </si>
  <si>
    <t>Mike Evans</t>
  </si>
  <si>
    <t>Chris Godwin</t>
  </si>
  <si>
    <t>Jalen McMillan</t>
  </si>
  <si>
    <t>Trey Palmer</t>
  </si>
  <si>
    <t>Derek Carr</t>
  </si>
  <si>
    <t>Taysom Hill</t>
  </si>
  <si>
    <t>Alvin Kamara</t>
  </si>
  <si>
    <t>Jamaal Williams</t>
  </si>
  <si>
    <t>Kendre Miller</t>
  </si>
  <si>
    <t>Juwan Johnson</t>
  </si>
  <si>
    <t>Chris Olave</t>
  </si>
  <si>
    <t>Rashid Shaheed</t>
  </si>
  <si>
    <t>Daniel Jones</t>
  </si>
  <si>
    <t>Devin Singletary</t>
  </si>
  <si>
    <t>Tyrone Tracy Jr.</t>
  </si>
  <si>
    <t>Eric Gray</t>
  </si>
  <si>
    <t>Theo Johnson</t>
  </si>
  <si>
    <t>Daniel Bellinger</t>
  </si>
  <si>
    <t>Malik Nabers</t>
  </si>
  <si>
    <t>Wan'Dale Robinson</t>
  </si>
  <si>
    <t>Jalin Hyatt</t>
  </si>
  <si>
    <t>Darius Slayton</t>
  </si>
  <si>
    <t>Aidan O'Connell</t>
  </si>
  <si>
    <t>Gardner Minshew II</t>
  </si>
  <si>
    <t>Zamir White</t>
  </si>
  <si>
    <t>Alexander Mattison</t>
  </si>
  <si>
    <t>Dylan Laube</t>
  </si>
  <si>
    <t>Brock Bowers</t>
  </si>
  <si>
    <t>Michael Mayer</t>
  </si>
  <si>
    <t>Davante Adams</t>
  </si>
  <si>
    <t>Jakobi Meyers</t>
  </si>
  <si>
    <t>Tre Tucker</t>
  </si>
  <si>
    <t>Bo Nix</t>
  </si>
  <si>
    <t>Javonte Williams</t>
  </si>
  <si>
    <t>Jaleel McLaughlin</t>
  </si>
  <si>
    <t>Audric Estime</t>
  </si>
  <si>
    <t>Samaje Perine</t>
  </si>
  <si>
    <t>Greg Dulcich</t>
  </si>
  <si>
    <t>Courtland Sutton</t>
  </si>
  <si>
    <t>Marvin Mims</t>
  </si>
  <si>
    <t>Josh Reynolds</t>
  </si>
  <si>
    <t>Tim Patrick</t>
  </si>
  <si>
    <t>Troy Franklin</t>
  </si>
  <si>
    <t>Jayden Daniels</t>
  </si>
  <si>
    <t>Brian Robinson Jr.</t>
  </si>
  <si>
    <t>Austin Ekeler</t>
  </si>
  <si>
    <t>Ben Sinnott</t>
  </si>
  <si>
    <t>Zach Ertz</t>
  </si>
  <si>
    <t>Terry McLaurin</t>
  </si>
  <si>
    <t>Jahan Dotson</t>
  </si>
  <si>
    <t>Dyami Brown</t>
  </si>
  <si>
    <t>Luke McCaffrey</t>
  </si>
  <si>
    <t>Will Levis</t>
  </si>
  <si>
    <t>Tony Pollard</t>
  </si>
  <si>
    <t>Tyjae Spears</t>
  </si>
  <si>
    <t>Chigoziem Okonkwo</t>
  </si>
  <si>
    <t>Calvin Ridley</t>
  </si>
  <si>
    <t>DeAndre Hopkins</t>
  </si>
  <si>
    <t>Tyler Boyd</t>
  </si>
  <si>
    <t>Treylon Burks</t>
  </si>
  <si>
    <t>Drake Maye</t>
  </si>
  <si>
    <t>Jacoby Brissett</t>
  </si>
  <si>
    <t>Rhamondre Stevenson</t>
  </si>
  <si>
    <t>Antonio Gibson</t>
  </si>
  <si>
    <t>Hunter Henry</t>
  </si>
  <si>
    <t>Ja'Lynn Polk</t>
  </si>
  <si>
    <t>Demario Douglas</t>
  </si>
  <si>
    <t>K.J. Osborn</t>
  </si>
  <si>
    <t>Kendrick Bourne</t>
  </si>
  <si>
    <t>Javon Baker</t>
  </si>
  <si>
    <t>Bryce Young</t>
  </si>
  <si>
    <t>Jonathon Brooks</t>
  </si>
  <si>
    <t>Chuba Hubbard</t>
  </si>
  <si>
    <t>Miles Sanders</t>
  </si>
  <si>
    <t>Tommy Tremble</t>
  </si>
  <si>
    <t>Ja'Tavion Sanders</t>
  </si>
  <si>
    <t>Diontae Johnson</t>
  </si>
  <si>
    <t>Adam Thielen</t>
  </si>
  <si>
    <t>Xavier Legette</t>
  </si>
  <si>
    <t>Full_Name</t>
  </si>
  <si>
    <t>Abbrev</t>
  </si>
  <si>
    <t>TOT</t>
  </si>
  <si>
    <t>'25 Proj --&gt;</t>
  </si>
  <si>
    <t>Kareem Hunt</t>
  </si>
  <si>
    <t>Carson Steele</t>
  </si>
  <si>
    <t>Noah Gray</t>
  </si>
  <si>
    <t>JuJu Smith-Schuster</t>
  </si>
  <si>
    <t>Isaac Guerendo</t>
  </si>
  <si>
    <t>Luke Farrell</t>
  </si>
  <si>
    <t>Nick Westbrook-Ikhine</t>
  </si>
  <si>
    <t>Malik Washington</t>
  </si>
  <si>
    <t>Tutu Atwell</t>
  </si>
  <si>
    <t>Tyler Higbee</t>
  </si>
  <si>
    <t>Davis Allen</t>
  </si>
  <si>
    <t>Jordan Whittington</t>
  </si>
  <si>
    <t>Ronnie Rivers</t>
  </si>
  <si>
    <t>Grant Calcaterra</t>
  </si>
  <si>
    <t>Kyle Juszczyk</t>
  </si>
  <si>
    <t>Justin Watson</t>
  </si>
  <si>
    <t>Braxton Berrios</t>
  </si>
  <si>
    <t>Brevin Jordan</t>
  </si>
  <si>
    <t>Brock Wright</t>
  </si>
  <si>
    <t>Emanuel Wilson</t>
  </si>
  <si>
    <t>Mecole Hardman</t>
  </si>
  <si>
    <t>Tylan Wallace</t>
  </si>
  <si>
    <t>Ty Johnson</t>
  </si>
  <si>
    <t>Deuce Vaughn</t>
  </si>
  <si>
    <t>Luke Schoonmaker</t>
  </si>
  <si>
    <t>Jonathan Mingo</t>
  </si>
  <si>
    <t>Parris Campbell</t>
  </si>
  <si>
    <t>Semaje Perine</t>
  </si>
  <si>
    <t>Drew Sample</t>
  </si>
  <si>
    <t>Charlie Jones</t>
  </si>
  <si>
    <t>Olamide Zaccheaus</t>
  </si>
  <si>
    <t>Durham Smythe</t>
  </si>
  <si>
    <t>Travis Homer</t>
  </si>
  <si>
    <t>Isaiah Davis</t>
  </si>
  <si>
    <t>Jeremy Ruckert</t>
  </si>
  <si>
    <t>Allen Lazard</t>
  </si>
  <si>
    <t>Simi Fehoko</t>
  </si>
  <si>
    <t>Marquez Valdes-Scantling</t>
  </si>
  <si>
    <t>Jake Bobo</t>
  </si>
  <si>
    <t>Parker Washington</t>
  </si>
  <si>
    <t>Brenton Strange</t>
  </si>
  <si>
    <t>Johnny Mundt</t>
  </si>
  <si>
    <t>Hassan Haskins</t>
  </si>
  <si>
    <t>Kenny Pickett</t>
  </si>
  <si>
    <t>David Bell</t>
  </si>
  <si>
    <t>Michael Woods II</t>
  </si>
  <si>
    <t>Tyler Goodson</t>
  </si>
  <si>
    <t>Drew Ogletree</t>
  </si>
  <si>
    <t>Will Mallory</t>
  </si>
  <si>
    <t>Albert Okwuegbunam</t>
  </si>
  <si>
    <t>J.J. McCarthy</t>
  </si>
  <si>
    <t>Khadarel Hodge</t>
  </si>
  <si>
    <t>Casey Washington</t>
  </si>
  <si>
    <t>Cordarrelle Patterson</t>
  </si>
  <si>
    <t>Darnell Washington</t>
  </si>
  <si>
    <t>Sterling Shepard</t>
  </si>
  <si>
    <t>Foster Moreau</t>
  </si>
  <si>
    <t>Bub Means</t>
  </si>
  <si>
    <t>Sincere McCormick</t>
  </si>
  <si>
    <t>Tyler Badie</t>
  </si>
  <si>
    <t>Adam Trautman</t>
  </si>
  <si>
    <t>Devaughn Vele</t>
  </si>
  <si>
    <t>Jeremy McNichols</t>
  </si>
  <si>
    <t>John Bates</t>
  </si>
  <si>
    <t>Josh Whyle</t>
  </si>
  <si>
    <t>Austin Hooper</t>
  </si>
  <si>
    <t>Kayshon Boutte</t>
  </si>
  <si>
    <t>Jalen Coker</t>
  </si>
  <si>
    <t>David Moore</t>
  </si>
  <si>
    <t>Stone Smartt</t>
  </si>
  <si>
    <t>NOR</t>
  </si>
  <si>
    <t>Cedrick Wilson Jr.</t>
  </si>
  <si>
    <t>TAM</t>
  </si>
  <si>
    <t>Kyle Trask</t>
  </si>
  <si>
    <t>PB,AP-1,AP OPoY-11</t>
  </si>
  <si>
    <t>PB</t>
  </si>
  <si>
    <t>P</t>
  </si>
  <si>
    <t>JK Scott</t>
  </si>
  <si>
    <t>SFO</t>
  </si>
  <si>
    <t>PB,AP ORoY-5</t>
  </si>
  <si>
    <t>S</t>
  </si>
  <si>
    <t>Miles Killebrew</t>
  </si>
  <si>
    <t>PB,AP-1,AP OPoY-7</t>
  </si>
  <si>
    <t>PB,AP-1</t>
  </si>
  <si>
    <t>Jack Fox</t>
  </si>
  <si>
    <t>Riley Dixon</t>
  </si>
  <si>
    <t>LVR</t>
  </si>
  <si>
    <t>AJ Cole III</t>
  </si>
  <si>
    <t>NWE</t>
  </si>
  <si>
    <t>Kyle Allen</t>
  </si>
  <si>
    <t>Clayton Tune</t>
  </si>
  <si>
    <t>Nick Mullens</t>
  </si>
  <si>
    <t>Johnny Hekker</t>
  </si>
  <si>
    <t>Tyson Bagent</t>
  </si>
  <si>
    <t>Bryan Anger</t>
  </si>
  <si>
    <t>Josh Johnson</t>
  </si>
  <si>
    <t>Taylor Heinicke</t>
  </si>
  <si>
    <t>Hendon Hooker</t>
  </si>
  <si>
    <t>Mike White</t>
  </si>
  <si>
    <t>Sam Howell</t>
  </si>
  <si>
    <t>KAN</t>
  </si>
  <si>
    <t>Carson Wentz</t>
  </si>
  <si>
    <t>Tyrod Taylor</t>
  </si>
  <si>
    <t>Mitchell Trubisky</t>
  </si>
  <si>
    <t>Tim Boyle</t>
  </si>
  <si>
    <t>2TM</t>
  </si>
  <si>
    <t>Joe Milton</t>
  </si>
  <si>
    <t>Brandon Allen</t>
  </si>
  <si>
    <t>Bailey Zappe</t>
  </si>
  <si>
    <t>Skylar Thompson</t>
  </si>
  <si>
    <t>Davis Mills</t>
  </si>
  <si>
    <t>Jake Haener</t>
  </si>
  <si>
    <t>Trey Lance</t>
  </si>
  <si>
    <t>Jimmy Garoppolo</t>
  </si>
  <si>
    <t>Marcus Mariota</t>
  </si>
  <si>
    <t>Tommy DeVito</t>
  </si>
  <si>
    <t>Tanner McKee</t>
  </si>
  <si>
    <t>Joshua Dobbs</t>
  </si>
  <si>
    <t>GNB</t>
  </si>
  <si>
    <t>Malik Willis</t>
  </si>
  <si>
    <t>Desmond Ridder</t>
  </si>
  <si>
    <t>Dorian Thompson-Robinson</t>
  </si>
  <si>
    <t>Tyler Huntley</t>
  </si>
  <si>
    <t>Andy Dalton</t>
  </si>
  <si>
    <t>Drew Lock</t>
  </si>
  <si>
    <t>Mason Rudolph</t>
  </si>
  <si>
    <t>Spencer Rattler</t>
  </si>
  <si>
    <t>Joe Flacco</t>
  </si>
  <si>
    <t>Mac Jones</t>
  </si>
  <si>
    <t>AP CPoY-25</t>
  </si>
  <si>
    <t>Jameis Winston</t>
  </si>
  <si>
    <t>Cooper Rush</t>
  </si>
  <si>
    <t>PB,AP CPoY-14</t>
  </si>
  <si>
    <t>PB,AP ORoY-7</t>
  </si>
  <si>
    <t>AP CPoY-11</t>
  </si>
  <si>
    <t>PB,AP-1,AP MVP-2,AP OPoY-2</t>
  </si>
  <si>
    <t>PB,AP MVP-7,AP OPoY-17,AP ORoY-1</t>
  </si>
  <si>
    <t>PB,AP-2,AP MVP-1,AP OPoY-6</t>
  </si>
  <si>
    <t>AP MVP-8,AP CPoY-13</t>
  </si>
  <si>
    <t>PB,AP MVP-5,AP OPoY-9</t>
  </si>
  <si>
    <t>AP CPoY-10</t>
  </si>
  <si>
    <t>PB,AP MVP-10,AP CPoY-3</t>
  </si>
  <si>
    <t>AP ORoY-10</t>
  </si>
  <si>
    <t>AP ORoY-3</t>
  </si>
  <si>
    <t>PB,AP MVP-11,AP OPoY-11</t>
  </si>
  <si>
    <t>AP MVP-6,AP OPoY-17</t>
  </si>
  <si>
    <t>AP CPoY-7</t>
  </si>
  <si>
    <t>PB,AP MVP-4,AP OPoY-5,AP CPoY-1</t>
  </si>
  <si>
    <t>Awards</t>
  </si>
  <si>
    <t>GS</t>
  </si>
  <si>
    <t>Age</t>
  </si>
  <si>
    <t>CB</t>
  </si>
  <si>
    <t>Tavierre Thomas</t>
  </si>
  <si>
    <t>Steven Sims</t>
  </si>
  <si>
    <t>Laviska Shenault Jr.</t>
  </si>
  <si>
    <t>Cody Schrader</t>
  </si>
  <si>
    <t>LB</t>
  </si>
  <si>
    <t>Jalen Reeves-Maybin</t>
  </si>
  <si>
    <t>Dell Pettus</t>
  </si>
  <si>
    <t>Chris Oladokun</t>
  </si>
  <si>
    <t>FS</t>
  </si>
  <si>
    <t>Julian Love</t>
  </si>
  <si>
    <t>Charlie Kolar</t>
  </si>
  <si>
    <t>Joshua Kelley</t>
  </si>
  <si>
    <t>Marcus Jones</t>
  </si>
  <si>
    <t>Jha'Quan Jackson</t>
  </si>
  <si>
    <t>Jermaine Jackson</t>
  </si>
  <si>
    <t>Tanner Hudson</t>
  </si>
  <si>
    <t>DB</t>
  </si>
  <si>
    <t>Jaden Hicks</t>
  </si>
  <si>
    <t>Matthew Hayball</t>
  </si>
  <si>
    <t>Ashtyn Davis</t>
  </si>
  <si>
    <t>Jacob Cowing</t>
  </si>
  <si>
    <t>British Brooks</t>
  </si>
  <si>
    <t>Dane Belton</t>
  </si>
  <si>
    <t>Jake Bailey</t>
  </si>
  <si>
    <t>Kevin Austin</t>
  </si>
  <si>
    <t>Ke'Shawn Vaughn</t>
  </si>
  <si>
    <t>Deven Thompkins</t>
  </si>
  <si>
    <t>Ainias Smith</t>
  </si>
  <si>
    <t>AP-2</t>
  </si>
  <si>
    <t>PB,AP-2</t>
  </si>
  <si>
    <t>Tyreik McAllister</t>
  </si>
  <si>
    <t>Kameron Johnson</t>
  </si>
  <si>
    <t>FB</t>
  </si>
  <si>
    <t>C.J. Ham</t>
  </si>
  <si>
    <t>Jake Browning</t>
  </si>
  <si>
    <t>Velus Jones Jr.</t>
  </si>
  <si>
    <t>Jalen Reagor</t>
  </si>
  <si>
    <t>George Holani</t>
  </si>
  <si>
    <t>Reggie Gilliam</t>
  </si>
  <si>
    <t>Myles Gaskin</t>
  </si>
  <si>
    <t>Darrynton Evans</t>
  </si>
  <si>
    <t>Tyrion Davis-Price</t>
  </si>
  <si>
    <t>PB,AP-1,AP MVP-8,AP OPoY-3</t>
  </si>
  <si>
    <t>Blake Watson</t>
  </si>
  <si>
    <t>Jarrett Stidham</t>
  </si>
  <si>
    <t>Xavier Smith</t>
  </si>
  <si>
    <t>Tony Jones</t>
  </si>
  <si>
    <t>Devin Duvernay</t>
  </si>
  <si>
    <t>AP CPoY-19</t>
  </si>
  <si>
    <t>Jonathan Ward</t>
  </si>
  <si>
    <t>DJ Turner</t>
  </si>
  <si>
    <t>Jacob Kibodi</t>
  </si>
  <si>
    <t>Ashton Dulin</t>
  </si>
  <si>
    <t>Chris Collier</t>
  </si>
  <si>
    <t>PB,AP-1,AP ORoY-2</t>
  </si>
  <si>
    <t>Sione Vaki</t>
  </si>
  <si>
    <t>PB,AP ORoY-4</t>
  </si>
  <si>
    <t>Brian Thomas</t>
  </si>
  <si>
    <t>Aaron Shampklin</t>
  </si>
  <si>
    <t>Jermar Jefferson</t>
  </si>
  <si>
    <t>Michael Burton</t>
  </si>
  <si>
    <t>Dalvin Cook</t>
  </si>
  <si>
    <t>DeeJay Dallas</t>
  </si>
  <si>
    <t>J.J. Taylor</t>
  </si>
  <si>
    <t>Alec Ingold</t>
  </si>
  <si>
    <t>Hunter Luepke</t>
  </si>
  <si>
    <t>Derius Davis</t>
  </si>
  <si>
    <t>Jase McClellan</t>
  </si>
  <si>
    <t>Terrell Jennings</t>
  </si>
  <si>
    <t>Mike Boone</t>
  </si>
  <si>
    <t>Raheem Blackshear</t>
  </si>
  <si>
    <t>Jeff Wilson</t>
  </si>
  <si>
    <t>KaVontae Turpin</t>
  </si>
  <si>
    <t>Jordan Mims</t>
  </si>
  <si>
    <t>Jamycal Hasty</t>
  </si>
  <si>
    <t>Julius Chestnut</t>
  </si>
  <si>
    <t>Emari Demercado</t>
  </si>
  <si>
    <t>Pierre Strong</t>
  </si>
  <si>
    <t>Dare Ogunbowale</t>
  </si>
  <si>
    <t>Craig Reynolds</t>
  </si>
  <si>
    <t>Kenny McIntosh</t>
  </si>
  <si>
    <t>D'Ernest Johnson</t>
  </si>
  <si>
    <t>Chris Rodriguez</t>
  </si>
  <si>
    <t>Michael Carter</t>
  </si>
  <si>
    <t>Chris Brooks</t>
  </si>
  <si>
    <t>Patrick Taylor</t>
  </si>
  <si>
    <t>Sean Tucker</t>
  </si>
  <si>
    <t>Ameer Abdullah</t>
  </si>
  <si>
    <t>AP CPoY-8</t>
  </si>
  <si>
    <t>Cam Akers</t>
  </si>
  <si>
    <t>AP CPoY-2</t>
  </si>
  <si>
    <t>AP ORoY-6</t>
  </si>
  <si>
    <t>PB,AP OPoY-8</t>
  </si>
  <si>
    <t>PB,AP OPoY-11</t>
  </si>
  <si>
    <t>PB,AP CPoY-19</t>
  </si>
  <si>
    <t>AP OPoY-11</t>
  </si>
  <si>
    <t>PB,AP-2,AP OPoY-4</t>
  </si>
  <si>
    <t>PB,AP-1,AP MVP-3,AP OPoY-1,AP CPoY-14</t>
  </si>
  <si>
    <t>1D</t>
  </si>
  <si>
    <t>OL</t>
  </si>
  <si>
    <t>Jake Brendel</t>
  </si>
  <si>
    <t>Andrew Beck</t>
  </si>
  <si>
    <t>Brenden Bates</t>
  </si>
  <si>
    <t>Shane Zylstra</t>
  </si>
  <si>
    <t>Jared Wiley</t>
  </si>
  <si>
    <t>Ben VanSumeren</t>
  </si>
  <si>
    <t>Brycen Tremayne</t>
  </si>
  <si>
    <t>Juanyeh Thomas</t>
  </si>
  <si>
    <t>Trent Taylor</t>
  </si>
  <si>
    <t>Geoff Swaim</t>
  </si>
  <si>
    <t>Tyler Smith</t>
  </si>
  <si>
    <t>T</t>
  </si>
  <si>
    <t>Dan Skipper</t>
  </si>
  <si>
    <t>John Samuel Shenker</t>
  </si>
  <si>
    <t>Tyrell Shavers</t>
  </si>
  <si>
    <t>Tyler Scott</t>
  </si>
  <si>
    <t>Trenton Scott</t>
  </si>
  <si>
    <t>John Ross</t>
  </si>
  <si>
    <t>Kendric Pryor</t>
  </si>
  <si>
    <t>Wanya Morris</t>
  </si>
  <si>
    <t>Anthony Miller</t>
  </si>
  <si>
    <t>David Martin-Robinson</t>
  </si>
  <si>
    <t>Tay Martin</t>
  </si>
  <si>
    <t>Vederian Lowe</t>
  </si>
  <si>
    <t>Marcedes Lewis</t>
  </si>
  <si>
    <t>OT</t>
  </si>
  <si>
    <t>JC Latham</t>
  </si>
  <si>
    <t>Ramel Keyton</t>
  </si>
  <si>
    <t>Collin Johnson</t>
  </si>
  <si>
    <t>Brandon Johnson</t>
  </si>
  <si>
    <t>E.J. Jenkins</t>
  </si>
  <si>
    <t>DE</t>
  </si>
  <si>
    <t>Sam Hubbard</t>
  </si>
  <si>
    <t>Anthony Gould</t>
  </si>
  <si>
    <t>Feleipe Franks</t>
  </si>
  <si>
    <t>Jody Fortson</t>
  </si>
  <si>
    <t>John FitzPatrick</t>
  </si>
  <si>
    <t>Ross Dwelley</t>
  </si>
  <si>
    <t>Divine Deablo</t>
  </si>
  <si>
    <t>Zach Davidson</t>
  </si>
  <si>
    <t>Jaelon Darden</t>
  </si>
  <si>
    <t>Robbie Chosen</t>
  </si>
  <si>
    <t>Mike Caliendo</t>
  </si>
  <si>
    <t>Chris Blair</t>
  </si>
  <si>
    <t>Isaiah Williams</t>
  </si>
  <si>
    <t>Kristian Wilkerson</t>
  </si>
  <si>
    <t>Cody White</t>
  </si>
  <si>
    <t>Austin Trammell</t>
  </si>
  <si>
    <t>Eric Tomlinson</t>
  </si>
  <si>
    <t>Jack Stoll</t>
  </si>
  <si>
    <t>Nikko Remigio</t>
  </si>
  <si>
    <t>Mason Kinsey</t>
  </si>
  <si>
    <t>Isaiah Hodgins</t>
  </si>
  <si>
    <t>Grant Dubose</t>
  </si>
  <si>
    <t>Ronnie Bell</t>
  </si>
  <si>
    <t>Jaheim Bell</t>
  </si>
  <si>
    <t>Jamari Thrash</t>
  </si>
  <si>
    <t>Ian Thomas</t>
  </si>
  <si>
    <t>Allen Robinson</t>
  </si>
  <si>
    <t>Patrick Ricard</t>
  </si>
  <si>
    <t>James Proche</t>
  </si>
  <si>
    <t>Terrace Marshall Jr.</t>
  </si>
  <si>
    <t>Chris Manhertz</t>
  </si>
  <si>
    <t>Tim Jones</t>
  </si>
  <si>
    <t>Trenton Irwin</t>
  </si>
  <si>
    <t>Dallin Holker</t>
  </si>
  <si>
    <t>D'Wayne Eskridge</t>
  </si>
  <si>
    <t>Josiah Deguara</t>
  </si>
  <si>
    <t>Tanner Conner</t>
  </si>
  <si>
    <t>Dan Chisena</t>
  </si>
  <si>
    <t>Alex Bachman</t>
  </si>
  <si>
    <t>Tyquan Thornton</t>
  </si>
  <si>
    <t>Ben Sims</t>
  </si>
  <si>
    <t>DL</t>
  </si>
  <si>
    <t>Scott Matlock</t>
  </si>
  <si>
    <t>Kenny Yeboah</t>
  </si>
  <si>
    <t>Ben Skowronek</t>
  </si>
  <si>
    <t>Quintin Morris</t>
  </si>
  <si>
    <t>Scott Miller</t>
  </si>
  <si>
    <t>Peyton Hendershot</t>
  </si>
  <si>
    <t>Cam Grandy</t>
  </si>
  <si>
    <t>Devin Culp</t>
  </si>
  <si>
    <t>Blake Whiteheart</t>
  </si>
  <si>
    <t>Tip Reiman</t>
  </si>
  <si>
    <t>MyCole Pruitt</t>
  </si>
  <si>
    <t>Bryce Oliver</t>
  </si>
  <si>
    <t>Connor Heyward</t>
  </si>
  <si>
    <t>Chris Conley</t>
  </si>
  <si>
    <t>Charlie Woerner</t>
  </si>
  <si>
    <t>Brandon Powell</t>
  </si>
  <si>
    <t>Hunter Long</t>
  </si>
  <si>
    <t>KhaDarel Hodge</t>
  </si>
  <si>
    <t>Tucker Fisk</t>
  </si>
  <si>
    <t>River Cracraft</t>
  </si>
  <si>
    <t>Britain Covey</t>
  </si>
  <si>
    <t>Gerald Everett</t>
  </si>
  <si>
    <t>Pharaoh Brown</t>
  </si>
  <si>
    <t>Brevyn Spann-Ford</t>
  </si>
  <si>
    <t>Andrew Ogletree</t>
  </si>
  <si>
    <t>Rakim Jarrett</t>
  </si>
  <si>
    <t>Jamison Crowder</t>
  </si>
  <si>
    <t>DeAndre Carter</t>
  </si>
  <si>
    <t>Harrison Bryant</t>
  </si>
  <si>
    <t>Malik Heath</t>
  </si>
  <si>
    <t>Ryan Flournoy</t>
  </si>
  <si>
    <t>Eric Saubert</t>
  </si>
  <si>
    <t>Payne Durham</t>
  </si>
  <si>
    <t>Dante Pettis</t>
  </si>
  <si>
    <t>Ryan Miller</t>
  </si>
  <si>
    <t>Xavier Hutchinson</t>
  </si>
  <si>
    <t>Julian Hill</t>
  </si>
  <si>
    <t>Mo Alie-Cox</t>
  </si>
  <si>
    <t>Mason Tipton</t>
  </si>
  <si>
    <t>Nate Adkins</t>
  </si>
  <si>
    <t>Cade Stover</t>
  </si>
  <si>
    <t>Nick Vannett</t>
  </si>
  <si>
    <t>Lucas Krull</t>
  </si>
  <si>
    <t>Robert Woods</t>
  </si>
  <si>
    <t>Elijah Higgins</t>
  </si>
  <si>
    <t>Erick All</t>
  </si>
  <si>
    <t>John Metchie</t>
  </si>
  <si>
    <t>Tyler Johnson</t>
  </si>
  <si>
    <t>AJ Barner</t>
  </si>
  <si>
    <t>Lil'Jordan Humphrey</t>
  </si>
  <si>
    <t>3TM</t>
  </si>
  <si>
    <t>AP CPoY-6</t>
  </si>
  <si>
    <t>Calvin Austin III</t>
  </si>
  <si>
    <t>Jordan Akins</t>
  </si>
  <si>
    <t>AP CPoY-17</t>
  </si>
  <si>
    <t>PB,AP-2,AP OPoY-11</t>
  </si>
  <si>
    <t>AP ORoY-9</t>
  </si>
  <si>
    <t>Tgt</t>
  </si>
  <si>
    <t>Receiving</t>
  </si>
  <si>
    <t>Y/R</t>
  </si>
  <si>
    <t>Penei Sewell</t>
  </si>
  <si>
    <t>0-1-0</t>
  </si>
  <si>
    <t>0-2-0</t>
  </si>
  <si>
    <t>1-0-0</t>
  </si>
  <si>
    <t>2-0-0</t>
  </si>
  <si>
    <t>0-6-0</t>
  </si>
  <si>
    <t>13-4-0</t>
  </si>
  <si>
    <t>15-1-0</t>
  </si>
  <si>
    <t>14-3-0</t>
  </si>
  <si>
    <t>15-2-0</t>
  </si>
  <si>
    <t>QBR</t>
  </si>
  <si>
    <t>Succ%</t>
  </si>
  <si>
    <t>QBrec</t>
  </si>
  <si>
    <t>Tom Kennedy</t>
  </si>
  <si>
    <t>C.J. Goodwin</t>
  </si>
  <si>
    <t>C</t>
  </si>
  <si>
    <t>Zach Frazier</t>
  </si>
  <si>
    <t>Sam Franklin</t>
  </si>
  <si>
    <t>Erik Ezukanma</t>
  </si>
  <si>
    <t>Taylor Decker</t>
  </si>
  <si>
    <t>Baylor Cupp</t>
  </si>
  <si>
    <t>Irvin Charles</t>
  </si>
  <si>
    <t>A/G</t>
  </si>
  <si>
    <t>Y/Tgt</t>
  </si>
  <si>
    <t>Ctch%</t>
  </si>
  <si>
    <t>R/G</t>
  </si>
  <si>
    <t>Checks:</t>
  </si>
  <si>
    <t>Head Coach Change</t>
  </si>
  <si>
    <t>Offensive Coordinator Change</t>
  </si>
  <si>
    <t>Defensive Coordinator Change</t>
  </si>
  <si>
    <t>New: Raheem Morris (was Dan Quinn)</t>
  </si>
  <si>
    <t>New: Zac Robinson (was Dave Ragone)</t>
  </si>
  <si>
    <t>New: Jimmy Lake (was Ryan Nielsen)</t>
  </si>
  <si>
    <t>New: Zach Orr (was Mike Macdonald)</t>
  </si>
  <si>
    <t>New: Joe Brady (was Ken Dorsey)</t>
  </si>
  <si>
    <t>New: Bobby Babich (was Leslie Frazier*)</t>
  </si>
  <si>
    <t>New: Dave Canales (was Frank Reich)</t>
  </si>
  <si>
    <t>New: Brad Idzik (was Thomas Brown)</t>
  </si>
  <si>
    <t>New: Ben Johnson (was Matt Eberflus)</t>
  </si>
  <si>
    <t>New: Declan Doyle (was Shane Waldron)</t>
  </si>
  <si>
    <t>New: Dennis Allen (was Alan Williams*)</t>
  </si>
  <si>
    <t>New: Dan Pitcher (was Brian Callahan)</t>
  </si>
  <si>
    <t>New: Al Golden (was Lou Anarumo)</t>
  </si>
  <si>
    <t>New: TBD (was Ken Dorsey)</t>
  </si>
  <si>
    <t>New: Brian Schottenheimer (was Mike McCarthy)</t>
  </si>
  <si>
    <t>TBD (was Brian Schottenheimer)</t>
  </si>
  <si>
    <t>New: Matt Eberflus (was Dan Quinn)</t>
  </si>
  <si>
    <t>TBD (was Ben Johnson)</t>
  </si>
  <si>
    <t>TBD (was Aaron Glenn)</t>
  </si>
  <si>
    <t>New: TBD (was Bobby Slowik)</t>
  </si>
  <si>
    <t>New: Liam Coen (was Doug Pederson)</t>
  </si>
  <si>
    <t>TBD (was Press Taylor)</t>
  </si>
  <si>
    <t>New: Pete Carroll (was Antonio Pierce)</t>
  </si>
  <si>
    <t>New: TBD (was Luke Getsy)</t>
  </si>
  <si>
    <t>New: TBD (was Anthony Weaver)</t>
  </si>
  <si>
    <t>New: Mike Vrabel (was Jerod Mayo)</t>
  </si>
  <si>
    <t>TBD (was Alex Van Pelt)</t>
  </si>
  <si>
    <t>New: Kellen Moore (was Dennis Allen)</t>
  </si>
  <si>
    <t>TBD (was Jake Peetz*)</t>
  </si>
  <si>
    <t>TBD (was Joe Woods)</t>
  </si>
  <si>
    <t>New: Shane Bowen (was Wink Martindale)</t>
  </si>
  <si>
    <t>New: Aaron Glenn (was Robert Saleh)</t>
  </si>
  <si>
    <t>New: Steve Wilks (was Jeff Ulbrich)</t>
  </si>
  <si>
    <t>New: Kellen Moore (was Brian Johnson)</t>
  </si>
  <si>
    <t>New: Vic Fangio (was Sean Desai*)</t>
  </si>
  <si>
    <t>New: Arthur Smith (was Eddie Faulkner*)</t>
  </si>
  <si>
    <t>New: TBD (was Klint Kubiak)</t>
  </si>
  <si>
    <t>New: Robert Saleh (was Nick Sorensen)</t>
  </si>
  <si>
    <t>New: Mike Macdonald (was Pete Carroll)</t>
  </si>
  <si>
    <t>New: Ryan Grubb (was Shane Waldron)</t>
  </si>
  <si>
    <t>New: Aden Durde (was Mike Macdonald*)</t>
  </si>
  <si>
    <t>New: Brian Callahan (was Mike Vrabel)</t>
  </si>
  <si>
    <t>New: Nick Holz (was Todd Downing)</t>
  </si>
  <si>
    <t>New: Dan Quinn (was Ron Rivera)</t>
  </si>
  <si>
    <t>New: Kliff Kingsbury (was Eric Bieniemy)</t>
  </si>
  <si>
    <t>New: Joe Whitt Jr. (was Jack Del Rio)</t>
  </si>
  <si>
    <t>IR</t>
  </si>
  <si>
    <t>FA &amp; Injury Buffer</t>
  </si>
  <si>
    <t>Will Grier</t>
  </si>
  <si>
    <t>Gardner Minshew</t>
  </si>
  <si>
    <t>Zach Wilson</t>
  </si>
  <si>
    <t>&lt;- Checks</t>
  </si>
  <si>
    <t>Rondale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</si>
</sst>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#,##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&quot;Aptos Narrow&quot;"/>
    </font>
    <font>
      <b/>
      <sz val="10"/>
      <color rgb="FF000000"/>
      <name val="Arial"/>
      <family val="2"/>
    </font>
    <font>
      <b/>
      <sz val="10"/>
      <color theme="1"/>
      <name val="Aptos Narrow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B968F"/>
        <bgColor rgb="FFEB968F"/>
      </patternFill>
    </fill>
    <fill>
      <patternFill patternType="solid">
        <fgColor rgb="FFEA938B"/>
        <bgColor rgb="FFEA938B"/>
      </patternFill>
    </fill>
    <fill>
      <patternFill patternType="solid">
        <fgColor rgb="FFF0B0AB"/>
        <bgColor rgb="FFF0B0AB"/>
      </patternFill>
    </fill>
    <fill>
      <patternFill patternType="solid">
        <fgColor rgb="FFEDA59F"/>
        <bgColor rgb="FFEDA59F"/>
      </patternFill>
    </fill>
    <fill>
      <patternFill patternType="solid">
        <fgColor rgb="FFF1BAB5"/>
        <bgColor rgb="FFF1BAB5"/>
      </patternFill>
    </fill>
    <fill>
      <patternFill patternType="solid">
        <fgColor rgb="FFF0B0AA"/>
        <bgColor rgb="FFF0B0AA"/>
      </patternFill>
    </fill>
    <fill>
      <patternFill patternType="solid">
        <fgColor rgb="FFF0B5AF"/>
        <bgColor rgb="FFF0B5AF"/>
      </patternFill>
    </fill>
    <fill>
      <patternFill patternType="solid">
        <fgColor rgb="FFF8DDDB"/>
        <bgColor rgb="FFF8DDDB"/>
      </patternFill>
    </fill>
    <fill>
      <patternFill patternType="solid">
        <fgColor rgb="FFFAE8E6"/>
        <bgColor rgb="FFFAE8E6"/>
      </patternFill>
    </fill>
    <fill>
      <patternFill patternType="solid">
        <fgColor rgb="FFFEFBFA"/>
        <bgColor rgb="FFFEFBFA"/>
      </patternFill>
    </fill>
    <fill>
      <patternFill patternType="solid">
        <fgColor rgb="FFFAE4E2"/>
        <bgColor rgb="FFFAE4E2"/>
      </patternFill>
    </fill>
    <fill>
      <patternFill patternType="solid">
        <fgColor rgb="FFDBF1E6"/>
        <bgColor rgb="FFDBF1E6"/>
      </patternFill>
    </fill>
    <fill>
      <patternFill patternType="solid">
        <fgColor rgb="FFDDF2E8"/>
        <bgColor rgb="FFDDF2E8"/>
      </patternFill>
    </fill>
    <fill>
      <patternFill patternType="solid">
        <fgColor rgb="FFB6E2CC"/>
        <bgColor rgb="FFB6E2CC"/>
      </patternFill>
    </fill>
    <fill>
      <patternFill patternType="solid">
        <fgColor rgb="FFD9F0E5"/>
        <bgColor rgb="FFD9F0E5"/>
      </patternFill>
    </fill>
    <fill>
      <patternFill patternType="solid">
        <fgColor rgb="FFD0ECDF"/>
        <bgColor rgb="FFD0ECDF"/>
      </patternFill>
    </fill>
    <fill>
      <patternFill patternType="solid">
        <fgColor rgb="FFF7FCF9"/>
        <bgColor rgb="FFF7FCF9"/>
      </patternFill>
    </fill>
    <fill>
      <patternFill patternType="solid">
        <fgColor rgb="FFF5CDCA"/>
        <bgColor rgb="FFF5CDCA"/>
      </patternFill>
    </fill>
    <fill>
      <patternFill patternType="solid">
        <fgColor rgb="FF9ED8BC"/>
        <bgColor rgb="FF9ED8BC"/>
      </patternFill>
    </fill>
    <fill>
      <patternFill patternType="solid">
        <fgColor rgb="FFDFF3E9"/>
        <bgColor rgb="FFDFF3E9"/>
      </patternFill>
    </fill>
    <fill>
      <patternFill patternType="solid">
        <fgColor theme="0" tint="-0.14999847407452621"/>
        <bgColor rgb="FFA4C2F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/>
      <right/>
      <top style="thick">
        <color rgb="FF000000"/>
      </top>
      <bottom style="medium">
        <color indexed="64"/>
      </bottom>
      <diagonal/>
    </border>
    <border>
      <left style="medium">
        <color rgb="FF333639"/>
      </left>
      <right style="medium">
        <color rgb="FF333639"/>
      </right>
      <top style="medium">
        <color rgb="FF333639"/>
      </top>
      <bottom style="medium">
        <color rgb="FF333639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18" fillId="0" borderId="1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164" fontId="18" fillId="0" borderId="11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9" fontId="18" fillId="0" borderId="10" xfId="0" applyNumberFormat="1" applyFont="1" applyBorder="1" applyAlignment="1">
      <alignment horizontal="center" vertical="center"/>
    </xf>
    <xf numFmtId="165" fontId="18" fillId="0" borderId="11" xfId="0" applyNumberFormat="1" applyFont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1" fontId="0" fillId="0" borderId="0" xfId="0" applyNumberFormat="1"/>
    <xf numFmtId="0" fontId="18" fillId="34" borderId="13" xfId="43" applyFont="1" applyFill="1" applyBorder="1" applyAlignment="1">
      <alignment horizontal="center" wrapText="1"/>
    </xf>
    <xf numFmtId="166" fontId="18" fillId="0" borderId="13" xfId="43" applyNumberFormat="1" applyFont="1" applyBorder="1" applyAlignment="1">
      <alignment horizontal="center" wrapText="1"/>
    </xf>
    <xf numFmtId="165" fontId="18" fillId="0" borderId="14" xfId="43" applyNumberFormat="1" applyFont="1" applyBorder="1" applyAlignment="1">
      <alignment horizontal="center" wrapText="1"/>
    </xf>
    <xf numFmtId="164" fontId="18" fillId="0" borderId="15" xfId="43" applyNumberFormat="1" applyFont="1" applyBorder="1" applyAlignment="1">
      <alignment horizontal="center" wrapText="1"/>
    </xf>
    <xf numFmtId="1" fontId="18" fillId="0" borderId="15" xfId="43" applyNumberFormat="1" applyFont="1" applyBorder="1" applyAlignment="1">
      <alignment horizontal="center" wrapText="1"/>
    </xf>
    <xf numFmtId="2" fontId="18" fillId="0" borderId="15" xfId="43" applyNumberFormat="1" applyFont="1" applyBorder="1" applyAlignment="1">
      <alignment horizontal="center" wrapText="1"/>
    </xf>
    <xf numFmtId="165" fontId="18" fillId="0" borderId="15" xfId="43" applyNumberFormat="1" applyFont="1" applyBorder="1" applyAlignment="1">
      <alignment horizontal="center" wrapText="1"/>
    </xf>
    <xf numFmtId="164" fontId="18" fillId="0" borderId="13" xfId="43" applyNumberFormat="1" applyFont="1" applyBorder="1" applyAlignment="1">
      <alignment horizontal="center" wrapText="1"/>
    </xf>
    <xf numFmtId="1" fontId="18" fillId="0" borderId="13" xfId="43" applyNumberFormat="1" applyFont="1" applyBorder="1" applyAlignment="1">
      <alignment horizontal="center" wrapText="1"/>
    </xf>
    <xf numFmtId="2" fontId="18" fillId="0" borderId="14" xfId="43" applyNumberFormat="1" applyFont="1" applyBorder="1" applyAlignment="1">
      <alignment horizontal="center" wrapText="1"/>
    </xf>
    <xf numFmtId="2" fontId="18" fillId="0" borderId="0" xfId="43" applyNumberFormat="1" applyFont="1" applyAlignment="1">
      <alignment horizontal="center" wrapText="1"/>
    </xf>
    <xf numFmtId="0" fontId="19" fillId="0" borderId="0" xfId="43"/>
    <xf numFmtId="164" fontId="18" fillId="0" borderId="16" xfId="43" applyNumberFormat="1" applyFont="1" applyBorder="1" applyAlignment="1">
      <alignment horizontal="center" wrapText="1"/>
    </xf>
    <xf numFmtId="165" fontId="18" fillId="0" borderId="17" xfId="43" applyNumberFormat="1" applyFont="1" applyBorder="1" applyAlignment="1">
      <alignment horizontal="center" wrapText="1"/>
    </xf>
    <xf numFmtId="164" fontId="18" fillId="0" borderId="18" xfId="43" applyNumberFormat="1" applyFont="1" applyBorder="1" applyAlignment="1">
      <alignment horizontal="center" wrapText="1"/>
    </xf>
    <xf numFmtId="1" fontId="18" fillId="0" borderId="18" xfId="43" applyNumberFormat="1" applyFont="1" applyBorder="1" applyAlignment="1">
      <alignment horizontal="center" wrapText="1"/>
    </xf>
    <xf numFmtId="2" fontId="18" fillId="35" borderId="18" xfId="43" applyNumberFormat="1" applyFont="1" applyFill="1" applyBorder="1" applyAlignment="1">
      <alignment horizontal="center" wrapText="1"/>
    </xf>
    <xf numFmtId="165" fontId="18" fillId="35" borderId="18" xfId="43" applyNumberFormat="1" applyFont="1" applyFill="1" applyBorder="1" applyAlignment="1">
      <alignment horizontal="center" wrapText="1"/>
    </xf>
    <xf numFmtId="165" fontId="18" fillId="35" borderId="17" xfId="43" applyNumberFormat="1" applyFont="1" applyFill="1" applyBorder="1" applyAlignment="1">
      <alignment horizontal="center" wrapText="1"/>
    </xf>
    <xf numFmtId="165" fontId="18" fillId="0" borderId="18" xfId="43" applyNumberFormat="1" applyFont="1" applyBorder="1" applyAlignment="1">
      <alignment horizontal="center" wrapText="1"/>
    </xf>
    <xf numFmtId="2" fontId="18" fillId="0" borderId="18" xfId="43" applyNumberFormat="1" applyFont="1" applyBorder="1" applyAlignment="1">
      <alignment horizontal="center" wrapText="1"/>
    </xf>
    <xf numFmtId="1" fontId="18" fillId="35" borderId="16" xfId="43" applyNumberFormat="1" applyFont="1" applyFill="1" applyBorder="1" applyAlignment="1">
      <alignment horizontal="center" wrapText="1"/>
    </xf>
    <xf numFmtId="2" fontId="18" fillId="35" borderId="17" xfId="43" applyNumberFormat="1" applyFont="1" applyFill="1" applyBorder="1" applyAlignment="1">
      <alignment horizontal="center" wrapText="1"/>
    </xf>
    <xf numFmtId="164" fontId="18" fillId="0" borderId="21" xfId="43" applyNumberFormat="1" applyFont="1" applyBorder="1" applyAlignment="1">
      <alignment horizontal="center"/>
    </xf>
    <xf numFmtId="0" fontId="18" fillId="34" borderId="16" xfId="43" quotePrefix="1" applyFont="1" applyFill="1" applyBorder="1" applyAlignment="1">
      <alignment horizontal="center" wrapText="1"/>
    </xf>
    <xf numFmtId="0" fontId="18" fillId="0" borderId="12" xfId="43" applyFont="1" applyBorder="1" applyAlignment="1">
      <alignment horizontal="center" vertical="center"/>
    </xf>
    <xf numFmtId="0" fontId="18" fillId="0" borderId="19" xfId="43" applyFont="1" applyBorder="1" applyAlignment="1">
      <alignment horizontal="center" vertical="center"/>
    </xf>
    <xf numFmtId="0" fontId="18" fillId="0" borderId="11" xfId="43" applyFont="1" applyBorder="1" applyAlignment="1">
      <alignment horizontal="center" vertical="center"/>
    </xf>
    <xf numFmtId="164" fontId="18" fillId="0" borderId="10" xfId="43" applyNumberFormat="1" applyFont="1" applyBorder="1" applyAlignment="1">
      <alignment horizontal="center" vertical="center"/>
    </xf>
    <xf numFmtId="0" fontId="18" fillId="33" borderId="12" xfId="43" applyFont="1" applyFill="1" applyBorder="1" applyAlignment="1">
      <alignment horizontal="center" vertical="center"/>
    </xf>
    <xf numFmtId="164" fontId="18" fillId="0" borderId="11" xfId="43" applyNumberFormat="1" applyFont="1" applyBorder="1" applyAlignment="1">
      <alignment horizontal="center" vertical="center"/>
    </xf>
    <xf numFmtId="0" fontId="18" fillId="0" borderId="10" xfId="43" applyFont="1" applyBorder="1" applyAlignment="1">
      <alignment horizontal="center" vertical="center"/>
    </xf>
    <xf numFmtId="1" fontId="18" fillId="0" borderId="10" xfId="43" applyNumberFormat="1" applyFont="1" applyBorder="1" applyAlignment="1">
      <alignment horizontal="center" vertical="center"/>
    </xf>
    <xf numFmtId="9" fontId="18" fillId="0" borderId="10" xfId="43" applyNumberFormat="1" applyFont="1" applyBorder="1" applyAlignment="1">
      <alignment horizontal="center" vertical="center"/>
    </xf>
    <xf numFmtId="165" fontId="18" fillId="0" borderId="11" xfId="43" applyNumberFormat="1" applyFont="1" applyBorder="1" applyAlignment="1">
      <alignment horizontal="center" vertical="center"/>
    </xf>
    <xf numFmtId="0" fontId="20" fillId="0" borderId="22" xfId="43" applyFont="1" applyBorder="1" applyAlignment="1">
      <alignment horizontal="center" vertical="center"/>
    </xf>
    <xf numFmtId="0" fontId="21" fillId="0" borderId="20" xfId="43" applyFont="1" applyBorder="1" applyAlignment="1">
      <alignment horizontal="center" vertical="center"/>
    </xf>
    <xf numFmtId="1" fontId="20" fillId="0" borderId="21" xfId="43" applyNumberFormat="1" applyFont="1" applyBorder="1" applyAlignment="1">
      <alignment horizontal="center" vertical="center"/>
    </xf>
    <xf numFmtId="0" fontId="20" fillId="36" borderId="21" xfId="43" applyFont="1" applyFill="1" applyBorder="1" applyAlignment="1">
      <alignment horizontal="center" vertical="center"/>
    </xf>
    <xf numFmtId="164" fontId="18" fillId="0" borderId="0" xfId="43" applyNumberFormat="1" applyFont="1" applyAlignment="1">
      <alignment horizontal="center" vertical="center"/>
    </xf>
    <xf numFmtId="0" fontId="18" fillId="0" borderId="21" xfId="43" applyFont="1" applyBorder="1" applyAlignment="1">
      <alignment horizontal="center"/>
    </xf>
    <xf numFmtId="0" fontId="18" fillId="0" borderId="21" xfId="43" applyFont="1" applyBorder="1" applyAlignment="1">
      <alignment horizontal="center" vertical="center"/>
    </xf>
    <xf numFmtId="0" fontId="18" fillId="33" borderId="22" xfId="43" applyFont="1" applyFill="1" applyBorder="1" applyAlignment="1">
      <alignment horizontal="center" vertical="center"/>
    </xf>
    <xf numFmtId="164" fontId="18" fillId="0" borderId="21" xfId="43" applyNumberFormat="1" applyFont="1" applyBorder="1" applyAlignment="1">
      <alignment horizontal="center" vertical="center"/>
    </xf>
    <xf numFmtId="1" fontId="18" fillId="0" borderId="0" xfId="43" applyNumberFormat="1" applyFont="1" applyAlignment="1">
      <alignment horizontal="center" vertical="center"/>
    </xf>
    <xf numFmtId="3" fontId="18" fillId="0" borderId="0" xfId="43" applyNumberFormat="1" applyFont="1" applyAlignment="1">
      <alignment horizontal="center" vertical="center"/>
    </xf>
    <xf numFmtId="1" fontId="18" fillId="0" borderId="21" xfId="43" applyNumberFormat="1" applyFont="1" applyBorder="1" applyAlignment="1">
      <alignment horizontal="center" vertical="center"/>
    </xf>
    <xf numFmtId="9" fontId="18" fillId="0" borderId="0" xfId="43" applyNumberFormat="1" applyFont="1" applyAlignment="1">
      <alignment horizontal="center" vertical="center"/>
    </xf>
    <xf numFmtId="165" fontId="18" fillId="0" borderId="0" xfId="43" applyNumberFormat="1" applyFont="1" applyAlignment="1">
      <alignment horizontal="center" vertical="center"/>
    </xf>
    <xf numFmtId="165" fontId="18" fillId="0" borderId="21" xfId="43" applyNumberFormat="1" applyFont="1" applyBorder="1" applyAlignment="1">
      <alignment horizontal="center" vertical="center"/>
    </xf>
    <xf numFmtId="0" fontId="20" fillId="37" borderId="21" xfId="43" applyFont="1" applyFill="1" applyBorder="1" applyAlignment="1">
      <alignment horizontal="center" vertical="center"/>
    </xf>
    <xf numFmtId="0" fontId="18" fillId="0" borderId="0" xfId="43" applyFont="1" applyAlignment="1">
      <alignment horizontal="center" vertical="center"/>
    </xf>
    <xf numFmtId="0" fontId="21" fillId="0" borderId="22" xfId="43" applyFont="1" applyBorder="1" applyAlignment="1">
      <alignment horizontal="center" vertical="center"/>
    </xf>
    <xf numFmtId="0" fontId="20" fillId="38" borderId="21" xfId="43" applyFont="1" applyFill="1" applyBorder="1" applyAlignment="1">
      <alignment horizontal="center" vertical="center"/>
    </xf>
    <xf numFmtId="0" fontId="20" fillId="39" borderId="21" xfId="43" applyFont="1" applyFill="1" applyBorder="1" applyAlignment="1">
      <alignment horizontal="center" vertical="center"/>
    </xf>
    <xf numFmtId="0" fontId="21" fillId="37" borderId="21" xfId="43" applyFont="1" applyFill="1" applyBorder="1" applyAlignment="1">
      <alignment horizontal="center" vertical="center"/>
    </xf>
    <xf numFmtId="0" fontId="21" fillId="39" borderId="21" xfId="43" applyFont="1" applyFill="1" applyBorder="1" applyAlignment="1">
      <alignment horizontal="center" vertical="center"/>
    </xf>
    <xf numFmtId="0" fontId="18" fillId="0" borderId="22" xfId="43" applyFont="1" applyBorder="1" applyAlignment="1">
      <alignment horizontal="center"/>
    </xf>
    <xf numFmtId="0" fontId="18" fillId="0" borderId="20" xfId="43" applyFont="1" applyBorder="1" applyAlignment="1">
      <alignment horizontal="center"/>
    </xf>
    <xf numFmtId="0" fontId="22" fillId="39" borderId="21" xfId="43" applyFont="1" applyFill="1" applyBorder="1" applyAlignment="1">
      <alignment horizontal="center"/>
    </xf>
    <xf numFmtId="164" fontId="18" fillId="40" borderId="0" xfId="43" applyNumberFormat="1" applyFont="1" applyFill="1" applyAlignment="1">
      <alignment horizontal="center"/>
    </xf>
    <xf numFmtId="164" fontId="18" fillId="41" borderId="0" xfId="43" applyNumberFormat="1" applyFont="1" applyFill="1" applyAlignment="1">
      <alignment horizontal="center"/>
    </xf>
    <xf numFmtId="0" fontId="23" fillId="33" borderId="22" xfId="43" applyFont="1" applyFill="1" applyBorder="1"/>
    <xf numFmtId="0" fontId="23" fillId="0" borderId="0" xfId="43" applyFont="1"/>
    <xf numFmtId="1" fontId="23" fillId="0" borderId="0" xfId="43" applyNumberFormat="1" applyFont="1"/>
    <xf numFmtId="0" fontId="23" fillId="0" borderId="21" xfId="43" applyFont="1" applyBorder="1"/>
    <xf numFmtId="164" fontId="23" fillId="0" borderId="21" xfId="43" applyNumberFormat="1" applyFont="1" applyBorder="1"/>
    <xf numFmtId="1" fontId="18" fillId="43" borderId="0" xfId="43" applyNumberFormat="1" applyFont="1" applyFill="1" applyAlignment="1">
      <alignment horizontal="center"/>
    </xf>
    <xf numFmtId="1" fontId="18" fillId="44" borderId="0" xfId="43" applyNumberFormat="1" applyFont="1" applyFill="1" applyAlignment="1">
      <alignment horizontal="center"/>
    </xf>
    <xf numFmtId="164" fontId="18" fillId="44" borderId="21" xfId="43" applyNumberFormat="1" applyFont="1" applyFill="1" applyBorder="1" applyAlignment="1">
      <alignment horizontal="center"/>
    </xf>
    <xf numFmtId="165" fontId="23" fillId="0" borderId="0" xfId="43" applyNumberFormat="1" applyFont="1"/>
    <xf numFmtId="164" fontId="23" fillId="0" borderId="0" xfId="43" applyNumberFormat="1" applyFont="1"/>
    <xf numFmtId="165" fontId="23" fillId="0" borderId="21" xfId="43" applyNumberFormat="1" applyFont="1" applyBorder="1"/>
    <xf numFmtId="164" fontId="18" fillId="46" borderId="0" xfId="43" applyNumberFormat="1" applyFont="1" applyFill="1" applyAlignment="1">
      <alignment horizontal="center"/>
    </xf>
    <xf numFmtId="164" fontId="18" fillId="42" borderId="0" xfId="43" applyNumberFormat="1" applyFont="1" applyFill="1" applyAlignment="1">
      <alignment horizontal="center"/>
    </xf>
    <xf numFmtId="1" fontId="18" fillId="47" borderId="0" xfId="43" applyNumberFormat="1" applyFont="1" applyFill="1" applyAlignment="1">
      <alignment horizontal="center"/>
    </xf>
    <xf numFmtId="1" fontId="18" fillId="48" borderId="0" xfId="43" applyNumberFormat="1" applyFont="1" applyFill="1" applyAlignment="1">
      <alignment horizontal="center"/>
    </xf>
    <xf numFmtId="164" fontId="18" fillId="49" borderId="21" xfId="43" applyNumberFormat="1" applyFont="1" applyFill="1" applyBorder="1" applyAlignment="1">
      <alignment horizontal="center"/>
    </xf>
    <xf numFmtId="0" fontId="21" fillId="36" borderId="21" xfId="43" applyFont="1" applyFill="1" applyBorder="1" applyAlignment="1">
      <alignment horizontal="center" vertical="center"/>
    </xf>
    <xf numFmtId="164" fontId="18" fillId="51" borderId="0" xfId="43" applyNumberFormat="1" applyFont="1" applyFill="1" applyAlignment="1">
      <alignment horizontal="center"/>
    </xf>
    <xf numFmtId="164" fontId="18" fillId="52" borderId="0" xfId="43" applyNumberFormat="1" applyFont="1" applyFill="1" applyAlignment="1">
      <alignment horizontal="center"/>
    </xf>
    <xf numFmtId="1" fontId="18" fillId="53" borderId="0" xfId="43" applyNumberFormat="1" applyFont="1" applyFill="1" applyAlignment="1">
      <alignment horizontal="center"/>
    </xf>
    <xf numFmtId="164" fontId="18" fillId="54" borderId="21" xfId="43" applyNumberFormat="1" applyFont="1" applyFill="1" applyBorder="1" applyAlignment="1">
      <alignment horizontal="center"/>
    </xf>
    <xf numFmtId="1" fontId="18" fillId="55" borderId="0" xfId="43" applyNumberFormat="1" applyFont="1" applyFill="1" applyAlignment="1">
      <alignment horizontal="center"/>
    </xf>
    <xf numFmtId="1" fontId="18" fillId="56" borderId="0" xfId="43" applyNumberFormat="1" applyFont="1" applyFill="1" applyAlignment="1">
      <alignment horizontal="center"/>
    </xf>
    <xf numFmtId="164" fontId="18" fillId="57" borderId="21" xfId="43" applyNumberFormat="1" applyFont="1" applyFill="1" applyBorder="1" applyAlignment="1">
      <alignment horizontal="center"/>
    </xf>
    <xf numFmtId="165" fontId="19" fillId="0" borderId="0" xfId="43" applyNumberFormat="1"/>
    <xf numFmtId="164" fontId="18" fillId="0" borderId="0" xfId="43" applyNumberFormat="1" applyFont="1" applyAlignment="1">
      <alignment horizontal="center"/>
    </xf>
    <xf numFmtId="165" fontId="18" fillId="0" borderId="0" xfId="43" applyNumberFormat="1" applyFont="1" applyAlignment="1">
      <alignment horizontal="center"/>
    </xf>
    <xf numFmtId="1" fontId="18" fillId="0" borderId="0" xfId="43" applyNumberFormat="1" applyFont="1" applyAlignment="1">
      <alignment horizontal="center"/>
    </xf>
    <xf numFmtId="2" fontId="18" fillId="0" borderId="0" xfId="43" applyNumberFormat="1" applyFont="1" applyAlignment="1">
      <alignment horizontal="center"/>
    </xf>
    <xf numFmtId="164" fontId="18" fillId="0" borderId="23" xfId="43" applyNumberFormat="1" applyFont="1" applyBorder="1" applyAlignment="1">
      <alignment horizontal="center"/>
    </xf>
    <xf numFmtId="2" fontId="18" fillId="0" borderId="24" xfId="43" applyNumberFormat="1" applyFont="1" applyBorder="1" applyAlignment="1">
      <alignment horizontal="center"/>
    </xf>
    <xf numFmtId="164" fontId="18" fillId="0" borderId="25" xfId="43" applyNumberFormat="1" applyFont="1" applyBorder="1" applyAlignment="1">
      <alignment horizontal="center"/>
    </xf>
    <xf numFmtId="165" fontId="18" fillId="0" borderId="26" xfId="43" applyNumberFormat="1" applyFont="1" applyBorder="1" applyAlignment="1">
      <alignment horizontal="center"/>
    </xf>
    <xf numFmtId="164" fontId="18" fillId="0" borderId="26" xfId="43" applyNumberFormat="1" applyFont="1" applyBorder="1" applyAlignment="1">
      <alignment horizontal="center"/>
    </xf>
    <xf numFmtId="1" fontId="18" fillId="0" borderId="26" xfId="43" applyNumberFormat="1" applyFont="1" applyBorder="1" applyAlignment="1">
      <alignment horizontal="center"/>
    </xf>
    <xf numFmtId="2" fontId="18" fillId="0" borderId="26" xfId="43" applyNumberFormat="1" applyFont="1" applyBorder="1" applyAlignment="1">
      <alignment horizontal="center"/>
    </xf>
    <xf numFmtId="2" fontId="18" fillId="0" borderId="27" xfId="43" applyNumberFormat="1" applyFont="1" applyBorder="1" applyAlignment="1">
      <alignment horizontal="center"/>
    </xf>
    <xf numFmtId="165" fontId="18" fillId="0" borderId="24" xfId="43" applyNumberFormat="1" applyFont="1" applyBorder="1" applyAlignment="1">
      <alignment horizontal="center"/>
    </xf>
    <xf numFmtId="165" fontId="18" fillId="0" borderId="27" xfId="43" applyNumberFormat="1" applyFont="1" applyBorder="1" applyAlignment="1">
      <alignment horizontal="center"/>
    </xf>
    <xf numFmtId="0" fontId="18" fillId="34" borderId="29" xfId="43" applyFont="1" applyFill="1" applyBorder="1" applyAlignment="1">
      <alignment horizontal="center"/>
    </xf>
    <xf numFmtId="0" fontId="18" fillId="34" borderId="30" xfId="43" applyFont="1" applyFill="1" applyBorder="1" applyAlignment="1">
      <alignment horizontal="center"/>
    </xf>
    <xf numFmtId="164" fontId="18" fillId="0" borderId="24" xfId="43" applyNumberFormat="1" applyFont="1" applyBorder="1" applyAlignment="1">
      <alignment horizontal="center"/>
    </xf>
    <xf numFmtId="164" fontId="18" fillId="0" borderId="27" xfId="43" applyNumberFormat="1" applyFont="1" applyBorder="1" applyAlignment="1">
      <alignment horizontal="center"/>
    </xf>
    <xf numFmtId="165" fontId="18" fillId="0" borderId="0" xfId="43" applyNumberFormat="1" applyFont="1" applyAlignment="1">
      <alignment horizontal="center" wrapText="1"/>
    </xf>
    <xf numFmtId="164" fontId="18" fillId="0" borderId="0" xfId="43" applyNumberFormat="1" applyFont="1" applyAlignment="1">
      <alignment horizontal="center" wrapText="1"/>
    </xf>
    <xf numFmtId="1" fontId="18" fillId="0" borderId="0" xfId="43" applyNumberFormat="1" applyFont="1" applyAlignment="1">
      <alignment horizontal="center" wrapText="1"/>
    </xf>
    <xf numFmtId="1" fontId="18" fillId="0" borderId="24" xfId="43" applyNumberFormat="1" applyFont="1" applyBorder="1" applyAlignment="1">
      <alignment horizontal="center"/>
    </xf>
    <xf numFmtId="1" fontId="18" fillId="0" borderId="27" xfId="43" applyNumberFormat="1" applyFont="1" applyBorder="1" applyAlignment="1">
      <alignment horizontal="center"/>
    </xf>
    <xf numFmtId="1" fontId="18" fillId="0" borderId="23" xfId="43" applyNumberFormat="1" applyFont="1" applyBorder="1" applyAlignment="1">
      <alignment horizontal="center"/>
    </xf>
    <xf numFmtId="1" fontId="18" fillId="0" borderId="25" xfId="43" applyNumberFormat="1" applyFont="1" applyBorder="1" applyAlignment="1">
      <alignment horizontal="center"/>
    </xf>
    <xf numFmtId="166" fontId="18" fillId="0" borderId="23" xfId="43" applyNumberFormat="1" applyFont="1" applyBorder="1" applyAlignment="1">
      <alignment horizontal="center" wrapText="1"/>
    </xf>
    <xf numFmtId="165" fontId="18" fillId="0" borderId="24" xfId="43" applyNumberFormat="1" applyFont="1" applyBorder="1" applyAlignment="1">
      <alignment horizontal="center" wrapText="1"/>
    </xf>
    <xf numFmtId="164" fontId="18" fillId="0" borderId="23" xfId="43" applyNumberFormat="1" applyFont="1" applyBorder="1" applyAlignment="1">
      <alignment horizontal="center" wrapText="1"/>
    </xf>
    <xf numFmtId="0" fontId="18" fillId="0" borderId="32" xfId="43" applyFont="1" applyBorder="1" applyAlignment="1">
      <alignment horizontal="center" wrapText="1"/>
    </xf>
    <xf numFmtId="165" fontId="18" fillId="0" borderId="33" xfId="43" applyNumberFormat="1" applyFont="1" applyBorder="1" applyAlignment="1">
      <alignment horizontal="center" wrapText="1"/>
    </xf>
    <xf numFmtId="0" fontId="18" fillId="0" borderId="34" xfId="43" applyFont="1" applyBorder="1" applyAlignment="1">
      <alignment horizontal="center" wrapText="1"/>
    </xf>
    <xf numFmtId="0" fontId="18" fillId="0" borderId="33" xfId="43" applyFont="1" applyBorder="1" applyAlignment="1">
      <alignment horizontal="center" wrapText="1"/>
    </xf>
    <xf numFmtId="0" fontId="18" fillId="0" borderId="31" xfId="43" applyFont="1" applyBorder="1" applyAlignment="1">
      <alignment horizontal="center" wrapText="1"/>
    </xf>
    <xf numFmtId="2" fontId="18" fillId="35" borderId="0" xfId="43" applyNumberFormat="1" applyFont="1" applyFill="1" applyAlignment="1">
      <alignment horizontal="center" wrapText="1"/>
    </xf>
    <xf numFmtId="2" fontId="18" fillId="0" borderId="28" xfId="43" applyNumberFormat="1" applyFont="1" applyBorder="1" applyAlignment="1">
      <alignment horizontal="center"/>
    </xf>
    <xf numFmtId="2" fontId="18" fillId="0" borderId="29" xfId="43" applyNumberFormat="1" applyFont="1" applyBorder="1" applyAlignment="1">
      <alignment horizontal="center"/>
    </xf>
    <xf numFmtId="2" fontId="18" fillId="0" borderId="30" xfId="43" applyNumberFormat="1" applyFont="1" applyBorder="1" applyAlignment="1">
      <alignment horizontal="center"/>
    </xf>
    <xf numFmtId="1" fontId="18" fillId="0" borderId="16" xfId="43" applyNumberFormat="1" applyFont="1" applyBorder="1" applyAlignment="1">
      <alignment horizontal="center" wrapText="1"/>
    </xf>
    <xf numFmtId="2" fontId="18" fillId="0" borderId="17" xfId="43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65" fontId="0" fillId="0" borderId="0" xfId="1" applyNumberFormat="1" applyFont="1" applyAlignment="1">
      <alignment wrapText="1"/>
    </xf>
    <xf numFmtId="165" fontId="18" fillId="0" borderId="10" xfId="43" applyNumberFormat="1" applyFont="1" applyBorder="1" applyAlignment="1">
      <alignment horizontal="center" vertical="center"/>
    </xf>
    <xf numFmtId="165" fontId="18" fillId="45" borderId="0" xfId="43" applyNumberFormat="1" applyFont="1" applyFill="1" applyAlignment="1">
      <alignment horizontal="center"/>
    </xf>
    <xf numFmtId="165" fontId="18" fillId="50" borderId="0" xfId="43" applyNumberFormat="1" applyFont="1" applyFill="1" applyAlignment="1">
      <alignment horizontal="center"/>
    </xf>
    <xf numFmtId="165" fontId="18" fillId="58" borderId="0" xfId="43" applyNumberFormat="1" applyFont="1" applyFill="1" applyAlignment="1">
      <alignment horizontal="center"/>
    </xf>
    <xf numFmtId="165" fontId="18" fillId="59" borderId="0" xfId="43" applyNumberFormat="1" applyFont="1" applyFill="1" applyAlignment="1">
      <alignment horizontal="center"/>
    </xf>
    <xf numFmtId="164" fontId="19" fillId="0" borderId="0" xfId="43" applyNumberFormat="1"/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25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vertical="center" wrapText="1"/>
    </xf>
    <xf numFmtId="0" fontId="20" fillId="60" borderId="21" xfId="43" applyFont="1" applyFill="1" applyBorder="1" applyAlignment="1">
      <alignment horizontal="center" vertical="center"/>
    </xf>
    <xf numFmtId="1" fontId="19" fillId="0" borderId="0" xfId="43" applyNumberFormat="1"/>
    <xf numFmtId="164" fontId="19" fillId="0" borderId="0" xfId="44" applyNumberFormat="1" applyFont="1"/>
    <xf numFmtId="0" fontId="19" fillId="0" borderId="0" xfId="43" quotePrefix="1"/>
    <xf numFmtId="0" fontId="16" fillId="0" borderId="0" xfId="0" applyFont="1" applyAlignment="1">
      <alignment horizontal="center" vertic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702E54B6-6F22-410A-A17A-ECEB3204B6C5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9FAA702-A8E1-4EC4-BDCB-EED74ADB2B73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52191742440118534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B91-9A3F-43AB-A9D1-CCC24E53A752}">
  <sheetPr codeName="Sheet9">
    <outlinePr summaryBelow="0" summaryRight="0"/>
  </sheetPr>
  <dimension ref="A1:AK41"/>
  <sheetViews>
    <sheetView zoomScale="120" zoomScaleNormal="12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16" sqref="A16:XFD16"/>
    </sheetView>
  </sheetViews>
  <sheetFormatPr defaultColWidth="12.5703125" defaultRowHeight="15.75" customHeight="1"/>
  <cols>
    <col min="1" max="1" width="12.5703125" style="27" hidden="1" customWidth="1"/>
    <col min="2" max="2" width="13.42578125" style="27" customWidth="1"/>
    <col min="3" max="3" width="9.5703125" style="27" customWidth="1"/>
    <col min="4" max="4" width="9.5703125" style="102" customWidth="1"/>
    <col min="5" max="23" width="9.5703125" style="27" customWidth="1"/>
    <col min="24" max="24" width="8.7109375" style="27" customWidth="1"/>
    <col min="25" max="25" width="4.28515625" style="27" customWidth="1"/>
    <col min="26" max="28" width="6.140625" style="27" hidden="1" customWidth="1"/>
    <col min="29" max="29" width="7.28515625" style="27" hidden="1" customWidth="1"/>
    <col min="30" max="34" width="6.140625" style="27" hidden="1" customWidth="1"/>
    <col min="35" max="35" width="7.85546875" style="27" hidden="1" customWidth="1"/>
    <col min="36" max="36" width="6.140625" style="27" hidden="1" customWidth="1"/>
    <col min="37" max="16384" width="12.5703125" style="27"/>
  </cols>
  <sheetData>
    <row r="1" spans="1:37" ht="13.5" thickTop="1">
      <c r="A1" s="27" t="s">
        <v>574</v>
      </c>
      <c r="B1" s="16" t="s">
        <v>294</v>
      </c>
      <c r="C1" s="17">
        <f>VLOOKUP(A1,Team_Total!C:AC,5,FALSE)</f>
        <v>62.2</v>
      </c>
      <c r="D1" s="18">
        <f>(E1+J1)/C1</f>
        <v>0.56430868167202575</v>
      </c>
      <c r="E1" s="19">
        <f>VLOOKUP(A1,Team_Passing!C:Z,4,FALSE)</f>
        <v>32.700000000000003</v>
      </c>
      <c r="F1" s="20">
        <f>VLOOKUP(A1,Team_Passing!C:Z,6,FALSE)</f>
        <v>217.6</v>
      </c>
      <c r="G1" s="21">
        <f>VLOOKUP(A1,Team_Passing!C:Z,12,FALSE)</f>
        <v>7.1</v>
      </c>
      <c r="H1" s="21">
        <f>VLOOKUP(A1,Team_Passing!C:Z,7,FALSE)</f>
        <v>1.5</v>
      </c>
      <c r="I1" s="22">
        <f>VLOOKUP(A1,Team_Passing!C:Z,8,FALSE)/100</f>
        <v>4.4999999999999998E-2</v>
      </c>
      <c r="J1" s="19">
        <f>VLOOKUP(A1,Team_Passing!C:Z,17,FALSE)</f>
        <v>2.4</v>
      </c>
      <c r="K1" s="23">
        <f>VLOOKUP(A1,Team_Rushing!C:L,3,FALSE)</f>
        <v>27</v>
      </c>
      <c r="L1" s="20">
        <f>VLOOKUP(A1,Team_Rushing!C:L,4,FALSE)</f>
        <v>119.8</v>
      </c>
      <c r="M1" s="19">
        <f>VLOOKUP(A1,Team_Rushing!C:L,7,FALSE)</f>
        <v>4.4000000000000004</v>
      </c>
      <c r="N1" s="21">
        <f>VLOOKUP(A1,Team_Rushing!C:L,5,FALSE)</f>
        <v>0.9</v>
      </c>
      <c r="O1" s="18">
        <f>N1/K1</f>
        <v>3.3333333333333333E-2</v>
      </c>
      <c r="P1" s="19">
        <f>E1-J1</f>
        <v>30.300000000000004</v>
      </c>
      <c r="Q1" s="22">
        <f>VLOOKUP(A1,Team_Passing!C:Z,5,FALSE)/100</f>
        <v>0.65300000000000002</v>
      </c>
      <c r="R1" s="19">
        <f>VLOOKUP(A1,Team_Passing!C:Z,3,FALSE)</f>
        <v>21.4</v>
      </c>
      <c r="S1" s="20">
        <f>F1</f>
        <v>217.6</v>
      </c>
      <c r="T1" s="21">
        <f>H1</f>
        <v>1.5</v>
      </c>
      <c r="U1" s="24">
        <v>331.58455882352951</v>
      </c>
      <c r="V1" s="25">
        <v>2.25</v>
      </c>
      <c r="W1" s="26"/>
      <c r="X1" s="26"/>
      <c r="Z1" s="27" t="s">
        <v>988</v>
      </c>
    </row>
    <row r="2" spans="1:37" ht="13.5" thickBot="1">
      <c r="B2" s="40" t="s">
        <v>575</v>
      </c>
      <c r="C2" s="28">
        <f t="shared" ref="C2:V2" si="0">AVERAGE(C4:C35)</f>
        <v>62.218750000000021</v>
      </c>
      <c r="D2" s="29">
        <f t="shared" si="0"/>
        <v>0.55945891158735273</v>
      </c>
      <c r="E2" s="30">
        <f t="shared" si="0"/>
        <v>32.403124999999996</v>
      </c>
      <c r="F2" s="31">
        <f t="shared" si="0"/>
        <v>215.53124999999997</v>
      </c>
      <c r="G2" s="36">
        <f t="shared" si="0"/>
        <v>7.1656250000000021</v>
      </c>
      <c r="H2" s="36">
        <f t="shared" si="0"/>
        <v>1.4871874999999999</v>
      </c>
      <c r="I2" s="35">
        <f t="shared" si="0"/>
        <v>4.5935661764705885E-2</v>
      </c>
      <c r="J2" s="30">
        <f t="shared" si="0"/>
        <v>2.4031250000000002</v>
      </c>
      <c r="K2" s="28">
        <f t="shared" si="0"/>
        <v>27.412500000000001</v>
      </c>
      <c r="L2" s="31">
        <f t="shared" si="0"/>
        <v>121.35312499999999</v>
      </c>
      <c r="M2" s="30">
        <f t="shared" si="0"/>
        <v>4.4061320754716977</v>
      </c>
      <c r="N2" s="36">
        <f t="shared" si="0"/>
        <v>0.95343750000000005</v>
      </c>
      <c r="O2" s="29">
        <f t="shared" si="0"/>
        <v>3.428181718097937E-2</v>
      </c>
      <c r="P2" s="30">
        <f t="shared" si="0"/>
        <v>30.000000000000004</v>
      </c>
      <c r="Q2" s="35">
        <f t="shared" si="0"/>
        <v>0.65293749999999984</v>
      </c>
      <c r="R2" s="30">
        <f t="shared" si="0"/>
        <v>21.162059374999998</v>
      </c>
      <c r="S2" s="31">
        <f t="shared" si="0"/>
        <v>215.53124999999997</v>
      </c>
      <c r="T2" s="36">
        <f t="shared" si="0"/>
        <v>1.4871874999999999</v>
      </c>
      <c r="U2" s="140">
        <f t="shared" si="0"/>
        <v>336.88437500000003</v>
      </c>
      <c r="V2" s="141">
        <f t="shared" si="0"/>
        <v>2.4406249999999998</v>
      </c>
      <c r="W2" s="26"/>
      <c r="X2" s="26"/>
      <c r="AK2" s="157" t="s">
        <v>1043</v>
      </c>
    </row>
    <row r="3" spans="1:37" ht="14.25" thickTop="1" thickBot="1">
      <c r="B3" s="131" t="s">
        <v>93</v>
      </c>
      <c r="C3" s="131" t="s">
        <v>257</v>
      </c>
      <c r="D3" s="132" t="s">
        <v>258</v>
      </c>
      <c r="E3" s="133" t="s">
        <v>106</v>
      </c>
      <c r="F3" s="133" t="s">
        <v>84</v>
      </c>
      <c r="G3" s="133" t="s">
        <v>7</v>
      </c>
      <c r="H3" s="133" t="s">
        <v>85</v>
      </c>
      <c r="I3" s="133" t="s">
        <v>71</v>
      </c>
      <c r="J3" s="134" t="s">
        <v>259</v>
      </c>
      <c r="K3" s="131" t="s">
        <v>75</v>
      </c>
      <c r="L3" s="133" t="s">
        <v>76</v>
      </c>
      <c r="M3" s="133" t="s">
        <v>112</v>
      </c>
      <c r="N3" s="133" t="s">
        <v>77</v>
      </c>
      <c r="O3" s="134" t="s">
        <v>71</v>
      </c>
      <c r="P3" s="133" t="s">
        <v>78</v>
      </c>
      <c r="Q3" s="133" t="s">
        <v>108</v>
      </c>
      <c r="R3" s="133" t="s">
        <v>79</v>
      </c>
      <c r="S3" s="133" t="s">
        <v>80</v>
      </c>
      <c r="T3" s="134" t="s">
        <v>81</v>
      </c>
      <c r="U3" s="131" t="s">
        <v>260</v>
      </c>
      <c r="V3" s="134" t="s">
        <v>261</v>
      </c>
      <c r="W3" s="134" t="s">
        <v>103</v>
      </c>
      <c r="X3" s="135" t="s">
        <v>97</v>
      </c>
      <c r="Z3" s="27" t="s">
        <v>257</v>
      </c>
      <c r="AA3" s="27" t="s">
        <v>84</v>
      </c>
      <c r="AB3" s="27" t="s">
        <v>7</v>
      </c>
      <c r="AC3" s="27" t="s">
        <v>71</v>
      </c>
      <c r="AD3" s="27" t="s">
        <v>76</v>
      </c>
      <c r="AE3" s="27" t="s">
        <v>112</v>
      </c>
      <c r="AF3" s="27" t="s">
        <v>77</v>
      </c>
      <c r="AG3" s="27" t="s">
        <v>71</v>
      </c>
      <c r="AH3" s="27" t="s">
        <v>78</v>
      </c>
      <c r="AI3" s="27" t="s">
        <v>108</v>
      </c>
      <c r="AJ3" s="27" t="s">
        <v>79</v>
      </c>
    </row>
    <row r="4" spans="1:37" ht="12.75">
      <c r="A4" s="27" t="str">
        <f>B4</f>
        <v>DET</v>
      </c>
      <c r="B4" s="117" t="s">
        <v>264</v>
      </c>
      <c r="C4" s="107">
        <v>65.7</v>
      </c>
      <c r="D4" s="115">
        <f t="shared" ref="D4:D35" si="1">(E4+J4)/C4</f>
        <v>0.52207001522070007</v>
      </c>
      <c r="E4" s="107">
        <v>32.4</v>
      </c>
      <c r="F4" s="105">
        <v>263.2</v>
      </c>
      <c r="G4" s="103">
        <v>8.6</v>
      </c>
      <c r="H4" s="106">
        <v>2.29</v>
      </c>
      <c r="I4" s="104">
        <v>7.0999999999999994E-2</v>
      </c>
      <c r="J4" s="119">
        <v>1.9</v>
      </c>
      <c r="K4" s="107">
        <v>31.4</v>
      </c>
      <c r="L4" s="103">
        <v>146.4</v>
      </c>
      <c r="M4" s="103">
        <v>4.7</v>
      </c>
      <c r="N4" s="106">
        <v>1.71</v>
      </c>
      <c r="O4" s="115">
        <f t="shared" ref="O4:O23" si="2">N4/K4</f>
        <v>5.4458598726114651E-2</v>
      </c>
      <c r="P4" s="107">
        <f t="shared" ref="P4:P35" si="3">E4-J4</f>
        <v>30.5</v>
      </c>
      <c r="Q4" s="104">
        <v>0.72400000000000009</v>
      </c>
      <c r="R4" s="103">
        <f t="shared" ref="R4:R35" si="4">E4*Q4</f>
        <v>23.457600000000003</v>
      </c>
      <c r="S4" s="105">
        <f t="shared" ref="S4:S35" si="5">F4</f>
        <v>263.2</v>
      </c>
      <c r="T4" s="108">
        <f t="shared" ref="T4:T35" si="6">H4</f>
        <v>2.29</v>
      </c>
      <c r="U4" s="126">
        <f t="shared" ref="U4:U35" si="7">F4+L4</f>
        <v>409.6</v>
      </c>
      <c r="V4" s="108">
        <f t="shared" ref="V4:V35" si="8">H4+N4</f>
        <v>4</v>
      </c>
      <c r="W4" s="137">
        <f t="shared" ref="W4:W35" si="9">(F4*0.15)+(H4*4)+(L4*0.25)+(N4*6)+(S4*0.25)+(T4*6)</f>
        <v>175.04000000000002</v>
      </c>
      <c r="X4" s="124">
        <v>1</v>
      </c>
      <c r="Z4" s="149">
        <f>C4-E4-J4-K4</f>
        <v>0</v>
      </c>
      <c r="AA4" s="149">
        <f>F4-(E4*G4)</f>
        <v>-15.439999999999998</v>
      </c>
      <c r="AB4" s="149">
        <f>G4-(F4/E4)</f>
        <v>0.47654320987654231</v>
      </c>
      <c r="AC4" s="149">
        <f>I4-(H4/E4)</f>
        <v>3.2098765432098109E-4</v>
      </c>
      <c r="AD4" s="149">
        <f>L4-(K4*M4)</f>
        <v>-1.1800000000000068</v>
      </c>
      <c r="AE4" s="149">
        <f>M4-(L4/K4)</f>
        <v>3.7579617834394341E-2</v>
      </c>
      <c r="AF4" s="149">
        <f>N4-(K4*O4)</f>
        <v>0</v>
      </c>
      <c r="AG4" s="102">
        <f>O4-(N4/K4)</f>
        <v>0</v>
      </c>
      <c r="AH4" s="102">
        <f>P4-(E4-J4)</f>
        <v>0</v>
      </c>
      <c r="AI4" s="102">
        <f>Q4-(R4/E4)</f>
        <v>0</v>
      </c>
      <c r="AJ4" s="156">
        <f>R4-(E4*Q4)</f>
        <v>0</v>
      </c>
    </row>
    <row r="5" spans="1:37" ht="12.75">
      <c r="A5" s="27" t="str">
        <f t="shared" ref="A5:A35" si="10">B5</f>
        <v>BAL</v>
      </c>
      <c r="B5" s="117" t="s">
        <v>270</v>
      </c>
      <c r="C5" s="107">
        <v>62.2</v>
      </c>
      <c r="D5" s="115">
        <f t="shared" si="1"/>
        <v>0.47588424437299032</v>
      </c>
      <c r="E5" s="107">
        <v>28.2</v>
      </c>
      <c r="F5" s="105">
        <v>237.4</v>
      </c>
      <c r="G5" s="103">
        <v>8.8000000000000007</v>
      </c>
      <c r="H5" s="106">
        <v>2.41</v>
      </c>
      <c r="I5" s="104">
        <v>8.5999999999999993E-2</v>
      </c>
      <c r="J5" s="119">
        <v>1.4</v>
      </c>
      <c r="K5" s="107">
        <v>32.6</v>
      </c>
      <c r="L5" s="103">
        <v>187.6</v>
      </c>
      <c r="M5" s="103">
        <v>5.8</v>
      </c>
      <c r="N5" s="106">
        <v>1.24</v>
      </c>
      <c r="O5" s="115">
        <f t="shared" si="2"/>
        <v>3.8036809815950916E-2</v>
      </c>
      <c r="P5" s="107">
        <f t="shared" si="3"/>
        <v>26.8</v>
      </c>
      <c r="Q5" s="104">
        <v>0.66700000000000004</v>
      </c>
      <c r="R5" s="103">
        <f t="shared" si="4"/>
        <v>18.8094</v>
      </c>
      <c r="S5" s="105">
        <f t="shared" si="5"/>
        <v>237.4</v>
      </c>
      <c r="T5" s="108">
        <f t="shared" si="6"/>
        <v>2.41</v>
      </c>
      <c r="U5" s="126">
        <f t="shared" si="7"/>
        <v>425</v>
      </c>
      <c r="V5" s="108">
        <f t="shared" si="8"/>
        <v>3.6500000000000004</v>
      </c>
      <c r="W5" s="138">
        <f t="shared" si="9"/>
        <v>173.4</v>
      </c>
      <c r="X5" s="124">
        <v>2</v>
      </c>
      <c r="Z5" s="149">
        <f t="shared" ref="Z5:Z35" si="11">C5-E5-J5-K5</f>
        <v>0</v>
      </c>
      <c r="AA5" s="149">
        <f t="shared" ref="AA5:AA35" si="12">F5-(E5*G5)</f>
        <v>-10.760000000000019</v>
      </c>
      <c r="AB5" s="149">
        <f t="shared" ref="AB5:AB35" si="13">G5-(F5/E5)</f>
        <v>0.38156028368794281</v>
      </c>
      <c r="AC5" s="149">
        <f t="shared" ref="AC5:AC35" si="14">I5-(H5/E5)</f>
        <v>5.3900709219856235E-4</v>
      </c>
      <c r="AD5" s="149">
        <f t="shared" ref="AD5:AD35" si="15">L5-(K5*M5)</f>
        <v>-1.4800000000000182</v>
      </c>
      <c r="AE5" s="149">
        <f t="shared" ref="AE5:AE35" si="16">M5-(L5/K5)</f>
        <v>4.5398773006135151E-2</v>
      </c>
      <c r="AF5" s="149">
        <f t="shared" ref="AF5:AF35" si="17">N5-(K5*O5)</f>
        <v>0</v>
      </c>
      <c r="AG5" s="102">
        <f t="shared" ref="AG5:AG35" si="18">O5-(N5/K5)</f>
        <v>0</v>
      </c>
      <c r="AH5" s="102">
        <f t="shared" ref="AH5:AH35" si="19">P5-(E5-J5)</f>
        <v>0</v>
      </c>
      <c r="AI5" s="102">
        <f t="shared" ref="AI5:AI35" si="20">Q5-(R5/E5)</f>
        <v>0</v>
      </c>
      <c r="AJ5" s="156">
        <f t="shared" ref="AJ5:AJ35" si="21">R5-(E5*Q5)</f>
        <v>0</v>
      </c>
    </row>
    <row r="6" spans="1:37" ht="12.75">
      <c r="A6" s="27" t="str">
        <f t="shared" si="10"/>
        <v>TB</v>
      </c>
      <c r="B6" s="117" t="s">
        <v>285</v>
      </c>
      <c r="C6" s="107">
        <v>64.400000000000006</v>
      </c>
      <c r="D6" s="115">
        <f t="shared" si="1"/>
        <v>0.55900621118012417</v>
      </c>
      <c r="E6" s="107">
        <v>33.6</v>
      </c>
      <c r="F6" s="105">
        <v>250.4</v>
      </c>
      <c r="G6" s="103">
        <v>7.9</v>
      </c>
      <c r="H6" s="106">
        <v>2.41</v>
      </c>
      <c r="I6" s="104">
        <v>7.2000000000000008E-2</v>
      </c>
      <c r="J6" s="119">
        <v>2.4</v>
      </c>
      <c r="K6" s="107">
        <v>28.4</v>
      </c>
      <c r="L6" s="103">
        <v>149.19999999999999</v>
      </c>
      <c r="M6" s="103">
        <v>5.3</v>
      </c>
      <c r="N6" s="106">
        <v>0.94</v>
      </c>
      <c r="O6" s="115">
        <f t="shared" si="2"/>
        <v>3.3098591549295772E-2</v>
      </c>
      <c r="P6" s="107">
        <f t="shared" si="3"/>
        <v>31.200000000000003</v>
      </c>
      <c r="Q6" s="104">
        <v>0.71499999999999997</v>
      </c>
      <c r="R6" s="103">
        <f t="shared" si="4"/>
        <v>24.024000000000001</v>
      </c>
      <c r="S6" s="105">
        <f t="shared" si="5"/>
        <v>250.4</v>
      </c>
      <c r="T6" s="108">
        <f t="shared" si="6"/>
        <v>2.41</v>
      </c>
      <c r="U6" s="126">
        <f t="shared" si="7"/>
        <v>399.6</v>
      </c>
      <c r="V6" s="108">
        <f t="shared" si="8"/>
        <v>3.35</v>
      </c>
      <c r="W6" s="138">
        <f t="shared" si="9"/>
        <v>167.20000000000002</v>
      </c>
      <c r="X6" s="124">
        <v>3</v>
      </c>
      <c r="Z6" s="149">
        <f>C6-E6-J6-K6</f>
        <v>0</v>
      </c>
      <c r="AA6" s="149">
        <f t="shared" si="12"/>
        <v>-15.039999999999992</v>
      </c>
      <c r="AB6" s="149">
        <f t="shared" si="13"/>
        <v>0.44761904761904781</v>
      </c>
      <c r="AC6" s="149">
        <f t="shared" si="14"/>
        <v>2.7380952380953727E-4</v>
      </c>
      <c r="AD6" s="149">
        <f t="shared" si="15"/>
        <v>-1.3199999999999932</v>
      </c>
      <c r="AE6" s="149">
        <f t="shared" si="16"/>
        <v>4.647887323943678E-2</v>
      </c>
      <c r="AF6" s="149">
        <f t="shared" si="17"/>
        <v>0</v>
      </c>
      <c r="AG6" s="102">
        <f t="shared" si="18"/>
        <v>0</v>
      </c>
      <c r="AH6" s="102">
        <f t="shared" si="19"/>
        <v>0</v>
      </c>
      <c r="AI6" s="102">
        <f t="shared" si="20"/>
        <v>0</v>
      </c>
      <c r="AJ6" s="156">
        <f t="shared" si="21"/>
        <v>0</v>
      </c>
    </row>
    <row r="7" spans="1:37" ht="12.75">
      <c r="A7" s="27" t="str">
        <f t="shared" si="10"/>
        <v>CIN</v>
      </c>
      <c r="B7" s="117" t="s">
        <v>273</v>
      </c>
      <c r="C7" s="107">
        <v>63.6</v>
      </c>
      <c r="D7" s="115">
        <f t="shared" si="1"/>
        <v>0.64779874213836475</v>
      </c>
      <c r="E7" s="107">
        <v>38.4</v>
      </c>
      <c r="F7" s="105">
        <v>272.89999999999998</v>
      </c>
      <c r="G7" s="103">
        <v>7.5</v>
      </c>
      <c r="H7" s="106">
        <v>2.5299999999999998</v>
      </c>
      <c r="I7" s="104">
        <v>6.6000000000000003E-2</v>
      </c>
      <c r="J7" s="119">
        <v>2.8</v>
      </c>
      <c r="K7" s="107">
        <v>22.4</v>
      </c>
      <c r="L7" s="103">
        <v>92.6</v>
      </c>
      <c r="M7" s="103">
        <v>4.0999999999999996</v>
      </c>
      <c r="N7" s="106">
        <v>0.65</v>
      </c>
      <c r="O7" s="115">
        <f t="shared" si="2"/>
        <v>2.9017857142857147E-2</v>
      </c>
      <c r="P7" s="107">
        <f t="shared" si="3"/>
        <v>35.6</v>
      </c>
      <c r="Q7" s="104">
        <v>0.70599999999999996</v>
      </c>
      <c r="R7" s="103">
        <f t="shared" si="4"/>
        <v>27.110399999999998</v>
      </c>
      <c r="S7" s="105">
        <f t="shared" si="5"/>
        <v>272.89999999999998</v>
      </c>
      <c r="T7" s="108">
        <f t="shared" si="6"/>
        <v>2.5299999999999998</v>
      </c>
      <c r="U7" s="126">
        <f t="shared" si="7"/>
        <v>365.5</v>
      </c>
      <c r="V7" s="108">
        <f t="shared" si="8"/>
        <v>3.1799999999999997</v>
      </c>
      <c r="W7" s="138">
        <f t="shared" si="9"/>
        <v>161.51</v>
      </c>
      <c r="X7" s="124">
        <v>4</v>
      </c>
      <c r="Z7" s="149">
        <f t="shared" si="11"/>
        <v>0</v>
      </c>
      <c r="AA7" s="149">
        <f t="shared" si="12"/>
        <v>-15.100000000000023</v>
      </c>
      <c r="AB7" s="149">
        <f t="shared" si="13"/>
        <v>0.39322916666666696</v>
      </c>
      <c r="AC7" s="149">
        <f t="shared" si="14"/>
        <v>1.1458333333333459E-4</v>
      </c>
      <c r="AD7" s="149">
        <f t="shared" si="15"/>
        <v>0.76000000000000512</v>
      </c>
      <c r="AE7" s="149">
        <f t="shared" si="16"/>
        <v>-3.392857142857153E-2</v>
      </c>
      <c r="AF7" s="149">
        <f t="shared" si="17"/>
        <v>0</v>
      </c>
      <c r="AG7" s="102">
        <f t="shared" si="18"/>
        <v>0</v>
      </c>
      <c r="AH7" s="102">
        <f t="shared" si="19"/>
        <v>0</v>
      </c>
      <c r="AI7" s="102">
        <f t="shared" si="20"/>
        <v>0</v>
      </c>
      <c r="AJ7" s="156">
        <f t="shared" si="21"/>
        <v>0</v>
      </c>
    </row>
    <row r="8" spans="1:37" ht="12.75">
      <c r="A8" s="27" t="str">
        <f t="shared" si="10"/>
        <v>BUF</v>
      </c>
      <c r="B8" s="117" t="s">
        <v>271</v>
      </c>
      <c r="C8" s="107">
        <v>60.3</v>
      </c>
      <c r="D8" s="115">
        <f t="shared" si="1"/>
        <v>0.52072968490878946</v>
      </c>
      <c r="E8" s="107">
        <v>30.6</v>
      </c>
      <c r="F8" s="105">
        <v>227.9</v>
      </c>
      <c r="G8" s="103">
        <v>7.6</v>
      </c>
      <c r="H8" s="106">
        <v>1.76</v>
      </c>
      <c r="I8" s="104">
        <v>5.7999999999999996E-2</v>
      </c>
      <c r="J8" s="119">
        <v>0.8</v>
      </c>
      <c r="K8" s="107">
        <v>28.9</v>
      </c>
      <c r="L8" s="103">
        <v>131.19999999999999</v>
      </c>
      <c r="M8" s="103">
        <v>4.5</v>
      </c>
      <c r="N8" s="106">
        <v>1.88</v>
      </c>
      <c r="O8" s="115">
        <f t="shared" si="2"/>
        <v>6.5051903114186849E-2</v>
      </c>
      <c r="P8" s="107">
        <f t="shared" si="3"/>
        <v>29.8</v>
      </c>
      <c r="Q8" s="104">
        <v>0.63300000000000001</v>
      </c>
      <c r="R8" s="103">
        <f t="shared" si="4"/>
        <v>19.369800000000001</v>
      </c>
      <c r="S8" s="105">
        <f t="shared" si="5"/>
        <v>227.9</v>
      </c>
      <c r="T8" s="108">
        <f t="shared" si="6"/>
        <v>1.76</v>
      </c>
      <c r="U8" s="126">
        <f t="shared" si="7"/>
        <v>359.1</v>
      </c>
      <c r="V8" s="108">
        <f t="shared" si="8"/>
        <v>3.6399999999999997</v>
      </c>
      <c r="W8" s="138">
        <f t="shared" si="9"/>
        <v>152.84</v>
      </c>
      <c r="X8" s="124">
        <v>5</v>
      </c>
      <c r="Z8" s="149">
        <f t="shared" si="11"/>
        <v>0</v>
      </c>
      <c r="AA8" s="149">
        <f t="shared" si="12"/>
        <v>-4.6599999999999966</v>
      </c>
      <c r="AB8" s="149">
        <f t="shared" si="13"/>
        <v>0.15228758169934586</v>
      </c>
      <c r="AC8" s="149">
        <f t="shared" si="14"/>
        <v>4.8366013071895336E-4</v>
      </c>
      <c r="AD8" s="149">
        <f t="shared" si="15"/>
        <v>1.1500000000000057</v>
      </c>
      <c r="AE8" s="149">
        <f t="shared" si="16"/>
        <v>-3.9792387543251984E-2</v>
      </c>
      <c r="AF8" s="149">
        <f t="shared" si="17"/>
        <v>0</v>
      </c>
      <c r="AG8" s="102">
        <f t="shared" si="18"/>
        <v>0</v>
      </c>
      <c r="AH8" s="102">
        <f t="shared" si="19"/>
        <v>0</v>
      </c>
      <c r="AI8" s="102">
        <f t="shared" si="20"/>
        <v>0</v>
      </c>
      <c r="AJ8" s="156">
        <f t="shared" si="21"/>
        <v>0</v>
      </c>
    </row>
    <row r="9" spans="1:37" ht="12.75">
      <c r="A9" s="27" t="str">
        <f t="shared" si="10"/>
        <v>SF</v>
      </c>
      <c r="B9" s="117" t="s">
        <v>263</v>
      </c>
      <c r="C9" s="107">
        <v>60.4</v>
      </c>
      <c r="D9" s="115">
        <f t="shared" si="1"/>
        <v>0.55463576158940397</v>
      </c>
      <c r="E9" s="107">
        <v>31.4</v>
      </c>
      <c r="F9" s="105">
        <v>249.1</v>
      </c>
      <c r="G9" s="103">
        <v>8.3000000000000007</v>
      </c>
      <c r="H9" s="106">
        <v>1.35</v>
      </c>
      <c r="I9" s="104">
        <v>4.2999999999999997E-2</v>
      </c>
      <c r="J9" s="119">
        <v>2.1</v>
      </c>
      <c r="K9" s="107">
        <v>26.9</v>
      </c>
      <c r="L9" s="103">
        <v>127.2</v>
      </c>
      <c r="M9" s="103">
        <v>4.7</v>
      </c>
      <c r="N9" s="106">
        <v>1</v>
      </c>
      <c r="O9" s="115">
        <f t="shared" si="2"/>
        <v>3.717472118959108E-2</v>
      </c>
      <c r="P9" s="107">
        <f t="shared" si="3"/>
        <v>29.299999999999997</v>
      </c>
      <c r="Q9" s="104">
        <v>0.65500000000000003</v>
      </c>
      <c r="R9" s="103">
        <f t="shared" si="4"/>
        <v>20.567</v>
      </c>
      <c r="S9" s="105">
        <f t="shared" si="5"/>
        <v>249.1</v>
      </c>
      <c r="T9" s="108">
        <f t="shared" si="6"/>
        <v>1.35</v>
      </c>
      <c r="U9" s="126">
        <f t="shared" si="7"/>
        <v>376.3</v>
      </c>
      <c r="V9" s="108">
        <f t="shared" si="8"/>
        <v>2.35</v>
      </c>
      <c r="W9" s="138">
        <f t="shared" si="9"/>
        <v>150.94</v>
      </c>
      <c r="X9" s="124">
        <v>6</v>
      </c>
      <c r="Z9" s="149">
        <f t="shared" si="11"/>
        <v>0</v>
      </c>
      <c r="AA9" s="149">
        <f t="shared" si="12"/>
        <v>-11.52000000000001</v>
      </c>
      <c r="AB9" s="149">
        <f t="shared" si="13"/>
        <v>0.36687898089172055</v>
      </c>
      <c r="AC9" s="149">
        <f t="shared" si="14"/>
        <v>6.3694267515845837E-6</v>
      </c>
      <c r="AD9" s="149">
        <f t="shared" si="15"/>
        <v>0.77000000000001023</v>
      </c>
      <c r="AE9" s="149">
        <f t="shared" si="16"/>
        <v>-2.8624535315985078E-2</v>
      </c>
      <c r="AF9" s="149">
        <f t="shared" si="17"/>
        <v>0</v>
      </c>
      <c r="AG9" s="102">
        <f t="shared" si="18"/>
        <v>0</v>
      </c>
      <c r="AH9" s="102">
        <f t="shared" si="19"/>
        <v>0</v>
      </c>
      <c r="AI9" s="102">
        <f t="shared" si="20"/>
        <v>0</v>
      </c>
      <c r="AJ9" s="156">
        <f t="shared" si="21"/>
        <v>0</v>
      </c>
    </row>
    <row r="10" spans="1:37" ht="12.75">
      <c r="A10" s="27" t="str">
        <f t="shared" si="10"/>
        <v>GB</v>
      </c>
      <c r="B10" s="117" t="s">
        <v>269</v>
      </c>
      <c r="C10" s="107">
        <v>60.4</v>
      </c>
      <c r="D10" s="115">
        <f t="shared" si="1"/>
        <v>0.48841059602649006</v>
      </c>
      <c r="E10" s="107">
        <v>28.2</v>
      </c>
      <c r="F10" s="105">
        <v>223.9</v>
      </c>
      <c r="G10" s="103">
        <v>8.1999999999999993</v>
      </c>
      <c r="H10" s="106">
        <v>1.65</v>
      </c>
      <c r="I10" s="104">
        <v>5.7999999999999996E-2</v>
      </c>
      <c r="J10" s="119">
        <v>1.3</v>
      </c>
      <c r="K10" s="107">
        <v>30.9</v>
      </c>
      <c r="L10" s="103">
        <v>146.80000000000001</v>
      </c>
      <c r="M10" s="103">
        <v>4.8</v>
      </c>
      <c r="N10" s="106">
        <v>1.35</v>
      </c>
      <c r="O10" s="115">
        <f t="shared" si="2"/>
        <v>4.3689320388349523E-2</v>
      </c>
      <c r="P10" s="107">
        <f t="shared" si="3"/>
        <v>26.9</v>
      </c>
      <c r="Q10" s="104">
        <v>0.64300000000000002</v>
      </c>
      <c r="R10" s="103">
        <f t="shared" si="4"/>
        <v>18.1326</v>
      </c>
      <c r="S10" s="105">
        <f t="shared" si="5"/>
        <v>223.9</v>
      </c>
      <c r="T10" s="108">
        <f t="shared" si="6"/>
        <v>1.65</v>
      </c>
      <c r="U10" s="126">
        <f t="shared" si="7"/>
        <v>370.70000000000005</v>
      </c>
      <c r="V10" s="108">
        <f t="shared" si="8"/>
        <v>3</v>
      </c>
      <c r="W10" s="138">
        <f t="shared" si="9"/>
        <v>150.86000000000001</v>
      </c>
      <c r="X10" s="124">
        <v>7</v>
      </c>
      <c r="Z10" s="149">
        <f t="shared" si="11"/>
        <v>0</v>
      </c>
      <c r="AA10" s="149">
        <f t="shared" si="12"/>
        <v>-7.339999999999975</v>
      </c>
      <c r="AB10" s="149">
        <f t="shared" si="13"/>
        <v>0.26028368794326173</v>
      </c>
      <c r="AC10" s="149">
        <f t="shared" si="14"/>
        <v>-5.106382978723456E-4</v>
      </c>
      <c r="AD10" s="149">
        <f t="shared" si="15"/>
        <v>-1.5199999999999818</v>
      </c>
      <c r="AE10" s="149">
        <f t="shared" si="16"/>
        <v>4.9190938511325832E-2</v>
      </c>
      <c r="AF10" s="149">
        <f t="shared" si="17"/>
        <v>0</v>
      </c>
      <c r="AG10" s="102">
        <f t="shared" si="18"/>
        <v>0</v>
      </c>
      <c r="AH10" s="102">
        <f t="shared" si="19"/>
        <v>0</v>
      </c>
      <c r="AI10" s="102">
        <f t="shared" si="20"/>
        <v>0</v>
      </c>
      <c r="AJ10" s="156">
        <f t="shared" si="21"/>
        <v>0</v>
      </c>
    </row>
    <row r="11" spans="1:37" ht="12.75">
      <c r="A11" s="27" t="str">
        <f t="shared" si="10"/>
        <v>WAS</v>
      </c>
      <c r="B11" s="117" t="s">
        <v>290</v>
      </c>
      <c r="C11" s="107">
        <v>64.7</v>
      </c>
      <c r="D11" s="115">
        <f t="shared" si="1"/>
        <v>0.5224111282843894</v>
      </c>
      <c r="E11" s="107">
        <v>30.9</v>
      </c>
      <c r="F11" s="105">
        <v>215.6</v>
      </c>
      <c r="G11" s="103">
        <v>7.5</v>
      </c>
      <c r="H11" s="106">
        <v>1.71</v>
      </c>
      <c r="I11" s="104">
        <v>5.5E-2</v>
      </c>
      <c r="J11" s="119">
        <v>2.9</v>
      </c>
      <c r="K11" s="107">
        <v>30.9</v>
      </c>
      <c r="L11" s="103">
        <v>154.1</v>
      </c>
      <c r="M11" s="103">
        <v>5</v>
      </c>
      <c r="N11" s="106">
        <v>1.47</v>
      </c>
      <c r="O11" s="115">
        <f t="shared" si="2"/>
        <v>4.7572815533980586E-2</v>
      </c>
      <c r="P11" s="107">
        <f t="shared" si="3"/>
        <v>28</v>
      </c>
      <c r="Q11" s="104">
        <v>0.69499999999999995</v>
      </c>
      <c r="R11" s="103">
        <f t="shared" si="4"/>
        <v>21.475499999999997</v>
      </c>
      <c r="S11" s="105">
        <f t="shared" si="5"/>
        <v>215.6</v>
      </c>
      <c r="T11" s="108">
        <f t="shared" si="6"/>
        <v>1.71</v>
      </c>
      <c r="U11" s="126">
        <f t="shared" si="7"/>
        <v>369.7</v>
      </c>
      <c r="V11" s="108">
        <f t="shared" si="8"/>
        <v>3.1799999999999997</v>
      </c>
      <c r="W11" s="138">
        <f t="shared" si="9"/>
        <v>150.68499999999997</v>
      </c>
      <c r="X11" s="124">
        <v>8</v>
      </c>
      <c r="Z11" s="149">
        <f t="shared" si="11"/>
        <v>0</v>
      </c>
      <c r="AA11" s="149">
        <f t="shared" si="12"/>
        <v>-16.150000000000006</v>
      </c>
      <c r="AB11" s="149">
        <f t="shared" si="13"/>
        <v>0.52265372168284774</v>
      </c>
      <c r="AC11" s="149">
        <f t="shared" si="14"/>
        <v>-3.3980582524271996E-4</v>
      </c>
      <c r="AD11" s="149">
        <f t="shared" si="15"/>
        <v>-0.40000000000000568</v>
      </c>
      <c r="AE11" s="149">
        <f t="shared" si="16"/>
        <v>1.2944983818770517E-2</v>
      </c>
      <c r="AF11" s="149">
        <f t="shared" si="17"/>
        <v>0</v>
      </c>
      <c r="AG11" s="102">
        <f t="shared" si="18"/>
        <v>0</v>
      </c>
      <c r="AH11" s="102">
        <f t="shared" si="19"/>
        <v>0</v>
      </c>
      <c r="AI11" s="102">
        <f t="shared" si="20"/>
        <v>0</v>
      </c>
      <c r="AJ11" s="156">
        <f t="shared" si="21"/>
        <v>0</v>
      </c>
    </row>
    <row r="12" spans="1:37" ht="12.75">
      <c r="A12" s="27" t="str">
        <f t="shared" si="10"/>
        <v>ATL</v>
      </c>
      <c r="B12" s="117" t="s">
        <v>283</v>
      </c>
      <c r="C12" s="107">
        <v>63.9</v>
      </c>
      <c r="D12" s="115">
        <f t="shared" si="1"/>
        <v>0.54460093896713613</v>
      </c>
      <c r="E12" s="107">
        <v>32.9</v>
      </c>
      <c r="F12" s="105">
        <v>239.3</v>
      </c>
      <c r="G12" s="103">
        <v>7.7</v>
      </c>
      <c r="H12" s="106">
        <v>1.24</v>
      </c>
      <c r="I12" s="104">
        <v>3.7999999999999999E-2</v>
      </c>
      <c r="J12" s="119">
        <v>1.9</v>
      </c>
      <c r="K12" s="107">
        <v>29.1</v>
      </c>
      <c r="L12" s="103">
        <v>130.5</v>
      </c>
      <c r="M12" s="103">
        <v>4.5</v>
      </c>
      <c r="N12" s="106">
        <v>1.06</v>
      </c>
      <c r="O12" s="115">
        <f t="shared" si="2"/>
        <v>3.6426116838487975E-2</v>
      </c>
      <c r="P12" s="107">
        <f t="shared" si="3"/>
        <v>31</v>
      </c>
      <c r="Q12" s="104">
        <v>0.65099999999999991</v>
      </c>
      <c r="R12" s="103">
        <f t="shared" si="4"/>
        <v>21.417899999999996</v>
      </c>
      <c r="S12" s="105">
        <f t="shared" si="5"/>
        <v>239.3</v>
      </c>
      <c r="T12" s="108">
        <f t="shared" si="6"/>
        <v>1.24</v>
      </c>
      <c r="U12" s="126">
        <f t="shared" si="7"/>
        <v>369.8</v>
      </c>
      <c r="V12" s="108">
        <f t="shared" si="8"/>
        <v>2.2999999999999998</v>
      </c>
      <c r="W12" s="138">
        <f t="shared" si="9"/>
        <v>147.10500000000002</v>
      </c>
      <c r="X12" s="124">
        <v>9</v>
      </c>
      <c r="Z12" s="149">
        <f t="shared" si="11"/>
        <v>0</v>
      </c>
      <c r="AA12" s="149">
        <f t="shared" si="12"/>
        <v>-14.029999999999973</v>
      </c>
      <c r="AB12" s="149">
        <f t="shared" si="13"/>
        <v>0.42644376899696024</v>
      </c>
      <c r="AC12" s="149">
        <f t="shared" si="14"/>
        <v>3.1003039513677333E-4</v>
      </c>
      <c r="AD12" s="149">
        <f t="shared" si="15"/>
        <v>-0.45000000000001705</v>
      </c>
      <c r="AE12" s="149">
        <f t="shared" si="16"/>
        <v>1.5463917525773141E-2</v>
      </c>
      <c r="AF12" s="149">
        <f t="shared" si="17"/>
        <v>0</v>
      </c>
      <c r="AG12" s="102">
        <f t="shared" si="18"/>
        <v>0</v>
      </c>
      <c r="AH12" s="102">
        <f t="shared" si="19"/>
        <v>0</v>
      </c>
      <c r="AI12" s="102">
        <f t="shared" si="20"/>
        <v>0</v>
      </c>
      <c r="AJ12" s="156">
        <f t="shared" si="21"/>
        <v>0</v>
      </c>
    </row>
    <row r="13" spans="1:37" ht="12.75">
      <c r="A13" s="27" t="str">
        <f t="shared" si="10"/>
        <v>MIN</v>
      </c>
      <c r="B13" s="117" t="s">
        <v>282</v>
      </c>
      <c r="C13" s="107">
        <v>62</v>
      </c>
      <c r="D13" s="115">
        <f t="shared" si="1"/>
        <v>0.56612903225806455</v>
      </c>
      <c r="E13" s="107">
        <v>32.200000000000003</v>
      </c>
      <c r="F13" s="105">
        <v>237.8</v>
      </c>
      <c r="G13" s="103">
        <v>8</v>
      </c>
      <c r="H13" s="106">
        <v>2.06</v>
      </c>
      <c r="I13" s="104">
        <v>6.4000000000000001E-2</v>
      </c>
      <c r="J13" s="119">
        <v>2.9</v>
      </c>
      <c r="K13" s="107">
        <v>26.9</v>
      </c>
      <c r="L13" s="103">
        <v>109.1</v>
      </c>
      <c r="M13" s="103">
        <v>4.0999999999999996</v>
      </c>
      <c r="N13" s="106">
        <v>0.53</v>
      </c>
      <c r="O13" s="115">
        <f t="shared" si="2"/>
        <v>1.9702602230483274E-2</v>
      </c>
      <c r="P13" s="107">
        <f t="shared" si="3"/>
        <v>29.300000000000004</v>
      </c>
      <c r="Q13" s="104">
        <v>0.66400000000000003</v>
      </c>
      <c r="R13" s="103">
        <f t="shared" si="4"/>
        <v>21.380800000000004</v>
      </c>
      <c r="S13" s="105">
        <f t="shared" si="5"/>
        <v>237.8</v>
      </c>
      <c r="T13" s="108">
        <f t="shared" si="6"/>
        <v>2.06</v>
      </c>
      <c r="U13" s="126">
        <f t="shared" si="7"/>
        <v>346.9</v>
      </c>
      <c r="V13" s="108">
        <f t="shared" si="8"/>
        <v>2.59</v>
      </c>
      <c r="W13" s="138">
        <f t="shared" si="9"/>
        <v>146.17500000000001</v>
      </c>
      <c r="X13" s="124">
        <v>10</v>
      </c>
      <c r="Z13" s="149">
        <f t="shared" si="11"/>
        <v>0</v>
      </c>
      <c r="AA13" s="149">
        <f t="shared" si="12"/>
        <v>-19.800000000000011</v>
      </c>
      <c r="AB13" s="149">
        <f t="shared" si="13"/>
        <v>0.61490683229813659</v>
      </c>
      <c r="AC13" s="149">
        <f t="shared" si="14"/>
        <v>2.4844720496894346E-5</v>
      </c>
      <c r="AD13" s="149">
        <f t="shared" si="15"/>
        <v>-1.1899999999999835</v>
      </c>
      <c r="AE13" s="149">
        <f t="shared" si="16"/>
        <v>4.4237918215612737E-2</v>
      </c>
      <c r="AF13" s="149">
        <f t="shared" si="17"/>
        <v>0</v>
      </c>
      <c r="AG13" s="102">
        <f t="shared" si="18"/>
        <v>0</v>
      </c>
      <c r="AH13" s="102">
        <f t="shared" si="19"/>
        <v>0</v>
      </c>
      <c r="AI13" s="102">
        <f t="shared" si="20"/>
        <v>0</v>
      </c>
      <c r="AJ13" s="156">
        <f t="shared" si="21"/>
        <v>0</v>
      </c>
    </row>
    <row r="14" spans="1:37" ht="12.75">
      <c r="A14" s="27" t="str">
        <f t="shared" si="10"/>
        <v>PHI</v>
      </c>
      <c r="B14" s="117" t="s">
        <v>267</v>
      </c>
      <c r="C14" s="107">
        <v>65.599999999999994</v>
      </c>
      <c r="D14" s="115">
        <f t="shared" si="1"/>
        <v>0.44359756097560976</v>
      </c>
      <c r="E14" s="107">
        <v>26.4</v>
      </c>
      <c r="F14" s="105">
        <v>187.9</v>
      </c>
      <c r="G14" s="103">
        <v>7.9</v>
      </c>
      <c r="H14" s="106">
        <v>1.41</v>
      </c>
      <c r="I14" s="104">
        <v>5.4000000000000006E-2</v>
      </c>
      <c r="J14" s="119">
        <v>2.7</v>
      </c>
      <c r="K14" s="107">
        <v>36.5</v>
      </c>
      <c r="L14" s="103">
        <v>179.3</v>
      </c>
      <c r="M14" s="103">
        <v>4.9000000000000004</v>
      </c>
      <c r="N14" s="106">
        <v>1.71</v>
      </c>
      <c r="O14" s="115">
        <f t="shared" si="2"/>
        <v>4.6849315068493151E-2</v>
      </c>
      <c r="P14" s="107">
        <f t="shared" si="3"/>
        <v>23.7</v>
      </c>
      <c r="Q14" s="104">
        <v>0.67599999999999993</v>
      </c>
      <c r="R14" s="103">
        <f t="shared" si="4"/>
        <v>17.846399999999996</v>
      </c>
      <c r="S14" s="105">
        <f t="shared" si="5"/>
        <v>187.9</v>
      </c>
      <c r="T14" s="108">
        <f t="shared" si="6"/>
        <v>1.41</v>
      </c>
      <c r="U14" s="126">
        <f t="shared" si="7"/>
        <v>367.20000000000005</v>
      </c>
      <c r="V14" s="108">
        <f t="shared" si="8"/>
        <v>3.12</v>
      </c>
      <c r="W14" s="138">
        <f t="shared" si="9"/>
        <v>144.34500000000003</v>
      </c>
      <c r="X14" s="124">
        <v>11</v>
      </c>
      <c r="Z14" s="149">
        <f t="shared" si="11"/>
        <v>0</v>
      </c>
      <c r="AA14" s="149">
        <f t="shared" si="12"/>
        <v>-20.659999999999997</v>
      </c>
      <c r="AB14" s="149">
        <f t="shared" si="13"/>
        <v>0.78257575757575726</v>
      </c>
      <c r="AC14" s="149">
        <f t="shared" si="14"/>
        <v>5.9090909090910027E-4</v>
      </c>
      <c r="AD14" s="149">
        <f t="shared" si="15"/>
        <v>0.44999999999998863</v>
      </c>
      <c r="AE14" s="149">
        <f t="shared" si="16"/>
        <v>-1.2328767123287676E-2</v>
      </c>
      <c r="AF14" s="149">
        <f t="shared" si="17"/>
        <v>0</v>
      </c>
      <c r="AG14" s="102">
        <f t="shared" si="18"/>
        <v>0</v>
      </c>
      <c r="AH14" s="102">
        <f t="shared" si="19"/>
        <v>0</v>
      </c>
      <c r="AI14" s="102">
        <f t="shared" si="20"/>
        <v>0</v>
      </c>
      <c r="AJ14" s="156">
        <f t="shared" si="21"/>
        <v>0</v>
      </c>
    </row>
    <row r="15" spans="1:37" ht="12.75">
      <c r="A15" s="27" t="str">
        <f t="shared" si="10"/>
        <v>ARI</v>
      </c>
      <c r="B15" s="117" t="s">
        <v>276</v>
      </c>
      <c r="C15" s="107">
        <v>60.9</v>
      </c>
      <c r="D15" s="115">
        <f t="shared" si="1"/>
        <v>0.55336617405582922</v>
      </c>
      <c r="E15" s="107">
        <v>31.9</v>
      </c>
      <c r="F15" s="105">
        <v>214.1</v>
      </c>
      <c r="G15" s="103">
        <v>7.1</v>
      </c>
      <c r="H15" s="106">
        <v>1.24</v>
      </c>
      <c r="I15" s="104">
        <v>3.9E-2</v>
      </c>
      <c r="J15" s="119">
        <v>1.8</v>
      </c>
      <c r="K15" s="107">
        <v>27.2</v>
      </c>
      <c r="L15" s="103">
        <v>144.19999999999999</v>
      </c>
      <c r="M15" s="103">
        <v>5.3</v>
      </c>
      <c r="N15" s="106">
        <v>1.06</v>
      </c>
      <c r="O15" s="115">
        <f t="shared" si="2"/>
        <v>3.8970588235294118E-2</v>
      </c>
      <c r="P15" s="107">
        <f t="shared" si="3"/>
        <v>30.099999999999998</v>
      </c>
      <c r="Q15" s="104">
        <v>0.68900000000000006</v>
      </c>
      <c r="R15" s="103">
        <f t="shared" si="4"/>
        <v>21.979100000000003</v>
      </c>
      <c r="S15" s="105">
        <f t="shared" si="5"/>
        <v>214.1</v>
      </c>
      <c r="T15" s="108">
        <f t="shared" si="6"/>
        <v>1.24</v>
      </c>
      <c r="U15" s="126">
        <f t="shared" si="7"/>
        <v>358.29999999999995</v>
      </c>
      <c r="V15" s="108">
        <f t="shared" si="8"/>
        <v>2.2999999999999998</v>
      </c>
      <c r="W15" s="138">
        <f t="shared" si="9"/>
        <v>140.44999999999999</v>
      </c>
      <c r="X15" s="124">
        <v>12</v>
      </c>
      <c r="Z15" s="149">
        <f t="shared" si="11"/>
        <v>0</v>
      </c>
      <c r="AA15" s="149">
        <f t="shared" si="12"/>
        <v>-12.389999999999986</v>
      </c>
      <c r="AB15" s="149">
        <f t="shared" si="13"/>
        <v>0.38840125391849512</v>
      </c>
      <c r="AC15" s="149">
        <f t="shared" si="14"/>
        <v>1.2852664576802619E-4</v>
      </c>
      <c r="AD15" s="149">
        <f t="shared" si="15"/>
        <v>3.9999999999992042E-2</v>
      </c>
      <c r="AE15" s="149">
        <f t="shared" si="16"/>
        <v>-1.4705882352936683E-3</v>
      </c>
      <c r="AF15" s="149">
        <f t="shared" si="17"/>
        <v>0</v>
      </c>
      <c r="AG15" s="102">
        <f t="shared" si="18"/>
        <v>0</v>
      </c>
      <c r="AH15" s="102">
        <f t="shared" si="19"/>
        <v>0</v>
      </c>
      <c r="AI15" s="102">
        <f t="shared" si="20"/>
        <v>0</v>
      </c>
      <c r="AJ15" s="156">
        <f t="shared" si="21"/>
        <v>0</v>
      </c>
    </row>
    <row r="16" spans="1:37" ht="12.75">
      <c r="A16" s="27" t="str">
        <f t="shared" si="10"/>
        <v>SEA</v>
      </c>
      <c r="B16" s="117" t="s">
        <v>277</v>
      </c>
      <c r="C16" s="107">
        <v>60.6</v>
      </c>
      <c r="D16" s="115">
        <f t="shared" si="1"/>
        <v>0.62871287128712872</v>
      </c>
      <c r="E16" s="107">
        <v>34.9</v>
      </c>
      <c r="F16" s="105">
        <v>236.5</v>
      </c>
      <c r="G16" s="103">
        <v>7.4</v>
      </c>
      <c r="H16" s="106">
        <v>1.24</v>
      </c>
      <c r="I16" s="104">
        <v>3.5000000000000003E-2</v>
      </c>
      <c r="J16" s="119">
        <v>3.2</v>
      </c>
      <c r="K16" s="107">
        <v>22.5</v>
      </c>
      <c r="L16" s="103">
        <v>95.7</v>
      </c>
      <c r="M16" s="103">
        <v>4.3</v>
      </c>
      <c r="N16" s="106">
        <v>1</v>
      </c>
      <c r="O16" s="115">
        <f t="shared" si="2"/>
        <v>4.4444444444444446E-2</v>
      </c>
      <c r="P16" s="107">
        <f t="shared" si="3"/>
        <v>31.7</v>
      </c>
      <c r="Q16" s="104">
        <v>0.69599999999999995</v>
      </c>
      <c r="R16" s="103">
        <f t="shared" si="4"/>
        <v>24.290399999999998</v>
      </c>
      <c r="S16" s="105">
        <f t="shared" si="5"/>
        <v>236.5</v>
      </c>
      <c r="T16" s="108">
        <f t="shared" si="6"/>
        <v>1.24</v>
      </c>
      <c r="U16" s="126">
        <f t="shared" si="7"/>
        <v>332.2</v>
      </c>
      <c r="V16" s="108">
        <f t="shared" si="8"/>
        <v>2.2400000000000002</v>
      </c>
      <c r="W16" s="138">
        <f t="shared" si="9"/>
        <v>136.92500000000001</v>
      </c>
      <c r="X16" s="124">
        <v>13</v>
      </c>
      <c r="Z16" s="149">
        <f t="shared" si="11"/>
        <v>0</v>
      </c>
      <c r="AA16" s="149">
        <f t="shared" si="12"/>
        <v>-21.759999999999991</v>
      </c>
      <c r="AB16" s="149">
        <f t="shared" si="13"/>
        <v>0.62349570200573101</v>
      </c>
      <c r="AC16" s="149">
        <f t="shared" si="14"/>
        <v>-5.3008595988538604E-4</v>
      </c>
      <c r="AD16" s="149">
        <f t="shared" si="15"/>
        <v>-1.0499999999999972</v>
      </c>
      <c r="AE16" s="149">
        <f t="shared" si="16"/>
        <v>4.6666666666665968E-2</v>
      </c>
      <c r="AF16" s="149">
        <f t="shared" si="17"/>
        <v>0</v>
      </c>
      <c r="AG16" s="102">
        <f t="shared" si="18"/>
        <v>0</v>
      </c>
      <c r="AH16" s="102">
        <f t="shared" si="19"/>
        <v>0</v>
      </c>
      <c r="AI16" s="102">
        <f t="shared" si="20"/>
        <v>0</v>
      </c>
      <c r="AJ16" s="156">
        <f t="shared" si="21"/>
        <v>0</v>
      </c>
    </row>
    <row r="17" spans="1:36" ht="12.75">
      <c r="A17" s="27" t="str">
        <f t="shared" si="10"/>
        <v>KC</v>
      </c>
      <c r="B17" s="117" t="s">
        <v>262</v>
      </c>
      <c r="C17" s="128">
        <v>64.2</v>
      </c>
      <c r="D17" s="129">
        <f t="shared" si="1"/>
        <v>0.58722741433021797</v>
      </c>
      <c r="E17" s="130">
        <v>35.299999999999997</v>
      </c>
      <c r="F17" s="123">
        <v>222.4</v>
      </c>
      <c r="G17" s="26">
        <v>6.7</v>
      </c>
      <c r="H17" s="26">
        <v>1.53</v>
      </c>
      <c r="I17" s="121">
        <v>4.2999999999999997E-2</v>
      </c>
      <c r="J17" s="119">
        <v>2.4</v>
      </c>
      <c r="K17" s="130">
        <v>26.5</v>
      </c>
      <c r="L17" s="123">
        <v>105.3</v>
      </c>
      <c r="M17" s="122">
        <v>4</v>
      </c>
      <c r="N17" s="26">
        <v>0.88</v>
      </c>
      <c r="O17" s="129">
        <f t="shared" si="2"/>
        <v>3.3207547169811322E-2</v>
      </c>
      <c r="P17" s="107">
        <f t="shared" si="3"/>
        <v>32.9</v>
      </c>
      <c r="Q17" s="121">
        <v>0.67299999999999993</v>
      </c>
      <c r="R17" s="122">
        <f t="shared" si="4"/>
        <v>23.756899999999995</v>
      </c>
      <c r="S17" s="105">
        <f t="shared" si="5"/>
        <v>222.4</v>
      </c>
      <c r="T17" s="108">
        <f t="shared" si="6"/>
        <v>1.53</v>
      </c>
      <c r="U17" s="126">
        <f t="shared" si="7"/>
        <v>327.7</v>
      </c>
      <c r="V17" s="108">
        <f t="shared" si="8"/>
        <v>2.41</v>
      </c>
      <c r="W17" s="138">
        <f t="shared" si="9"/>
        <v>135.86500000000001</v>
      </c>
      <c r="X17" s="124">
        <v>14</v>
      </c>
      <c r="Z17" s="149">
        <f t="shared" si="11"/>
        <v>0</v>
      </c>
      <c r="AA17" s="149">
        <f t="shared" si="12"/>
        <v>-14.109999999999985</v>
      </c>
      <c r="AB17" s="149">
        <f t="shared" si="13"/>
        <v>0.39971671388101893</v>
      </c>
      <c r="AC17" s="149">
        <f t="shared" si="14"/>
        <v>-3.4277620396601371E-4</v>
      </c>
      <c r="AD17" s="149">
        <f t="shared" si="15"/>
        <v>-0.70000000000000284</v>
      </c>
      <c r="AE17" s="149">
        <f t="shared" si="16"/>
        <v>2.6415094339622858E-2</v>
      </c>
      <c r="AF17" s="149">
        <f t="shared" si="17"/>
        <v>0</v>
      </c>
      <c r="AG17" s="102">
        <f t="shared" si="18"/>
        <v>0</v>
      </c>
      <c r="AH17" s="102">
        <f t="shared" si="19"/>
        <v>0</v>
      </c>
      <c r="AI17" s="102">
        <f t="shared" si="20"/>
        <v>0</v>
      </c>
      <c r="AJ17" s="156">
        <f t="shared" si="21"/>
        <v>0</v>
      </c>
    </row>
    <row r="18" spans="1:36" ht="12.75">
      <c r="A18" s="27" t="str">
        <f t="shared" si="10"/>
        <v>LAR</v>
      </c>
      <c r="B18" s="117" t="s">
        <v>266</v>
      </c>
      <c r="C18" s="107">
        <v>61.2</v>
      </c>
      <c r="D18" s="115">
        <f t="shared" si="1"/>
        <v>0.56699346405228745</v>
      </c>
      <c r="E18" s="107">
        <v>32.9</v>
      </c>
      <c r="F18" s="105">
        <v>227.5</v>
      </c>
      <c r="G18" s="103">
        <v>7.3</v>
      </c>
      <c r="H18" s="106">
        <v>1.29</v>
      </c>
      <c r="I18" s="104">
        <v>3.9E-2</v>
      </c>
      <c r="J18" s="119">
        <v>1.8</v>
      </c>
      <c r="K18" s="107">
        <v>26.5</v>
      </c>
      <c r="L18" s="103">
        <v>103.8</v>
      </c>
      <c r="M18" s="103">
        <v>3.9</v>
      </c>
      <c r="N18" s="106">
        <v>0.88</v>
      </c>
      <c r="O18" s="115">
        <f t="shared" si="2"/>
        <v>3.3207547169811322E-2</v>
      </c>
      <c r="P18" s="107">
        <f t="shared" si="3"/>
        <v>31.099999999999998</v>
      </c>
      <c r="Q18" s="104">
        <v>0.65700000000000003</v>
      </c>
      <c r="R18" s="103">
        <f t="shared" si="4"/>
        <v>21.615300000000001</v>
      </c>
      <c r="S18" s="105">
        <f t="shared" si="5"/>
        <v>227.5</v>
      </c>
      <c r="T18" s="108">
        <f t="shared" si="6"/>
        <v>1.29</v>
      </c>
      <c r="U18" s="126">
        <f t="shared" si="7"/>
        <v>331.3</v>
      </c>
      <c r="V18" s="108">
        <f t="shared" si="8"/>
        <v>2.17</v>
      </c>
      <c r="W18" s="138">
        <f t="shared" si="9"/>
        <v>135.13</v>
      </c>
      <c r="X18" s="124">
        <v>15</v>
      </c>
      <c r="Z18" s="149">
        <f t="shared" si="11"/>
        <v>0</v>
      </c>
      <c r="AA18" s="149">
        <f t="shared" si="12"/>
        <v>-12.669999999999987</v>
      </c>
      <c r="AB18" s="149">
        <f t="shared" si="13"/>
        <v>0.38510638297872291</v>
      </c>
      <c r="AC18" s="149">
        <f t="shared" si="14"/>
        <v>-2.0972644376900107E-4</v>
      </c>
      <c r="AD18" s="149">
        <f t="shared" si="15"/>
        <v>0.45000000000000284</v>
      </c>
      <c r="AE18" s="149">
        <f t="shared" si="16"/>
        <v>-1.6981132075471805E-2</v>
      </c>
      <c r="AF18" s="149">
        <f t="shared" si="17"/>
        <v>0</v>
      </c>
      <c r="AG18" s="102">
        <f t="shared" si="18"/>
        <v>0</v>
      </c>
      <c r="AH18" s="102">
        <f t="shared" si="19"/>
        <v>0</v>
      </c>
      <c r="AI18" s="102">
        <f t="shared" si="20"/>
        <v>0</v>
      </c>
      <c r="AJ18" s="156">
        <f t="shared" si="21"/>
        <v>0</v>
      </c>
    </row>
    <row r="19" spans="1:36" ht="12.75">
      <c r="A19" s="27" t="str">
        <f t="shared" si="10"/>
        <v>DEN</v>
      </c>
      <c r="B19" s="117" t="s">
        <v>289</v>
      </c>
      <c r="C19" s="107">
        <v>62</v>
      </c>
      <c r="D19" s="115">
        <f t="shared" si="1"/>
        <v>0.56290322580645158</v>
      </c>
      <c r="E19" s="107">
        <v>33.5</v>
      </c>
      <c r="F19" s="105">
        <v>212.4</v>
      </c>
      <c r="G19" s="103">
        <v>6.7</v>
      </c>
      <c r="H19" s="106">
        <v>1.76</v>
      </c>
      <c r="I19" s="104">
        <v>5.2999999999999999E-2</v>
      </c>
      <c r="J19" s="119">
        <v>1.4</v>
      </c>
      <c r="K19" s="107">
        <v>27.1</v>
      </c>
      <c r="L19" s="103">
        <v>112.2</v>
      </c>
      <c r="M19" s="103">
        <v>4.0999999999999996</v>
      </c>
      <c r="N19" s="106">
        <v>0.71</v>
      </c>
      <c r="O19" s="115">
        <f t="shared" si="2"/>
        <v>2.6199261992619925E-2</v>
      </c>
      <c r="P19" s="107">
        <f t="shared" si="3"/>
        <v>32.1</v>
      </c>
      <c r="Q19" s="104">
        <v>0.66500000000000004</v>
      </c>
      <c r="R19" s="103">
        <f t="shared" si="4"/>
        <v>22.2775</v>
      </c>
      <c r="S19" s="105">
        <f t="shared" si="5"/>
        <v>212.4</v>
      </c>
      <c r="T19" s="108">
        <f t="shared" si="6"/>
        <v>1.76</v>
      </c>
      <c r="U19" s="126">
        <f t="shared" si="7"/>
        <v>324.60000000000002</v>
      </c>
      <c r="V19" s="108">
        <f t="shared" si="8"/>
        <v>2.4699999999999998</v>
      </c>
      <c r="W19" s="138">
        <f t="shared" si="9"/>
        <v>134.87</v>
      </c>
      <c r="X19" s="124">
        <v>16</v>
      </c>
      <c r="Z19" s="149">
        <f t="shared" si="11"/>
        <v>0</v>
      </c>
      <c r="AA19" s="149">
        <f t="shared" si="12"/>
        <v>-12.050000000000011</v>
      </c>
      <c r="AB19" s="149">
        <f t="shared" si="13"/>
        <v>0.35970149253731343</v>
      </c>
      <c r="AC19" s="149">
        <f t="shared" si="14"/>
        <v>4.6268656716418055E-4</v>
      </c>
      <c r="AD19" s="149">
        <f t="shared" si="15"/>
        <v>1.0900000000000034</v>
      </c>
      <c r="AE19" s="149">
        <f t="shared" si="16"/>
        <v>-4.0221402214022817E-2</v>
      </c>
      <c r="AF19" s="149">
        <f t="shared" si="17"/>
        <v>0</v>
      </c>
      <c r="AG19" s="102">
        <f t="shared" si="18"/>
        <v>0</v>
      </c>
      <c r="AH19" s="102">
        <f t="shared" si="19"/>
        <v>0</v>
      </c>
      <c r="AI19" s="102">
        <f t="shared" si="20"/>
        <v>0</v>
      </c>
      <c r="AJ19" s="156">
        <f t="shared" si="21"/>
        <v>0</v>
      </c>
    </row>
    <row r="20" spans="1:36" ht="12.75">
      <c r="A20" s="27" t="str">
        <f t="shared" si="10"/>
        <v>LAC</v>
      </c>
      <c r="B20" s="117" t="s">
        <v>279</v>
      </c>
      <c r="C20" s="107">
        <v>59.8</v>
      </c>
      <c r="D20" s="115">
        <f t="shared" si="1"/>
        <v>0.54515050167224088</v>
      </c>
      <c r="E20" s="107">
        <v>30</v>
      </c>
      <c r="F20" s="105">
        <v>213.5</v>
      </c>
      <c r="G20" s="103">
        <v>7.6</v>
      </c>
      <c r="H20" s="106">
        <v>1.35</v>
      </c>
      <c r="I20" s="104">
        <v>4.4999999999999998E-2</v>
      </c>
      <c r="J20" s="119">
        <v>2.6</v>
      </c>
      <c r="K20" s="107">
        <v>27.2</v>
      </c>
      <c r="L20" s="103">
        <v>110.7</v>
      </c>
      <c r="M20" s="103">
        <v>4.0999999999999996</v>
      </c>
      <c r="N20" s="106">
        <v>1</v>
      </c>
      <c r="O20" s="115">
        <f t="shared" si="2"/>
        <v>3.6764705882352942E-2</v>
      </c>
      <c r="P20" s="107">
        <f t="shared" si="3"/>
        <v>27.4</v>
      </c>
      <c r="Q20" s="104">
        <v>0.65900000000000003</v>
      </c>
      <c r="R20" s="103">
        <f t="shared" si="4"/>
        <v>19.77</v>
      </c>
      <c r="S20" s="105">
        <f t="shared" si="5"/>
        <v>213.5</v>
      </c>
      <c r="T20" s="108">
        <f t="shared" si="6"/>
        <v>1.35</v>
      </c>
      <c r="U20" s="126">
        <f t="shared" si="7"/>
        <v>324.2</v>
      </c>
      <c r="V20" s="108">
        <f t="shared" si="8"/>
        <v>2.35</v>
      </c>
      <c r="W20" s="138">
        <f t="shared" si="9"/>
        <v>132.57499999999999</v>
      </c>
      <c r="X20" s="124">
        <v>17</v>
      </c>
      <c r="Z20" s="149">
        <f t="shared" si="11"/>
        <v>0</v>
      </c>
      <c r="AA20" s="149">
        <f t="shared" si="12"/>
        <v>-14.5</v>
      </c>
      <c r="AB20" s="149">
        <f t="shared" si="13"/>
        <v>0.48333333333333339</v>
      </c>
      <c r="AC20" s="149">
        <f t="shared" si="14"/>
        <v>0</v>
      </c>
      <c r="AD20" s="149">
        <f t="shared" si="15"/>
        <v>-0.81999999999997897</v>
      </c>
      <c r="AE20" s="149">
        <f t="shared" si="16"/>
        <v>3.0147058823528639E-2</v>
      </c>
      <c r="AF20" s="149">
        <f t="shared" si="17"/>
        <v>0</v>
      </c>
      <c r="AG20" s="102">
        <f t="shared" si="18"/>
        <v>0</v>
      </c>
      <c r="AH20" s="102">
        <f t="shared" si="19"/>
        <v>0</v>
      </c>
      <c r="AI20" s="102">
        <f t="shared" si="20"/>
        <v>0</v>
      </c>
      <c r="AJ20" s="156">
        <f t="shared" si="21"/>
        <v>0</v>
      </c>
    </row>
    <row r="21" spans="1:36" ht="12.75">
      <c r="A21" s="27" t="str">
        <f t="shared" si="10"/>
        <v>IND</v>
      </c>
      <c r="B21" s="117" t="s">
        <v>281</v>
      </c>
      <c r="C21" s="107">
        <v>61.2</v>
      </c>
      <c r="D21" s="115">
        <f t="shared" si="1"/>
        <v>0.52287581699346408</v>
      </c>
      <c r="E21" s="107">
        <v>30.1</v>
      </c>
      <c r="F21" s="105">
        <v>197.7</v>
      </c>
      <c r="G21" s="103">
        <v>7</v>
      </c>
      <c r="H21" s="106">
        <v>1.18</v>
      </c>
      <c r="I21" s="104">
        <v>3.9E-2</v>
      </c>
      <c r="J21" s="119">
        <v>1.9</v>
      </c>
      <c r="K21" s="107">
        <v>29.2</v>
      </c>
      <c r="L21" s="103">
        <v>137.1</v>
      </c>
      <c r="M21" s="103">
        <v>4.7</v>
      </c>
      <c r="N21" s="106">
        <v>1.18</v>
      </c>
      <c r="O21" s="115">
        <f t="shared" si="2"/>
        <v>4.041095890410959E-2</v>
      </c>
      <c r="P21" s="107">
        <f t="shared" si="3"/>
        <v>28.200000000000003</v>
      </c>
      <c r="Q21" s="104">
        <v>0.56299999999999994</v>
      </c>
      <c r="R21" s="103">
        <f t="shared" si="4"/>
        <v>16.946300000000001</v>
      </c>
      <c r="S21" s="105">
        <f t="shared" si="5"/>
        <v>197.7</v>
      </c>
      <c r="T21" s="108">
        <f t="shared" si="6"/>
        <v>1.18</v>
      </c>
      <c r="U21" s="126">
        <f t="shared" si="7"/>
        <v>334.79999999999995</v>
      </c>
      <c r="V21" s="108">
        <f t="shared" si="8"/>
        <v>2.36</v>
      </c>
      <c r="W21" s="138">
        <f t="shared" si="9"/>
        <v>132.23500000000001</v>
      </c>
      <c r="X21" s="124">
        <v>18</v>
      </c>
      <c r="Z21" s="149">
        <f t="shared" si="11"/>
        <v>0</v>
      </c>
      <c r="AA21" s="149">
        <f t="shared" si="12"/>
        <v>-13.000000000000028</v>
      </c>
      <c r="AB21" s="149">
        <f t="shared" si="13"/>
        <v>0.43189368770764158</v>
      </c>
      <c r="AC21" s="149">
        <f t="shared" si="14"/>
        <v>-2.0265780730896465E-4</v>
      </c>
      <c r="AD21" s="149">
        <f t="shared" si="15"/>
        <v>-0.14000000000001478</v>
      </c>
      <c r="AE21" s="149">
        <f t="shared" si="16"/>
        <v>4.7945205479456021E-3</v>
      </c>
      <c r="AF21" s="149">
        <f t="shared" si="17"/>
        <v>0</v>
      </c>
      <c r="AG21" s="102">
        <f t="shared" si="18"/>
        <v>0</v>
      </c>
      <c r="AH21" s="102">
        <f t="shared" si="19"/>
        <v>0</v>
      </c>
      <c r="AI21" s="102">
        <f t="shared" si="20"/>
        <v>0</v>
      </c>
      <c r="AJ21" s="156">
        <f t="shared" si="21"/>
        <v>0</v>
      </c>
    </row>
    <row r="22" spans="1:36" ht="12.75">
      <c r="A22" s="27" t="str">
        <f t="shared" si="10"/>
        <v>DAL</v>
      </c>
      <c r="B22" s="117" t="s">
        <v>272</v>
      </c>
      <c r="C22" s="107">
        <v>64.900000000000006</v>
      </c>
      <c r="D22" s="115">
        <f t="shared" si="1"/>
        <v>0.61171032357473032</v>
      </c>
      <c r="E22" s="107">
        <v>37.5</v>
      </c>
      <c r="F22" s="105">
        <v>227.2</v>
      </c>
      <c r="G22" s="103">
        <v>6.4</v>
      </c>
      <c r="H22" s="106">
        <v>1.35</v>
      </c>
      <c r="I22" s="104">
        <v>3.6000000000000004E-2</v>
      </c>
      <c r="J22" s="119">
        <v>2.2000000000000002</v>
      </c>
      <c r="K22" s="107">
        <v>25.2</v>
      </c>
      <c r="L22" s="103">
        <v>100.3</v>
      </c>
      <c r="M22" s="103">
        <v>4</v>
      </c>
      <c r="N22" s="106">
        <v>0.35</v>
      </c>
      <c r="O22" s="115">
        <f t="shared" si="2"/>
        <v>1.3888888888888888E-2</v>
      </c>
      <c r="P22" s="107">
        <f t="shared" si="3"/>
        <v>35.299999999999997</v>
      </c>
      <c r="Q22" s="104">
        <v>0.625</v>
      </c>
      <c r="R22" s="103">
        <f t="shared" si="4"/>
        <v>23.4375</v>
      </c>
      <c r="S22" s="105">
        <f t="shared" si="5"/>
        <v>227.2</v>
      </c>
      <c r="T22" s="108">
        <f t="shared" si="6"/>
        <v>1.35</v>
      </c>
      <c r="U22" s="126">
        <f t="shared" si="7"/>
        <v>327.5</v>
      </c>
      <c r="V22" s="108">
        <f t="shared" si="8"/>
        <v>1.7000000000000002</v>
      </c>
      <c r="W22" s="138">
        <f t="shared" si="9"/>
        <v>131.55499999999998</v>
      </c>
      <c r="X22" s="124">
        <v>19</v>
      </c>
      <c r="Z22" s="149">
        <f t="shared" si="11"/>
        <v>0</v>
      </c>
      <c r="AA22" s="149">
        <f t="shared" si="12"/>
        <v>-12.800000000000011</v>
      </c>
      <c r="AB22" s="149">
        <f t="shared" si="13"/>
        <v>0.34133333333333393</v>
      </c>
      <c r="AC22" s="149">
        <f t="shared" si="14"/>
        <v>0</v>
      </c>
      <c r="AD22" s="149">
        <f t="shared" si="15"/>
        <v>-0.5</v>
      </c>
      <c r="AE22" s="149">
        <f t="shared" si="16"/>
        <v>1.9841269841269771E-2</v>
      </c>
      <c r="AF22" s="149">
        <f t="shared" si="17"/>
        <v>0</v>
      </c>
      <c r="AG22" s="102">
        <f t="shared" si="18"/>
        <v>0</v>
      </c>
      <c r="AH22" s="102">
        <f t="shared" si="19"/>
        <v>0</v>
      </c>
      <c r="AI22" s="102">
        <f t="shared" si="20"/>
        <v>0</v>
      </c>
      <c r="AJ22" s="156">
        <f t="shared" si="21"/>
        <v>0</v>
      </c>
    </row>
    <row r="23" spans="1:36" ht="12.75">
      <c r="A23" s="27" t="str">
        <f t="shared" si="10"/>
        <v>MIA</v>
      </c>
      <c r="B23" s="117" t="s">
        <v>265</v>
      </c>
      <c r="C23" s="107">
        <v>63.7</v>
      </c>
      <c r="D23" s="115">
        <f t="shared" si="1"/>
        <v>0.58555729984301408</v>
      </c>
      <c r="E23" s="107">
        <v>34.799999999999997</v>
      </c>
      <c r="F23" s="105">
        <v>219.8</v>
      </c>
      <c r="G23" s="103">
        <v>6.8</v>
      </c>
      <c r="H23" s="106">
        <v>1.29</v>
      </c>
      <c r="I23" s="104">
        <v>3.7000000000000005E-2</v>
      </c>
      <c r="J23" s="119">
        <v>2.5</v>
      </c>
      <c r="K23" s="107">
        <v>26.4</v>
      </c>
      <c r="L23" s="103">
        <v>105.6</v>
      </c>
      <c r="M23" s="103">
        <v>4</v>
      </c>
      <c r="N23" s="106">
        <v>0.71</v>
      </c>
      <c r="O23" s="115">
        <f t="shared" si="2"/>
        <v>2.6893939393939394E-2</v>
      </c>
      <c r="P23" s="107">
        <f t="shared" si="3"/>
        <v>32.299999999999997</v>
      </c>
      <c r="Q23" s="104">
        <v>0.69900000000000007</v>
      </c>
      <c r="R23" s="103">
        <f t="shared" si="4"/>
        <v>24.325199999999999</v>
      </c>
      <c r="S23" s="105">
        <f t="shared" si="5"/>
        <v>219.8</v>
      </c>
      <c r="T23" s="108">
        <f t="shared" si="6"/>
        <v>1.29</v>
      </c>
      <c r="U23" s="126">
        <f t="shared" si="7"/>
        <v>325.39999999999998</v>
      </c>
      <c r="V23" s="108">
        <f t="shared" si="8"/>
        <v>2</v>
      </c>
      <c r="W23" s="138">
        <f t="shared" si="9"/>
        <v>131.48000000000002</v>
      </c>
      <c r="X23" s="124">
        <v>20</v>
      </c>
      <c r="Z23" s="149">
        <f t="shared" si="11"/>
        <v>0</v>
      </c>
      <c r="AA23" s="149">
        <f t="shared" si="12"/>
        <v>-16.839999999999975</v>
      </c>
      <c r="AB23" s="149">
        <f t="shared" si="13"/>
        <v>0.4839080459770102</v>
      </c>
      <c r="AC23" s="149">
        <f t="shared" si="14"/>
        <v>-6.8965517241378893E-5</v>
      </c>
      <c r="AD23" s="149">
        <f t="shared" si="15"/>
        <v>0</v>
      </c>
      <c r="AE23" s="149">
        <f t="shared" si="16"/>
        <v>0</v>
      </c>
      <c r="AF23" s="149">
        <f t="shared" si="17"/>
        <v>0</v>
      </c>
      <c r="AG23" s="102">
        <f t="shared" si="18"/>
        <v>0</v>
      </c>
      <c r="AH23" s="102">
        <f t="shared" si="19"/>
        <v>0</v>
      </c>
      <c r="AI23" s="102">
        <f t="shared" si="20"/>
        <v>0</v>
      </c>
      <c r="AJ23" s="156">
        <f t="shared" si="21"/>
        <v>0</v>
      </c>
    </row>
    <row r="24" spans="1:36" ht="12.75">
      <c r="A24" s="27" t="str">
        <f t="shared" si="10"/>
        <v>NYJ</v>
      </c>
      <c r="B24" s="117" t="s">
        <v>275</v>
      </c>
      <c r="C24" s="107">
        <v>62.4</v>
      </c>
      <c r="D24" s="115">
        <f t="shared" si="1"/>
        <v>0.51121794871794868</v>
      </c>
      <c r="E24" s="107">
        <v>29.5</v>
      </c>
      <c r="F24" s="105">
        <v>183</v>
      </c>
      <c r="G24" s="103">
        <v>6.6</v>
      </c>
      <c r="H24" s="106">
        <v>1.82</v>
      </c>
      <c r="I24" s="104">
        <v>5.0999999999999997E-2</v>
      </c>
      <c r="J24" s="119">
        <v>2.4</v>
      </c>
      <c r="K24" s="107">
        <v>30.5</v>
      </c>
      <c r="L24" s="103">
        <v>131.19999999999999</v>
      </c>
      <c r="M24" s="103">
        <v>4.3</v>
      </c>
      <c r="N24" s="106">
        <v>0.92</v>
      </c>
      <c r="O24" s="115">
        <v>0.03</v>
      </c>
      <c r="P24" s="107">
        <f t="shared" si="3"/>
        <v>27.1</v>
      </c>
      <c r="Q24" s="104">
        <v>0.63400000000000001</v>
      </c>
      <c r="R24" s="103">
        <f t="shared" si="4"/>
        <v>18.702999999999999</v>
      </c>
      <c r="S24" s="105">
        <f t="shared" si="5"/>
        <v>183</v>
      </c>
      <c r="T24" s="108">
        <f t="shared" si="6"/>
        <v>1.82</v>
      </c>
      <c r="U24" s="126">
        <f t="shared" si="7"/>
        <v>314.2</v>
      </c>
      <c r="V24" s="108">
        <f t="shared" si="8"/>
        <v>2.74</v>
      </c>
      <c r="W24" s="138">
        <f t="shared" si="9"/>
        <v>129.72</v>
      </c>
      <c r="X24" s="124">
        <v>21</v>
      </c>
      <c r="Z24" s="149">
        <f t="shared" si="11"/>
        <v>0</v>
      </c>
      <c r="AA24" s="149">
        <f t="shared" si="12"/>
        <v>-11.699999999999989</v>
      </c>
      <c r="AB24" s="149">
        <f t="shared" si="13"/>
        <v>0.39661016949152472</v>
      </c>
      <c r="AC24" s="149">
        <f t="shared" si="14"/>
        <v>-1.069491525423729E-2</v>
      </c>
      <c r="AD24" s="149">
        <f t="shared" si="15"/>
        <v>4.9999999999982947E-2</v>
      </c>
      <c r="AE24" s="149">
        <f t="shared" si="16"/>
        <v>-1.6393442622950616E-3</v>
      </c>
      <c r="AF24" s="149">
        <f t="shared" si="17"/>
        <v>5.0000000000001155E-3</v>
      </c>
      <c r="AG24" s="102">
        <f t="shared" si="18"/>
        <v>-1.6393442622951102E-4</v>
      </c>
      <c r="AH24" s="102">
        <f t="shared" si="19"/>
        <v>0</v>
      </c>
      <c r="AI24" s="102">
        <f t="shared" si="20"/>
        <v>0</v>
      </c>
      <c r="AJ24" s="156">
        <f t="shared" si="21"/>
        <v>0</v>
      </c>
    </row>
    <row r="25" spans="1:36" ht="12.75">
      <c r="A25" s="27" t="str">
        <f t="shared" si="10"/>
        <v>NO</v>
      </c>
      <c r="B25" s="117" t="s">
        <v>286</v>
      </c>
      <c r="C25" s="107">
        <v>60.7</v>
      </c>
      <c r="D25" s="115">
        <f t="shared" si="1"/>
        <v>0.57001647446457993</v>
      </c>
      <c r="E25" s="107">
        <v>32.4</v>
      </c>
      <c r="F25" s="105">
        <v>205.2</v>
      </c>
      <c r="G25" s="103">
        <v>6.8</v>
      </c>
      <c r="H25" s="106">
        <v>1.24</v>
      </c>
      <c r="I25" s="104">
        <v>3.7999999999999999E-2</v>
      </c>
      <c r="J25" s="119">
        <v>2.2000000000000002</v>
      </c>
      <c r="K25" s="107">
        <v>26.1</v>
      </c>
      <c r="L25" s="103">
        <v>114.9</v>
      </c>
      <c r="M25" s="103">
        <v>4.4000000000000004</v>
      </c>
      <c r="N25" s="106">
        <v>0.88</v>
      </c>
      <c r="O25" s="115">
        <f t="shared" ref="O25:O35" si="22">N25/K25</f>
        <v>3.3716475095785438E-2</v>
      </c>
      <c r="P25" s="107">
        <f t="shared" si="3"/>
        <v>30.2</v>
      </c>
      <c r="Q25" s="104">
        <v>0.61699999999999999</v>
      </c>
      <c r="R25" s="103">
        <f t="shared" si="4"/>
        <v>19.9908</v>
      </c>
      <c r="S25" s="105">
        <f t="shared" si="5"/>
        <v>205.2</v>
      </c>
      <c r="T25" s="108">
        <f t="shared" si="6"/>
        <v>1.24</v>
      </c>
      <c r="U25" s="126">
        <f t="shared" si="7"/>
        <v>320.10000000000002</v>
      </c>
      <c r="V25" s="108">
        <f t="shared" si="8"/>
        <v>2.12</v>
      </c>
      <c r="W25" s="138">
        <f t="shared" si="9"/>
        <v>128.48500000000001</v>
      </c>
      <c r="X25" s="124">
        <v>22</v>
      </c>
      <c r="Z25" s="149">
        <f t="shared" si="11"/>
        <v>0</v>
      </c>
      <c r="AA25" s="149">
        <f t="shared" si="12"/>
        <v>-15.120000000000005</v>
      </c>
      <c r="AB25" s="149">
        <f t="shared" si="13"/>
        <v>0.46666666666666679</v>
      </c>
      <c r="AC25" s="149">
        <f t="shared" si="14"/>
        <v>-2.7160493827160792E-4</v>
      </c>
      <c r="AD25" s="149">
        <f t="shared" si="15"/>
        <v>5.9999999999988063E-2</v>
      </c>
      <c r="AE25" s="149">
        <f t="shared" si="16"/>
        <v>-2.2988505747125743E-3</v>
      </c>
      <c r="AF25" s="149">
        <f t="shared" si="17"/>
        <v>0</v>
      </c>
      <c r="AG25" s="102">
        <f t="shared" si="18"/>
        <v>0</v>
      </c>
      <c r="AH25" s="102">
        <f t="shared" si="19"/>
        <v>0</v>
      </c>
      <c r="AI25" s="102">
        <f t="shared" si="20"/>
        <v>0</v>
      </c>
      <c r="AJ25" s="156">
        <f t="shared" si="21"/>
        <v>0</v>
      </c>
    </row>
    <row r="26" spans="1:36" ht="12.75">
      <c r="A26" s="27" t="str">
        <f t="shared" si="10"/>
        <v>HOU</v>
      </c>
      <c r="B26" s="117" t="s">
        <v>268</v>
      </c>
      <c r="C26" s="107">
        <v>62.2</v>
      </c>
      <c r="D26" s="115">
        <f t="shared" si="1"/>
        <v>0.590032154340836</v>
      </c>
      <c r="E26" s="107">
        <v>33.5</v>
      </c>
      <c r="F26" s="105">
        <v>207.4</v>
      </c>
      <c r="G26" s="103">
        <v>6.9</v>
      </c>
      <c r="H26" s="106">
        <v>1.18</v>
      </c>
      <c r="I26" s="104">
        <v>3.5000000000000003E-2</v>
      </c>
      <c r="J26" s="119">
        <v>3.2</v>
      </c>
      <c r="K26" s="107">
        <v>25.5</v>
      </c>
      <c r="L26" s="103">
        <v>112.3</v>
      </c>
      <c r="M26" s="103">
        <v>4.4000000000000004</v>
      </c>
      <c r="N26" s="106">
        <v>0.88</v>
      </c>
      <c r="O26" s="115">
        <f t="shared" si="22"/>
        <v>3.4509803921568626E-2</v>
      </c>
      <c r="P26" s="107">
        <f t="shared" si="3"/>
        <v>30.3</v>
      </c>
      <c r="Q26" s="104">
        <v>0.626</v>
      </c>
      <c r="R26" s="103">
        <f t="shared" si="4"/>
        <v>20.971</v>
      </c>
      <c r="S26" s="105">
        <f t="shared" si="5"/>
        <v>207.4</v>
      </c>
      <c r="T26" s="108">
        <f t="shared" si="6"/>
        <v>1.18</v>
      </c>
      <c r="U26" s="126">
        <f t="shared" si="7"/>
        <v>319.7</v>
      </c>
      <c r="V26" s="108">
        <f t="shared" si="8"/>
        <v>2.06</v>
      </c>
      <c r="W26" s="138">
        <f t="shared" si="9"/>
        <v>128.11500000000001</v>
      </c>
      <c r="X26" s="124">
        <v>23</v>
      </c>
      <c r="Z26" s="149">
        <f t="shared" si="11"/>
        <v>0</v>
      </c>
      <c r="AA26" s="149">
        <f t="shared" si="12"/>
        <v>-23.75</v>
      </c>
      <c r="AB26" s="149">
        <f t="shared" si="13"/>
        <v>0.70895522388059717</v>
      </c>
      <c r="AC26" s="149">
        <f t="shared" si="14"/>
        <v>-2.2388059701491936E-4</v>
      </c>
      <c r="AD26" s="149">
        <f t="shared" si="15"/>
        <v>9.9999999999994316E-2</v>
      </c>
      <c r="AE26" s="149">
        <f t="shared" si="16"/>
        <v>-3.9215686274500783E-3</v>
      </c>
      <c r="AF26" s="149">
        <f t="shared" si="17"/>
        <v>0</v>
      </c>
      <c r="AG26" s="102">
        <f t="shared" si="18"/>
        <v>0</v>
      </c>
      <c r="AH26" s="102">
        <f t="shared" si="19"/>
        <v>0</v>
      </c>
      <c r="AI26" s="102">
        <f t="shared" si="20"/>
        <v>0</v>
      </c>
      <c r="AJ26" s="156">
        <f t="shared" si="21"/>
        <v>0</v>
      </c>
    </row>
    <row r="27" spans="1:36" ht="12.75">
      <c r="A27" s="27" t="str">
        <f t="shared" si="10"/>
        <v>PIT</v>
      </c>
      <c r="B27" s="117" t="s">
        <v>284</v>
      </c>
      <c r="C27" s="107">
        <v>63.7</v>
      </c>
      <c r="D27" s="115">
        <f t="shared" si="1"/>
        <v>0.50706436420722123</v>
      </c>
      <c r="E27" s="107">
        <v>29.4</v>
      </c>
      <c r="F27" s="105">
        <v>192</v>
      </c>
      <c r="G27" s="103">
        <v>7.2</v>
      </c>
      <c r="H27" s="106">
        <v>1.24</v>
      </c>
      <c r="I27" s="104">
        <v>4.2000000000000003E-2</v>
      </c>
      <c r="J27" s="119">
        <v>2.9</v>
      </c>
      <c r="K27" s="107">
        <v>31.4</v>
      </c>
      <c r="L27" s="103">
        <v>127.4</v>
      </c>
      <c r="M27" s="103">
        <v>4.0999999999999996</v>
      </c>
      <c r="N27" s="106">
        <v>0.82</v>
      </c>
      <c r="O27" s="115">
        <f t="shared" si="22"/>
        <v>2.6114649681528664E-2</v>
      </c>
      <c r="P27" s="107">
        <f t="shared" si="3"/>
        <v>26.5</v>
      </c>
      <c r="Q27" s="104">
        <v>0.64300000000000002</v>
      </c>
      <c r="R27" s="103">
        <f t="shared" si="4"/>
        <v>18.904199999999999</v>
      </c>
      <c r="S27" s="105">
        <f t="shared" si="5"/>
        <v>192</v>
      </c>
      <c r="T27" s="108">
        <f t="shared" si="6"/>
        <v>1.24</v>
      </c>
      <c r="U27" s="126">
        <f t="shared" si="7"/>
        <v>319.39999999999998</v>
      </c>
      <c r="V27" s="108">
        <f t="shared" si="8"/>
        <v>2.06</v>
      </c>
      <c r="W27" s="138">
        <f t="shared" si="9"/>
        <v>125.97</v>
      </c>
      <c r="X27" s="124">
        <v>24</v>
      </c>
      <c r="Z27" s="149">
        <f t="shared" si="11"/>
        <v>0</v>
      </c>
      <c r="AA27" s="149">
        <f t="shared" si="12"/>
        <v>-19.680000000000007</v>
      </c>
      <c r="AB27" s="149">
        <f t="shared" si="13"/>
        <v>0.66938775510204085</v>
      </c>
      <c r="AC27" s="149">
        <f t="shared" si="14"/>
        <v>-1.7687074829932092E-4</v>
      </c>
      <c r="AD27" s="149">
        <f t="shared" si="15"/>
        <v>-1.339999999999975</v>
      </c>
      <c r="AE27" s="149">
        <f t="shared" si="16"/>
        <v>4.2675159235668225E-2</v>
      </c>
      <c r="AF27" s="149">
        <f t="shared" si="17"/>
        <v>0</v>
      </c>
      <c r="AG27" s="102">
        <f t="shared" si="18"/>
        <v>0</v>
      </c>
      <c r="AH27" s="102">
        <f t="shared" si="19"/>
        <v>0</v>
      </c>
      <c r="AI27" s="102">
        <f t="shared" si="20"/>
        <v>0</v>
      </c>
      <c r="AJ27" s="156">
        <f t="shared" si="21"/>
        <v>0</v>
      </c>
    </row>
    <row r="28" spans="1:36" ht="12.75">
      <c r="A28" s="27" t="str">
        <f t="shared" si="10"/>
        <v>JAX</v>
      </c>
      <c r="B28" s="117" t="s">
        <v>278</v>
      </c>
      <c r="C28" s="107">
        <v>58.4</v>
      </c>
      <c r="D28" s="115">
        <f t="shared" si="1"/>
        <v>0.5821917808219178</v>
      </c>
      <c r="E28" s="107">
        <v>32.1</v>
      </c>
      <c r="F28" s="105">
        <v>204.5</v>
      </c>
      <c r="G28" s="103">
        <v>6.8</v>
      </c>
      <c r="H28" s="106">
        <v>1.1200000000000001</v>
      </c>
      <c r="I28" s="104">
        <v>3.5000000000000003E-2</v>
      </c>
      <c r="J28" s="119">
        <v>1.9</v>
      </c>
      <c r="K28" s="107">
        <v>24.4</v>
      </c>
      <c r="L28" s="103">
        <v>101.7</v>
      </c>
      <c r="M28" s="103">
        <v>4.2</v>
      </c>
      <c r="N28" s="106">
        <v>0.76</v>
      </c>
      <c r="O28" s="115">
        <f t="shared" si="22"/>
        <v>3.1147540983606559E-2</v>
      </c>
      <c r="P28" s="107">
        <f t="shared" si="3"/>
        <v>30.200000000000003</v>
      </c>
      <c r="Q28" s="104">
        <v>0.628</v>
      </c>
      <c r="R28" s="103">
        <f t="shared" si="4"/>
        <v>20.158799999999999</v>
      </c>
      <c r="S28" s="105">
        <f t="shared" si="5"/>
        <v>204.5</v>
      </c>
      <c r="T28" s="108">
        <f t="shared" si="6"/>
        <v>1.1200000000000001</v>
      </c>
      <c r="U28" s="126">
        <f t="shared" si="7"/>
        <v>306.2</v>
      </c>
      <c r="V28" s="108">
        <f t="shared" si="8"/>
        <v>1.8800000000000001</v>
      </c>
      <c r="W28" s="138">
        <f t="shared" si="9"/>
        <v>122.985</v>
      </c>
      <c r="X28" s="124">
        <v>25</v>
      </c>
      <c r="Z28" s="149">
        <f t="shared" si="11"/>
        <v>0</v>
      </c>
      <c r="AA28" s="149">
        <f t="shared" si="12"/>
        <v>-13.780000000000001</v>
      </c>
      <c r="AB28" s="149">
        <f t="shared" si="13"/>
        <v>0.42928348909657288</v>
      </c>
      <c r="AC28" s="149">
        <f t="shared" si="14"/>
        <v>1.0903426791277621E-4</v>
      </c>
      <c r="AD28" s="149">
        <f t="shared" si="15"/>
        <v>-0.78000000000000114</v>
      </c>
      <c r="AE28" s="149">
        <f t="shared" si="16"/>
        <v>3.1967213114754145E-2</v>
      </c>
      <c r="AF28" s="149">
        <f t="shared" si="17"/>
        <v>0</v>
      </c>
      <c r="AG28" s="102">
        <f t="shared" si="18"/>
        <v>0</v>
      </c>
      <c r="AH28" s="102">
        <f t="shared" si="19"/>
        <v>0</v>
      </c>
      <c r="AI28" s="102">
        <f t="shared" si="20"/>
        <v>0</v>
      </c>
      <c r="AJ28" s="156">
        <f t="shared" si="21"/>
        <v>0</v>
      </c>
    </row>
    <row r="29" spans="1:36" ht="12.75">
      <c r="A29" s="27" t="str">
        <f t="shared" si="10"/>
        <v>TEN</v>
      </c>
      <c r="B29" s="117" t="s">
        <v>291</v>
      </c>
      <c r="C29" s="107">
        <v>60.7</v>
      </c>
      <c r="D29" s="115">
        <f t="shared" si="1"/>
        <v>0.56342668863261947</v>
      </c>
      <c r="E29" s="107">
        <v>31.1</v>
      </c>
      <c r="F29" s="105">
        <v>195.1</v>
      </c>
      <c r="G29" s="103">
        <v>6.8</v>
      </c>
      <c r="H29" s="106">
        <v>1.29</v>
      </c>
      <c r="I29" s="104">
        <v>4.2000000000000003E-2</v>
      </c>
      <c r="J29" s="119">
        <v>3.1</v>
      </c>
      <c r="K29" s="107">
        <v>26.5</v>
      </c>
      <c r="L29" s="103">
        <v>109.1</v>
      </c>
      <c r="M29" s="103">
        <v>4.0999999999999996</v>
      </c>
      <c r="N29" s="106">
        <v>0.65</v>
      </c>
      <c r="O29" s="115">
        <f t="shared" si="22"/>
        <v>2.4528301886792454E-2</v>
      </c>
      <c r="P29" s="107">
        <f t="shared" si="3"/>
        <v>28</v>
      </c>
      <c r="Q29" s="104">
        <v>0.63400000000000001</v>
      </c>
      <c r="R29" s="103">
        <f t="shared" si="4"/>
        <v>19.717400000000001</v>
      </c>
      <c r="S29" s="105">
        <f t="shared" si="5"/>
        <v>195.1</v>
      </c>
      <c r="T29" s="108">
        <f t="shared" si="6"/>
        <v>1.29</v>
      </c>
      <c r="U29" s="126">
        <f t="shared" si="7"/>
        <v>304.2</v>
      </c>
      <c r="V29" s="108">
        <f t="shared" si="8"/>
        <v>1.94</v>
      </c>
      <c r="W29" s="138">
        <f t="shared" si="9"/>
        <v>122.11499999999999</v>
      </c>
      <c r="X29" s="124">
        <v>26</v>
      </c>
      <c r="Z29" s="149">
        <f>C29-E29-J29-K29</f>
        <v>0</v>
      </c>
      <c r="AA29" s="149">
        <f t="shared" si="12"/>
        <v>-16.380000000000024</v>
      </c>
      <c r="AB29" s="149">
        <f t="shared" si="13"/>
        <v>0.52668810289389079</v>
      </c>
      <c r="AC29" s="149">
        <f t="shared" si="14"/>
        <v>5.2090032154341465E-4</v>
      </c>
      <c r="AD29" s="149">
        <f t="shared" si="15"/>
        <v>0.45000000000000284</v>
      </c>
      <c r="AE29" s="149">
        <f t="shared" si="16"/>
        <v>-1.6981132075471805E-2</v>
      </c>
      <c r="AF29" s="149">
        <f t="shared" si="17"/>
        <v>0</v>
      </c>
      <c r="AG29" s="102">
        <f t="shared" si="18"/>
        <v>0</v>
      </c>
      <c r="AH29" s="102">
        <f t="shared" si="19"/>
        <v>0</v>
      </c>
      <c r="AI29" s="102">
        <f t="shared" si="20"/>
        <v>0</v>
      </c>
      <c r="AJ29" s="156">
        <f t="shared" si="21"/>
        <v>0</v>
      </c>
    </row>
    <row r="30" spans="1:36" ht="12.75">
      <c r="A30" s="27" t="str">
        <f t="shared" si="10"/>
        <v>CAR</v>
      </c>
      <c r="B30" s="117" t="s">
        <v>293</v>
      </c>
      <c r="C30" s="107">
        <v>58.4</v>
      </c>
      <c r="D30" s="115">
        <f t="shared" si="1"/>
        <v>0.58732876712328774</v>
      </c>
      <c r="E30" s="107">
        <v>32.200000000000003</v>
      </c>
      <c r="F30" s="105">
        <v>187.5</v>
      </c>
      <c r="G30" s="103">
        <v>6.2</v>
      </c>
      <c r="H30" s="106">
        <v>1.29</v>
      </c>
      <c r="I30" s="104">
        <v>0.04</v>
      </c>
      <c r="J30" s="119">
        <v>2.1</v>
      </c>
      <c r="K30" s="107">
        <v>24.1</v>
      </c>
      <c r="L30" s="103">
        <v>110.5</v>
      </c>
      <c r="M30" s="103">
        <v>4.5999999999999996</v>
      </c>
      <c r="N30" s="106">
        <v>1.06</v>
      </c>
      <c r="O30" s="115">
        <f t="shared" si="22"/>
        <v>4.3983402489626552E-2</v>
      </c>
      <c r="P30" s="107">
        <f t="shared" si="3"/>
        <v>30.1</v>
      </c>
      <c r="Q30" s="104">
        <v>0.623</v>
      </c>
      <c r="R30" s="103">
        <f t="shared" si="4"/>
        <v>20.060600000000001</v>
      </c>
      <c r="S30" s="105">
        <f t="shared" si="5"/>
        <v>187.5</v>
      </c>
      <c r="T30" s="108">
        <f t="shared" si="6"/>
        <v>1.29</v>
      </c>
      <c r="U30" s="126">
        <f t="shared" si="7"/>
        <v>298</v>
      </c>
      <c r="V30" s="108">
        <f t="shared" si="8"/>
        <v>2.35</v>
      </c>
      <c r="W30" s="138">
        <f t="shared" si="9"/>
        <v>121.88499999999999</v>
      </c>
      <c r="X30" s="124">
        <v>27</v>
      </c>
      <c r="Z30" s="149">
        <f t="shared" si="11"/>
        <v>0</v>
      </c>
      <c r="AA30" s="149">
        <f t="shared" si="12"/>
        <v>-12.140000000000015</v>
      </c>
      <c r="AB30" s="149">
        <f t="shared" si="13"/>
        <v>0.37701863354037357</v>
      </c>
      <c r="AC30" s="149">
        <f t="shared" si="14"/>
        <v>-6.2111801242235865E-5</v>
      </c>
      <c r="AD30" s="149">
        <f t="shared" si="15"/>
        <v>-0.35999999999999943</v>
      </c>
      <c r="AE30" s="149">
        <f t="shared" si="16"/>
        <v>1.4937759336099532E-2</v>
      </c>
      <c r="AF30" s="149">
        <f t="shared" si="17"/>
        <v>0</v>
      </c>
      <c r="AG30" s="102">
        <f t="shared" si="18"/>
        <v>0</v>
      </c>
      <c r="AH30" s="102">
        <f t="shared" si="19"/>
        <v>0</v>
      </c>
      <c r="AI30" s="102">
        <f t="shared" si="20"/>
        <v>0</v>
      </c>
      <c r="AJ30" s="156">
        <f t="shared" si="21"/>
        <v>0</v>
      </c>
    </row>
    <row r="31" spans="1:36" ht="12.75">
      <c r="A31" s="27" t="str">
        <f t="shared" si="10"/>
        <v>CLE</v>
      </c>
      <c r="B31" s="117" t="s">
        <v>280</v>
      </c>
      <c r="C31" s="107">
        <v>65.8</v>
      </c>
      <c r="D31" s="115">
        <f t="shared" si="1"/>
        <v>0.65045592705167177</v>
      </c>
      <c r="E31" s="107">
        <v>38.9</v>
      </c>
      <c r="F31" s="105">
        <v>206.2</v>
      </c>
      <c r="G31" s="103">
        <v>5.9</v>
      </c>
      <c r="H31" s="106">
        <v>1.1200000000000001</v>
      </c>
      <c r="I31" s="104">
        <v>2.8999999999999998E-2</v>
      </c>
      <c r="J31" s="119">
        <v>3.9</v>
      </c>
      <c r="K31" s="107">
        <v>23</v>
      </c>
      <c r="L31" s="103">
        <v>94.6</v>
      </c>
      <c r="M31" s="103">
        <v>4.0999999999999996</v>
      </c>
      <c r="N31" s="106">
        <v>0.47</v>
      </c>
      <c r="O31" s="115">
        <f t="shared" si="22"/>
        <v>2.0434782608695651E-2</v>
      </c>
      <c r="P31" s="107">
        <f t="shared" si="3"/>
        <v>35</v>
      </c>
      <c r="Q31" s="104">
        <v>0.59799999999999998</v>
      </c>
      <c r="R31" s="103">
        <f t="shared" si="4"/>
        <v>23.2622</v>
      </c>
      <c r="S31" s="105">
        <f t="shared" si="5"/>
        <v>206.2</v>
      </c>
      <c r="T31" s="108">
        <f t="shared" si="6"/>
        <v>1.1200000000000001</v>
      </c>
      <c r="U31" s="126">
        <f t="shared" si="7"/>
        <v>300.79999999999995</v>
      </c>
      <c r="V31" s="108">
        <f t="shared" si="8"/>
        <v>1.59</v>
      </c>
      <c r="W31" s="138">
        <f t="shared" si="9"/>
        <v>120.14999999999999</v>
      </c>
      <c r="X31" s="124">
        <v>28</v>
      </c>
      <c r="Z31" s="149">
        <f t="shared" si="11"/>
        <v>0</v>
      </c>
      <c r="AA31" s="149">
        <f t="shared" si="12"/>
        <v>-23.310000000000031</v>
      </c>
      <c r="AB31" s="149">
        <f t="shared" si="13"/>
        <v>0.59922879177377908</v>
      </c>
      <c r="AC31" s="149">
        <f t="shared" si="14"/>
        <v>2.0822622107968466E-4</v>
      </c>
      <c r="AD31" s="149">
        <f t="shared" si="15"/>
        <v>0.29999999999999716</v>
      </c>
      <c r="AE31" s="149">
        <f t="shared" si="16"/>
        <v>-1.3043478260869712E-2</v>
      </c>
      <c r="AF31" s="149">
        <f t="shared" si="17"/>
        <v>0</v>
      </c>
      <c r="AG31" s="102">
        <f t="shared" si="18"/>
        <v>0</v>
      </c>
      <c r="AH31" s="102">
        <f t="shared" si="19"/>
        <v>0</v>
      </c>
      <c r="AI31" s="102">
        <f t="shared" si="20"/>
        <v>0</v>
      </c>
      <c r="AJ31" s="156">
        <f t="shared" si="21"/>
        <v>0</v>
      </c>
    </row>
    <row r="32" spans="1:36" ht="12.75">
      <c r="A32" s="27" t="str">
        <f t="shared" si="10"/>
        <v>NYG</v>
      </c>
      <c r="B32" s="117" t="s">
        <v>287</v>
      </c>
      <c r="C32" s="107">
        <v>62.5</v>
      </c>
      <c r="D32" s="115">
        <f t="shared" si="1"/>
        <v>0.60159999999999991</v>
      </c>
      <c r="E32" s="107">
        <v>34.799999999999997</v>
      </c>
      <c r="F32" s="105">
        <v>189.9</v>
      </c>
      <c r="G32" s="103">
        <v>6</v>
      </c>
      <c r="H32" s="106">
        <v>0.88</v>
      </c>
      <c r="I32" s="104">
        <v>2.5000000000000001E-2</v>
      </c>
      <c r="J32" s="119">
        <v>2.8</v>
      </c>
      <c r="K32" s="107">
        <v>24.9</v>
      </c>
      <c r="L32" s="103">
        <v>104.9</v>
      </c>
      <c r="M32" s="103">
        <v>4.2</v>
      </c>
      <c r="N32" s="106">
        <v>0.76</v>
      </c>
      <c r="O32" s="115">
        <f t="shared" si="22"/>
        <v>3.0522088353413655E-2</v>
      </c>
      <c r="P32" s="107">
        <f t="shared" si="3"/>
        <v>31.999999999999996</v>
      </c>
      <c r="Q32" s="104">
        <v>0.61899999999999999</v>
      </c>
      <c r="R32" s="103">
        <f t="shared" si="4"/>
        <v>21.541199999999996</v>
      </c>
      <c r="S32" s="105">
        <f t="shared" si="5"/>
        <v>189.9</v>
      </c>
      <c r="T32" s="108">
        <f t="shared" si="6"/>
        <v>0.88</v>
      </c>
      <c r="U32" s="126">
        <f t="shared" si="7"/>
        <v>294.8</v>
      </c>
      <c r="V32" s="108">
        <f t="shared" si="8"/>
        <v>1.6400000000000001</v>
      </c>
      <c r="W32" s="138">
        <f t="shared" si="9"/>
        <v>115.54500000000002</v>
      </c>
      <c r="X32" s="124">
        <v>29</v>
      </c>
      <c r="Z32" s="149">
        <f t="shared" si="11"/>
        <v>0</v>
      </c>
      <c r="AA32" s="149">
        <f t="shared" si="12"/>
        <v>-18.899999999999977</v>
      </c>
      <c r="AB32" s="149">
        <f t="shared" si="13"/>
        <v>0.54310344827586121</v>
      </c>
      <c r="AC32" s="149">
        <f t="shared" si="14"/>
        <v>-2.8735632183908219E-4</v>
      </c>
      <c r="AD32" s="149">
        <f t="shared" si="15"/>
        <v>0.32000000000000739</v>
      </c>
      <c r="AE32" s="149">
        <f t="shared" si="16"/>
        <v>-1.2851405622490653E-2</v>
      </c>
      <c r="AF32" s="149">
        <f t="shared" si="17"/>
        <v>0</v>
      </c>
      <c r="AG32" s="102">
        <f t="shared" si="18"/>
        <v>0</v>
      </c>
      <c r="AH32" s="102">
        <f t="shared" si="19"/>
        <v>0</v>
      </c>
      <c r="AI32" s="102">
        <f t="shared" si="20"/>
        <v>0</v>
      </c>
      <c r="AJ32" s="156">
        <f t="shared" si="21"/>
        <v>0</v>
      </c>
    </row>
    <row r="33" spans="1:36" ht="12.75">
      <c r="A33" s="27" t="str">
        <f t="shared" si="10"/>
        <v>CHI</v>
      </c>
      <c r="B33" s="117" t="s">
        <v>274</v>
      </c>
      <c r="C33" s="107">
        <v>62.6</v>
      </c>
      <c r="D33" s="115">
        <f t="shared" si="1"/>
        <v>0.59424920127795533</v>
      </c>
      <c r="E33" s="107">
        <v>33.700000000000003</v>
      </c>
      <c r="F33" s="105">
        <v>181.5</v>
      </c>
      <c r="G33" s="103">
        <v>6.3</v>
      </c>
      <c r="H33" s="106">
        <v>1.18</v>
      </c>
      <c r="I33" s="104">
        <v>3.5000000000000003E-2</v>
      </c>
      <c r="J33" s="119">
        <v>3.5</v>
      </c>
      <c r="K33" s="107">
        <v>25.4</v>
      </c>
      <c r="L33" s="103">
        <v>102</v>
      </c>
      <c r="M33" s="103">
        <v>4</v>
      </c>
      <c r="N33" s="106">
        <v>0.76</v>
      </c>
      <c r="O33" s="115">
        <f t="shared" si="22"/>
        <v>2.9921259842519688E-2</v>
      </c>
      <c r="P33" s="107">
        <f t="shared" si="3"/>
        <v>30.200000000000003</v>
      </c>
      <c r="Q33" s="104">
        <v>0.624</v>
      </c>
      <c r="R33" s="103">
        <f t="shared" si="4"/>
        <v>21.0288</v>
      </c>
      <c r="S33" s="105">
        <f t="shared" si="5"/>
        <v>181.5</v>
      </c>
      <c r="T33" s="108">
        <f t="shared" si="6"/>
        <v>1.18</v>
      </c>
      <c r="U33" s="126">
        <f t="shared" si="7"/>
        <v>283.5</v>
      </c>
      <c r="V33" s="108">
        <f t="shared" si="8"/>
        <v>1.94</v>
      </c>
      <c r="W33" s="138">
        <f t="shared" si="9"/>
        <v>114.46</v>
      </c>
      <c r="X33" s="124">
        <v>30</v>
      </c>
      <c r="Z33" s="149">
        <f t="shared" si="11"/>
        <v>0</v>
      </c>
      <c r="AA33" s="149">
        <f t="shared" si="12"/>
        <v>-30.810000000000002</v>
      </c>
      <c r="AB33" s="149">
        <f t="shared" si="13"/>
        <v>0.91424332344213699</v>
      </c>
      <c r="AC33" s="149">
        <f t="shared" si="14"/>
        <v>-1.4836795252215484E-5</v>
      </c>
      <c r="AD33" s="149">
        <f t="shared" si="15"/>
        <v>0.40000000000000568</v>
      </c>
      <c r="AE33" s="149">
        <f t="shared" si="16"/>
        <v>-1.5748031496062964E-2</v>
      </c>
      <c r="AF33" s="149">
        <f t="shared" si="17"/>
        <v>0</v>
      </c>
      <c r="AG33" s="102">
        <f t="shared" si="18"/>
        <v>0</v>
      </c>
      <c r="AH33" s="102">
        <f t="shared" si="19"/>
        <v>0</v>
      </c>
      <c r="AI33" s="102">
        <f t="shared" si="20"/>
        <v>0</v>
      </c>
      <c r="AJ33" s="156">
        <f t="shared" si="21"/>
        <v>0</v>
      </c>
    </row>
    <row r="34" spans="1:36" ht="12.75">
      <c r="A34" s="27" t="str">
        <f t="shared" si="10"/>
        <v>LV</v>
      </c>
      <c r="B34" s="117" t="s">
        <v>288</v>
      </c>
      <c r="C34" s="107">
        <v>61.5</v>
      </c>
      <c r="D34" s="115">
        <f t="shared" si="1"/>
        <v>0.56910569105691056</v>
      </c>
      <c r="E34" s="107">
        <v>32.1</v>
      </c>
      <c r="F34" s="105">
        <v>192</v>
      </c>
      <c r="G34" s="103">
        <v>6.5</v>
      </c>
      <c r="H34" s="106">
        <v>1.1200000000000001</v>
      </c>
      <c r="I34" s="104">
        <v>3.2941176470588238E-2</v>
      </c>
      <c r="J34" s="119">
        <v>2.9</v>
      </c>
      <c r="K34" s="107">
        <v>26.5</v>
      </c>
      <c r="L34" s="103">
        <v>90</v>
      </c>
      <c r="M34" s="103">
        <v>3.3962264150943398</v>
      </c>
      <c r="N34" s="106">
        <v>0.59</v>
      </c>
      <c r="O34" s="115">
        <f t="shared" si="22"/>
        <v>2.2264150943396226E-2</v>
      </c>
      <c r="P34" s="107">
        <f t="shared" si="3"/>
        <v>29.200000000000003</v>
      </c>
      <c r="Q34" s="104">
        <v>0.64599999999999991</v>
      </c>
      <c r="R34" s="103">
        <f t="shared" si="4"/>
        <v>20.736599999999999</v>
      </c>
      <c r="S34" s="105">
        <f t="shared" si="5"/>
        <v>192</v>
      </c>
      <c r="T34" s="108">
        <f t="shared" si="6"/>
        <v>1.1200000000000001</v>
      </c>
      <c r="U34" s="126">
        <f t="shared" si="7"/>
        <v>282</v>
      </c>
      <c r="V34" s="108">
        <f t="shared" si="8"/>
        <v>1.71</v>
      </c>
      <c r="W34" s="138">
        <f t="shared" si="9"/>
        <v>114.03999999999999</v>
      </c>
      <c r="X34" s="124">
        <v>31</v>
      </c>
      <c r="Z34" s="149">
        <f t="shared" si="11"/>
        <v>0</v>
      </c>
      <c r="AA34" s="149">
        <f t="shared" si="12"/>
        <v>-16.650000000000006</v>
      </c>
      <c r="AB34" s="149">
        <f t="shared" si="13"/>
        <v>0.51869158878504695</v>
      </c>
      <c r="AC34" s="149">
        <f t="shared" si="14"/>
        <v>-1.9497892614989895E-3</v>
      </c>
      <c r="AD34" s="149">
        <f t="shared" si="15"/>
        <v>0</v>
      </c>
      <c r="AE34" s="149">
        <f t="shared" si="16"/>
        <v>0</v>
      </c>
      <c r="AF34" s="149">
        <f t="shared" si="17"/>
        <v>0</v>
      </c>
      <c r="AG34" s="102">
        <f t="shared" si="18"/>
        <v>0</v>
      </c>
      <c r="AH34" s="102">
        <f t="shared" si="19"/>
        <v>0</v>
      </c>
      <c r="AI34" s="102">
        <f t="shared" si="20"/>
        <v>0</v>
      </c>
      <c r="AJ34" s="156">
        <f t="shared" si="21"/>
        <v>0</v>
      </c>
    </row>
    <row r="35" spans="1:36" ht="13.5" thickBot="1">
      <c r="A35" s="27" t="str">
        <f t="shared" si="10"/>
        <v>NE</v>
      </c>
      <c r="B35" s="118" t="s">
        <v>292</v>
      </c>
      <c r="C35" s="109">
        <v>60.4</v>
      </c>
      <c r="D35" s="116">
        <f t="shared" si="1"/>
        <v>0.56622516556291391</v>
      </c>
      <c r="E35" s="109">
        <v>31.1</v>
      </c>
      <c r="F35" s="112">
        <v>176.2</v>
      </c>
      <c r="G35" s="111">
        <v>6.3</v>
      </c>
      <c r="H35" s="113">
        <v>1.06</v>
      </c>
      <c r="I35" s="110">
        <v>3.4000000000000002E-2</v>
      </c>
      <c r="J35" s="120">
        <v>3.1</v>
      </c>
      <c r="K35" s="109">
        <v>26.2</v>
      </c>
      <c r="L35" s="111">
        <v>115.8</v>
      </c>
      <c r="M35" s="111">
        <v>4.4000000000000004</v>
      </c>
      <c r="N35" s="113">
        <v>0.65</v>
      </c>
      <c r="O35" s="116">
        <f t="shared" si="22"/>
        <v>2.4809160305343515E-2</v>
      </c>
      <c r="P35" s="109">
        <f t="shared" si="3"/>
        <v>28</v>
      </c>
      <c r="Q35" s="110">
        <v>0.64700000000000002</v>
      </c>
      <c r="R35" s="111">
        <f t="shared" si="4"/>
        <v>20.121700000000001</v>
      </c>
      <c r="S35" s="112">
        <f t="shared" si="5"/>
        <v>176.2</v>
      </c>
      <c r="T35" s="114">
        <f t="shared" si="6"/>
        <v>1.06</v>
      </c>
      <c r="U35" s="127">
        <f t="shared" si="7"/>
        <v>292</v>
      </c>
      <c r="V35" s="114">
        <f t="shared" si="8"/>
        <v>1.71</v>
      </c>
      <c r="W35" s="139">
        <f t="shared" si="9"/>
        <v>113.92999999999999</v>
      </c>
      <c r="X35" s="125">
        <v>32</v>
      </c>
      <c r="Z35" s="149">
        <f t="shared" si="11"/>
        <v>0</v>
      </c>
      <c r="AA35" s="149">
        <f t="shared" si="12"/>
        <v>-19.730000000000018</v>
      </c>
      <c r="AB35" s="149">
        <f t="shared" si="13"/>
        <v>0.6344051446945338</v>
      </c>
      <c r="AC35" s="149">
        <f t="shared" si="14"/>
        <v>-8.3601286173629052E-5</v>
      </c>
      <c r="AD35" s="149">
        <f t="shared" si="15"/>
        <v>0.51999999999999602</v>
      </c>
      <c r="AE35" s="149">
        <f t="shared" si="16"/>
        <v>-1.984732824427482E-2</v>
      </c>
      <c r="AF35" s="149">
        <f t="shared" si="17"/>
        <v>0</v>
      </c>
      <c r="AG35" s="102">
        <f t="shared" si="18"/>
        <v>0</v>
      </c>
      <c r="AH35" s="102">
        <f t="shared" si="19"/>
        <v>0</v>
      </c>
      <c r="AI35" s="102">
        <f t="shared" si="20"/>
        <v>0</v>
      </c>
      <c r="AJ35" s="156">
        <f t="shared" si="21"/>
        <v>0</v>
      </c>
    </row>
    <row r="37" spans="1:36" ht="15.75" customHeight="1">
      <c r="J37" s="149"/>
      <c r="AA37" s="149"/>
    </row>
    <row r="38" spans="1:36" ht="15.75" customHeight="1">
      <c r="M38" s="149"/>
    </row>
    <row r="41" spans="1:36" ht="15.75" customHeight="1">
      <c r="H41" s="155"/>
    </row>
  </sheetData>
  <autoFilter ref="B3:X3" xr:uid="{D1BAB46E-9076-46BF-B342-5AB9999766F2}">
    <sortState xmlns:xlrd2="http://schemas.microsoft.com/office/spreadsheetml/2017/richdata2" ref="B4:X35">
      <sortCondition descending="1" ref="W3"/>
    </sortState>
  </autoFilter>
  <conditionalFormatting sqref="C5:C35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4:D35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4:E35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4:F35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4:G35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4:H35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4:I35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4:J35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K4:K35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4:L35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4:M35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4:N35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4:O35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4:P35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4:Q35">
    <cfRule type="colorScale" priority="1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4:R35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4:S35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4:T35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4:U35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4:V35">
    <cfRule type="colorScale" priority="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4:W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:AJ35">
    <cfRule type="cellIs" dxfId="0" priority="1" operator="notEqual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D440-92C4-4A20-9080-6C6617EF37FB}">
  <dimension ref="A1:AG114"/>
  <sheetViews>
    <sheetView workbookViewId="0">
      <pane ySplit="1" topLeftCell="A2" activePane="bottomLeft" state="frozen"/>
      <selection pane="bottomLeft" activeCell="AI108" sqref="AI108"/>
    </sheetView>
  </sheetViews>
  <sheetFormatPr defaultRowHeight="15"/>
  <cols>
    <col min="1" max="1" width="4" bestFit="1" customWidth="1"/>
    <col min="2" max="2" width="26.140625" bestFit="1" customWidth="1"/>
    <col min="3" max="3" width="4.42578125" bestFit="1" customWidth="1"/>
    <col min="4" max="4" width="5.85546875" bestFit="1" customWidth="1"/>
    <col min="5" max="5" width="4.140625" bestFit="1" customWidth="1"/>
    <col min="6" max="6" width="3" bestFit="1" customWidth="1"/>
    <col min="7" max="7" width="3.42578125" bestFit="1" customWidth="1"/>
    <col min="8" max="8" width="9.7109375" bestFit="1" customWidth="1"/>
    <col min="9" max="9" width="5" bestFit="1" customWidth="1"/>
    <col min="10" max="10" width="4" bestFit="1" customWidth="1"/>
    <col min="11" max="11" width="6.5703125" bestFit="1" customWidth="1"/>
    <col min="12" max="12" width="5" bestFit="1" customWidth="1"/>
    <col min="13" max="13" width="3.28515625" bestFit="1" customWidth="1"/>
    <col min="14" max="14" width="5" bestFit="1" customWidth="1"/>
    <col min="15" max="15" width="3.42578125" bestFit="1" customWidth="1"/>
    <col min="16" max="16" width="5" bestFit="1" customWidth="1"/>
    <col min="17" max="17" width="4" bestFit="1" customWidth="1"/>
    <col min="18" max="18" width="6.42578125" bestFit="1" customWidth="1"/>
    <col min="19" max="19" width="4" bestFit="1" customWidth="1"/>
    <col min="20" max="20" width="5" bestFit="1" customWidth="1"/>
    <col min="21" max="21" width="6" bestFit="1" customWidth="1"/>
    <col min="22" max="22" width="5" bestFit="1" customWidth="1"/>
    <col min="23" max="24" width="6" bestFit="1" customWidth="1"/>
    <col min="25" max="25" width="5" bestFit="1" customWidth="1"/>
    <col min="26" max="26" width="3" bestFit="1" customWidth="1"/>
    <col min="27" max="27" width="4.140625" bestFit="1" customWidth="1"/>
    <col min="28" max="28" width="6" bestFit="1" customWidth="1"/>
    <col min="29" max="29" width="5.7109375" bestFit="1" customWidth="1"/>
    <col min="30" max="30" width="7" bestFit="1" customWidth="1"/>
    <col min="31" max="31" width="4.5703125" bestFit="1" customWidth="1"/>
    <col min="32" max="32" width="5.7109375" bestFit="1" customWidth="1"/>
    <col min="33" max="33" width="36.5703125" bestFit="1" customWidth="1"/>
  </cols>
  <sheetData>
    <row r="1" spans="1:33">
      <c r="A1" s="1" t="s">
        <v>0</v>
      </c>
      <c r="B1" s="1" t="s">
        <v>296</v>
      </c>
      <c r="C1" s="1" t="s">
        <v>726</v>
      </c>
      <c r="D1" s="1" t="s">
        <v>93</v>
      </c>
      <c r="E1" s="1" t="s">
        <v>95</v>
      </c>
      <c r="F1" s="1" t="s">
        <v>2</v>
      </c>
      <c r="G1" s="1" t="s">
        <v>725</v>
      </c>
      <c r="H1" s="1" t="s">
        <v>974</v>
      </c>
      <c r="I1" s="1" t="s">
        <v>52</v>
      </c>
      <c r="J1" s="1" t="s">
        <v>3</v>
      </c>
      <c r="K1" s="1" t="s">
        <v>72</v>
      </c>
      <c r="L1" s="1" t="s">
        <v>4</v>
      </c>
      <c r="M1" s="1" t="s">
        <v>5</v>
      </c>
      <c r="N1" s="1" t="s">
        <v>71</v>
      </c>
      <c r="O1" s="1" t="s">
        <v>51</v>
      </c>
      <c r="P1" s="1" t="s">
        <v>70</v>
      </c>
      <c r="Q1" s="1" t="s">
        <v>826</v>
      </c>
      <c r="R1" s="1" t="s">
        <v>973</v>
      </c>
      <c r="S1" s="1" t="s">
        <v>6</v>
      </c>
      <c r="T1" s="1" t="s">
        <v>7</v>
      </c>
      <c r="U1" s="1" t="s">
        <v>69</v>
      </c>
      <c r="V1" s="1" t="s">
        <v>68</v>
      </c>
      <c r="W1" s="1" t="s">
        <v>8</v>
      </c>
      <c r="X1" s="1" t="s">
        <v>67</v>
      </c>
      <c r="Y1" s="1" t="s">
        <v>972</v>
      </c>
      <c r="Z1" s="1" t="s">
        <v>66</v>
      </c>
      <c r="AA1" s="1" t="s">
        <v>4</v>
      </c>
      <c r="AB1" s="1" t="s">
        <v>65</v>
      </c>
      <c r="AC1" s="1" t="s">
        <v>50</v>
      </c>
      <c r="AD1" s="1" t="s">
        <v>64</v>
      </c>
      <c r="AE1" s="1" t="s">
        <v>63</v>
      </c>
      <c r="AF1" s="1" t="s">
        <v>62</v>
      </c>
      <c r="AG1" s="1" t="s">
        <v>724</v>
      </c>
    </row>
    <row r="2" spans="1:33">
      <c r="A2" s="1">
        <v>1</v>
      </c>
      <c r="B2" s="2" t="s">
        <v>391</v>
      </c>
      <c r="C2" s="2">
        <v>28</v>
      </c>
      <c r="D2" s="2" t="s">
        <v>273</v>
      </c>
      <c r="E2" s="2" t="s">
        <v>90</v>
      </c>
      <c r="F2" s="2">
        <v>17</v>
      </c>
      <c r="G2" s="2">
        <v>17</v>
      </c>
      <c r="H2" s="142">
        <v>36777</v>
      </c>
      <c r="I2" s="2">
        <v>460</v>
      </c>
      <c r="J2" s="2">
        <v>652</v>
      </c>
      <c r="K2" s="2">
        <v>70.599999999999994</v>
      </c>
      <c r="L2" s="2">
        <v>4918</v>
      </c>
      <c r="M2" s="2">
        <v>43</v>
      </c>
      <c r="N2" s="2">
        <v>6.6</v>
      </c>
      <c r="O2" s="2">
        <v>9</v>
      </c>
      <c r="P2" s="2">
        <v>1.4</v>
      </c>
      <c r="Q2" s="2">
        <v>253</v>
      </c>
      <c r="R2" s="2">
        <v>53.6</v>
      </c>
      <c r="S2" s="2">
        <v>70</v>
      </c>
      <c r="T2" s="2">
        <v>7.5</v>
      </c>
      <c r="U2" s="2">
        <v>8.24</v>
      </c>
      <c r="V2" s="2">
        <v>10.7</v>
      </c>
      <c r="W2" s="2">
        <v>289.3</v>
      </c>
      <c r="X2" s="2">
        <v>108.5</v>
      </c>
      <c r="Y2" s="2">
        <v>74.7</v>
      </c>
      <c r="Z2" s="2">
        <v>48</v>
      </c>
      <c r="AA2" s="2">
        <v>278</v>
      </c>
      <c r="AB2" s="2">
        <v>6.86</v>
      </c>
      <c r="AC2" s="2">
        <v>6.63</v>
      </c>
      <c r="AD2" s="2">
        <v>7.28</v>
      </c>
      <c r="AE2" s="2">
        <v>1</v>
      </c>
      <c r="AF2" s="2">
        <v>2</v>
      </c>
      <c r="AG2" s="2" t="s">
        <v>723</v>
      </c>
    </row>
    <row r="3" spans="1:33">
      <c r="A3" s="1">
        <v>2</v>
      </c>
      <c r="B3" s="2" t="s">
        <v>314</v>
      </c>
      <c r="C3" s="2">
        <v>30</v>
      </c>
      <c r="D3" s="2" t="s">
        <v>264</v>
      </c>
      <c r="E3" s="2" t="s">
        <v>90</v>
      </c>
      <c r="F3" s="2">
        <v>17</v>
      </c>
      <c r="G3" s="2">
        <v>17</v>
      </c>
      <c r="H3" s="2" t="s">
        <v>971</v>
      </c>
      <c r="I3" s="2">
        <v>390</v>
      </c>
      <c r="J3" s="2">
        <v>539</v>
      </c>
      <c r="K3" s="2">
        <v>72.400000000000006</v>
      </c>
      <c r="L3" s="2">
        <v>4629</v>
      </c>
      <c r="M3" s="2">
        <v>37</v>
      </c>
      <c r="N3" s="2">
        <v>6.9</v>
      </c>
      <c r="O3" s="2">
        <v>12</v>
      </c>
      <c r="P3" s="2">
        <v>2.2000000000000002</v>
      </c>
      <c r="Q3" s="2">
        <v>236</v>
      </c>
      <c r="R3" s="2">
        <v>54.7</v>
      </c>
      <c r="S3" s="2">
        <v>82</v>
      </c>
      <c r="T3" s="2">
        <v>8.6</v>
      </c>
      <c r="U3" s="2">
        <v>8.9600000000000009</v>
      </c>
      <c r="V3" s="2">
        <v>11.9</v>
      </c>
      <c r="W3" s="2">
        <v>272.3</v>
      </c>
      <c r="X3" s="2">
        <v>111.8</v>
      </c>
      <c r="Y3" s="2">
        <v>68.400000000000006</v>
      </c>
      <c r="Z3" s="2">
        <v>31</v>
      </c>
      <c r="AA3" s="2">
        <v>234</v>
      </c>
      <c r="AB3" s="2">
        <v>5.44</v>
      </c>
      <c r="AC3" s="2">
        <v>7.71</v>
      </c>
      <c r="AD3" s="2">
        <v>8.06</v>
      </c>
      <c r="AE3" s="2">
        <v>4</v>
      </c>
      <c r="AF3" s="2">
        <v>4</v>
      </c>
      <c r="AG3" s="2" t="s">
        <v>715</v>
      </c>
    </row>
    <row r="4" spans="1:33">
      <c r="A4" s="1">
        <v>3</v>
      </c>
      <c r="B4" s="2" t="s">
        <v>489</v>
      </c>
      <c r="C4" s="2">
        <v>29</v>
      </c>
      <c r="D4" s="2" t="s">
        <v>648</v>
      </c>
      <c r="E4" s="2" t="s">
        <v>90</v>
      </c>
      <c r="F4" s="2">
        <v>17</v>
      </c>
      <c r="G4" s="2">
        <v>17</v>
      </c>
      <c r="H4" s="142">
        <v>36806</v>
      </c>
      <c r="I4" s="2">
        <v>407</v>
      </c>
      <c r="J4" s="2">
        <v>570</v>
      </c>
      <c r="K4" s="2">
        <v>71.400000000000006</v>
      </c>
      <c r="L4" s="2">
        <v>4500</v>
      </c>
      <c r="M4" s="2">
        <v>41</v>
      </c>
      <c r="N4" s="2">
        <v>7.2</v>
      </c>
      <c r="O4" s="2">
        <v>16</v>
      </c>
      <c r="P4" s="2">
        <v>2.8</v>
      </c>
      <c r="Q4" s="2">
        <v>224</v>
      </c>
      <c r="R4" s="2">
        <v>53.9</v>
      </c>
      <c r="S4" s="2">
        <v>57</v>
      </c>
      <c r="T4" s="2">
        <v>7.9</v>
      </c>
      <c r="U4" s="2">
        <v>8.07</v>
      </c>
      <c r="V4" s="2">
        <v>11.1</v>
      </c>
      <c r="W4" s="2">
        <v>264.7</v>
      </c>
      <c r="X4" s="2">
        <v>106.8</v>
      </c>
      <c r="Y4" s="2">
        <v>61.6</v>
      </c>
      <c r="Z4" s="2">
        <v>40</v>
      </c>
      <c r="AA4" s="2">
        <v>248</v>
      </c>
      <c r="AB4" s="2">
        <v>6.56</v>
      </c>
      <c r="AC4" s="2">
        <v>6.97</v>
      </c>
      <c r="AD4" s="2">
        <v>7.13</v>
      </c>
      <c r="AE4" s="2">
        <v>2</v>
      </c>
      <c r="AF4" s="2">
        <v>2</v>
      </c>
      <c r="AG4" s="2" t="s">
        <v>720</v>
      </c>
    </row>
    <row r="5" spans="1:33">
      <c r="A5" s="1">
        <v>4</v>
      </c>
      <c r="B5" s="2" t="s">
        <v>423</v>
      </c>
      <c r="C5" s="2">
        <v>34</v>
      </c>
      <c r="D5" s="2" t="s">
        <v>277</v>
      </c>
      <c r="E5" s="2" t="s">
        <v>90</v>
      </c>
      <c r="F5" s="2">
        <v>17</v>
      </c>
      <c r="G5" s="2">
        <v>17</v>
      </c>
      <c r="H5" s="142">
        <v>36806</v>
      </c>
      <c r="I5" s="2">
        <v>407</v>
      </c>
      <c r="J5" s="2">
        <v>578</v>
      </c>
      <c r="K5" s="2">
        <v>70.400000000000006</v>
      </c>
      <c r="L5" s="2">
        <v>4320</v>
      </c>
      <c r="M5" s="2">
        <v>21</v>
      </c>
      <c r="N5" s="2">
        <v>3.6</v>
      </c>
      <c r="O5" s="2">
        <v>15</v>
      </c>
      <c r="P5" s="2">
        <v>2.6</v>
      </c>
      <c r="Q5" s="2">
        <v>209</v>
      </c>
      <c r="R5" s="2">
        <v>48.4</v>
      </c>
      <c r="S5" s="2">
        <v>71</v>
      </c>
      <c r="T5" s="2">
        <v>7.5</v>
      </c>
      <c r="U5" s="2">
        <v>7.03</v>
      </c>
      <c r="V5" s="2">
        <v>10.6</v>
      </c>
      <c r="W5" s="2">
        <v>254.1</v>
      </c>
      <c r="X5" s="2">
        <v>93.2</v>
      </c>
      <c r="Y5" s="2">
        <v>53.8</v>
      </c>
      <c r="Z5" s="2">
        <v>50</v>
      </c>
      <c r="AA5" s="2">
        <v>338</v>
      </c>
      <c r="AB5" s="2">
        <v>7.96</v>
      </c>
      <c r="AC5" s="2">
        <v>6.34</v>
      </c>
      <c r="AD5" s="2">
        <v>5.93</v>
      </c>
      <c r="AE5" s="2">
        <v>4</v>
      </c>
      <c r="AF5" s="2">
        <v>4</v>
      </c>
      <c r="AG5" s="2"/>
    </row>
    <row r="6" spans="1:33">
      <c r="A6" s="1">
        <v>5</v>
      </c>
      <c r="B6" s="2" t="s">
        <v>464</v>
      </c>
      <c r="C6" s="2">
        <v>27</v>
      </c>
      <c r="D6" s="2" t="s">
        <v>282</v>
      </c>
      <c r="E6" s="2" t="s">
        <v>90</v>
      </c>
      <c r="F6" s="2">
        <v>17</v>
      </c>
      <c r="G6" s="2">
        <v>17</v>
      </c>
      <c r="H6" s="2" t="s">
        <v>970</v>
      </c>
      <c r="I6" s="2">
        <v>361</v>
      </c>
      <c r="J6" s="2">
        <v>545</v>
      </c>
      <c r="K6" s="2">
        <v>66.2</v>
      </c>
      <c r="L6" s="2">
        <v>4319</v>
      </c>
      <c r="M6" s="2">
        <v>35</v>
      </c>
      <c r="N6" s="2">
        <v>6.4</v>
      </c>
      <c r="O6" s="2">
        <v>12</v>
      </c>
      <c r="P6" s="2">
        <v>2.2000000000000002</v>
      </c>
      <c r="Q6" s="2">
        <v>207</v>
      </c>
      <c r="R6" s="2">
        <v>47.7</v>
      </c>
      <c r="S6" s="2">
        <v>97</v>
      </c>
      <c r="T6" s="2">
        <v>7.9</v>
      </c>
      <c r="U6" s="2">
        <v>8.2200000000000006</v>
      </c>
      <c r="V6" s="2">
        <v>12</v>
      </c>
      <c r="W6" s="2">
        <v>254.1</v>
      </c>
      <c r="X6" s="2">
        <v>102.5</v>
      </c>
      <c r="Y6" s="2">
        <v>60.4</v>
      </c>
      <c r="Z6" s="2">
        <v>48</v>
      </c>
      <c r="AA6" s="2">
        <v>335</v>
      </c>
      <c r="AB6" s="2">
        <v>8.09</v>
      </c>
      <c r="AC6" s="2">
        <v>6.72</v>
      </c>
      <c r="AD6" s="2">
        <v>6.99</v>
      </c>
      <c r="AE6" s="2">
        <v>3</v>
      </c>
      <c r="AF6" s="2">
        <v>5</v>
      </c>
      <c r="AG6" s="2" t="s">
        <v>717</v>
      </c>
    </row>
    <row r="7" spans="1:33">
      <c r="A7" s="1">
        <v>6</v>
      </c>
      <c r="B7" s="2" t="s">
        <v>363</v>
      </c>
      <c r="C7" s="2">
        <v>27</v>
      </c>
      <c r="D7" s="2" t="s">
        <v>270</v>
      </c>
      <c r="E7" s="2" t="s">
        <v>90</v>
      </c>
      <c r="F7" s="2">
        <v>17</v>
      </c>
      <c r="G7" s="2">
        <v>17</v>
      </c>
      <c r="H7" s="142">
        <v>36865</v>
      </c>
      <c r="I7" s="2">
        <v>316</v>
      </c>
      <c r="J7" s="2">
        <v>474</v>
      </c>
      <c r="K7" s="2">
        <v>66.7</v>
      </c>
      <c r="L7" s="2">
        <v>4172</v>
      </c>
      <c r="M7" s="2">
        <v>41</v>
      </c>
      <c r="N7" s="2">
        <v>8.6</v>
      </c>
      <c r="O7" s="2">
        <v>4</v>
      </c>
      <c r="P7" s="2">
        <v>0.8</v>
      </c>
      <c r="Q7" s="2">
        <v>198</v>
      </c>
      <c r="R7" s="2">
        <v>51.3</v>
      </c>
      <c r="S7" s="2">
        <v>84</v>
      </c>
      <c r="T7" s="2">
        <v>8.8000000000000007</v>
      </c>
      <c r="U7" s="2">
        <v>10.15</v>
      </c>
      <c r="V7" s="2">
        <v>13.2</v>
      </c>
      <c r="W7" s="2">
        <v>245.4</v>
      </c>
      <c r="X7" s="2">
        <v>119.6</v>
      </c>
      <c r="Y7" s="2">
        <v>77.3</v>
      </c>
      <c r="Z7" s="2">
        <v>23</v>
      </c>
      <c r="AA7" s="2">
        <v>149</v>
      </c>
      <c r="AB7" s="2">
        <v>4.63</v>
      </c>
      <c r="AC7" s="2">
        <v>8.09</v>
      </c>
      <c r="AD7" s="2">
        <v>9.3800000000000008</v>
      </c>
      <c r="AE7" s="2">
        <v>2</v>
      </c>
      <c r="AF7" s="2">
        <v>2</v>
      </c>
      <c r="AG7" s="2" t="s">
        <v>711</v>
      </c>
    </row>
    <row r="8" spans="1:33">
      <c r="A8" s="1">
        <v>7</v>
      </c>
      <c r="B8" s="2" t="s">
        <v>297</v>
      </c>
      <c r="C8" s="2">
        <v>29</v>
      </c>
      <c r="D8" s="2" t="s">
        <v>676</v>
      </c>
      <c r="E8" s="2" t="s">
        <v>90</v>
      </c>
      <c r="F8" s="2">
        <v>16</v>
      </c>
      <c r="G8" s="2">
        <v>16</v>
      </c>
      <c r="H8" s="2" t="s">
        <v>969</v>
      </c>
      <c r="I8" s="2">
        <v>392</v>
      </c>
      <c r="J8" s="2">
        <v>581</v>
      </c>
      <c r="K8" s="2">
        <v>67.5</v>
      </c>
      <c r="L8" s="2">
        <v>3928</v>
      </c>
      <c r="M8" s="2">
        <v>26</v>
      </c>
      <c r="N8" s="2">
        <v>4.5</v>
      </c>
      <c r="O8" s="2">
        <v>11</v>
      </c>
      <c r="P8" s="2">
        <v>1.9</v>
      </c>
      <c r="Q8" s="2">
        <v>214</v>
      </c>
      <c r="R8" s="2">
        <v>50.7</v>
      </c>
      <c r="S8" s="2">
        <v>54</v>
      </c>
      <c r="T8" s="2">
        <v>6.8</v>
      </c>
      <c r="U8" s="2">
        <v>6.8</v>
      </c>
      <c r="V8" s="2">
        <v>10</v>
      </c>
      <c r="W8" s="2">
        <v>245.5</v>
      </c>
      <c r="X8" s="2">
        <v>93.5</v>
      </c>
      <c r="Y8" s="2">
        <v>67.599999999999994</v>
      </c>
      <c r="Z8" s="2">
        <v>36</v>
      </c>
      <c r="AA8" s="2">
        <v>239</v>
      </c>
      <c r="AB8" s="2">
        <v>5.83</v>
      </c>
      <c r="AC8" s="2">
        <v>5.98</v>
      </c>
      <c r="AD8" s="2">
        <v>6.02</v>
      </c>
      <c r="AE8" s="2">
        <v>5</v>
      </c>
      <c r="AF8" s="2">
        <v>7</v>
      </c>
      <c r="AG8" s="2" t="s">
        <v>721</v>
      </c>
    </row>
    <row r="9" spans="1:33">
      <c r="A9" s="1">
        <v>8</v>
      </c>
      <c r="B9" s="2" t="s">
        <v>407</v>
      </c>
      <c r="C9" s="2">
        <v>41</v>
      </c>
      <c r="D9" s="2" t="s">
        <v>275</v>
      </c>
      <c r="E9" s="2" t="s">
        <v>90</v>
      </c>
      <c r="F9" s="2">
        <v>17</v>
      </c>
      <c r="G9" s="2">
        <v>17</v>
      </c>
      <c r="H9" s="142">
        <v>36658</v>
      </c>
      <c r="I9" s="2">
        <v>368</v>
      </c>
      <c r="J9" s="2">
        <v>584</v>
      </c>
      <c r="K9" s="2">
        <v>63</v>
      </c>
      <c r="L9" s="2">
        <v>3897</v>
      </c>
      <c r="M9" s="2">
        <v>28</v>
      </c>
      <c r="N9" s="2">
        <v>4.8</v>
      </c>
      <c r="O9" s="2">
        <v>11</v>
      </c>
      <c r="P9" s="2">
        <v>1.9</v>
      </c>
      <c r="Q9" s="2">
        <v>192</v>
      </c>
      <c r="R9" s="2">
        <v>43.9</v>
      </c>
      <c r="S9" s="2">
        <v>71</v>
      </c>
      <c r="T9" s="2">
        <v>6.7</v>
      </c>
      <c r="U9" s="2">
        <v>6.78</v>
      </c>
      <c r="V9" s="2">
        <v>10.6</v>
      </c>
      <c r="W9" s="2">
        <v>229.2</v>
      </c>
      <c r="X9" s="2">
        <v>90.5</v>
      </c>
      <c r="Y9" s="2">
        <v>48</v>
      </c>
      <c r="Z9" s="2">
        <v>40</v>
      </c>
      <c r="AA9" s="2">
        <v>302</v>
      </c>
      <c r="AB9" s="2">
        <v>6.41</v>
      </c>
      <c r="AC9" s="2">
        <v>5.76</v>
      </c>
      <c r="AD9" s="2">
        <v>5.87</v>
      </c>
      <c r="AE9" s="2">
        <v>2</v>
      </c>
      <c r="AF9" s="2">
        <v>3</v>
      </c>
      <c r="AG9" s="2" t="s">
        <v>722</v>
      </c>
    </row>
    <row r="10" spans="1:33">
      <c r="A10" s="1">
        <v>9</v>
      </c>
      <c r="B10" s="2" t="s">
        <v>436</v>
      </c>
      <c r="C10" s="2">
        <v>26</v>
      </c>
      <c r="D10" s="2" t="s">
        <v>279</v>
      </c>
      <c r="E10" s="2" t="s">
        <v>90</v>
      </c>
      <c r="F10" s="2">
        <v>17</v>
      </c>
      <c r="G10" s="2">
        <v>17</v>
      </c>
      <c r="H10" s="142">
        <v>36836</v>
      </c>
      <c r="I10" s="2">
        <v>332</v>
      </c>
      <c r="J10" s="2">
        <v>504</v>
      </c>
      <c r="K10" s="2">
        <v>65.900000000000006</v>
      </c>
      <c r="L10" s="2">
        <v>3870</v>
      </c>
      <c r="M10" s="2">
        <v>23</v>
      </c>
      <c r="N10" s="2">
        <v>4.5999999999999996</v>
      </c>
      <c r="O10" s="2">
        <v>3</v>
      </c>
      <c r="P10" s="2">
        <v>0.6</v>
      </c>
      <c r="Q10" s="2">
        <v>175</v>
      </c>
      <c r="R10" s="2">
        <v>44.4</v>
      </c>
      <c r="S10" s="2">
        <v>66</v>
      </c>
      <c r="T10" s="2">
        <v>7.7</v>
      </c>
      <c r="U10" s="2">
        <v>8.32</v>
      </c>
      <c r="V10" s="2">
        <v>11.7</v>
      </c>
      <c r="W10" s="2">
        <v>227.6</v>
      </c>
      <c r="X10" s="2">
        <v>101.7</v>
      </c>
      <c r="Y10" s="2">
        <v>64.8</v>
      </c>
      <c r="Z10" s="2">
        <v>41</v>
      </c>
      <c r="AA10" s="2">
        <v>244</v>
      </c>
      <c r="AB10" s="2">
        <v>7.52</v>
      </c>
      <c r="AC10" s="2">
        <v>6.65</v>
      </c>
      <c r="AD10" s="2">
        <v>7.25</v>
      </c>
      <c r="AE10" s="2">
        <v>1</v>
      </c>
      <c r="AF10" s="2">
        <v>2</v>
      </c>
      <c r="AG10" s="2" t="s">
        <v>714</v>
      </c>
    </row>
    <row r="11" spans="1:33">
      <c r="A11" s="1">
        <v>10</v>
      </c>
      <c r="B11" s="2" t="s">
        <v>305</v>
      </c>
      <c r="C11" s="2">
        <v>25</v>
      </c>
      <c r="D11" s="2" t="s">
        <v>654</v>
      </c>
      <c r="E11" s="2" t="s">
        <v>90</v>
      </c>
      <c r="F11" s="2">
        <v>15</v>
      </c>
      <c r="G11" s="2">
        <v>15</v>
      </c>
      <c r="H11" s="142">
        <v>36686</v>
      </c>
      <c r="I11" s="2">
        <v>300</v>
      </c>
      <c r="J11" s="2">
        <v>455</v>
      </c>
      <c r="K11" s="2">
        <v>65.900000000000006</v>
      </c>
      <c r="L11" s="2">
        <v>3864</v>
      </c>
      <c r="M11" s="2">
        <v>20</v>
      </c>
      <c r="N11" s="2">
        <v>4.4000000000000004</v>
      </c>
      <c r="O11" s="2">
        <v>12</v>
      </c>
      <c r="P11" s="2">
        <v>2.6</v>
      </c>
      <c r="Q11" s="2">
        <v>178</v>
      </c>
      <c r="R11" s="2">
        <v>49.4</v>
      </c>
      <c r="S11" s="2">
        <v>76</v>
      </c>
      <c r="T11" s="2">
        <v>8.5</v>
      </c>
      <c r="U11" s="2">
        <v>8.18</v>
      </c>
      <c r="V11" s="2">
        <v>12.9</v>
      </c>
      <c r="W11" s="2">
        <v>257.60000000000002</v>
      </c>
      <c r="X11" s="2">
        <v>96.1</v>
      </c>
      <c r="Y11" s="2">
        <v>67.900000000000006</v>
      </c>
      <c r="Z11" s="2">
        <v>31</v>
      </c>
      <c r="AA11" s="2">
        <v>156</v>
      </c>
      <c r="AB11" s="2">
        <v>6.38</v>
      </c>
      <c r="AC11" s="2">
        <v>7.63</v>
      </c>
      <c r="AD11" s="2">
        <v>7.34</v>
      </c>
      <c r="AE11" s="2">
        <v>1</v>
      </c>
      <c r="AF11" s="2">
        <v>1</v>
      </c>
      <c r="AG11" s="2"/>
    </row>
    <row r="12" spans="1:33">
      <c r="A12" s="1">
        <v>11</v>
      </c>
      <c r="B12" s="2" t="s">
        <v>415</v>
      </c>
      <c r="C12" s="2">
        <v>27</v>
      </c>
      <c r="D12" s="2" t="s">
        <v>276</v>
      </c>
      <c r="E12" s="2" t="s">
        <v>90</v>
      </c>
      <c r="F12" s="2">
        <v>17</v>
      </c>
      <c r="G12" s="2">
        <v>17</v>
      </c>
      <c r="H12" s="142">
        <v>36747</v>
      </c>
      <c r="I12" s="2">
        <v>372</v>
      </c>
      <c r="J12" s="2">
        <v>541</v>
      </c>
      <c r="K12" s="2">
        <v>68.8</v>
      </c>
      <c r="L12" s="2">
        <v>3851</v>
      </c>
      <c r="M12" s="2">
        <v>21</v>
      </c>
      <c r="N12" s="2">
        <v>3.9</v>
      </c>
      <c r="O12" s="2">
        <v>11</v>
      </c>
      <c r="P12" s="2">
        <v>2</v>
      </c>
      <c r="Q12" s="2">
        <v>191</v>
      </c>
      <c r="R12" s="2">
        <v>51.7</v>
      </c>
      <c r="S12" s="2">
        <v>60</v>
      </c>
      <c r="T12" s="2">
        <v>7.1</v>
      </c>
      <c r="U12" s="2">
        <v>6.98</v>
      </c>
      <c r="V12" s="2">
        <v>10.4</v>
      </c>
      <c r="W12" s="2">
        <v>226.5</v>
      </c>
      <c r="X12" s="2">
        <v>93.5</v>
      </c>
      <c r="Y12" s="2">
        <v>66.5</v>
      </c>
      <c r="Z12" s="2">
        <v>30</v>
      </c>
      <c r="AA12" s="2">
        <v>220</v>
      </c>
      <c r="AB12" s="2">
        <v>5.25</v>
      </c>
      <c r="AC12" s="2">
        <v>6.36</v>
      </c>
      <c r="AD12" s="2">
        <v>6.23</v>
      </c>
      <c r="AE12" s="2">
        <v>3</v>
      </c>
      <c r="AF12" s="2">
        <v>3</v>
      </c>
      <c r="AG12" s="2" t="s">
        <v>716</v>
      </c>
    </row>
    <row r="13" spans="1:33">
      <c r="A13" s="1">
        <v>12</v>
      </c>
      <c r="B13" s="2" t="s">
        <v>525</v>
      </c>
      <c r="C13" s="2">
        <v>24</v>
      </c>
      <c r="D13" s="2" t="s">
        <v>289</v>
      </c>
      <c r="E13" s="2" t="s">
        <v>90</v>
      </c>
      <c r="F13" s="2">
        <v>17</v>
      </c>
      <c r="G13" s="2">
        <v>17</v>
      </c>
      <c r="H13" s="142">
        <v>36806</v>
      </c>
      <c r="I13" s="2">
        <v>376</v>
      </c>
      <c r="J13" s="2">
        <v>567</v>
      </c>
      <c r="K13" s="2">
        <v>66.3</v>
      </c>
      <c r="L13" s="2">
        <v>3775</v>
      </c>
      <c r="M13" s="2">
        <v>29</v>
      </c>
      <c r="N13" s="2">
        <v>5.0999999999999996</v>
      </c>
      <c r="O13" s="2">
        <v>12</v>
      </c>
      <c r="P13" s="2">
        <v>2.1</v>
      </c>
      <c r="Q13" s="2">
        <v>170</v>
      </c>
      <c r="R13" s="2">
        <v>43.7</v>
      </c>
      <c r="S13" s="2">
        <v>93</v>
      </c>
      <c r="T13" s="2">
        <v>6.7</v>
      </c>
      <c r="U13" s="2">
        <v>6.73</v>
      </c>
      <c r="V13" s="2">
        <v>10</v>
      </c>
      <c r="W13" s="2">
        <v>222.1</v>
      </c>
      <c r="X13" s="2">
        <v>93.3</v>
      </c>
      <c r="Y13" s="2">
        <v>56.8</v>
      </c>
      <c r="Z13" s="2">
        <v>24</v>
      </c>
      <c r="AA13" s="2">
        <v>198</v>
      </c>
      <c r="AB13" s="2">
        <v>4.0599999999999996</v>
      </c>
      <c r="AC13" s="2">
        <v>6.05</v>
      </c>
      <c r="AD13" s="2">
        <v>6.12</v>
      </c>
      <c r="AE13" s="2">
        <v>3</v>
      </c>
      <c r="AF13" s="2">
        <v>3</v>
      </c>
      <c r="AG13" s="2" t="s">
        <v>719</v>
      </c>
    </row>
    <row r="14" spans="1:33">
      <c r="A14" s="1">
        <v>13</v>
      </c>
      <c r="B14" s="2" t="s">
        <v>329</v>
      </c>
      <c r="C14" s="2">
        <v>36</v>
      </c>
      <c r="D14" s="2" t="s">
        <v>266</v>
      </c>
      <c r="E14" s="2" t="s">
        <v>90</v>
      </c>
      <c r="F14" s="2">
        <v>16</v>
      </c>
      <c r="G14" s="2">
        <v>16</v>
      </c>
      <c r="H14" s="142">
        <v>36805</v>
      </c>
      <c r="I14" s="2">
        <v>340</v>
      </c>
      <c r="J14" s="2">
        <v>517</v>
      </c>
      <c r="K14" s="2">
        <v>65.8</v>
      </c>
      <c r="L14" s="2">
        <v>3762</v>
      </c>
      <c r="M14" s="2">
        <v>20</v>
      </c>
      <c r="N14" s="2">
        <v>3.9</v>
      </c>
      <c r="O14" s="2">
        <v>8</v>
      </c>
      <c r="P14" s="2">
        <v>1.5</v>
      </c>
      <c r="Q14" s="2">
        <v>176</v>
      </c>
      <c r="R14" s="2">
        <v>50.1</v>
      </c>
      <c r="S14" s="2">
        <v>69</v>
      </c>
      <c r="T14" s="2">
        <v>7.3</v>
      </c>
      <c r="U14" s="2">
        <v>7.35</v>
      </c>
      <c r="V14" s="2">
        <v>11.1</v>
      </c>
      <c r="W14" s="2">
        <v>235.1</v>
      </c>
      <c r="X14" s="2">
        <v>93.7</v>
      </c>
      <c r="Y14" s="2">
        <v>64.7</v>
      </c>
      <c r="Z14" s="2">
        <v>28</v>
      </c>
      <c r="AA14" s="2">
        <v>213</v>
      </c>
      <c r="AB14" s="2">
        <v>5.14</v>
      </c>
      <c r="AC14" s="2">
        <v>6.51</v>
      </c>
      <c r="AD14" s="2">
        <v>6.59</v>
      </c>
      <c r="AE14" s="2">
        <v>3</v>
      </c>
      <c r="AF14" s="2">
        <v>5</v>
      </c>
      <c r="AG14" s="2"/>
    </row>
    <row r="15" spans="1:33">
      <c r="A15" s="1">
        <v>14</v>
      </c>
      <c r="B15" s="2" t="s">
        <v>374</v>
      </c>
      <c r="C15" s="2">
        <v>28</v>
      </c>
      <c r="D15" s="2" t="s">
        <v>271</v>
      </c>
      <c r="E15" s="2" t="s">
        <v>90</v>
      </c>
      <c r="F15" s="2">
        <v>17</v>
      </c>
      <c r="G15" s="2">
        <v>17</v>
      </c>
      <c r="H15" s="2" t="s">
        <v>968</v>
      </c>
      <c r="I15" s="2">
        <v>307</v>
      </c>
      <c r="J15" s="2">
        <v>483</v>
      </c>
      <c r="K15" s="2">
        <v>63.6</v>
      </c>
      <c r="L15" s="2">
        <v>3731</v>
      </c>
      <c r="M15" s="2">
        <v>28</v>
      </c>
      <c r="N15" s="2">
        <v>5.8</v>
      </c>
      <c r="O15" s="2">
        <v>6</v>
      </c>
      <c r="P15" s="2">
        <v>1.2</v>
      </c>
      <c r="Q15" s="2">
        <v>173</v>
      </c>
      <c r="R15" s="2">
        <v>49.1</v>
      </c>
      <c r="S15" s="2">
        <v>64</v>
      </c>
      <c r="T15" s="2">
        <v>7.7</v>
      </c>
      <c r="U15" s="2">
        <v>8.33</v>
      </c>
      <c r="V15" s="2">
        <v>12.2</v>
      </c>
      <c r="W15" s="2">
        <v>219.5</v>
      </c>
      <c r="X15" s="2">
        <v>101.4</v>
      </c>
      <c r="Y15" s="2">
        <v>77.3</v>
      </c>
      <c r="Z15" s="2">
        <v>14</v>
      </c>
      <c r="AA15" s="2">
        <v>63</v>
      </c>
      <c r="AB15" s="2">
        <v>2.82</v>
      </c>
      <c r="AC15" s="2">
        <v>7.38</v>
      </c>
      <c r="AD15" s="2">
        <v>7.96</v>
      </c>
      <c r="AE15" s="2">
        <v>0</v>
      </c>
      <c r="AF15" s="2">
        <v>2</v>
      </c>
      <c r="AG15" s="2" t="s">
        <v>713</v>
      </c>
    </row>
    <row r="16" spans="1:33">
      <c r="A16" s="1">
        <v>15</v>
      </c>
      <c r="B16" s="2" t="s">
        <v>344</v>
      </c>
      <c r="C16" s="2">
        <v>23</v>
      </c>
      <c r="D16" s="2" t="s">
        <v>268</v>
      </c>
      <c r="E16" s="2" t="s">
        <v>90</v>
      </c>
      <c r="F16" s="2">
        <v>17</v>
      </c>
      <c r="G16" s="2">
        <v>17</v>
      </c>
      <c r="H16" s="142">
        <v>36806</v>
      </c>
      <c r="I16" s="2">
        <v>336</v>
      </c>
      <c r="J16" s="2">
        <v>532</v>
      </c>
      <c r="K16" s="2">
        <v>63.2</v>
      </c>
      <c r="L16" s="2">
        <v>3727</v>
      </c>
      <c r="M16" s="2">
        <v>20</v>
      </c>
      <c r="N16" s="2">
        <v>3.8</v>
      </c>
      <c r="O16" s="2">
        <v>12</v>
      </c>
      <c r="P16" s="2">
        <v>2.2999999999999998</v>
      </c>
      <c r="Q16" s="2">
        <v>187</v>
      </c>
      <c r="R16" s="2">
        <v>43</v>
      </c>
      <c r="S16" s="2">
        <v>67</v>
      </c>
      <c r="T16" s="2">
        <v>7</v>
      </c>
      <c r="U16" s="2">
        <v>6.74</v>
      </c>
      <c r="V16" s="2">
        <v>11.1</v>
      </c>
      <c r="W16" s="2">
        <v>219.2</v>
      </c>
      <c r="X16" s="2">
        <v>87</v>
      </c>
      <c r="Y16" s="2">
        <v>49.8</v>
      </c>
      <c r="Z16" s="2">
        <v>52</v>
      </c>
      <c r="AA16" s="2">
        <v>408</v>
      </c>
      <c r="AB16" s="2">
        <v>8.9</v>
      </c>
      <c r="AC16" s="2">
        <v>5.68</v>
      </c>
      <c r="AD16" s="2">
        <v>5.44</v>
      </c>
      <c r="AE16" s="2">
        <v>1</v>
      </c>
      <c r="AF16" s="2">
        <v>2</v>
      </c>
      <c r="AG16" s="2"/>
    </row>
    <row r="17" spans="1:33">
      <c r="A17" s="1">
        <v>16</v>
      </c>
      <c r="B17" s="2" t="s">
        <v>536</v>
      </c>
      <c r="C17" s="2">
        <v>24</v>
      </c>
      <c r="D17" s="2" t="s">
        <v>290</v>
      </c>
      <c r="E17" s="2" t="s">
        <v>90</v>
      </c>
      <c r="F17" s="2">
        <v>17</v>
      </c>
      <c r="G17" s="2">
        <v>17</v>
      </c>
      <c r="H17" s="142">
        <v>36865</v>
      </c>
      <c r="I17" s="2">
        <v>331</v>
      </c>
      <c r="J17" s="2">
        <v>480</v>
      </c>
      <c r="K17" s="2">
        <v>69</v>
      </c>
      <c r="L17" s="2">
        <v>3568</v>
      </c>
      <c r="M17" s="2">
        <v>25</v>
      </c>
      <c r="N17" s="2">
        <v>5.2</v>
      </c>
      <c r="O17" s="2">
        <v>9</v>
      </c>
      <c r="P17" s="2">
        <v>1.9</v>
      </c>
      <c r="Q17" s="2">
        <v>170</v>
      </c>
      <c r="R17" s="2">
        <v>47.1</v>
      </c>
      <c r="S17" s="2">
        <v>86</v>
      </c>
      <c r="T17" s="2">
        <v>7.4</v>
      </c>
      <c r="U17" s="2">
        <v>7.63</v>
      </c>
      <c r="V17" s="2">
        <v>10.8</v>
      </c>
      <c r="W17" s="2">
        <v>209.9</v>
      </c>
      <c r="X17" s="2">
        <v>100.1</v>
      </c>
      <c r="Y17" s="2">
        <v>70.599999999999994</v>
      </c>
      <c r="Z17" s="2">
        <v>47</v>
      </c>
      <c r="AA17" s="2">
        <v>238</v>
      </c>
      <c r="AB17" s="2">
        <v>8.92</v>
      </c>
      <c r="AC17" s="2">
        <v>6.32</v>
      </c>
      <c r="AD17" s="2">
        <v>6.5</v>
      </c>
      <c r="AE17" s="2">
        <v>4</v>
      </c>
      <c r="AF17" s="2">
        <v>4</v>
      </c>
      <c r="AG17" s="2" t="s">
        <v>712</v>
      </c>
    </row>
    <row r="18" spans="1:33">
      <c r="A18" s="1">
        <v>17</v>
      </c>
      <c r="B18" s="2" t="s">
        <v>399</v>
      </c>
      <c r="C18" s="2">
        <v>23</v>
      </c>
      <c r="D18" s="2" t="s">
        <v>274</v>
      </c>
      <c r="E18" s="2" t="s">
        <v>90</v>
      </c>
      <c r="F18" s="2">
        <v>17</v>
      </c>
      <c r="G18" s="2">
        <v>17</v>
      </c>
      <c r="H18" s="142">
        <v>36658</v>
      </c>
      <c r="I18" s="2">
        <v>351</v>
      </c>
      <c r="J18" s="2">
        <v>562</v>
      </c>
      <c r="K18" s="2">
        <v>62.5</v>
      </c>
      <c r="L18" s="2">
        <v>3541</v>
      </c>
      <c r="M18" s="2">
        <v>20</v>
      </c>
      <c r="N18" s="2">
        <v>3.6</v>
      </c>
      <c r="O18" s="2">
        <v>6</v>
      </c>
      <c r="P18" s="2">
        <v>1.1000000000000001</v>
      </c>
      <c r="Q18" s="2">
        <v>171</v>
      </c>
      <c r="R18" s="2">
        <v>40.299999999999997</v>
      </c>
      <c r="S18" s="2">
        <v>47</v>
      </c>
      <c r="T18" s="2">
        <v>6.3</v>
      </c>
      <c r="U18" s="2">
        <v>6.53</v>
      </c>
      <c r="V18" s="2">
        <v>10.1</v>
      </c>
      <c r="W18" s="2">
        <v>208.3</v>
      </c>
      <c r="X18" s="2">
        <v>87.8</v>
      </c>
      <c r="Y18" s="2">
        <v>46.7</v>
      </c>
      <c r="Z18" s="2">
        <v>68</v>
      </c>
      <c r="AA18" s="2">
        <v>466</v>
      </c>
      <c r="AB18" s="2">
        <v>10.79</v>
      </c>
      <c r="AC18" s="2">
        <v>4.88</v>
      </c>
      <c r="AD18" s="2">
        <v>5.09</v>
      </c>
      <c r="AE18" s="2">
        <v>2</v>
      </c>
      <c r="AF18" s="2">
        <v>1</v>
      </c>
      <c r="AG18" s="2" t="s">
        <v>718</v>
      </c>
    </row>
    <row r="19" spans="1:33">
      <c r="A19" s="1">
        <v>18</v>
      </c>
      <c r="B19" s="2" t="s">
        <v>473</v>
      </c>
      <c r="C19" s="2">
        <v>36</v>
      </c>
      <c r="D19" s="2" t="s">
        <v>283</v>
      </c>
      <c r="E19" s="2" t="s">
        <v>90</v>
      </c>
      <c r="F19" s="2">
        <v>14</v>
      </c>
      <c r="G19" s="2">
        <v>14</v>
      </c>
      <c r="H19" s="142">
        <v>36714</v>
      </c>
      <c r="I19" s="2">
        <v>303</v>
      </c>
      <c r="J19" s="2">
        <v>453</v>
      </c>
      <c r="K19" s="2">
        <v>66.900000000000006</v>
      </c>
      <c r="L19" s="2">
        <v>3508</v>
      </c>
      <c r="M19" s="2">
        <v>18</v>
      </c>
      <c r="N19" s="2">
        <v>4</v>
      </c>
      <c r="O19" s="2">
        <v>16</v>
      </c>
      <c r="P19" s="2">
        <v>3.5</v>
      </c>
      <c r="Q19" s="2">
        <v>163</v>
      </c>
      <c r="R19" s="2">
        <v>46.4</v>
      </c>
      <c r="S19" s="2">
        <v>60</v>
      </c>
      <c r="T19" s="2">
        <v>7.7</v>
      </c>
      <c r="U19" s="2">
        <v>6.95</v>
      </c>
      <c r="V19" s="2">
        <v>11.6</v>
      </c>
      <c r="W19" s="2">
        <v>250.6</v>
      </c>
      <c r="X19" s="2">
        <v>88.6</v>
      </c>
      <c r="Y19" s="2">
        <v>50.4</v>
      </c>
      <c r="Z19" s="2">
        <v>28</v>
      </c>
      <c r="AA19" s="2">
        <v>201</v>
      </c>
      <c r="AB19" s="2">
        <v>5.82</v>
      </c>
      <c r="AC19" s="2">
        <v>6.88</v>
      </c>
      <c r="AD19" s="2">
        <v>6.13</v>
      </c>
      <c r="AE19" s="2">
        <v>3</v>
      </c>
      <c r="AF19" s="2">
        <v>3</v>
      </c>
      <c r="AG19" s="2" t="s">
        <v>710</v>
      </c>
    </row>
    <row r="20" spans="1:33">
      <c r="A20" s="1">
        <v>19</v>
      </c>
      <c r="B20" s="2" t="s">
        <v>352</v>
      </c>
      <c r="C20" s="2">
        <v>26</v>
      </c>
      <c r="D20" s="2" t="s">
        <v>694</v>
      </c>
      <c r="E20" s="2" t="s">
        <v>90</v>
      </c>
      <c r="F20" s="2">
        <v>15</v>
      </c>
      <c r="G20" s="2">
        <v>15</v>
      </c>
      <c r="H20" s="142">
        <v>36775</v>
      </c>
      <c r="I20" s="2">
        <v>268</v>
      </c>
      <c r="J20" s="2">
        <v>425</v>
      </c>
      <c r="K20" s="2">
        <v>63.1</v>
      </c>
      <c r="L20" s="2">
        <v>3389</v>
      </c>
      <c r="M20" s="2">
        <v>25</v>
      </c>
      <c r="N20" s="2">
        <v>5.9</v>
      </c>
      <c r="O20" s="2">
        <v>11</v>
      </c>
      <c r="P20" s="2">
        <v>2.6</v>
      </c>
      <c r="Q20" s="2">
        <v>151</v>
      </c>
      <c r="R20" s="2">
        <v>48.3</v>
      </c>
      <c r="S20" s="2">
        <v>70</v>
      </c>
      <c r="T20" s="2">
        <v>8</v>
      </c>
      <c r="U20" s="2">
        <v>7.99</v>
      </c>
      <c r="V20" s="2">
        <v>12.6</v>
      </c>
      <c r="W20" s="2">
        <v>225.9</v>
      </c>
      <c r="X20" s="2">
        <v>96.7</v>
      </c>
      <c r="Y20" s="2">
        <v>69.3</v>
      </c>
      <c r="Z20" s="2">
        <v>14</v>
      </c>
      <c r="AA20" s="2">
        <v>95</v>
      </c>
      <c r="AB20" s="2">
        <v>3.19</v>
      </c>
      <c r="AC20" s="2">
        <v>7.5</v>
      </c>
      <c r="AD20" s="2">
        <v>7.51</v>
      </c>
      <c r="AE20" s="2">
        <v>2</v>
      </c>
      <c r="AF20" s="2">
        <v>2</v>
      </c>
      <c r="AG20" s="2"/>
    </row>
    <row r="21" spans="1:33">
      <c r="A21" s="1">
        <v>20</v>
      </c>
      <c r="B21" s="2" t="s">
        <v>336</v>
      </c>
      <c r="C21" s="2">
        <v>26</v>
      </c>
      <c r="D21" s="2" t="s">
        <v>267</v>
      </c>
      <c r="E21" s="2" t="s">
        <v>90</v>
      </c>
      <c r="F21" s="2">
        <v>15</v>
      </c>
      <c r="G21" s="2">
        <v>15</v>
      </c>
      <c r="H21" s="142">
        <v>36863</v>
      </c>
      <c r="I21" s="2">
        <v>248</v>
      </c>
      <c r="J21" s="2">
        <v>361</v>
      </c>
      <c r="K21" s="2">
        <v>68.7</v>
      </c>
      <c r="L21" s="2">
        <v>2903</v>
      </c>
      <c r="M21" s="2">
        <v>18</v>
      </c>
      <c r="N21" s="2">
        <v>5</v>
      </c>
      <c r="O21" s="2">
        <v>5</v>
      </c>
      <c r="P21" s="2">
        <v>1.4</v>
      </c>
      <c r="Q21" s="2">
        <v>139</v>
      </c>
      <c r="R21" s="2">
        <v>46.6</v>
      </c>
      <c r="S21" s="2">
        <v>67</v>
      </c>
      <c r="T21" s="2">
        <v>8</v>
      </c>
      <c r="U21" s="2">
        <v>8.42</v>
      </c>
      <c r="V21" s="2">
        <v>11.7</v>
      </c>
      <c r="W21" s="2">
        <v>193.5</v>
      </c>
      <c r="X21" s="2">
        <v>103.7</v>
      </c>
      <c r="Y21" s="2">
        <v>65.599999999999994</v>
      </c>
      <c r="Z21" s="2">
        <v>38</v>
      </c>
      <c r="AA21" s="2">
        <v>271</v>
      </c>
      <c r="AB21" s="2">
        <v>9.52</v>
      </c>
      <c r="AC21" s="2">
        <v>6.6</v>
      </c>
      <c r="AD21" s="2">
        <v>6.93</v>
      </c>
      <c r="AE21" s="2">
        <v>3</v>
      </c>
      <c r="AF21" s="2">
        <v>4</v>
      </c>
      <c r="AG21" s="2"/>
    </row>
    <row r="22" spans="1:33">
      <c r="A22" s="1">
        <v>21</v>
      </c>
      <c r="B22" s="2" t="s">
        <v>321</v>
      </c>
      <c r="C22" s="2">
        <v>26</v>
      </c>
      <c r="D22" s="2" t="s">
        <v>265</v>
      </c>
      <c r="E22" s="2" t="s">
        <v>90</v>
      </c>
      <c r="F22" s="2">
        <v>11</v>
      </c>
      <c r="G22" s="2">
        <v>11</v>
      </c>
      <c r="H22" s="142">
        <v>36682</v>
      </c>
      <c r="I22" s="2">
        <v>291</v>
      </c>
      <c r="J22" s="2">
        <v>399</v>
      </c>
      <c r="K22" s="2">
        <v>72.900000000000006</v>
      </c>
      <c r="L22" s="2">
        <v>2867</v>
      </c>
      <c r="M22" s="2">
        <v>19</v>
      </c>
      <c r="N22" s="2">
        <v>4.8</v>
      </c>
      <c r="O22" s="2">
        <v>7</v>
      </c>
      <c r="P22" s="2">
        <v>1.8</v>
      </c>
      <c r="Q22" s="2">
        <v>161</v>
      </c>
      <c r="R22" s="2">
        <v>51.9</v>
      </c>
      <c r="S22" s="2">
        <v>80</v>
      </c>
      <c r="T22" s="2">
        <v>7.2</v>
      </c>
      <c r="U22" s="2">
        <v>7.35</v>
      </c>
      <c r="V22" s="2">
        <v>9.9</v>
      </c>
      <c r="W22" s="2">
        <v>260.60000000000002</v>
      </c>
      <c r="X22" s="2">
        <v>101.4</v>
      </c>
      <c r="Y22" s="2">
        <v>60.3</v>
      </c>
      <c r="Z22" s="2">
        <v>21</v>
      </c>
      <c r="AA22" s="2">
        <v>154</v>
      </c>
      <c r="AB22" s="2">
        <v>5</v>
      </c>
      <c r="AC22" s="2">
        <v>6.46</v>
      </c>
      <c r="AD22" s="2">
        <v>6.61</v>
      </c>
      <c r="AE22" s="2">
        <v>2</v>
      </c>
      <c r="AF22" s="2">
        <v>2</v>
      </c>
      <c r="AG22" s="2"/>
    </row>
    <row r="23" spans="1:33">
      <c r="A23" s="1">
        <v>22</v>
      </c>
      <c r="B23" s="2" t="s">
        <v>481</v>
      </c>
      <c r="C23" s="2">
        <v>36</v>
      </c>
      <c r="D23" s="2" t="s">
        <v>284</v>
      </c>
      <c r="E23" s="2" t="s">
        <v>90</v>
      </c>
      <c r="F23" s="2">
        <v>11</v>
      </c>
      <c r="G23" s="2">
        <v>11</v>
      </c>
      <c r="H23" s="142">
        <v>36682</v>
      </c>
      <c r="I23" s="2">
        <v>214</v>
      </c>
      <c r="J23" s="2">
        <v>336</v>
      </c>
      <c r="K23" s="2">
        <v>63.7</v>
      </c>
      <c r="L23" s="2">
        <v>2482</v>
      </c>
      <c r="M23" s="2">
        <v>16</v>
      </c>
      <c r="N23" s="2">
        <v>4.8</v>
      </c>
      <c r="O23" s="2">
        <v>5</v>
      </c>
      <c r="P23" s="2">
        <v>1.5</v>
      </c>
      <c r="Q23" s="2">
        <v>112</v>
      </c>
      <c r="R23" s="2">
        <v>43.6</v>
      </c>
      <c r="S23" s="2">
        <v>46</v>
      </c>
      <c r="T23" s="2">
        <v>7.4</v>
      </c>
      <c r="U23" s="2">
        <v>7.67</v>
      </c>
      <c r="V23" s="2">
        <v>11.6</v>
      </c>
      <c r="W23" s="2">
        <v>225.6</v>
      </c>
      <c r="X23" s="2">
        <v>95.6</v>
      </c>
      <c r="Y23" s="2">
        <v>51.3</v>
      </c>
      <c r="Z23" s="2">
        <v>33</v>
      </c>
      <c r="AA23" s="2">
        <v>219</v>
      </c>
      <c r="AB23" s="2">
        <v>8.94</v>
      </c>
      <c r="AC23" s="2">
        <v>6.13</v>
      </c>
      <c r="AD23" s="2">
        <v>6.39</v>
      </c>
      <c r="AE23" s="2">
        <v>1</v>
      </c>
      <c r="AF23" s="2">
        <v>1</v>
      </c>
      <c r="AG23" s="2" t="s">
        <v>708</v>
      </c>
    </row>
    <row r="24" spans="1:33">
      <c r="A24" s="1">
        <v>23</v>
      </c>
      <c r="B24" s="2" t="s">
        <v>563</v>
      </c>
      <c r="C24" s="2">
        <v>23</v>
      </c>
      <c r="D24" s="2" t="s">
        <v>293</v>
      </c>
      <c r="E24" s="2" t="s">
        <v>90</v>
      </c>
      <c r="F24" s="2">
        <v>14</v>
      </c>
      <c r="G24" s="2">
        <v>12</v>
      </c>
      <c r="H24" s="142">
        <v>36624</v>
      </c>
      <c r="I24" s="2">
        <v>234</v>
      </c>
      <c r="J24" s="2">
        <v>384</v>
      </c>
      <c r="K24" s="2">
        <v>60.9</v>
      </c>
      <c r="L24" s="2">
        <v>2403</v>
      </c>
      <c r="M24" s="2">
        <v>15</v>
      </c>
      <c r="N24" s="2">
        <v>3.9</v>
      </c>
      <c r="O24" s="2">
        <v>9</v>
      </c>
      <c r="P24" s="2">
        <v>2.2999999999999998</v>
      </c>
      <c r="Q24" s="2">
        <v>117</v>
      </c>
      <c r="R24" s="2">
        <v>39</v>
      </c>
      <c r="S24" s="2">
        <v>83</v>
      </c>
      <c r="T24" s="2">
        <v>6.3</v>
      </c>
      <c r="U24" s="2">
        <v>5.98</v>
      </c>
      <c r="V24" s="2">
        <v>10.3</v>
      </c>
      <c r="W24" s="2">
        <v>171.6</v>
      </c>
      <c r="X24" s="2">
        <v>82.2</v>
      </c>
      <c r="Y24" s="2">
        <v>54.1</v>
      </c>
      <c r="Z24" s="2">
        <v>29</v>
      </c>
      <c r="AA24" s="2">
        <v>186</v>
      </c>
      <c r="AB24" s="2">
        <v>7.02</v>
      </c>
      <c r="AC24" s="2">
        <v>5.37</v>
      </c>
      <c r="AD24" s="2">
        <v>5.1100000000000003</v>
      </c>
      <c r="AE24" s="2">
        <v>1</v>
      </c>
      <c r="AF24" s="2">
        <v>4</v>
      </c>
      <c r="AG24" s="2"/>
    </row>
    <row r="25" spans="1:33">
      <c r="A25" s="1">
        <v>24</v>
      </c>
      <c r="B25" s="2" t="s">
        <v>553</v>
      </c>
      <c r="C25" s="2">
        <v>22</v>
      </c>
      <c r="D25" s="2" t="s">
        <v>664</v>
      </c>
      <c r="E25" s="2" t="s">
        <v>90</v>
      </c>
      <c r="F25" s="2">
        <v>13</v>
      </c>
      <c r="G25" s="2">
        <v>12</v>
      </c>
      <c r="H25" s="142">
        <v>36594</v>
      </c>
      <c r="I25" s="2">
        <v>225</v>
      </c>
      <c r="J25" s="2">
        <v>338</v>
      </c>
      <c r="K25" s="2">
        <v>66.599999999999994</v>
      </c>
      <c r="L25" s="2">
        <v>2276</v>
      </c>
      <c r="M25" s="2">
        <v>15</v>
      </c>
      <c r="N25" s="2">
        <v>4.4000000000000004</v>
      </c>
      <c r="O25" s="2">
        <v>10</v>
      </c>
      <c r="P25" s="2">
        <v>3</v>
      </c>
      <c r="Q25" s="2">
        <v>112</v>
      </c>
      <c r="R25" s="2">
        <v>46</v>
      </c>
      <c r="S25" s="2">
        <v>40</v>
      </c>
      <c r="T25" s="2">
        <v>6.7</v>
      </c>
      <c r="U25" s="2">
        <v>6.29</v>
      </c>
      <c r="V25" s="2">
        <v>10.1</v>
      </c>
      <c r="W25" s="2">
        <v>175.1</v>
      </c>
      <c r="X25" s="2">
        <v>88.1</v>
      </c>
      <c r="Y25" s="2">
        <v>58.6</v>
      </c>
      <c r="Z25" s="2">
        <v>34</v>
      </c>
      <c r="AA25" s="2">
        <v>229</v>
      </c>
      <c r="AB25" s="2">
        <v>9.14</v>
      </c>
      <c r="AC25" s="2">
        <v>5.5</v>
      </c>
      <c r="AD25" s="2">
        <v>5.0999999999999996</v>
      </c>
      <c r="AE25" s="2">
        <v>0</v>
      </c>
      <c r="AF25" s="2">
        <v>0</v>
      </c>
      <c r="AG25" s="2" t="s">
        <v>709</v>
      </c>
    </row>
    <row r="26" spans="1:33">
      <c r="A26" s="1">
        <v>25</v>
      </c>
      <c r="B26" s="2" t="s">
        <v>497</v>
      </c>
      <c r="C26" s="2">
        <v>33</v>
      </c>
      <c r="D26" s="2" t="s">
        <v>646</v>
      </c>
      <c r="E26" s="2" t="s">
        <v>90</v>
      </c>
      <c r="F26" s="2">
        <v>10</v>
      </c>
      <c r="G26" s="2">
        <v>10</v>
      </c>
      <c r="H26" s="142">
        <v>36651</v>
      </c>
      <c r="I26" s="2">
        <v>189</v>
      </c>
      <c r="J26" s="2">
        <v>279</v>
      </c>
      <c r="K26" s="2">
        <v>67.7</v>
      </c>
      <c r="L26" s="2">
        <v>2145</v>
      </c>
      <c r="M26" s="2">
        <v>15</v>
      </c>
      <c r="N26" s="2">
        <v>5.4</v>
      </c>
      <c r="O26" s="2">
        <v>5</v>
      </c>
      <c r="P26" s="2">
        <v>1.8</v>
      </c>
      <c r="Q26" s="2">
        <v>93</v>
      </c>
      <c r="R26" s="2">
        <v>45.3</v>
      </c>
      <c r="S26" s="2">
        <v>71</v>
      </c>
      <c r="T26" s="2">
        <v>7.7</v>
      </c>
      <c r="U26" s="2">
        <v>7.96</v>
      </c>
      <c r="V26" s="2">
        <v>11.3</v>
      </c>
      <c r="W26" s="2">
        <v>214.5</v>
      </c>
      <c r="X26" s="2">
        <v>101</v>
      </c>
      <c r="Y26" s="2">
        <v>63.4</v>
      </c>
      <c r="Z26" s="2">
        <v>8</v>
      </c>
      <c r="AA26" s="2">
        <v>48</v>
      </c>
      <c r="AB26" s="2">
        <v>2.79</v>
      </c>
      <c r="AC26" s="2">
        <v>7.31</v>
      </c>
      <c r="AD26" s="2">
        <v>7.57</v>
      </c>
      <c r="AE26" s="2">
        <v>0</v>
      </c>
      <c r="AF26" s="2">
        <v>1</v>
      </c>
      <c r="AG26" s="2"/>
    </row>
    <row r="27" spans="1:33">
      <c r="A27" s="1">
        <v>26</v>
      </c>
      <c r="B27" s="2" t="s">
        <v>706</v>
      </c>
      <c r="C27" s="2">
        <v>30</v>
      </c>
      <c r="D27" s="2" t="s">
        <v>280</v>
      </c>
      <c r="E27" s="2" t="s">
        <v>90</v>
      </c>
      <c r="F27" s="2">
        <v>12</v>
      </c>
      <c r="G27" s="2">
        <v>7</v>
      </c>
      <c r="H27" s="142">
        <v>36561</v>
      </c>
      <c r="I27" s="2">
        <v>181</v>
      </c>
      <c r="J27" s="2">
        <v>296</v>
      </c>
      <c r="K27" s="2">
        <v>61.1</v>
      </c>
      <c r="L27" s="2">
        <v>2121</v>
      </c>
      <c r="M27" s="2">
        <v>13</v>
      </c>
      <c r="N27" s="2">
        <v>4.4000000000000004</v>
      </c>
      <c r="O27" s="2">
        <v>12</v>
      </c>
      <c r="P27" s="2">
        <v>4.0999999999999996</v>
      </c>
      <c r="Q27" s="2">
        <v>103</v>
      </c>
      <c r="R27" s="2">
        <v>44.1</v>
      </c>
      <c r="S27" s="2">
        <v>89</v>
      </c>
      <c r="T27" s="2">
        <v>7.2</v>
      </c>
      <c r="U27" s="2">
        <v>6.22</v>
      </c>
      <c r="V27" s="2">
        <v>11.7</v>
      </c>
      <c r="W27" s="2">
        <v>176.8</v>
      </c>
      <c r="X27" s="2">
        <v>80.599999999999994</v>
      </c>
      <c r="Y27" s="2">
        <v>55.6</v>
      </c>
      <c r="Z27" s="2">
        <v>24</v>
      </c>
      <c r="AA27" s="2">
        <v>130</v>
      </c>
      <c r="AB27" s="2">
        <v>7.5</v>
      </c>
      <c r="AC27" s="2">
        <v>6.22</v>
      </c>
      <c r="AD27" s="2">
        <v>5.35</v>
      </c>
      <c r="AE27" s="2">
        <v>2</v>
      </c>
      <c r="AF27" s="2">
        <v>2</v>
      </c>
      <c r="AG27" s="2"/>
    </row>
    <row r="28" spans="1:33">
      <c r="A28" s="1">
        <v>27</v>
      </c>
      <c r="B28" s="2" t="s">
        <v>545</v>
      </c>
      <c r="C28" s="2">
        <v>25</v>
      </c>
      <c r="D28" s="2" t="s">
        <v>291</v>
      </c>
      <c r="E28" s="2" t="s">
        <v>90</v>
      </c>
      <c r="F28" s="2">
        <v>12</v>
      </c>
      <c r="G28" s="2">
        <v>12</v>
      </c>
      <c r="H28" s="142">
        <v>36566</v>
      </c>
      <c r="I28" s="2">
        <v>190</v>
      </c>
      <c r="J28" s="2">
        <v>301</v>
      </c>
      <c r="K28" s="2">
        <v>63.1</v>
      </c>
      <c r="L28" s="2">
        <v>2091</v>
      </c>
      <c r="M28" s="2">
        <v>13</v>
      </c>
      <c r="N28" s="2">
        <v>4.3</v>
      </c>
      <c r="O28" s="2">
        <v>12</v>
      </c>
      <c r="P28" s="2">
        <v>4</v>
      </c>
      <c r="Q28" s="2">
        <v>86</v>
      </c>
      <c r="R28" s="2">
        <v>36.5</v>
      </c>
      <c r="S28" s="2">
        <v>98</v>
      </c>
      <c r="T28" s="2">
        <v>6.9</v>
      </c>
      <c r="U28" s="2">
        <v>6.02</v>
      </c>
      <c r="V28" s="2">
        <v>11</v>
      </c>
      <c r="W28" s="2">
        <v>174.3</v>
      </c>
      <c r="X28" s="2">
        <v>81.400000000000006</v>
      </c>
      <c r="Y28" s="2">
        <v>27.8</v>
      </c>
      <c r="Z28" s="2">
        <v>41</v>
      </c>
      <c r="AA28" s="2">
        <v>233</v>
      </c>
      <c r="AB28" s="2">
        <v>11.99</v>
      </c>
      <c r="AC28" s="2">
        <v>5.43</v>
      </c>
      <c r="AD28" s="2">
        <v>4.6100000000000003</v>
      </c>
      <c r="AE28" s="2">
        <v>1</v>
      </c>
      <c r="AF28" s="2">
        <v>1</v>
      </c>
      <c r="AG28" s="2"/>
    </row>
    <row r="29" spans="1:33">
      <c r="A29" s="1">
        <v>28</v>
      </c>
      <c r="B29" s="2" t="s">
        <v>505</v>
      </c>
      <c r="C29" s="2">
        <v>27</v>
      </c>
      <c r="D29" s="2" t="s">
        <v>287</v>
      </c>
      <c r="E29" s="2" t="s">
        <v>90</v>
      </c>
      <c r="F29" s="2">
        <v>10</v>
      </c>
      <c r="G29" s="2">
        <v>10</v>
      </c>
      <c r="H29" s="142">
        <v>36564</v>
      </c>
      <c r="I29" s="2">
        <v>216</v>
      </c>
      <c r="J29" s="2">
        <v>341</v>
      </c>
      <c r="K29" s="2">
        <v>63.3</v>
      </c>
      <c r="L29" s="2">
        <v>2070</v>
      </c>
      <c r="M29" s="2">
        <v>8</v>
      </c>
      <c r="N29" s="2">
        <v>2.2999999999999998</v>
      </c>
      <c r="O29" s="2">
        <v>7</v>
      </c>
      <c r="P29" s="2">
        <v>2.1</v>
      </c>
      <c r="Q29" s="2">
        <v>106</v>
      </c>
      <c r="R29" s="2">
        <v>43</v>
      </c>
      <c r="S29" s="2">
        <v>43</v>
      </c>
      <c r="T29" s="2">
        <v>6.1</v>
      </c>
      <c r="U29" s="2">
        <v>5.62</v>
      </c>
      <c r="V29" s="2">
        <v>9.6</v>
      </c>
      <c r="W29" s="2">
        <v>207</v>
      </c>
      <c r="X29" s="2">
        <v>79.400000000000006</v>
      </c>
      <c r="Y29" s="2">
        <v>47.8</v>
      </c>
      <c r="Z29" s="2">
        <v>29</v>
      </c>
      <c r="AA29" s="2">
        <v>172</v>
      </c>
      <c r="AB29" s="2">
        <v>7.84</v>
      </c>
      <c r="AC29" s="2">
        <v>5.13</v>
      </c>
      <c r="AD29" s="2">
        <v>4.71</v>
      </c>
      <c r="AE29" s="2">
        <v>0</v>
      </c>
      <c r="AF29" s="2">
        <v>0</v>
      </c>
      <c r="AG29" s="2"/>
    </row>
    <row r="30" spans="1:33">
      <c r="A30" s="1">
        <v>29</v>
      </c>
      <c r="B30" s="2" t="s">
        <v>430</v>
      </c>
      <c r="C30" s="2">
        <v>25</v>
      </c>
      <c r="D30" s="2" t="s">
        <v>278</v>
      </c>
      <c r="E30" s="2" t="s">
        <v>90</v>
      </c>
      <c r="F30" s="2">
        <v>10</v>
      </c>
      <c r="G30" s="2">
        <v>10</v>
      </c>
      <c r="H30" s="142">
        <v>36564</v>
      </c>
      <c r="I30" s="2">
        <v>172</v>
      </c>
      <c r="J30" s="2">
        <v>284</v>
      </c>
      <c r="K30" s="2">
        <v>60.6</v>
      </c>
      <c r="L30" s="2">
        <v>2045</v>
      </c>
      <c r="M30" s="2">
        <v>11</v>
      </c>
      <c r="N30" s="2">
        <v>3.9</v>
      </c>
      <c r="O30" s="2">
        <v>7</v>
      </c>
      <c r="P30" s="2">
        <v>2.5</v>
      </c>
      <c r="Q30" s="2">
        <v>97</v>
      </c>
      <c r="R30" s="2">
        <v>45.4</v>
      </c>
      <c r="S30" s="2">
        <v>85</v>
      </c>
      <c r="T30" s="2">
        <v>7.2</v>
      </c>
      <c r="U30" s="2">
        <v>6.87</v>
      </c>
      <c r="V30" s="2">
        <v>11.9</v>
      </c>
      <c r="W30" s="2">
        <v>204.5</v>
      </c>
      <c r="X30" s="2">
        <v>85.2</v>
      </c>
      <c r="Y30" s="2">
        <v>59.5</v>
      </c>
      <c r="Z30" s="2">
        <v>18</v>
      </c>
      <c r="AA30" s="2">
        <v>140</v>
      </c>
      <c r="AB30" s="2">
        <v>5.96</v>
      </c>
      <c r="AC30" s="2">
        <v>6.31</v>
      </c>
      <c r="AD30" s="2">
        <v>5.99</v>
      </c>
      <c r="AE30" s="2">
        <v>0</v>
      </c>
      <c r="AF30" s="2">
        <v>1</v>
      </c>
      <c r="AG30" s="2"/>
    </row>
    <row r="31" spans="1:33">
      <c r="A31" s="1">
        <v>30</v>
      </c>
      <c r="B31" s="2" t="s">
        <v>516</v>
      </c>
      <c r="C31" s="2">
        <v>28</v>
      </c>
      <c r="D31" s="2" t="s">
        <v>662</v>
      </c>
      <c r="E31" s="2" t="s">
        <v>90</v>
      </c>
      <c r="F31" s="2">
        <v>10</v>
      </c>
      <c r="G31" s="2">
        <v>9</v>
      </c>
      <c r="H31" s="142">
        <v>36563</v>
      </c>
      <c r="I31" s="2">
        <v>203</v>
      </c>
      <c r="J31" s="2">
        <v>306</v>
      </c>
      <c r="K31" s="2">
        <v>66.3</v>
      </c>
      <c r="L31" s="2">
        <v>2013</v>
      </c>
      <c r="M31" s="2">
        <v>9</v>
      </c>
      <c r="N31" s="2">
        <v>2.9</v>
      </c>
      <c r="O31" s="2">
        <v>10</v>
      </c>
      <c r="P31" s="2">
        <v>3.3</v>
      </c>
      <c r="Q31" s="2">
        <v>106</v>
      </c>
      <c r="R31" s="2">
        <v>44.2</v>
      </c>
      <c r="S31" s="2">
        <v>57</v>
      </c>
      <c r="T31" s="2">
        <v>6.6</v>
      </c>
      <c r="U31" s="2">
        <v>5.7</v>
      </c>
      <c r="V31" s="2">
        <v>9.9</v>
      </c>
      <c r="W31" s="2">
        <v>201.3</v>
      </c>
      <c r="X31" s="2">
        <v>81</v>
      </c>
      <c r="Y31" s="2">
        <v>38.1</v>
      </c>
      <c r="Z31" s="2">
        <v>29</v>
      </c>
      <c r="AA31" s="2">
        <v>164</v>
      </c>
      <c r="AB31" s="2">
        <v>8.66</v>
      </c>
      <c r="AC31" s="2">
        <v>5.52</v>
      </c>
      <c r="AD31" s="2">
        <v>4.71</v>
      </c>
      <c r="AE31" s="2">
        <v>1</v>
      </c>
      <c r="AF31" s="2">
        <v>1</v>
      </c>
      <c r="AG31" s="2"/>
    </row>
    <row r="32" spans="1:33">
      <c r="A32" s="1">
        <v>31</v>
      </c>
      <c r="B32" s="2" t="s">
        <v>383</v>
      </c>
      <c r="C32" s="2">
        <v>31</v>
      </c>
      <c r="D32" s="2" t="s">
        <v>272</v>
      </c>
      <c r="E32" s="2" t="s">
        <v>90</v>
      </c>
      <c r="F32" s="2">
        <v>8</v>
      </c>
      <c r="G32" s="2">
        <v>8</v>
      </c>
      <c r="H32" s="142">
        <v>36590</v>
      </c>
      <c r="I32" s="2">
        <v>185</v>
      </c>
      <c r="J32" s="2">
        <v>286</v>
      </c>
      <c r="K32" s="2">
        <v>64.7</v>
      </c>
      <c r="L32" s="2">
        <v>1978</v>
      </c>
      <c r="M32" s="2">
        <v>11</v>
      </c>
      <c r="N32" s="2">
        <v>3.8</v>
      </c>
      <c r="O32" s="2">
        <v>8</v>
      </c>
      <c r="P32" s="2">
        <v>2.8</v>
      </c>
      <c r="Q32" s="2">
        <v>87</v>
      </c>
      <c r="R32" s="2">
        <v>45.3</v>
      </c>
      <c r="S32" s="2">
        <v>65</v>
      </c>
      <c r="T32" s="2">
        <v>6.9</v>
      </c>
      <c r="U32" s="2">
        <v>6.43</v>
      </c>
      <c r="V32" s="2">
        <v>10.7</v>
      </c>
      <c r="W32" s="2">
        <v>247.3</v>
      </c>
      <c r="X32" s="2">
        <v>86</v>
      </c>
      <c r="Y32" s="2">
        <v>45.3</v>
      </c>
      <c r="Z32" s="2">
        <v>21</v>
      </c>
      <c r="AA32" s="2">
        <v>112</v>
      </c>
      <c r="AB32" s="2">
        <v>6.84</v>
      </c>
      <c r="AC32" s="2">
        <v>6.08</v>
      </c>
      <c r="AD32" s="2">
        <v>5.62</v>
      </c>
      <c r="AE32" s="2">
        <v>1</v>
      </c>
      <c r="AF32" s="2">
        <v>1</v>
      </c>
      <c r="AG32" s="2"/>
    </row>
    <row r="33" spans="1:33">
      <c r="A33" s="1">
        <v>32</v>
      </c>
      <c r="B33" s="2" t="s">
        <v>707</v>
      </c>
      <c r="C33" s="2">
        <v>31</v>
      </c>
      <c r="D33" s="2" t="s">
        <v>272</v>
      </c>
      <c r="E33" s="2" t="s">
        <v>90</v>
      </c>
      <c r="F33" s="2">
        <v>12</v>
      </c>
      <c r="G33" s="2">
        <v>8</v>
      </c>
      <c r="H33" s="142">
        <v>36620</v>
      </c>
      <c r="I33" s="2">
        <v>187</v>
      </c>
      <c r="J33" s="2">
        <v>308</v>
      </c>
      <c r="K33" s="2">
        <v>60.7</v>
      </c>
      <c r="L33" s="2">
        <v>1844</v>
      </c>
      <c r="M33" s="2">
        <v>12</v>
      </c>
      <c r="N33" s="2">
        <v>3.9</v>
      </c>
      <c r="O33" s="2">
        <v>5</v>
      </c>
      <c r="P33" s="2">
        <v>1.6</v>
      </c>
      <c r="Q33" s="2">
        <v>92</v>
      </c>
      <c r="R33" s="2">
        <v>42.4</v>
      </c>
      <c r="S33" s="2">
        <v>64</v>
      </c>
      <c r="T33" s="2">
        <v>6</v>
      </c>
      <c r="U33" s="2">
        <v>6.04</v>
      </c>
      <c r="V33" s="2">
        <v>9.9</v>
      </c>
      <c r="W33" s="2">
        <v>153.69999999999999</v>
      </c>
      <c r="X33" s="2">
        <v>83.8</v>
      </c>
      <c r="Y33" s="2">
        <v>41</v>
      </c>
      <c r="Z33" s="2">
        <v>13</v>
      </c>
      <c r="AA33" s="2">
        <v>95</v>
      </c>
      <c r="AB33" s="2">
        <v>4.05</v>
      </c>
      <c r="AC33" s="2">
        <v>5.45</v>
      </c>
      <c r="AD33" s="2">
        <v>5.5</v>
      </c>
      <c r="AE33" s="2">
        <v>0</v>
      </c>
      <c r="AF33" s="2">
        <v>0</v>
      </c>
      <c r="AG33" s="2"/>
    </row>
    <row r="34" spans="1:33">
      <c r="A34" s="1">
        <v>33</v>
      </c>
      <c r="B34" s="2" t="s">
        <v>455</v>
      </c>
      <c r="C34" s="2">
        <v>22</v>
      </c>
      <c r="D34" s="2" t="s">
        <v>281</v>
      </c>
      <c r="E34" s="2" t="s">
        <v>90</v>
      </c>
      <c r="F34" s="2">
        <v>11</v>
      </c>
      <c r="G34" s="2">
        <v>11</v>
      </c>
      <c r="H34" s="142">
        <v>36682</v>
      </c>
      <c r="I34" s="2">
        <v>126</v>
      </c>
      <c r="J34" s="2">
        <v>264</v>
      </c>
      <c r="K34" s="2">
        <v>47.7</v>
      </c>
      <c r="L34" s="2">
        <v>1814</v>
      </c>
      <c r="M34" s="2">
        <v>8</v>
      </c>
      <c r="N34" s="2">
        <v>3</v>
      </c>
      <c r="O34" s="2">
        <v>12</v>
      </c>
      <c r="P34" s="2">
        <v>4.5</v>
      </c>
      <c r="Q34" s="2">
        <v>73</v>
      </c>
      <c r="R34" s="2">
        <v>36</v>
      </c>
      <c r="S34" s="2">
        <v>69</v>
      </c>
      <c r="T34" s="2">
        <v>6.9</v>
      </c>
      <c r="U34" s="2">
        <v>5.43</v>
      </c>
      <c r="V34" s="2">
        <v>14.4</v>
      </c>
      <c r="W34" s="2">
        <v>164.9</v>
      </c>
      <c r="X34" s="2">
        <v>61.6</v>
      </c>
      <c r="Y34" s="2">
        <v>47.4</v>
      </c>
      <c r="Z34" s="2">
        <v>14</v>
      </c>
      <c r="AA34" s="2">
        <v>115</v>
      </c>
      <c r="AB34" s="2">
        <v>5.04</v>
      </c>
      <c r="AC34" s="2">
        <v>6.11</v>
      </c>
      <c r="AD34" s="2">
        <v>4.74</v>
      </c>
      <c r="AE34" s="2">
        <v>2</v>
      </c>
      <c r="AF34" s="2">
        <v>3</v>
      </c>
      <c r="AG34" s="2" t="s">
        <v>705</v>
      </c>
    </row>
    <row r="35" spans="1:33">
      <c r="A35" s="1">
        <v>34</v>
      </c>
      <c r="B35" s="2" t="s">
        <v>703</v>
      </c>
      <c r="C35" s="2">
        <v>39</v>
      </c>
      <c r="D35" s="2" t="s">
        <v>281</v>
      </c>
      <c r="E35" s="2" t="s">
        <v>90</v>
      </c>
      <c r="F35" s="2">
        <v>8</v>
      </c>
      <c r="G35" s="2">
        <v>6</v>
      </c>
      <c r="H35" s="142">
        <v>36560</v>
      </c>
      <c r="I35" s="2">
        <v>162</v>
      </c>
      <c r="J35" s="2">
        <v>248</v>
      </c>
      <c r="K35" s="2">
        <v>65.3</v>
      </c>
      <c r="L35" s="2">
        <v>1761</v>
      </c>
      <c r="M35" s="2">
        <v>12</v>
      </c>
      <c r="N35" s="2">
        <v>4.8</v>
      </c>
      <c r="O35" s="2">
        <v>7</v>
      </c>
      <c r="P35" s="2">
        <v>2.8</v>
      </c>
      <c r="Q35" s="2">
        <v>87</v>
      </c>
      <c r="R35" s="2">
        <v>46.2</v>
      </c>
      <c r="S35" s="2">
        <v>65</v>
      </c>
      <c r="T35" s="2">
        <v>7.1</v>
      </c>
      <c r="U35" s="2">
        <v>6.8</v>
      </c>
      <c r="V35" s="2">
        <v>10.9</v>
      </c>
      <c r="W35" s="2">
        <v>220.1</v>
      </c>
      <c r="X35" s="2">
        <v>90.5</v>
      </c>
      <c r="Y35" s="2">
        <v>53.4</v>
      </c>
      <c r="Z35" s="2">
        <v>18</v>
      </c>
      <c r="AA35" s="2">
        <v>123</v>
      </c>
      <c r="AB35" s="2">
        <v>6.77</v>
      </c>
      <c r="AC35" s="2">
        <v>6.16</v>
      </c>
      <c r="AD35" s="2">
        <v>5.88</v>
      </c>
      <c r="AE35" s="2">
        <v>1</v>
      </c>
      <c r="AF35" s="2">
        <v>2</v>
      </c>
      <c r="AG35" s="2"/>
    </row>
    <row r="36" spans="1:33">
      <c r="A36" s="1">
        <v>35</v>
      </c>
      <c r="B36" s="2" t="s">
        <v>704</v>
      </c>
      <c r="C36" s="2">
        <v>26</v>
      </c>
      <c r="D36" s="2" t="s">
        <v>278</v>
      </c>
      <c r="E36" s="2" t="s">
        <v>90</v>
      </c>
      <c r="F36" s="2">
        <v>10</v>
      </c>
      <c r="G36" s="2">
        <v>7</v>
      </c>
      <c r="H36" s="142">
        <v>36561</v>
      </c>
      <c r="I36" s="2">
        <v>171</v>
      </c>
      <c r="J36" s="2">
        <v>262</v>
      </c>
      <c r="K36" s="2">
        <v>65.3</v>
      </c>
      <c r="L36" s="2">
        <v>1672</v>
      </c>
      <c r="M36" s="2">
        <v>8</v>
      </c>
      <c r="N36" s="2">
        <v>3.1</v>
      </c>
      <c r="O36" s="2">
        <v>8</v>
      </c>
      <c r="P36" s="2">
        <v>3.1</v>
      </c>
      <c r="Q36" s="2">
        <v>77</v>
      </c>
      <c r="R36" s="2">
        <v>42.8</v>
      </c>
      <c r="S36" s="2">
        <v>62</v>
      </c>
      <c r="T36" s="2">
        <v>6.4</v>
      </c>
      <c r="U36" s="2">
        <v>5.62</v>
      </c>
      <c r="V36" s="2">
        <v>9.8000000000000007</v>
      </c>
      <c r="W36" s="2">
        <v>167.2</v>
      </c>
      <c r="X36" s="2">
        <v>80.5</v>
      </c>
      <c r="Y36" s="2">
        <v>39.799999999999997</v>
      </c>
      <c r="Z36" s="2">
        <v>14</v>
      </c>
      <c r="AA36" s="2">
        <v>100</v>
      </c>
      <c r="AB36" s="2">
        <v>5.07</v>
      </c>
      <c r="AC36" s="2">
        <v>5.7</v>
      </c>
      <c r="AD36" s="2">
        <v>4.97</v>
      </c>
      <c r="AE36" s="2">
        <v>1</v>
      </c>
      <c r="AF36" s="2">
        <v>1</v>
      </c>
      <c r="AG36" s="2"/>
    </row>
    <row r="37" spans="1:33">
      <c r="A37" s="1">
        <v>36</v>
      </c>
      <c r="B37" s="2" t="s">
        <v>515</v>
      </c>
      <c r="C37" s="2">
        <v>26</v>
      </c>
      <c r="D37" s="2" t="s">
        <v>662</v>
      </c>
      <c r="E37" s="2" t="s">
        <v>90</v>
      </c>
      <c r="F37" s="2">
        <v>9</v>
      </c>
      <c r="G37" s="2">
        <v>7</v>
      </c>
      <c r="H37" s="142">
        <v>36561</v>
      </c>
      <c r="I37" s="2">
        <v>154</v>
      </c>
      <c r="J37" s="2">
        <v>243</v>
      </c>
      <c r="K37" s="2">
        <v>63.4</v>
      </c>
      <c r="L37" s="2">
        <v>1612</v>
      </c>
      <c r="M37" s="2">
        <v>8</v>
      </c>
      <c r="N37" s="2">
        <v>3.3</v>
      </c>
      <c r="O37" s="2">
        <v>4</v>
      </c>
      <c r="P37" s="2">
        <v>1.6</v>
      </c>
      <c r="Q37" s="2">
        <v>78</v>
      </c>
      <c r="R37" s="2">
        <v>47.8</v>
      </c>
      <c r="S37" s="2">
        <v>58</v>
      </c>
      <c r="T37" s="2">
        <v>6.6</v>
      </c>
      <c r="U37" s="2">
        <v>6.55</v>
      </c>
      <c r="V37" s="2">
        <v>10.5</v>
      </c>
      <c r="W37" s="2">
        <v>179.1</v>
      </c>
      <c r="X37" s="2">
        <v>86.7</v>
      </c>
      <c r="Y37" s="2">
        <v>49.4</v>
      </c>
      <c r="Z37" s="2">
        <v>10</v>
      </c>
      <c r="AA37" s="2">
        <v>82</v>
      </c>
      <c r="AB37" s="2">
        <v>3.95</v>
      </c>
      <c r="AC37" s="2">
        <v>6.05</v>
      </c>
      <c r="AD37" s="2">
        <v>5.97</v>
      </c>
      <c r="AE37" s="2">
        <v>1</v>
      </c>
      <c r="AF37" s="2">
        <v>1</v>
      </c>
      <c r="AG37" s="2"/>
    </row>
    <row r="38" spans="1:33">
      <c r="A38" s="1">
        <v>37</v>
      </c>
      <c r="B38" s="2" t="s">
        <v>701</v>
      </c>
      <c r="C38" s="2">
        <v>29</v>
      </c>
      <c r="D38" s="2" t="s">
        <v>291</v>
      </c>
      <c r="E38" s="2" t="s">
        <v>90</v>
      </c>
      <c r="F38" s="2">
        <v>8</v>
      </c>
      <c r="G38" s="2">
        <v>5</v>
      </c>
      <c r="H38" s="142">
        <v>36529</v>
      </c>
      <c r="I38" s="2">
        <v>146</v>
      </c>
      <c r="J38" s="2">
        <v>228</v>
      </c>
      <c r="K38" s="2">
        <v>64</v>
      </c>
      <c r="L38" s="2">
        <v>1530</v>
      </c>
      <c r="M38" s="2">
        <v>9</v>
      </c>
      <c r="N38" s="2">
        <v>3.9</v>
      </c>
      <c r="O38" s="2">
        <v>9</v>
      </c>
      <c r="P38" s="2">
        <v>3.9</v>
      </c>
      <c r="Q38" s="2">
        <v>78</v>
      </c>
      <c r="R38" s="2">
        <v>49</v>
      </c>
      <c r="S38" s="2">
        <v>47</v>
      </c>
      <c r="T38" s="2">
        <v>6.7</v>
      </c>
      <c r="U38" s="2">
        <v>5.72</v>
      </c>
      <c r="V38" s="2">
        <v>10.5</v>
      </c>
      <c r="W38" s="2">
        <v>191.3</v>
      </c>
      <c r="X38" s="2">
        <v>80.099999999999994</v>
      </c>
      <c r="Y38" s="2">
        <v>55.5</v>
      </c>
      <c r="Z38" s="2">
        <v>11</v>
      </c>
      <c r="AA38" s="2">
        <v>71</v>
      </c>
      <c r="AB38" s="2">
        <v>4.5999999999999996</v>
      </c>
      <c r="AC38" s="2">
        <v>6.1</v>
      </c>
      <c r="AD38" s="2">
        <v>5.16</v>
      </c>
      <c r="AE38" s="2">
        <v>0</v>
      </c>
      <c r="AF38" s="2">
        <v>1</v>
      </c>
      <c r="AG38" s="2"/>
    </row>
    <row r="39" spans="1:33">
      <c r="A39" s="1">
        <v>38</v>
      </c>
      <c r="B39" s="2" t="s">
        <v>702</v>
      </c>
      <c r="C39" s="2">
        <v>24</v>
      </c>
      <c r="D39" s="2" t="s">
        <v>646</v>
      </c>
      <c r="E39" s="2" t="s">
        <v>90</v>
      </c>
      <c r="F39" s="2">
        <v>7</v>
      </c>
      <c r="G39" s="2">
        <v>6</v>
      </c>
      <c r="H39" s="2" t="s">
        <v>967</v>
      </c>
      <c r="I39" s="2">
        <v>130</v>
      </c>
      <c r="J39" s="2">
        <v>228</v>
      </c>
      <c r="K39" s="2">
        <v>57</v>
      </c>
      <c r="L39" s="2">
        <v>1317</v>
      </c>
      <c r="M39" s="2">
        <v>4</v>
      </c>
      <c r="N39" s="2">
        <v>1.8</v>
      </c>
      <c r="O39" s="2">
        <v>5</v>
      </c>
      <c r="P39" s="2">
        <v>2.2000000000000002</v>
      </c>
      <c r="Q39" s="2">
        <v>62</v>
      </c>
      <c r="R39" s="2">
        <v>34.799999999999997</v>
      </c>
      <c r="S39" s="2">
        <v>41</v>
      </c>
      <c r="T39" s="2">
        <v>5.8</v>
      </c>
      <c r="U39" s="2">
        <v>5.14</v>
      </c>
      <c r="V39" s="2">
        <v>10.1</v>
      </c>
      <c r="W39" s="2">
        <v>188.1</v>
      </c>
      <c r="X39" s="2">
        <v>70.400000000000006</v>
      </c>
      <c r="Y39" s="2">
        <v>40.299999999999997</v>
      </c>
      <c r="Z39" s="2">
        <v>22</v>
      </c>
      <c r="AA39" s="2">
        <v>136</v>
      </c>
      <c r="AB39" s="2">
        <v>8.8000000000000007</v>
      </c>
      <c r="AC39" s="2">
        <v>4.72</v>
      </c>
      <c r="AD39" s="2">
        <v>4.1399999999999997</v>
      </c>
      <c r="AE39" s="2">
        <v>0</v>
      </c>
      <c r="AF39" s="2">
        <v>0</v>
      </c>
      <c r="AG39" s="2"/>
    </row>
    <row r="40" spans="1:33">
      <c r="A40" s="1">
        <v>39</v>
      </c>
      <c r="B40" s="2" t="s">
        <v>446</v>
      </c>
      <c r="C40" s="2">
        <v>29</v>
      </c>
      <c r="D40" s="2" t="s">
        <v>280</v>
      </c>
      <c r="E40" s="2" t="s">
        <v>90</v>
      </c>
      <c r="F40" s="2">
        <v>7</v>
      </c>
      <c r="G40" s="2">
        <v>7</v>
      </c>
      <c r="H40" s="142">
        <v>36531</v>
      </c>
      <c r="I40" s="2">
        <v>137</v>
      </c>
      <c r="J40" s="2">
        <v>216</v>
      </c>
      <c r="K40" s="2">
        <v>63.4</v>
      </c>
      <c r="L40" s="2">
        <v>1148</v>
      </c>
      <c r="M40" s="2">
        <v>5</v>
      </c>
      <c r="N40" s="2">
        <v>2.2999999999999998</v>
      </c>
      <c r="O40" s="2">
        <v>3</v>
      </c>
      <c r="P40" s="2">
        <v>1.4</v>
      </c>
      <c r="Q40" s="2">
        <v>49</v>
      </c>
      <c r="R40" s="2">
        <v>33.299999999999997</v>
      </c>
      <c r="S40" s="2">
        <v>35</v>
      </c>
      <c r="T40" s="2">
        <v>5.3</v>
      </c>
      <c r="U40" s="2">
        <v>5.15</v>
      </c>
      <c r="V40" s="2">
        <v>8.4</v>
      </c>
      <c r="W40" s="2">
        <v>164</v>
      </c>
      <c r="X40" s="2">
        <v>79</v>
      </c>
      <c r="Y40" s="2">
        <v>23.4</v>
      </c>
      <c r="Z40" s="2">
        <v>33</v>
      </c>
      <c r="AA40" s="2">
        <v>191</v>
      </c>
      <c r="AB40" s="2">
        <v>13.25</v>
      </c>
      <c r="AC40" s="2">
        <v>3.84</v>
      </c>
      <c r="AD40" s="2">
        <v>3.7</v>
      </c>
      <c r="AE40" s="2">
        <v>0</v>
      </c>
      <c r="AF40" s="2">
        <v>0</v>
      </c>
      <c r="AG40" s="2"/>
    </row>
    <row r="41" spans="1:33">
      <c r="A41" s="1">
        <v>40</v>
      </c>
      <c r="B41" s="2" t="s">
        <v>482</v>
      </c>
      <c r="C41" s="2">
        <v>25</v>
      </c>
      <c r="D41" s="2" t="s">
        <v>284</v>
      </c>
      <c r="E41" s="2" t="s">
        <v>90</v>
      </c>
      <c r="F41" s="2">
        <v>10</v>
      </c>
      <c r="G41" s="2">
        <v>6</v>
      </c>
      <c r="H41" s="142">
        <v>36618</v>
      </c>
      <c r="I41" s="2">
        <v>106</v>
      </c>
      <c r="J41" s="2">
        <v>161</v>
      </c>
      <c r="K41" s="2">
        <v>65.8</v>
      </c>
      <c r="L41" s="2">
        <v>1106</v>
      </c>
      <c r="M41" s="2">
        <v>5</v>
      </c>
      <c r="N41" s="2">
        <v>3.1</v>
      </c>
      <c r="O41" s="2">
        <v>1</v>
      </c>
      <c r="P41" s="2">
        <v>0.6</v>
      </c>
      <c r="Q41" s="2">
        <v>45</v>
      </c>
      <c r="R41" s="2">
        <v>42.9</v>
      </c>
      <c r="S41" s="2">
        <v>55</v>
      </c>
      <c r="T41" s="2">
        <v>6.9</v>
      </c>
      <c r="U41" s="2">
        <v>7.21</v>
      </c>
      <c r="V41" s="2">
        <v>10.4</v>
      </c>
      <c r="W41" s="2">
        <v>110.6</v>
      </c>
      <c r="X41" s="2">
        <v>93.3</v>
      </c>
      <c r="Y41" s="2">
        <v>50.8</v>
      </c>
      <c r="Z41" s="2">
        <v>16</v>
      </c>
      <c r="AA41" s="2">
        <v>124</v>
      </c>
      <c r="AB41" s="2">
        <v>9.0399999999999991</v>
      </c>
      <c r="AC41" s="2">
        <v>5.55</v>
      </c>
      <c r="AD41" s="2">
        <v>5.86</v>
      </c>
      <c r="AE41" s="2">
        <v>0</v>
      </c>
      <c r="AF41" s="2">
        <v>1</v>
      </c>
      <c r="AG41" s="2"/>
    </row>
    <row r="42" spans="1:33">
      <c r="A42" s="1">
        <v>41</v>
      </c>
      <c r="B42" s="2" t="s">
        <v>700</v>
      </c>
      <c r="C42" s="2">
        <v>28</v>
      </c>
      <c r="D42" s="2" t="s">
        <v>287</v>
      </c>
      <c r="E42" s="2" t="s">
        <v>90</v>
      </c>
      <c r="F42" s="2">
        <v>8</v>
      </c>
      <c r="G42" s="2">
        <v>5</v>
      </c>
      <c r="H42" s="142">
        <v>36529</v>
      </c>
      <c r="I42" s="2">
        <v>107</v>
      </c>
      <c r="J42" s="2">
        <v>181</v>
      </c>
      <c r="K42" s="2">
        <v>59.1</v>
      </c>
      <c r="L42" s="2">
        <v>1071</v>
      </c>
      <c r="M42" s="2">
        <v>6</v>
      </c>
      <c r="N42" s="2">
        <v>3.3</v>
      </c>
      <c r="O42" s="2">
        <v>5</v>
      </c>
      <c r="P42" s="2">
        <v>2.8</v>
      </c>
      <c r="Q42" s="2">
        <v>45</v>
      </c>
      <c r="R42" s="2">
        <v>39.9</v>
      </c>
      <c r="S42" s="2">
        <v>59</v>
      </c>
      <c r="T42" s="2">
        <v>5.9</v>
      </c>
      <c r="U42" s="2">
        <v>5.34</v>
      </c>
      <c r="V42" s="2">
        <v>10</v>
      </c>
      <c r="W42" s="2">
        <v>133.9</v>
      </c>
      <c r="X42" s="2">
        <v>75.5</v>
      </c>
      <c r="Y42" s="2">
        <v>46.4</v>
      </c>
      <c r="Z42" s="2">
        <v>12</v>
      </c>
      <c r="AA42" s="2">
        <v>88</v>
      </c>
      <c r="AB42" s="2">
        <v>6.22</v>
      </c>
      <c r="AC42" s="2">
        <v>5.09</v>
      </c>
      <c r="AD42" s="2">
        <v>4.55</v>
      </c>
      <c r="AE42" s="2">
        <v>0</v>
      </c>
      <c r="AF42" s="2">
        <v>0</v>
      </c>
      <c r="AG42" s="2"/>
    </row>
    <row r="43" spans="1:33">
      <c r="A43" s="1">
        <v>42</v>
      </c>
      <c r="B43" s="2" t="s">
        <v>699</v>
      </c>
      <c r="C43" s="2">
        <v>37</v>
      </c>
      <c r="D43" s="2" t="s">
        <v>293</v>
      </c>
      <c r="E43" s="2" t="s">
        <v>90</v>
      </c>
      <c r="F43" s="2">
        <v>6</v>
      </c>
      <c r="G43" s="2">
        <v>5</v>
      </c>
      <c r="H43" s="142">
        <v>36529</v>
      </c>
      <c r="I43" s="2">
        <v>106</v>
      </c>
      <c r="J43" s="2">
        <v>160</v>
      </c>
      <c r="K43" s="2">
        <v>66.3</v>
      </c>
      <c r="L43" s="2">
        <v>989</v>
      </c>
      <c r="M43" s="2">
        <v>7</v>
      </c>
      <c r="N43" s="2">
        <v>4.4000000000000004</v>
      </c>
      <c r="O43" s="2">
        <v>6</v>
      </c>
      <c r="P43" s="2">
        <v>3.8</v>
      </c>
      <c r="Q43" s="2">
        <v>50</v>
      </c>
      <c r="R43" s="2">
        <v>40.700000000000003</v>
      </c>
      <c r="S43" s="2">
        <v>39</v>
      </c>
      <c r="T43" s="2">
        <v>6.2</v>
      </c>
      <c r="U43" s="2">
        <v>5.37</v>
      </c>
      <c r="V43" s="2">
        <v>9.3000000000000007</v>
      </c>
      <c r="W43" s="2">
        <v>164.8</v>
      </c>
      <c r="X43" s="2">
        <v>82</v>
      </c>
      <c r="Y43" s="2">
        <v>55.4</v>
      </c>
      <c r="Z43" s="2">
        <v>7</v>
      </c>
      <c r="AA43" s="2">
        <v>37</v>
      </c>
      <c r="AB43" s="2">
        <v>4.1900000000000004</v>
      </c>
      <c r="AC43" s="2">
        <v>5.7</v>
      </c>
      <c r="AD43" s="2">
        <v>4.92</v>
      </c>
      <c r="AE43" s="2">
        <v>0</v>
      </c>
      <c r="AF43" s="2">
        <v>0</v>
      </c>
      <c r="AG43" s="2"/>
    </row>
    <row r="44" spans="1:33">
      <c r="A44" s="1">
        <v>43</v>
      </c>
      <c r="B44" s="2" t="s">
        <v>698</v>
      </c>
      <c r="C44" s="2">
        <v>26</v>
      </c>
      <c r="D44" s="2" t="s">
        <v>265</v>
      </c>
      <c r="E44" s="2" t="s">
        <v>90</v>
      </c>
      <c r="F44" s="2">
        <v>5</v>
      </c>
      <c r="G44" s="2">
        <v>5</v>
      </c>
      <c r="H44" s="142">
        <v>36559</v>
      </c>
      <c r="I44" s="2">
        <v>86</v>
      </c>
      <c r="J44" s="2">
        <v>133</v>
      </c>
      <c r="K44" s="2">
        <v>64.7</v>
      </c>
      <c r="L44" s="2">
        <v>829</v>
      </c>
      <c r="M44" s="2">
        <v>3</v>
      </c>
      <c r="N44" s="2">
        <v>2.2999999999999998</v>
      </c>
      <c r="O44" s="2">
        <v>3</v>
      </c>
      <c r="P44" s="2">
        <v>2.2999999999999998</v>
      </c>
      <c r="Q44" s="2">
        <v>45</v>
      </c>
      <c r="R44" s="2">
        <v>40.5</v>
      </c>
      <c r="S44" s="2">
        <v>25</v>
      </c>
      <c r="T44" s="2">
        <v>6.2</v>
      </c>
      <c r="U44" s="2">
        <v>5.67</v>
      </c>
      <c r="V44" s="2">
        <v>9.6</v>
      </c>
      <c r="W44" s="2">
        <v>165.8</v>
      </c>
      <c r="X44" s="2">
        <v>80.099999999999994</v>
      </c>
      <c r="Y44" s="2">
        <v>35.200000000000003</v>
      </c>
      <c r="Z44" s="2">
        <v>15</v>
      </c>
      <c r="AA44" s="2">
        <v>92</v>
      </c>
      <c r="AB44" s="2">
        <v>10.14</v>
      </c>
      <c r="AC44" s="2">
        <v>4.9800000000000004</v>
      </c>
      <c r="AD44" s="2">
        <v>4.47</v>
      </c>
      <c r="AE44" s="2">
        <v>1</v>
      </c>
      <c r="AF44" s="2">
        <v>1</v>
      </c>
      <c r="AG44" s="2"/>
    </row>
    <row r="45" spans="1:33">
      <c r="A45" s="1">
        <v>44</v>
      </c>
      <c r="B45" s="2" t="s">
        <v>554</v>
      </c>
      <c r="C45" s="2">
        <v>32</v>
      </c>
      <c r="D45" s="2" t="s">
        <v>664</v>
      </c>
      <c r="E45" s="2" t="s">
        <v>90</v>
      </c>
      <c r="F45" s="2">
        <v>8</v>
      </c>
      <c r="G45" s="2">
        <v>5</v>
      </c>
      <c r="H45" s="142">
        <v>36529</v>
      </c>
      <c r="I45" s="2">
        <v>95</v>
      </c>
      <c r="J45" s="2">
        <v>161</v>
      </c>
      <c r="K45" s="2">
        <v>59</v>
      </c>
      <c r="L45" s="2">
        <v>826</v>
      </c>
      <c r="M45" s="2">
        <v>2</v>
      </c>
      <c r="N45" s="2">
        <v>1.2</v>
      </c>
      <c r="O45" s="2">
        <v>1</v>
      </c>
      <c r="P45" s="2">
        <v>0.6</v>
      </c>
      <c r="Q45" s="2">
        <v>41</v>
      </c>
      <c r="R45" s="2">
        <v>35.799999999999997</v>
      </c>
      <c r="S45" s="2">
        <v>50</v>
      </c>
      <c r="T45" s="2">
        <v>5.0999999999999996</v>
      </c>
      <c r="U45" s="2">
        <v>5.0999999999999996</v>
      </c>
      <c r="V45" s="2">
        <v>8.6999999999999993</v>
      </c>
      <c r="W45" s="2">
        <v>103.3</v>
      </c>
      <c r="X45" s="2">
        <v>74.2</v>
      </c>
      <c r="Y45" s="2">
        <v>44.8</v>
      </c>
      <c r="Z45" s="2">
        <v>18</v>
      </c>
      <c r="AA45" s="2">
        <v>119</v>
      </c>
      <c r="AB45" s="2">
        <v>10.06</v>
      </c>
      <c r="AC45" s="2">
        <v>3.95</v>
      </c>
      <c r="AD45" s="2">
        <v>3.92</v>
      </c>
      <c r="AE45" s="2">
        <v>1</v>
      </c>
      <c r="AF45" s="2">
        <v>1</v>
      </c>
      <c r="AG45" s="2"/>
    </row>
    <row r="46" spans="1:33">
      <c r="A46" s="1">
        <v>45</v>
      </c>
      <c r="B46" s="2" t="s">
        <v>474</v>
      </c>
      <c r="C46" s="2">
        <v>24</v>
      </c>
      <c r="D46" s="2" t="s">
        <v>283</v>
      </c>
      <c r="E46" s="2" t="s">
        <v>90</v>
      </c>
      <c r="F46" s="2">
        <v>5</v>
      </c>
      <c r="G46" s="2">
        <v>3</v>
      </c>
      <c r="H46" s="142">
        <v>36527</v>
      </c>
      <c r="I46" s="2">
        <v>61</v>
      </c>
      <c r="J46" s="2">
        <v>105</v>
      </c>
      <c r="K46" s="2">
        <v>58.1</v>
      </c>
      <c r="L46" s="2">
        <v>775</v>
      </c>
      <c r="M46" s="2">
        <v>3</v>
      </c>
      <c r="N46" s="2">
        <v>2.9</v>
      </c>
      <c r="O46" s="2">
        <v>3</v>
      </c>
      <c r="P46" s="2">
        <v>2.9</v>
      </c>
      <c r="Q46" s="2">
        <v>35</v>
      </c>
      <c r="R46" s="2">
        <v>42.2</v>
      </c>
      <c r="S46" s="2">
        <v>42</v>
      </c>
      <c r="T46" s="2">
        <v>7.4</v>
      </c>
      <c r="U46" s="2">
        <v>6.67</v>
      </c>
      <c r="V46" s="2">
        <v>12.7</v>
      </c>
      <c r="W46" s="2">
        <v>155</v>
      </c>
      <c r="X46" s="2">
        <v>78.900000000000006</v>
      </c>
      <c r="Y46" s="2">
        <v>51</v>
      </c>
      <c r="Z46" s="2">
        <v>4</v>
      </c>
      <c r="AA46" s="2">
        <v>14</v>
      </c>
      <c r="AB46" s="2">
        <v>3.67</v>
      </c>
      <c r="AC46" s="2">
        <v>6.98</v>
      </c>
      <c r="AD46" s="2">
        <v>6.29</v>
      </c>
      <c r="AE46" s="2">
        <v>0</v>
      </c>
      <c r="AF46" s="2">
        <v>0</v>
      </c>
      <c r="AG46" s="2"/>
    </row>
    <row r="47" spans="1:33">
      <c r="A47" s="1">
        <v>46</v>
      </c>
      <c r="B47" s="2" t="s">
        <v>695</v>
      </c>
      <c r="C47" s="2">
        <v>25</v>
      </c>
      <c r="D47" s="2" t="s">
        <v>694</v>
      </c>
      <c r="E47" s="2" t="s">
        <v>90</v>
      </c>
      <c r="F47" s="2">
        <v>7</v>
      </c>
      <c r="G47" s="2">
        <v>2</v>
      </c>
      <c r="H47" s="2" t="s">
        <v>966</v>
      </c>
      <c r="I47" s="2">
        <v>40</v>
      </c>
      <c r="J47" s="2">
        <v>54</v>
      </c>
      <c r="K47" s="2">
        <v>74.099999999999994</v>
      </c>
      <c r="L47" s="2">
        <v>550</v>
      </c>
      <c r="M47" s="2">
        <v>3</v>
      </c>
      <c r="N47" s="2">
        <v>5.6</v>
      </c>
      <c r="O47" s="2">
        <v>0</v>
      </c>
      <c r="P47" s="2">
        <v>0</v>
      </c>
      <c r="Q47" s="2">
        <v>20</v>
      </c>
      <c r="R47" s="2">
        <v>37.1</v>
      </c>
      <c r="S47" s="2">
        <v>51</v>
      </c>
      <c r="T47" s="2">
        <v>10.199999999999999</v>
      </c>
      <c r="U47" s="2">
        <v>11.3</v>
      </c>
      <c r="V47" s="2">
        <v>13.8</v>
      </c>
      <c r="W47" s="2">
        <v>78.599999999999994</v>
      </c>
      <c r="X47" s="2">
        <v>124.8</v>
      </c>
      <c r="Y47" s="2">
        <v>79.599999999999994</v>
      </c>
      <c r="Z47" s="2">
        <v>8</v>
      </c>
      <c r="AA47" s="2">
        <v>37</v>
      </c>
      <c r="AB47" s="2">
        <v>12.9</v>
      </c>
      <c r="AC47" s="2">
        <v>8.27</v>
      </c>
      <c r="AD47" s="2">
        <v>9.24</v>
      </c>
      <c r="AE47" s="2">
        <v>0</v>
      </c>
      <c r="AF47" s="2">
        <v>1</v>
      </c>
      <c r="AG47" s="2"/>
    </row>
    <row r="48" spans="1:33">
      <c r="A48" s="1">
        <v>47</v>
      </c>
      <c r="B48" s="2" t="s">
        <v>696</v>
      </c>
      <c r="C48" s="2">
        <v>25</v>
      </c>
      <c r="D48" s="2" t="s">
        <v>662</v>
      </c>
      <c r="E48" s="2" t="s">
        <v>90</v>
      </c>
      <c r="F48" s="2">
        <v>6</v>
      </c>
      <c r="G48" s="2">
        <v>1</v>
      </c>
      <c r="H48" s="2" t="s">
        <v>963</v>
      </c>
      <c r="I48" s="2">
        <v>52</v>
      </c>
      <c r="J48" s="2">
        <v>85</v>
      </c>
      <c r="K48" s="2">
        <v>61.2</v>
      </c>
      <c r="L48" s="2">
        <v>458</v>
      </c>
      <c r="M48" s="2">
        <v>2</v>
      </c>
      <c r="N48" s="2">
        <v>2.4</v>
      </c>
      <c r="O48" s="2">
        <v>2</v>
      </c>
      <c r="P48" s="2">
        <v>2.4</v>
      </c>
      <c r="Q48" s="2">
        <v>24</v>
      </c>
      <c r="R48" s="2">
        <v>42.1</v>
      </c>
      <c r="S48" s="2">
        <v>28</v>
      </c>
      <c r="T48" s="2">
        <v>5.4</v>
      </c>
      <c r="U48" s="2">
        <v>4.8</v>
      </c>
      <c r="V48" s="2">
        <v>8.8000000000000007</v>
      </c>
      <c r="W48" s="2">
        <v>76.3</v>
      </c>
      <c r="X48" s="2">
        <v>73.599999999999994</v>
      </c>
      <c r="Y48" s="2">
        <v>28</v>
      </c>
      <c r="Z48" s="2">
        <v>10</v>
      </c>
      <c r="AA48" s="2">
        <v>64</v>
      </c>
      <c r="AB48" s="2">
        <v>10.53</v>
      </c>
      <c r="AC48" s="2">
        <v>4.1500000000000004</v>
      </c>
      <c r="AD48" s="2">
        <v>3.62</v>
      </c>
      <c r="AE48" s="2">
        <v>0</v>
      </c>
      <c r="AF48" s="2">
        <v>0</v>
      </c>
      <c r="AG48" s="2"/>
    </row>
    <row r="49" spans="1:33">
      <c r="A49" s="1">
        <v>48</v>
      </c>
      <c r="B49" s="2" t="s">
        <v>697</v>
      </c>
      <c r="C49" s="2">
        <v>25</v>
      </c>
      <c r="D49" s="2" t="s">
        <v>280</v>
      </c>
      <c r="E49" s="2" t="s">
        <v>90</v>
      </c>
      <c r="F49" s="2">
        <v>7</v>
      </c>
      <c r="G49" s="2">
        <v>2</v>
      </c>
      <c r="H49" s="2" t="s">
        <v>964</v>
      </c>
      <c r="I49" s="2">
        <v>61</v>
      </c>
      <c r="J49" s="2">
        <v>118</v>
      </c>
      <c r="K49" s="2">
        <v>51.7</v>
      </c>
      <c r="L49" s="2">
        <v>440</v>
      </c>
      <c r="M49" s="2">
        <v>0</v>
      </c>
      <c r="N49" s="2">
        <v>0</v>
      </c>
      <c r="O49" s="2">
        <v>6</v>
      </c>
      <c r="P49" s="2">
        <v>5.0999999999999996</v>
      </c>
      <c r="Q49" s="2">
        <v>20</v>
      </c>
      <c r="R49" s="2">
        <v>27.8</v>
      </c>
      <c r="S49" s="2">
        <v>29</v>
      </c>
      <c r="T49" s="2">
        <v>3.7</v>
      </c>
      <c r="U49" s="2">
        <v>1.44</v>
      </c>
      <c r="V49" s="2">
        <v>7.2</v>
      </c>
      <c r="W49" s="2">
        <v>62.9</v>
      </c>
      <c r="X49" s="2">
        <v>39.5</v>
      </c>
      <c r="Y49" s="2">
        <v>19.399999999999999</v>
      </c>
      <c r="Z49" s="2">
        <v>8</v>
      </c>
      <c r="AA49" s="2">
        <v>47</v>
      </c>
      <c r="AB49" s="2">
        <v>6.35</v>
      </c>
      <c r="AC49" s="2">
        <v>3.12</v>
      </c>
      <c r="AD49" s="2">
        <v>0.98</v>
      </c>
      <c r="AE49" s="2">
        <v>0</v>
      </c>
      <c r="AF49" s="2">
        <v>0</v>
      </c>
      <c r="AG49" s="2"/>
    </row>
    <row r="50" spans="1:33">
      <c r="A50" s="1">
        <v>49</v>
      </c>
      <c r="B50" s="2" t="s">
        <v>690</v>
      </c>
      <c r="C50" s="2">
        <v>31</v>
      </c>
      <c r="D50" s="2" t="s">
        <v>290</v>
      </c>
      <c r="E50" s="2" t="s">
        <v>90</v>
      </c>
      <c r="F50" s="2">
        <v>3</v>
      </c>
      <c r="G50" s="2">
        <v>0</v>
      </c>
      <c r="H50" s="2"/>
      <c r="I50" s="2">
        <v>34</v>
      </c>
      <c r="J50" s="2">
        <v>44</v>
      </c>
      <c r="K50" s="2">
        <v>77.3</v>
      </c>
      <c r="L50" s="2">
        <v>364</v>
      </c>
      <c r="M50" s="2">
        <v>4</v>
      </c>
      <c r="N50" s="2">
        <v>9.1</v>
      </c>
      <c r="O50" s="2">
        <v>0</v>
      </c>
      <c r="P50" s="2">
        <v>0</v>
      </c>
      <c r="Q50" s="2">
        <v>22</v>
      </c>
      <c r="R50" s="2">
        <v>55.3</v>
      </c>
      <c r="S50" s="2">
        <v>29</v>
      </c>
      <c r="T50" s="2">
        <v>8.3000000000000007</v>
      </c>
      <c r="U50" s="2">
        <v>10.09</v>
      </c>
      <c r="V50" s="2">
        <v>10.7</v>
      </c>
      <c r="W50" s="2">
        <v>121.3</v>
      </c>
      <c r="X50" s="2">
        <v>131.19999999999999</v>
      </c>
      <c r="Y50" s="2">
        <v>87.8</v>
      </c>
      <c r="Z50" s="2">
        <v>3</v>
      </c>
      <c r="AA50" s="2">
        <v>29</v>
      </c>
      <c r="AB50" s="2">
        <v>6.38</v>
      </c>
      <c r="AC50" s="2">
        <v>7.13</v>
      </c>
      <c r="AD50" s="2">
        <v>8.83</v>
      </c>
      <c r="AE50" s="2">
        <v>1</v>
      </c>
      <c r="AF50" s="2">
        <v>1</v>
      </c>
      <c r="AG50" s="2"/>
    </row>
    <row r="51" spans="1:33">
      <c r="A51" s="1">
        <v>50</v>
      </c>
      <c r="B51" s="2" t="s">
        <v>693</v>
      </c>
      <c r="C51" s="2">
        <v>29</v>
      </c>
      <c r="D51" s="2" t="s">
        <v>654</v>
      </c>
      <c r="E51" s="2" t="s">
        <v>90</v>
      </c>
      <c r="F51" s="2">
        <v>2</v>
      </c>
      <c r="G51" s="2">
        <v>1</v>
      </c>
      <c r="H51" s="2" t="s">
        <v>963</v>
      </c>
      <c r="I51" s="2">
        <v>32</v>
      </c>
      <c r="J51" s="2">
        <v>47</v>
      </c>
      <c r="K51" s="2">
        <v>68.099999999999994</v>
      </c>
      <c r="L51" s="2">
        <v>361</v>
      </c>
      <c r="M51" s="2">
        <v>2</v>
      </c>
      <c r="N51" s="2">
        <v>4.3</v>
      </c>
      <c r="O51" s="2">
        <v>2</v>
      </c>
      <c r="P51" s="2">
        <v>4.3</v>
      </c>
      <c r="Q51" s="2">
        <v>18</v>
      </c>
      <c r="R51" s="2">
        <v>55.1</v>
      </c>
      <c r="S51" s="2">
        <v>36</v>
      </c>
      <c r="T51" s="2">
        <v>7.7</v>
      </c>
      <c r="U51" s="2">
        <v>6.62</v>
      </c>
      <c r="V51" s="2">
        <v>11.3</v>
      </c>
      <c r="W51" s="2">
        <v>180.5</v>
      </c>
      <c r="X51" s="2">
        <v>87.3</v>
      </c>
      <c r="Y51" s="2">
        <v>37.4</v>
      </c>
      <c r="Z51" s="2">
        <v>2</v>
      </c>
      <c r="AA51" s="2">
        <v>28</v>
      </c>
      <c r="AB51" s="2">
        <v>4.08</v>
      </c>
      <c r="AC51" s="2">
        <v>6.8</v>
      </c>
      <c r="AD51" s="2">
        <v>5.78</v>
      </c>
      <c r="AE51" s="2">
        <v>0</v>
      </c>
      <c r="AF51" s="2">
        <v>0</v>
      </c>
      <c r="AG51" s="2"/>
    </row>
    <row r="52" spans="1:33">
      <c r="A52" s="1">
        <v>51</v>
      </c>
      <c r="B52" s="2" t="s">
        <v>689</v>
      </c>
      <c r="C52" s="2">
        <v>33</v>
      </c>
      <c r="D52" s="2" t="s">
        <v>266</v>
      </c>
      <c r="E52" s="2" t="s">
        <v>90</v>
      </c>
      <c r="F52" s="2">
        <v>1</v>
      </c>
      <c r="G52" s="2">
        <v>1</v>
      </c>
      <c r="H52" s="2" t="s">
        <v>963</v>
      </c>
      <c r="I52" s="2">
        <v>27</v>
      </c>
      <c r="J52" s="2">
        <v>41</v>
      </c>
      <c r="K52" s="2">
        <v>65.900000000000006</v>
      </c>
      <c r="L52" s="2">
        <v>334</v>
      </c>
      <c r="M52" s="2">
        <v>2</v>
      </c>
      <c r="N52" s="2">
        <v>4.9000000000000004</v>
      </c>
      <c r="O52" s="2">
        <v>1</v>
      </c>
      <c r="P52" s="2">
        <v>2.4</v>
      </c>
      <c r="Q52" s="2">
        <v>16</v>
      </c>
      <c r="R52" s="2">
        <v>50</v>
      </c>
      <c r="S52" s="2">
        <v>50</v>
      </c>
      <c r="T52" s="2">
        <v>8.1</v>
      </c>
      <c r="U52" s="2">
        <v>8.02</v>
      </c>
      <c r="V52" s="2">
        <v>12.4</v>
      </c>
      <c r="W52" s="2">
        <v>334</v>
      </c>
      <c r="X52" s="2">
        <v>97</v>
      </c>
      <c r="Y52" s="2">
        <v>48.3</v>
      </c>
      <c r="Z52" s="2">
        <v>3</v>
      </c>
      <c r="AA52" s="2">
        <v>15</v>
      </c>
      <c r="AB52" s="2">
        <v>6.82</v>
      </c>
      <c r="AC52" s="2">
        <v>7.25</v>
      </c>
      <c r="AD52" s="2">
        <v>7.14</v>
      </c>
      <c r="AE52" s="2">
        <v>0</v>
      </c>
      <c r="AF52" s="2">
        <v>0</v>
      </c>
      <c r="AG52" s="2"/>
    </row>
    <row r="53" spans="1:33">
      <c r="A53" s="1">
        <v>52</v>
      </c>
      <c r="B53" s="2" t="s">
        <v>692</v>
      </c>
      <c r="C53" s="2">
        <v>24</v>
      </c>
      <c r="D53" s="2" t="s">
        <v>267</v>
      </c>
      <c r="E53" s="2" t="s">
        <v>90</v>
      </c>
      <c r="F53" s="2">
        <v>2</v>
      </c>
      <c r="G53" s="2">
        <v>1</v>
      </c>
      <c r="H53" s="2" t="s">
        <v>965</v>
      </c>
      <c r="I53" s="2">
        <v>30</v>
      </c>
      <c r="J53" s="2">
        <v>45</v>
      </c>
      <c r="K53" s="2">
        <v>66.7</v>
      </c>
      <c r="L53" s="2">
        <v>323</v>
      </c>
      <c r="M53" s="2">
        <v>4</v>
      </c>
      <c r="N53" s="2">
        <v>8.9</v>
      </c>
      <c r="O53" s="2">
        <v>0</v>
      </c>
      <c r="P53" s="2">
        <v>0</v>
      </c>
      <c r="Q53" s="2">
        <v>17</v>
      </c>
      <c r="R53" s="2">
        <v>48.9</v>
      </c>
      <c r="S53" s="2">
        <v>25</v>
      </c>
      <c r="T53" s="2">
        <v>7.2</v>
      </c>
      <c r="U53" s="2">
        <v>8.9600000000000009</v>
      </c>
      <c r="V53" s="2">
        <v>10.8</v>
      </c>
      <c r="W53" s="2">
        <v>161.5</v>
      </c>
      <c r="X53" s="2">
        <v>117.2</v>
      </c>
      <c r="Y53" s="2">
        <v>68.5</v>
      </c>
      <c r="Z53" s="2">
        <v>2</v>
      </c>
      <c r="AA53" s="2">
        <v>17</v>
      </c>
      <c r="AB53" s="2">
        <v>4.26</v>
      </c>
      <c r="AC53" s="2">
        <v>6.51</v>
      </c>
      <c r="AD53" s="2">
        <v>8.2100000000000009</v>
      </c>
      <c r="AE53" s="2">
        <v>0</v>
      </c>
      <c r="AF53" s="2">
        <v>0</v>
      </c>
      <c r="AG53" s="2"/>
    </row>
    <row r="54" spans="1:33">
      <c r="A54" s="1">
        <v>53</v>
      </c>
      <c r="B54" s="2" t="s">
        <v>619</v>
      </c>
      <c r="C54" s="2">
        <v>26</v>
      </c>
      <c r="D54" s="2" t="s">
        <v>267</v>
      </c>
      <c r="E54" s="2" t="s">
        <v>90</v>
      </c>
      <c r="F54" s="2">
        <v>5</v>
      </c>
      <c r="G54" s="2">
        <v>1</v>
      </c>
      <c r="H54" s="2" t="s">
        <v>965</v>
      </c>
      <c r="I54" s="2">
        <v>25</v>
      </c>
      <c r="J54" s="2">
        <v>42</v>
      </c>
      <c r="K54" s="2">
        <v>59.5</v>
      </c>
      <c r="L54" s="2">
        <v>291</v>
      </c>
      <c r="M54" s="2">
        <v>2</v>
      </c>
      <c r="N54" s="2">
        <v>4.8</v>
      </c>
      <c r="O54" s="2">
        <v>1</v>
      </c>
      <c r="P54" s="2">
        <v>2.4</v>
      </c>
      <c r="Q54" s="2">
        <v>12</v>
      </c>
      <c r="R54" s="2">
        <v>41.3</v>
      </c>
      <c r="S54" s="2">
        <v>49</v>
      </c>
      <c r="T54" s="2">
        <v>6.9</v>
      </c>
      <c r="U54" s="2">
        <v>6.81</v>
      </c>
      <c r="V54" s="2">
        <v>11.6</v>
      </c>
      <c r="W54" s="2">
        <v>58.2</v>
      </c>
      <c r="X54" s="2">
        <v>86.5</v>
      </c>
      <c r="Y54" s="2">
        <v>75.7</v>
      </c>
      <c r="Z54" s="2">
        <v>4</v>
      </c>
      <c r="AA54" s="2">
        <v>33</v>
      </c>
      <c r="AB54" s="2">
        <v>8.6999999999999993</v>
      </c>
      <c r="AC54" s="2">
        <v>5.61</v>
      </c>
      <c r="AD54" s="2">
        <v>5.5</v>
      </c>
      <c r="AE54" s="2">
        <v>0</v>
      </c>
      <c r="AF54" s="2">
        <v>0</v>
      </c>
      <c r="AG54" s="2"/>
    </row>
    <row r="55" spans="1:33">
      <c r="A55" s="1">
        <v>54</v>
      </c>
      <c r="B55" s="2" t="s">
        <v>680</v>
      </c>
      <c r="C55" s="2">
        <v>30</v>
      </c>
      <c r="D55" s="2" t="s">
        <v>681</v>
      </c>
      <c r="E55" s="2" t="s">
        <v>90</v>
      </c>
      <c r="F55" s="2">
        <v>3</v>
      </c>
      <c r="G55" s="2">
        <v>0</v>
      </c>
      <c r="H55" s="2"/>
      <c r="I55" s="2">
        <v>27</v>
      </c>
      <c r="J55" s="2">
        <v>50</v>
      </c>
      <c r="K55" s="2">
        <v>54</v>
      </c>
      <c r="L55" s="2">
        <v>276</v>
      </c>
      <c r="M55" s="2">
        <v>1</v>
      </c>
      <c r="N55" s="2">
        <v>2</v>
      </c>
      <c r="O55" s="2">
        <v>1</v>
      </c>
      <c r="P55" s="2">
        <v>2</v>
      </c>
      <c r="Q55" s="2">
        <v>11</v>
      </c>
      <c r="R55" s="2">
        <v>38.5</v>
      </c>
      <c r="S55" s="2">
        <v>30</v>
      </c>
      <c r="T55" s="2">
        <v>5.5</v>
      </c>
      <c r="U55" s="2">
        <v>5.0199999999999996</v>
      </c>
      <c r="V55" s="2">
        <v>10.199999999999999</v>
      </c>
      <c r="W55" s="2">
        <v>92</v>
      </c>
      <c r="X55" s="2">
        <v>68.400000000000006</v>
      </c>
      <c r="Y55" s="2"/>
      <c r="Z55" s="2">
        <v>2</v>
      </c>
      <c r="AA55" s="2">
        <v>11</v>
      </c>
      <c r="AB55" s="2">
        <v>3.85</v>
      </c>
      <c r="AC55" s="2">
        <v>5.0999999999999996</v>
      </c>
      <c r="AD55" s="2">
        <v>4.62</v>
      </c>
      <c r="AE55" s="2">
        <v>0</v>
      </c>
      <c r="AF55" s="2">
        <v>0</v>
      </c>
      <c r="AG55" s="2"/>
    </row>
    <row r="56" spans="1:33">
      <c r="A56" s="1">
        <v>54</v>
      </c>
      <c r="B56" s="2" t="s">
        <v>680</v>
      </c>
      <c r="C56" s="2">
        <v>30</v>
      </c>
      <c r="D56" s="2" t="s">
        <v>265</v>
      </c>
      <c r="E56" s="2" t="s">
        <v>90</v>
      </c>
      <c r="F56" s="2">
        <v>2</v>
      </c>
      <c r="G56" s="2">
        <v>0</v>
      </c>
      <c r="H56" s="2"/>
      <c r="I56" s="2">
        <v>15</v>
      </c>
      <c r="J56" s="2">
        <v>26</v>
      </c>
      <c r="K56" s="2">
        <v>57.7</v>
      </c>
      <c r="L56" s="2">
        <v>153</v>
      </c>
      <c r="M56" s="2">
        <v>0</v>
      </c>
      <c r="N56" s="2">
        <v>0</v>
      </c>
      <c r="O56" s="2">
        <v>0</v>
      </c>
      <c r="P56" s="2">
        <v>0</v>
      </c>
      <c r="Q56" s="2">
        <v>7</v>
      </c>
      <c r="R56" s="2">
        <v>40.700000000000003</v>
      </c>
      <c r="S56" s="2">
        <v>30</v>
      </c>
      <c r="T56" s="2">
        <v>5.9</v>
      </c>
      <c r="U56" s="2">
        <v>5.88</v>
      </c>
      <c r="V56" s="2">
        <v>10.199999999999999</v>
      </c>
      <c r="W56" s="2">
        <v>76.5</v>
      </c>
      <c r="X56" s="2">
        <v>74.7</v>
      </c>
      <c r="Y56" s="2"/>
      <c r="Z56" s="2">
        <v>1</v>
      </c>
      <c r="AA56" s="2">
        <v>9</v>
      </c>
      <c r="AB56" s="2">
        <v>3.7</v>
      </c>
      <c r="AC56" s="2">
        <v>5.33</v>
      </c>
      <c r="AD56" s="2">
        <v>5.33</v>
      </c>
      <c r="AE56" s="2">
        <v>0</v>
      </c>
      <c r="AF56" s="2">
        <v>0</v>
      </c>
      <c r="AG56" s="2"/>
    </row>
    <row r="57" spans="1:33">
      <c r="A57" s="1">
        <v>54</v>
      </c>
      <c r="B57" s="2" t="s">
        <v>680</v>
      </c>
      <c r="C57" s="2">
        <v>30</v>
      </c>
      <c r="D57" s="2" t="s">
        <v>287</v>
      </c>
      <c r="E57" s="2" t="s">
        <v>90</v>
      </c>
      <c r="F57" s="2">
        <v>1</v>
      </c>
      <c r="G57" s="2">
        <v>0</v>
      </c>
      <c r="H57" s="2"/>
      <c r="I57" s="2">
        <v>12</v>
      </c>
      <c r="J57" s="2">
        <v>24</v>
      </c>
      <c r="K57" s="2">
        <v>50</v>
      </c>
      <c r="L57" s="2">
        <v>123</v>
      </c>
      <c r="M57" s="2">
        <v>1</v>
      </c>
      <c r="N57" s="2">
        <v>4.2</v>
      </c>
      <c r="O57" s="2">
        <v>1</v>
      </c>
      <c r="P57" s="2">
        <v>4.2</v>
      </c>
      <c r="Q57" s="2">
        <v>4</v>
      </c>
      <c r="R57" s="2">
        <v>36</v>
      </c>
      <c r="S57" s="2">
        <v>25</v>
      </c>
      <c r="T57" s="2">
        <v>5.0999999999999996</v>
      </c>
      <c r="U57" s="2">
        <v>4.08</v>
      </c>
      <c r="V57" s="2">
        <v>10.3</v>
      </c>
      <c r="W57" s="2">
        <v>123</v>
      </c>
      <c r="X57" s="2">
        <v>61.6</v>
      </c>
      <c r="Y57" s="2"/>
      <c r="Z57" s="2">
        <v>1</v>
      </c>
      <c r="AA57" s="2">
        <v>2</v>
      </c>
      <c r="AB57" s="2">
        <v>4</v>
      </c>
      <c r="AC57" s="2">
        <v>4.84</v>
      </c>
      <c r="AD57" s="2">
        <v>3.84</v>
      </c>
      <c r="AE57" s="2">
        <v>0</v>
      </c>
      <c r="AF57" s="2">
        <v>0</v>
      </c>
      <c r="AG57" s="2"/>
    </row>
    <row r="58" spans="1:33">
      <c r="A58" s="1">
        <v>55</v>
      </c>
      <c r="B58" s="2" t="s">
        <v>688</v>
      </c>
      <c r="C58" s="2">
        <v>24</v>
      </c>
      <c r="D58" s="2" t="s">
        <v>272</v>
      </c>
      <c r="E58" s="2" t="s">
        <v>90</v>
      </c>
      <c r="F58" s="2">
        <v>4</v>
      </c>
      <c r="G58" s="2">
        <v>1</v>
      </c>
      <c r="H58" s="2" t="s">
        <v>963</v>
      </c>
      <c r="I58" s="2">
        <v>25</v>
      </c>
      <c r="J58" s="2">
        <v>41</v>
      </c>
      <c r="K58" s="2">
        <v>61</v>
      </c>
      <c r="L58" s="2">
        <v>266</v>
      </c>
      <c r="M58" s="2">
        <v>0</v>
      </c>
      <c r="N58" s="2">
        <v>0</v>
      </c>
      <c r="O58" s="2">
        <v>1</v>
      </c>
      <c r="P58" s="2">
        <v>2.4</v>
      </c>
      <c r="Q58" s="2">
        <v>13</v>
      </c>
      <c r="R58" s="2">
        <v>40</v>
      </c>
      <c r="S58" s="2">
        <v>33</v>
      </c>
      <c r="T58" s="2">
        <v>6.5</v>
      </c>
      <c r="U58" s="2">
        <v>5.39</v>
      </c>
      <c r="V58" s="2">
        <v>10.6</v>
      </c>
      <c r="W58" s="2">
        <v>66.5</v>
      </c>
      <c r="X58" s="2">
        <v>69.8</v>
      </c>
      <c r="Y58" s="2">
        <v>38.299999999999997</v>
      </c>
      <c r="Z58" s="2">
        <v>4</v>
      </c>
      <c r="AA58" s="2">
        <v>23</v>
      </c>
      <c r="AB58" s="2">
        <v>8.89</v>
      </c>
      <c r="AC58" s="2">
        <v>5.4</v>
      </c>
      <c r="AD58" s="2">
        <v>4.4000000000000004</v>
      </c>
      <c r="AE58" s="2">
        <v>0</v>
      </c>
      <c r="AF58" s="2">
        <v>0</v>
      </c>
      <c r="AG58" s="2"/>
    </row>
    <row r="59" spans="1:33">
      <c r="A59" s="1">
        <v>56</v>
      </c>
      <c r="B59" s="2" t="s">
        <v>691</v>
      </c>
      <c r="C59" s="2">
        <v>26</v>
      </c>
      <c r="D59" s="2" t="s">
        <v>287</v>
      </c>
      <c r="E59" s="2" t="s">
        <v>90</v>
      </c>
      <c r="F59" s="2">
        <v>3</v>
      </c>
      <c r="G59" s="2">
        <v>2</v>
      </c>
      <c r="H59" s="2" t="s">
        <v>964</v>
      </c>
      <c r="I59" s="2">
        <v>31</v>
      </c>
      <c r="J59" s="2">
        <v>44</v>
      </c>
      <c r="K59" s="2">
        <v>70.5</v>
      </c>
      <c r="L59" s="2">
        <v>257</v>
      </c>
      <c r="M59" s="2">
        <v>0</v>
      </c>
      <c r="N59" s="2">
        <v>0</v>
      </c>
      <c r="O59" s="2">
        <v>0</v>
      </c>
      <c r="P59" s="2">
        <v>0</v>
      </c>
      <c r="Q59" s="2">
        <v>15</v>
      </c>
      <c r="R59" s="2">
        <v>46</v>
      </c>
      <c r="S59" s="2">
        <v>23</v>
      </c>
      <c r="T59" s="2">
        <v>5.8</v>
      </c>
      <c r="U59" s="2">
        <v>5.84</v>
      </c>
      <c r="V59" s="2">
        <v>8.3000000000000007</v>
      </c>
      <c r="W59" s="2">
        <v>85.7</v>
      </c>
      <c r="X59" s="2">
        <v>85.1</v>
      </c>
      <c r="Y59" s="2">
        <v>27</v>
      </c>
      <c r="Z59" s="2">
        <v>6</v>
      </c>
      <c r="AA59" s="2">
        <v>31</v>
      </c>
      <c r="AB59" s="2">
        <v>12</v>
      </c>
      <c r="AC59" s="2">
        <v>4.5199999999999996</v>
      </c>
      <c r="AD59" s="2">
        <v>4.5199999999999996</v>
      </c>
      <c r="AE59" s="2">
        <v>0</v>
      </c>
      <c r="AF59" s="2">
        <v>0</v>
      </c>
      <c r="AG59" s="2"/>
    </row>
    <row r="60" spans="1:33">
      <c r="A60" s="1">
        <v>57</v>
      </c>
      <c r="B60" s="2" t="s">
        <v>682</v>
      </c>
      <c r="C60" s="2">
        <v>24</v>
      </c>
      <c r="D60" s="2" t="s">
        <v>664</v>
      </c>
      <c r="E60" s="2" t="s">
        <v>90</v>
      </c>
      <c r="F60" s="2">
        <v>1</v>
      </c>
      <c r="G60" s="2">
        <v>0</v>
      </c>
      <c r="H60" s="2"/>
      <c r="I60" s="2">
        <v>22</v>
      </c>
      <c r="J60" s="2">
        <v>29</v>
      </c>
      <c r="K60" s="2">
        <v>75.900000000000006</v>
      </c>
      <c r="L60" s="2">
        <v>241</v>
      </c>
      <c r="M60" s="2">
        <v>1</v>
      </c>
      <c r="N60" s="2">
        <v>3.4</v>
      </c>
      <c r="O60" s="2">
        <v>0</v>
      </c>
      <c r="P60" s="2">
        <v>0</v>
      </c>
      <c r="Q60" s="2">
        <v>14</v>
      </c>
      <c r="R60" s="2">
        <v>58.6</v>
      </c>
      <c r="S60" s="2">
        <v>48</v>
      </c>
      <c r="T60" s="2">
        <v>8.3000000000000007</v>
      </c>
      <c r="U60" s="2">
        <v>9</v>
      </c>
      <c r="V60" s="2">
        <v>11</v>
      </c>
      <c r="W60" s="2">
        <v>241</v>
      </c>
      <c r="X60" s="2">
        <v>111.4</v>
      </c>
      <c r="Y60" s="2">
        <v>72.400000000000006</v>
      </c>
      <c r="Z60" s="2">
        <v>0</v>
      </c>
      <c r="AA60" s="2">
        <v>0</v>
      </c>
      <c r="AB60" s="2">
        <v>0</v>
      </c>
      <c r="AC60" s="2">
        <v>8.31</v>
      </c>
      <c r="AD60" s="2">
        <v>9</v>
      </c>
      <c r="AE60" s="2">
        <v>0</v>
      </c>
      <c r="AF60" s="2">
        <v>0</v>
      </c>
      <c r="AG60" s="2"/>
    </row>
    <row r="61" spans="1:33">
      <c r="A61" s="1">
        <v>58</v>
      </c>
      <c r="B61" s="2" t="s">
        <v>687</v>
      </c>
      <c r="C61" s="2">
        <v>25</v>
      </c>
      <c r="D61" s="2" t="s">
        <v>646</v>
      </c>
      <c r="E61" s="2" t="s">
        <v>90</v>
      </c>
      <c r="F61" s="2">
        <v>8</v>
      </c>
      <c r="G61" s="2">
        <v>1</v>
      </c>
      <c r="H61" s="2" t="s">
        <v>963</v>
      </c>
      <c r="I61" s="2">
        <v>18</v>
      </c>
      <c r="J61" s="2">
        <v>39</v>
      </c>
      <c r="K61" s="2">
        <v>46.2</v>
      </c>
      <c r="L61" s="2">
        <v>226</v>
      </c>
      <c r="M61" s="2">
        <v>1</v>
      </c>
      <c r="N61" s="2">
        <v>2.6</v>
      </c>
      <c r="O61" s="2">
        <v>1</v>
      </c>
      <c r="P61" s="2">
        <v>2.6</v>
      </c>
      <c r="Q61" s="2">
        <v>10</v>
      </c>
      <c r="R61" s="2">
        <v>31.1</v>
      </c>
      <c r="S61" s="2">
        <v>36</v>
      </c>
      <c r="T61" s="2">
        <v>5.8</v>
      </c>
      <c r="U61" s="2">
        <v>5.15</v>
      </c>
      <c r="V61" s="2">
        <v>12.6</v>
      </c>
      <c r="W61" s="2">
        <v>28.3</v>
      </c>
      <c r="X61" s="2">
        <v>62.6</v>
      </c>
      <c r="Y61" s="2">
        <v>14.4</v>
      </c>
      <c r="Z61" s="2">
        <v>6</v>
      </c>
      <c r="AA61" s="2">
        <v>55</v>
      </c>
      <c r="AB61" s="2">
        <v>13.33</v>
      </c>
      <c r="AC61" s="2">
        <v>3.8</v>
      </c>
      <c r="AD61" s="2">
        <v>3.24</v>
      </c>
      <c r="AE61" s="2">
        <v>0</v>
      </c>
      <c r="AF61" s="2">
        <v>0</v>
      </c>
      <c r="AG61" s="2"/>
    </row>
    <row r="62" spans="1:33">
      <c r="A62" s="1">
        <v>59</v>
      </c>
      <c r="B62" s="2" t="s">
        <v>686</v>
      </c>
      <c r="C62" s="2">
        <v>26</v>
      </c>
      <c r="D62" s="2" t="s">
        <v>268</v>
      </c>
      <c r="E62" s="2" t="s">
        <v>90</v>
      </c>
      <c r="F62" s="2">
        <v>4</v>
      </c>
      <c r="G62" s="2">
        <v>0</v>
      </c>
      <c r="H62" s="2"/>
      <c r="I62" s="2">
        <v>20</v>
      </c>
      <c r="J62" s="2">
        <v>36</v>
      </c>
      <c r="K62" s="2">
        <v>55.6</v>
      </c>
      <c r="L62" s="2">
        <v>212</v>
      </c>
      <c r="M62" s="2">
        <v>0</v>
      </c>
      <c r="N62" s="2">
        <v>0</v>
      </c>
      <c r="O62" s="2">
        <v>0</v>
      </c>
      <c r="P62" s="2">
        <v>0</v>
      </c>
      <c r="Q62" s="2">
        <v>9</v>
      </c>
      <c r="R62" s="2">
        <v>36.799999999999997</v>
      </c>
      <c r="S62" s="2">
        <v>25</v>
      </c>
      <c r="T62" s="2">
        <v>5.9</v>
      </c>
      <c r="U62" s="2">
        <v>5.89</v>
      </c>
      <c r="V62" s="2">
        <v>10.6</v>
      </c>
      <c r="W62" s="2">
        <v>53</v>
      </c>
      <c r="X62" s="2">
        <v>72.900000000000006</v>
      </c>
      <c r="Y62" s="2">
        <v>67.900000000000006</v>
      </c>
      <c r="Z62" s="2">
        <v>2</v>
      </c>
      <c r="AA62" s="2">
        <v>18</v>
      </c>
      <c r="AB62" s="2">
        <v>5.26</v>
      </c>
      <c r="AC62" s="2">
        <v>5.1100000000000003</v>
      </c>
      <c r="AD62" s="2">
        <v>5.1100000000000003</v>
      </c>
      <c r="AE62" s="2">
        <v>0</v>
      </c>
      <c r="AF62" s="2">
        <v>0</v>
      </c>
      <c r="AG62" s="2"/>
    </row>
    <row r="63" spans="1:33">
      <c r="A63" s="1">
        <v>60</v>
      </c>
      <c r="B63" s="2" t="s">
        <v>683</v>
      </c>
      <c r="C63" s="2">
        <v>32</v>
      </c>
      <c r="D63" s="2" t="s">
        <v>654</v>
      </c>
      <c r="E63" s="2" t="s">
        <v>90</v>
      </c>
      <c r="F63" s="2">
        <v>3</v>
      </c>
      <c r="G63" s="2">
        <v>1</v>
      </c>
      <c r="H63" s="2" t="s">
        <v>963</v>
      </c>
      <c r="I63" s="2">
        <v>17</v>
      </c>
      <c r="J63" s="2">
        <v>30</v>
      </c>
      <c r="K63" s="2">
        <v>56.7</v>
      </c>
      <c r="L63" s="2">
        <v>199</v>
      </c>
      <c r="M63" s="2">
        <v>1</v>
      </c>
      <c r="N63" s="2">
        <v>3.3</v>
      </c>
      <c r="O63" s="2">
        <v>2</v>
      </c>
      <c r="P63" s="2">
        <v>6.7</v>
      </c>
      <c r="Q63" s="2">
        <v>8</v>
      </c>
      <c r="R63" s="2">
        <v>37.5</v>
      </c>
      <c r="S63" s="2">
        <v>31</v>
      </c>
      <c r="T63" s="2">
        <v>6.6</v>
      </c>
      <c r="U63" s="2">
        <v>4.3</v>
      </c>
      <c r="V63" s="2">
        <v>11.7</v>
      </c>
      <c r="W63" s="2">
        <v>66.3</v>
      </c>
      <c r="X63" s="2">
        <v>60.3</v>
      </c>
      <c r="Y63" s="2">
        <v>34.4</v>
      </c>
      <c r="Z63" s="2">
        <v>2</v>
      </c>
      <c r="AA63" s="2">
        <v>2</v>
      </c>
      <c r="AB63" s="2">
        <v>6.25</v>
      </c>
      <c r="AC63" s="2">
        <v>6.16</v>
      </c>
      <c r="AD63" s="2">
        <v>3.97</v>
      </c>
      <c r="AE63" s="2">
        <v>0</v>
      </c>
      <c r="AF63" s="2">
        <v>0</v>
      </c>
      <c r="AG63" s="2"/>
    </row>
    <row r="64" spans="1:33">
      <c r="A64" s="1">
        <v>61</v>
      </c>
      <c r="B64" s="2" t="s">
        <v>685</v>
      </c>
      <c r="C64" s="2">
        <v>27</v>
      </c>
      <c r="D64" s="2" t="s">
        <v>265</v>
      </c>
      <c r="E64" s="2" t="s">
        <v>90</v>
      </c>
      <c r="F64" s="2">
        <v>3</v>
      </c>
      <c r="G64" s="2">
        <v>1</v>
      </c>
      <c r="H64" s="2" t="s">
        <v>963</v>
      </c>
      <c r="I64" s="2">
        <v>21</v>
      </c>
      <c r="J64" s="2">
        <v>33</v>
      </c>
      <c r="K64" s="2">
        <v>63.6</v>
      </c>
      <c r="L64" s="2">
        <v>187</v>
      </c>
      <c r="M64" s="2">
        <v>0</v>
      </c>
      <c r="N64" s="2">
        <v>0</v>
      </c>
      <c r="O64" s="2">
        <v>0</v>
      </c>
      <c r="P64" s="2">
        <v>0</v>
      </c>
      <c r="Q64" s="2">
        <v>8</v>
      </c>
      <c r="R64" s="2">
        <v>38.5</v>
      </c>
      <c r="S64" s="2">
        <v>22</v>
      </c>
      <c r="T64" s="2">
        <v>5.7</v>
      </c>
      <c r="U64" s="2">
        <v>5.67</v>
      </c>
      <c r="V64" s="2">
        <v>8.9</v>
      </c>
      <c r="W64" s="2">
        <v>62.3</v>
      </c>
      <c r="X64" s="2">
        <v>78.7</v>
      </c>
      <c r="Y64" s="2">
        <v>3.9</v>
      </c>
      <c r="Z64" s="2">
        <v>6</v>
      </c>
      <c r="AA64" s="2">
        <v>44</v>
      </c>
      <c r="AB64" s="2">
        <v>15.38</v>
      </c>
      <c r="AC64" s="2">
        <v>3.67</v>
      </c>
      <c r="AD64" s="2">
        <v>3.67</v>
      </c>
      <c r="AE64" s="2">
        <v>0</v>
      </c>
      <c r="AF64" s="2">
        <v>0</v>
      </c>
      <c r="AG64" s="2"/>
    </row>
    <row r="65" spans="1:33">
      <c r="A65" s="1">
        <v>62</v>
      </c>
      <c r="B65" s="2" t="s">
        <v>679</v>
      </c>
      <c r="C65" s="2">
        <v>30</v>
      </c>
      <c r="D65" s="2" t="s">
        <v>271</v>
      </c>
      <c r="E65" s="2" t="s">
        <v>90</v>
      </c>
      <c r="F65" s="2">
        <v>9</v>
      </c>
      <c r="G65" s="2">
        <v>0</v>
      </c>
      <c r="H65" s="2"/>
      <c r="I65" s="2">
        <v>19</v>
      </c>
      <c r="J65" s="2">
        <v>26</v>
      </c>
      <c r="K65" s="2">
        <v>73.099999999999994</v>
      </c>
      <c r="L65" s="2">
        <v>179</v>
      </c>
      <c r="M65" s="2">
        <v>2</v>
      </c>
      <c r="N65" s="2">
        <v>7.7</v>
      </c>
      <c r="O65" s="2">
        <v>0</v>
      </c>
      <c r="P65" s="2">
        <v>0</v>
      </c>
      <c r="Q65" s="2">
        <v>7</v>
      </c>
      <c r="R65" s="2">
        <v>42.3</v>
      </c>
      <c r="S65" s="2">
        <v>69</v>
      </c>
      <c r="T65" s="2">
        <v>6.9</v>
      </c>
      <c r="U65" s="2">
        <v>8.42</v>
      </c>
      <c r="V65" s="2">
        <v>9.4</v>
      </c>
      <c r="W65" s="2">
        <v>19.899999999999999</v>
      </c>
      <c r="X65" s="2">
        <v>117.3</v>
      </c>
      <c r="Y65" s="2">
        <v>61.1</v>
      </c>
      <c r="Z65" s="2">
        <v>0</v>
      </c>
      <c r="AA65" s="2">
        <v>0</v>
      </c>
      <c r="AB65" s="2">
        <v>0</v>
      </c>
      <c r="AC65" s="2">
        <v>6.88</v>
      </c>
      <c r="AD65" s="2">
        <v>8.42</v>
      </c>
      <c r="AE65" s="2">
        <v>0</v>
      </c>
      <c r="AF65" s="2">
        <v>0</v>
      </c>
      <c r="AG65" s="2"/>
    </row>
    <row r="66" spans="1:33">
      <c r="A66" s="1">
        <v>63</v>
      </c>
      <c r="B66" s="2" t="s">
        <v>684</v>
      </c>
      <c r="C66" s="2">
        <v>25</v>
      </c>
      <c r="D66" s="2" t="s">
        <v>280</v>
      </c>
      <c r="E66" s="2" t="s">
        <v>90</v>
      </c>
      <c r="F66" s="2">
        <v>1</v>
      </c>
      <c r="G66" s="2">
        <v>1</v>
      </c>
      <c r="H66" s="2" t="s">
        <v>963</v>
      </c>
      <c r="I66" s="2">
        <v>16</v>
      </c>
      <c r="J66" s="2">
        <v>31</v>
      </c>
      <c r="K66" s="2">
        <v>51.6</v>
      </c>
      <c r="L66" s="2">
        <v>170</v>
      </c>
      <c r="M66" s="2">
        <v>1</v>
      </c>
      <c r="N66" s="2">
        <v>3.2</v>
      </c>
      <c r="O66" s="2">
        <v>2</v>
      </c>
      <c r="P66" s="2">
        <v>6.5</v>
      </c>
      <c r="Q66" s="2">
        <v>8</v>
      </c>
      <c r="R66" s="2">
        <v>34.4</v>
      </c>
      <c r="S66" s="2">
        <v>30</v>
      </c>
      <c r="T66" s="2">
        <v>5.5</v>
      </c>
      <c r="U66" s="2">
        <v>3.23</v>
      </c>
      <c r="V66" s="2">
        <v>10.6</v>
      </c>
      <c r="W66" s="2">
        <v>170</v>
      </c>
      <c r="X66" s="2">
        <v>51.8</v>
      </c>
      <c r="Y66" s="2">
        <v>19.600000000000001</v>
      </c>
      <c r="Z66" s="2">
        <v>1</v>
      </c>
      <c r="AA66" s="2">
        <v>5</v>
      </c>
      <c r="AB66" s="2">
        <v>3.13</v>
      </c>
      <c r="AC66" s="2">
        <v>5.16</v>
      </c>
      <c r="AD66" s="2">
        <v>2.97</v>
      </c>
      <c r="AE66" s="2">
        <v>0</v>
      </c>
      <c r="AF66" s="2">
        <v>0</v>
      </c>
      <c r="AG66" s="2"/>
    </row>
    <row r="67" spans="1:33">
      <c r="A67" s="1">
        <v>64</v>
      </c>
      <c r="B67" s="2" t="s">
        <v>678</v>
      </c>
      <c r="C67" s="2">
        <v>35</v>
      </c>
      <c r="D67" s="2" t="s">
        <v>275</v>
      </c>
      <c r="E67" s="2" t="s">
        <v>90</v>
      </c>
      <c r="F67" s="2">
        <v>2</v>
      </c>
      <c r="G67" s="2">
        <v>0</v>
      </c>
      <c r="H67" s="2"/>
      <c r="I67" s="2">
        <v>17</v>
      </c>
      <c r="J67" s="2">
        <v>22</v>
      </c>
      <c r="K67" s="2">
        <v>77.3</v>
      </c>
      <c r="L67" s="2">
        <v>119</v>
      </c>
      <c r="M67" s="2">
        <v>3</v>
      </c>
      <c r="N67" s="2">
        <v>13.6</v>
      </c>
      <c r="O67" s="2">
        <v>0</v>
      </c>
      <c r="P67" s="2">
        <v>0</v>
      </c>
      <c r="Q67" s="2">
        <v>9</v>
      </c>
      <c r="R67" s="2">
        <v>63.6</v>
      </c>
      <c r="S67" s="2">
        <v>20</v>
      </c>
      <c r="T67" s="2">
        <v>5.4</v>
      </c>
      <c r="U67" s="2">
        <v>8.14</v>
      </c>
      <c r="V67" s="2">
        <v>7</v>
      </c>
      <c r="W67" s="2">
        <v>59.5</v>
      </c>
      <c r="X67" s="2">
        <v>128.6</v>
      </c>
      <c r="Y67" s="2">
        <v>95.6</v>
      </c>
      <c r="Z67" s="2">
        <v>0</v>
      </c>
      <c r="AA67" s="2">
        <v>0</v>
      </c>
      <c r="AB67" s="2">
        <v>0</v>
      </c>
      <c r="AC67" s="2">
        <v>5.41</v>
      </c>
      <c r="AD67" s="2">
        <v>8.14</v>
      </c>
      <c r="AE67" s="2">
        <v>0</v>
      </c>
      <c r="AF67" s="2">
        <v>0</v>
      </c>
      <c r="AG67" s="2"/>
    </row>
    <row r="68" spans="1:33">
      <c r="A68" s="1">
        <v>65</v>
      </c>
      <c r="B68" s="2" t="s">
        <v>677</v>
      </c>
      <c r="C68" s="2">
        <v>32</v>
      </c>
      <c r="D68" s="2" t="s">
        <v>676</v>
      </c>
      <c r="E68" s="2" t="s">
        <v>90</v>
      </c>
      <c r="F68" s="2">
        <v>3</v>
      </c>
      <c r="G68" s="2">
        <v>1</v>
      </c>
      <c r="H68" s="2" t="s">
        <v>963</v>
      </c>
      <c r="I68" s="2">
        <v>12</v>
      </c>
      <c r="J68" s="2">
        <v>19</v>
      </c>
      <c r="K68" s="2">
        <v>63.2</v>
      </c>
      <c r="L68" s="2">
        <v>118</v>
      </c>
      <c r="M68" s="2">
        <v>0</v>
      </c>
      <c r="N68" s="2">
        <v>0</v>
      </c>
      <c r="O68" s="2">
        <v>0</v>
      </c>
      <c r="P68" s="2">
        <v>0</v>
      </c>
      <c r="Q68" s="2">
        <v>5</v>
      </c>
      <c r="R68" s="2">
        <v>26.1</v>
      </c>
      <c r="S68" s="2">
        <v>25</v>
      </c>
      <c r="T68" s="2">
        <v>6.2</v>
      </c>
      <c r="U68" s="2">
        <v>6.21</v>
      </c>
      <c r="V68" s="2">
        <v>9.8000000000000007</v>
      </c>
      <c r="W68" s="2">
        <v>39.299999999999997</v>
      </c>
      <c r="X68" s="2">
        <v>80.599999999999994</v>
      </c>
      <c r="Y68" s="2">
        <v>22.9</v>
      </c>
      <c r="Z68" s="2">
        <v>4</v>
      </c>
      <c r="AA68" s="2">
        <v>22</v>
      </c>
      <c r="AB68" s="2">
        <v>17.39</v>
      </c>
      <c r="AC68" s="2">
        <v>4.17</v>
      </c>
      <c r="AD68" s="2">
        <v>4.17</v>
      </c>
      <c r="AE68" s="2">
        <v>0</v>
      </c>
      <c r="AF68" s="2">
        <v>0</v>
      </c>
      <c r="AG68" s="2"/>
    </row>
    <row r="69" spans="1:33">
      <c r="A69" s="1">
        <v>66</v>
      </c>
      <c r="B69" s="2" t="s">
        <v>673</v>
      </c>
      <c r="C69" s="2">
        <v>26</v>
      </c>
      <c r="D69" s="2" t="s">
        <v>264</v>
      </c>
      <c r="E69" s="2" t="s">
        <v>90</v>
      </c>
      <c r="F69" s="2">
        <v>3</v>
      </c>
      <c r="G69" s="2">
        <v>0</v>
      </c>
      <c r="H69" s="2"/>
      <c r="I69" s="2">
        <v>6</v>
      </c>
      <c r="J69" s="2">
        <v>9</v>
      </c>
      <c r="K69" s="2">
        <v>66.7</v>
      </c>
      <c r="L69" s="2">
        <v>62</v>
      </c>
      <c r="M69" s="2">
        <v>0</v>
      </c>
      <c r="N69" s="2">
        <v>0</v>
      </c>
      <c r="O69" s="2">
        <v>0</v>
      </c>
      <c r="P69" s="2">
        <v>0</v>
      </c>
      <c r="Q69" s="2">
        <v>3</v>
      </c>
      <c r="R69" s="2">
        <v>40</v>
      </c>
      <c r="S69" s="2">
        <v>21</v>
      </c>
      <c r="T69" s="2">
        <v>6.9</v>
      </c>
      <c r="U69" s="2">
        <v>6.89</v>
      </c>
      <c r="V69" s="2">
        <v>10.3</v>
      </c>
      <c r="W69" s="2">
        <v>20.7</v>
      </c>
      <c r="X69" s="2">
        <v>86.3</v>
      </c>
      <c r="Y69" s="2">
        <v>42.6</v>
      </c>
      <c r="Z69" s="2">
        <v>1</v>
      </c>
      <c r="AA69" s="2">
        <v>9</v>
      </c>
      <c r="AB69" s="2">
        <v>10</v>
      </c>
      <c r="AC69" s="2">
        <v>5.3</v>
      </c>
      <c r="AD69" s="2">
        <v>5.3</v>
      </c>
      <c r="AE69" s="2">
        <v>0</v>
      </c>
      <c r="AF69" s="2">
        <v>0</v>
      </c>
      <c r="AG69" s="2"/>
    </row>
    <row r="70" spans="1:33">
      <c r="A70" s="1">
        <v>67</v>
      </c>
      <c r="B70" s="2" t="s">
        <v>667</v>
      </c>
      <c r="C70" s="2">
        <v>29</v>
      </c>
      <c r="D70" s="2" t="s">
        <v>282</v>
      </c>
      <c r="E70" s="2" t="s">
        <v>90</v>
      </c>
      <c r="F70" s="2">
        <v>4</v>
      </c>
      <c r="G70" s="2">
        <v>0</v>
      </c>
      <c r="H70" s="2"/>
      <c r="I70" s="2">
        <v>2</v>
      </c>
      <c r="J70" s="2">
        <v>2</v>
      </c>
      <c r="K70" s="2">
        <v>100</v>
      </c>
      <c r="L70" s="2">
        <v>38</v>
      </c>
      <c r="M70" s="2">
        <v>0</v>
      </c>
      <c r="N70" s="2">
        <v>0</v>
      </c>
      <c r="O70" s="2">
        <v>0</v>
      </c>
      <c r="P70" s="2">
        <v>0</v>
      </c>
      <c r="Q70" s="2">
        <v>2</v>
      </c>
      <c r="R70" s="2">
        <v>100</v>
      </c>
      <c r="S70" s="2">
        <v>24</v>
      </c>
      <c r="T70" s="2">
        <v>19</v>
      </c>
      <c r="U70" s="2">
        <v>19</v>
      </c>
      <c r="V70" s="2">
        <v>19</v>
      </c>
      <c r="W70" s="2">
        <v>9.5</v>
      </c>
      <c r="X70" s="2">
        <v>118.7</v>
      </c>
      <c r="Y70" s="2">
        <v>97.8</v>
      </c>
      <c r="Z70" s="2">
        <v>0</v>
      </c>
      <c r="AA70" s="2">
        <v>0</v>
      </c>
      <c r="AB70" s="2">
        <v>0</v>
      </c>
      <c r="AC70" s="2">
        <v>19</v>
      </c>
      <c r="AD70" s="2">
        <v>19</v>
      </c>
      <c r="AE70" s="2">
        <v>0</v>
      </c>
      <c r="AF70" s="2">
        <v>0</v>
      </c>
      <c r="AG70" s="2"/>
    </row>
    <row r="71" spans="1:33">
      <c r="A71" s="1">
        <v>68</v>
      </c>
      <c r="B71" s="2" t="s">
        <v>428</v>
      </c>
      <c r="C71" s="2">
        <v>22</v>
      </c>
      <c r="D71" s="2" t="s">
        <v>277</v>
      </c>
      <c r="E71" s="2" t="s">
        <v>89</v>
      </c>
      <c r="F71" s="2">
        <v>17</v>
      </c>
      <c r="G71" s="2">
        <v>16</v>
      </c>
      <c r="H71" s="2"/>
      <c r="I71" s="2">
        <v>1</v>
      </c>
      <c r="J71" s="2">
        <v>1</v>
      </c>
      <c r="K71" s="2">
        <v>100</v>
      </c>
      <c r="L71" s="2">
        <v>35</v>
      </c>
      <c r="M71" s="2">
        <v>0</v>
      </c>
      <c r="N71" s="2">
        <v>0</v>
      </c>
      <c r="O71" s="2">
        <v>0</v>
      </c>
      <c r="P71" s="2">
        <v>0</v>
      </c>
      <c r="Q71" s="2">
        <v>1</v>
      </c>
      <c r="R71" s="2">
        <v>100</v>
      </c>
      <c r="S71" s="2">
        <v>35</v>
      </c>
      <c r="T71" s="2">
        <v>35</v>
      </c>
      <c r="U71" s="2">
        <v>35</v>
      </c>
      <c r="V71" s="2">
        <v>35</v>
      </c>
      <c r="W71" s="2">
        <v>2.1</v>
      </c>
      <c r="X71" s="2">
        <v>118.7</v>
      </c>
      <c r="Y71" s="2">
        <v>100</v>
      </c>
      <c r="Z71" s="2">
        <v>0</v>
      </c>
      <c r="AA71" s="2">
        <v>0</v>
      </c>
      <c r="AB71" s="2">
        <v>0</v>
      </c>
      <c r="AC71" s="2">
        <v>35</v>
      </c>
      <c r="AD71" s="2">
        <v>35</v>
      </c>
      <c r="AE71" s="2">
        <v>0</v>
      </c>
      <c r="AF71" s="2">
        <v>0</v>
      </c>
      <c r="AG71" s="2" t="s">
        <v>651</v>
      </c>
    </row>
    <row r="72" spans="1:33">
      <c r="A72" s="1">
        <v>69</v>
      </c>
      <c r="B72" s="2" t="s">
        <v>663</v>
      </c>
      <c r="C72" s="2">
        <v>29</v>
      </c>
      <c r="D72" s="2" t="s">
        <v>662</v>
      </c>
      <c r="E72" s="2" t="s">
        <v>652</v>
      </c>
      <c r="F72" s="2">
        <v>17</v>
      </c>
      <c r="G72" s="2">
        <v>0</v>
      </c>
      <c r="H72" s="2"/>
      <c r="I72" s="2">
        <v>1</v>
      </c>
      <c r="J72" s="2">
        <v>1</v>
      </c>
      <c r="K72" s="2">
        <v>100</v>
      </c>
      <c r="L72" s="2">
        <v>34</v>
      </c>
      <c r="M72" s="2">
        <v>0</v>
      </c>
      <c r="N72" s="2">
        <v>0</v>
      </c>
      <c r="O72" s="2">
        <v>0</v>
      </c>
      <c r="P72" s="2">
        <v>0</v>
      </c>
      <c r="Q72" s="2">
        <v>1</v>
      </c>
      <c r="R72" s="2">
        <v>100</v>
      </c>
      <c r="S72" s="2">
        <v>34</v>
      </c>
      <c r="T72" s="2">
        <v>34</v>
      </c>
      <c r="U72" s="2">
        <v>34</v>
      </c>
      <c r="V72" s="2">
        <v>34</v>
      </c>
      <c r="W72" s="2">
        <v>2</v>
      </c>
      <c r="X72" s="2">
        <v>118.7</v>
      </c>
      <c r="Y72" s="2"/>
      <c r="Z72" s="2">
        <v>0</v>
      </c>
      <c r="AA72" s="2">
        <v>0</v>
      </c>
      <c r="AB72" s="2">
        <v>0</v>
      </c>
      <c r="AC72" s="2">
        <v>34</v>
      </c>
      <c r="AD72" s="2">
        <v>34</v>
      </c>
      <c r="AE72" s="2">
        <v>0</v>
      </c>
      <c r="AF72" s="2">
        <v>0</v>
      </c>
      <c r="AG72" s="2"/>
    </row>
    <row r="73" spans="1:33">
      <c r="A73" s="1">
        <v>70</v>
      </c>
      <c r="B73" s="2" t="s">
        <v>531</v>
      </c>
      <c r="C73" s="2">
        <v>29</v>
      </c>
      <c r="D73" s="2" t="s">
        <v>289</v>
      </c>
      <c r="E73" s="2" t="s">
        <v>89</v>
      </c>
      <c r="F73" s="2">
        <v>17</v>
      </c>
      <c r="G73" s="2">
        <v>13</v>
      </c>
      <c r="H73" s="2"/>
      <c r="I73" s="2">
        <v>2</v>
      </c>
      <c r="J73" s="2">
        <v>2</v>
      </c>
      <c r="K73" s="2">
        <v>100</v>
      </c>
      <c r="L73" s="2">
        <v>30</v>
      </c>
      <c r="M73" s="2">
        <v>1</v>
      </c>
      <c r="N73" s="2">
        <v>50</v>
      </c>
      <c r="O73" s="2">
        <v>0</v>
      </c>
      <c r="P73" s="2">
        <v>0</v>
      </c>
      <c r="Q73" s="2">
        <v>2</v>
      </c>
      <c r="R73" s="2">
        <v>100</v>
      </c>
      <c r="S73" s="2">
        <v>28</v>
      </c>
      <c r="T73" s="2">
        <v>15</v>
      </c>
      <c r="U73" s="2">
        <v>25</v>
      </c>
      <c r="V73" s="2">
        <v>15</v>
      </c>
      <c r="W73" s="2">
        <v>1.8</v>
      </c>
      <c r="X73" s="2">
        <v>158.30000000000001</v>
      </c>
      <c r="Y73" s="2">
        <v>100</v>
      </c>
      <c r="Z73" s="2">
        <v>0</v>
      </c>
      <c r="AA73" s="2">
        <v>0</v>
      </c>
      <c r="AB73" s="2">
        <v>0</v>
      </c>
      <c r="AC73" s="2">
        <v>15</v>
      </c>
      <c r="AD73" s="2">
        <v>25</v>
      </c>
      <c r="AE73" s="2">
        <v>0</v>
      </c>
      <c r="AF73" s="2">
        <v>0</v>
      </c>
      <c r="AG73" s="2"/>
    </row>
    <row r="74" spans="1:33">
      <c r="A74" s="1">
        <v>71</v>
      </c>
      <c r="B74" s="2" t="s">
        <v>672</v>
      </c>
      <c r="C74" s="2">
        <v>31</v>
      </c>
      <c r="D74" s="2" t="s">
        <v>279</v>
      </c>
      <c r="E74" s="2" t="s">
        <v>90</v>
      </c>
      <c r="F74" s="2">
        <v>4</v>
      </c>
      <c r="G74" s="2">
        <v>0</v>
      </c>
      <c r="H74" s="2"/>
      <c r="I74" s="2">
        <v>3</v>
      </c>
      <c r="J74" s="2">
        <v>5</v>
      </c>
      <c r="K74" s="2">
        <v>60</v>
      </c>
      <c r="L74" s="2">
        <v>28</v>
      </c>
      <c r="M74" s="2">
        <v>0</v>
      </c>
      <c r="N74" s="2">
        <v>0</v>
      </c>
      <c r="O74" s="2">
        <v>0</v>
      </c>
      <c r="P74" s="2">
        <v>0</v>
      </c>
      <c r="Q74" s="2">
        <v>1</v>
      </c>
      <c r="R74" s="2">
        <v>25</v>
      </c>
      <c r="S74" s="2">
        <v>18</v>
      </c>
      <c r="T74" s="2">
        <v>5.6</v>
      </c>
      <c r="U74" s="2">
        <v>5.6</v>
      </c>
      <c r="V74" s="2">
        <v>9.3000000000000007</v>
      </c>
      <c r="W74" s="2">
        <v>7</v>
      </c>
      <c r="X74" s="2">
        <v>75.400000000000006</v>
      </c>
      <c r="Y74" s="2">
        <v>5.9</v>
      </c>
      <c r="Z74" s="2">
        <v>3</v>
      </c>
      <c r="AA74" s="2">
        <v>28</v>
      </c>
      <c r="AB74" s="2">
        <v>37.5</v>
      </c>
      <c r="AC74" s="2">
        <v>0</v>
      </c>
      <c r="AD74" s="2">
        <v>0</v>
      </c>
      <c r="AE74" s="2">
        <v>0</v>
      </c>
      <c r="AF74" s="2">
        <v>0</v>
      </c>
      <c r="AG74" s="2"/>
    </row>
    <row r="75" spans="1:33">
      <c r="A75" s="1">
        <v>72</v>
      </c>
      <c r="B75" s="2" t="s">
        <v>674</v>
      </c>
      <c r="C75" s="2">
        <v>29</v>
      </c>
      <c r="D75" s="2" t="s">
        <v>271</v>
      </c>
      <c r="E75" s="2" t="s">
        <v>90</v>
      </c>
      <c r="F75" s="2">
        <v>1</v>
      </c>
      <c r="G75" s="2">
        <v>0</v>
      </c>
      <c r="H75" s="2"/>
      <c r="I75" s="2">
        <v>3</v>
      </c>
      <c r="J75" s="2">
        <v>11</v>
      </c>
      <c r="K75" s="2">
        <v>27.3</v>
      </c>
      <c r="L75" s="2">
        <v>28</v>
      </c>
      <c r="M75" s="2">
        <v>0</v>
      </c>
      <c r="N75" s="2">
        <v>0</v>
      </c>
      <c r="O75" s="2">
        <v>0</v>
      </c>
      <c r="P75" s="2">
        <v>0</v>
      </c>
      <c r="Q75" s="2">
        <v>1</v>
      </c>
      <c r="R75" s="2">
        <v>9.1</v>
      </c>
      <c r="S75" s="2">
        <v>14</v>
      </c>
      <c r="T75" s="2">
        <v>2.5</v>
      </c>
      <c r="U75" s="2">
        <v>2.5499999999999998</v>
      </c>
      <c r="V75" s="2">
        <v>9.3000000000000007</v>
      </c>
      <c r="W75" s="2">
        <v>28</v>
      </c>
      <c r="X75" s="2">
        <v>39.6</v>
      </c>
      <c r="Y75" s="2">
        <v>14</v>
      </c>
      <c r="Z75" s="2">
        <v>0</v>
      </c>
      <c r="AA75" s="2">
        <v>0</v>
      </c>
      <c r="AB75" s="2">
        <v>0</v>
      </c>
      <c r="AC75" s="2">
        <v>2.5499999999999998</v>
      </c>
      <c r="AD75" s="2">
        <v>2.5499999999999998</v>
      </c>
      <c r="AE75" s="2">
        <v>0</v>
      </c>
      <c r="AF75" s="2">
        <v>0</v>
      </c>
      <c r="AG75" s="2"/>
    </row>
    <row r="76" spans="1:33">
      <c r="A76" s="1">
        <v>73</v>
      </c>
      <c r="B76" s="2" t="s">
        <v>675</v>
      </c>
      <c r="C76" s="2">
        <v>24</v>
      </c>
      <c r="D76" s="2" t="s">
        <v>277</v>
      </c>
      <c r="E76" s="2" t="s">
        <v>90</v>
      </c>
      <c r="F76" s="2">
        <v>2</v>
      </c>
      <c r="G76" s="2">
        <v>0</v>
      </c>
      <c r="H76" s="2"/>
      <c r="I76" s="2">
        <v>5</v>
      </c>
      <c r="J76" s="2">
        <v>14</v>
      </c>
      <c r="K76" s="2">
        <v>35.700000000000003</v>
      </c>
      <c r="L76" s="2">
        <v>24</v>
      </c>
      <c r="M76" s="2">
        <v>0</v>
      </c>
      <c r="N76" s="2">
        <v>0</v>
      </c>
      <c r="O76" s="2">
        <v>1</v>
      </c>
      <c r="P76" s="2">
        <v>7.1</v>
      </c>
      <c r="Q76" s="2">
        <v>1</v>
      </c>
      <c r="R76" s="2">
        <v>16.7</v>
      </c>
      <c r="S76" s="2">
        <v>12</v>
      </c>
      <c r="T76" s="2">
        <v>1.7</v>
      </c>
      <c r="U76" s="2">
        <v>-1.5</v>
      </c>
      <c r="V76" s="2">
        <v>4.8</v>
      </c>
      <c r="W76" s="2">
        <v>12</v>
      </c>
      <c r="X76" s="2">
        <v>14.6</v>
      </c>
      <c r="Y76" s="2">
        <v>3.3</v>
      </c>
      <c r="Z76" s="2">
        <v>4</v>
      </c>
      <c r="AA76" s="2">
        <v>21</v>
      </c>
      <c r="AB76" s="2">
        <v>22.22</v>
      </c>
      <c r="AC76" s="2">
        <v>0.17</v>
      </c>
      <c r="AD76" s="2">
        <v>-2.33</v>
      </c>
      <c r="AE76" s="2">
        <v>0</v>
      </c>
      <c r="AF76" s="2">
        <v>0</v>
      </c>
      <c r="AG76" s="2"/>
    </row>
    <row r="77" spans="1:33">
      <c r="A77" s="1">
        <v>74</v>
      </c>
      <c r="B77" s="2" t="s">
        <v>461</v>
      </c>
      <c r="C77" s="2">
        <v>22</v>
      </c>
      <c r="D77" s="2" t="s">
        <v>281</v>
      </c>
      <c r="E77" s="2" t="s">
        <v>89</v>
      </c>
      <c r="F77" s="2">
        <v>17</v>
      </c>
      <c r="G77" s="2">
        <v>7</v>
      </c>
      <c r="H77" s="2"/>
      <c r="I77" s="2">
        <v>1</v>
      </c>
      <c r="J77" s="2">
        <v>1</v>
      </c>
      <c r="K77" s="2">
        <v>100</v>
      </c>
      <c r="L77" s="2">
        <v>24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v>100</v>
      </c>
      <c r="S77" s="2">
        <v>24</v>
      </c>
      <c r="T77" s="2">
        <v>24</v>
      </c>
      <c r="U77" s="2">
        <v>24</v>
      </c>
      <c r="V77" s="2">
        <v>24</v>
      </c>
      <c r="W77" s="2">
        <v>1.4</v>
      </c>
      <c r="X77" s="2">
        <v>118.7</v>
      </c>
      <c r="Y77" s="2">
        <v>73</v>
      </c>
      <c r="Z77" s="2">
        <v>0</v>
      </c>
      <c r="AA77" s="2">
        <v>0</v>
      </c>
      <c r="AB77" s="2">
        <v>0</v>
      </c>
      <c r="AC77" s="2">
        <v>24</v>
      </c>
      <c r="AD77" s="2">
        <v>24</v>
      </c>
      <c r="AE77" s="2">
        <v>0</v>
      </c>
      <c r="AF77" s="2">
        <v>0</v>
      </c>
      <c r="AG77" s="2"/>
    </row>
    <row r="78" spans="1:33">
      <c r="A78" s="1">
        <v>75</v>
      </c>
      <c r="B78" s="2" t="s">
        <v>469</v>
      </c>
      <c r="C78" s="2">
        <v>25</v>
      </c>
      <c r="D78" s="2" t="s">
        <v>282</v>
      </c>
      <c r="E78" s="2" t="s">
        <v>89</v>
      </c>
      <c r="F78" s="2">
        <v>17</v>
      </c>
      <c r="G78" s="2">
        <v>17</v>
      </c>
      <c r="H78" s="2"/>
      <c r="I78" s="2">
        <v>1</v>
      </c>
      <c r="J78" s="2">
        <v>1</v>
      </c>
      <c r="K78" s="2">
        <v>100</v>
      </c>
      <c r="L78" s="2">
        <v>22</v>
      </c>
      <c r="M78" s="2">
        <v>0</v>
      </c>
      <c r="N78" s="2">
        <v>0</v>
      </c>
      <c r="O78" s="2">
        <v>0</v>
      </c>
      <c r="P78" s="2">
        <v>0</v>
      </c>
      <c r="Q78" s="2">
        <v>1</v>
      </c>
      <c r="R78" s="2">
        <v>100</v>
      </c>
      <c r="S78" s="2">
        <v>22</v>
      </c>
      <c r="T78" s="2">
        <v>22</v>
      </c>
      <c r="U78" s="2">
        <v>22</v>
      </c>
      <c r="V78" s="2">
        <v>22</v>
      </c>
      <c r="W78" s="2">
        <v>1.3</v>
      </c>
      <c r="X78" s="2">
        <v>118.7</v>
      </c>
      <c r="Y78" s="2">
        <v>26.2</v>
      </c>
      <c r="Z78" s="2">
        <v>0</v>
      </c>
      <c r="AA78" s="2">
        <v>0</v>
      </c>
      <c r="AB78" s="2">
        <v>0</v>
      </c>
      <c r="AC78" s="2">
        <v>22</v>
      </c>
      <c r="AD78" s="2">
        <v>22</v>
      </c>
      <c r="AE78" s="2">
        <v>0</v>
      </c>
      <c r="AF78" s="2">
        <v>0</v>
      </c>
      <c r="AG78" s="2" t="s">
        <v>658</v>
      </c>
    </row>
    <row r="79" spans="1:33">
      <c r="A79" s="1">
        <v>76</v>
      </c>
      <c r="B79" s="2" t="s">
        <v>498</v>
      </c>
      <c r="C79" s="2">
        <v>34</v>
      </c>
      <c r="D79" s="2" t="s">
        <v>646</v>
      </c>
      <c r="E79" s="2" t="s">
        <v>91</v>
      </c>
      <c r="F79" s="2">
        <v>8</v>
      </c>
      <c r="G79" s="2">
        <v>8</v>
      </c>
      <c r="H79" s="2"/>
      <c r="I79" s="2">
        <v>2</v>
      </c>
      <c r="J79" s="2">
        <v>4</v>
      </c>
      <c r="K79" s="2">
        <v>50</v>
      </c>
      <c r="L79" s="2">
        <v>21</v>
      </c>
      <c r="M79" s="2">
        <v>0</v>
      </c>
      <c r="N79" s="2">
        <v>0</v>
      </c>
      <c r="O79" s="2">
        <v>1</v>
      </c>
      <c r="P79" s="2">
        <v>25</v>
      </c>
      <c r="Q79" s="2">
        <v>1</v>
      </c>
      <c r="R79" s="2">
        <v>25</v>
      </c>
      <c r="S79" s="2">
        <v>18</v>
      </c>
      <c r="T79" s="2">
        <v>5.3</v>
      </c>
      <c r="U79" s="2">
        <v>-6</v>
      </c>
      <c r="V79" s="2">
        <v>10.5</v>
      </c>
      <c r="W79" s="2">
        <v>2.6</v>
      </c>
      <c r="X79" s="2">
        <v>26</v>
      </c>
      <c r="Y79" s="2">
        <v>92.1</v>
      </c>
      <c r="Z79" s="2">
        <v>0</v>
      </c>
      <c r="AA79" s="2">
        <v>0</v>
      </c>
      <c r="AB79" s="2">
        <v>0</v>
      </c>
      <c r="AC79" s="2">
        <v>5.25</v>
      </c>
      <c r="AD79" s="2">
        <v>-6</v>
      </c>
      <c r="AE79" s="2">
        <v>0</v>
      </c>
      <c r="AF79" s="2">
        <v>0</v>
      </c>
      <c r="AG79" s="2"/>
    </row>
    <row r="80" spans="1:33">
      <c r="A80" s="1">
        <v>77</v>
      </c>
      <c r="B80" s="2" t="s">
        <v>647</v>
      </c>
      <c r="C80" s="2">
        <v>29</v>
      </c>
      <c r="D80" s="2" t="s">
        <v>646</v>
      </c>
      <c r="E80" s="2" t="s">
        <v>89</v>
      </c>
      <c r="F80" s="2">
        <v>15</v>
      </c>
      <c r="G80" s="2">
        <v>4</v>
      </c>
      <c r="H80" s="2"/>
      <c r="I80" s="2">
        <v>1</v>
      </c>
      <c r="J80" s="2">
        <v>1</v>
      </c>
      <c r="K80" s="2">
        <v>100</v>
      </c>
      <c r="L80" s="2">
        <v>21</v>
      </c>
      <c r="M80" s="2">
        <v>1</v>
      </c>
      <c r="N80" s="2">
        <v>100</v>
      </c>
      <c r="O80" s="2">
        <v>0</v>
      </c>
      <c r="P80" s="2">
        <v>0</v>
      </c>
      <c r="Q80" s="2">
        <v>1</v>
      </c>
      <c r="R80" s="2">
        <v>50</v>
      </c>
      <c r="S80" s="2">
        <v>21</v>
      </c>
      <c r="T80" s="2">
        <v>21</v>
      </c>
      <c r="U80" s="2">
        <v>41</v>
      </c>
      <c r="V80" s="2">
        <v>21</v>
      </c>
      <c r="W80" s="2">
        <v>1.4</v>
      </c>
      <c r="X80" s="2">
        <v>158.30000000000001</v>
      </c>
      <c r="Y80" s="2">
        <v>99.6</v>
      </c>
      <c r="Z80" s="2">
        <v>1</v>
      </c>
      <c r="AA80" s="2">
        <v>3</v>
      </c>
      <c r="AB80" s="2">
        <v>50</v>
      </c>
      <c r="AC80" s="2">
        <v>9</v>
      </c>
      <c r="AD80" s="2">
        <v>19</v>
      </c>
      <c r="AE80" s="2">
        <v>0</v>
      </c>
      <c r="AF80" s="2">
        <v>0</v>
      </c>
      <c r="AG80" s="2"/>
    </row>
    <row r="81" spans="1:33">
      <c r="A81" s="1">
        <v>78</v>
      </c>
      <c r="B81" s="2" t="s">
        <v>665</v>
      </c>
      <c r="C81" s="2">
        <v>28</v>
      </c>
      <c r="D81" s="2" t="s">
        <v>284</v>
      </c>
      <c r="E81" s="2" t="s">
        <v>90</v>
      </c>
      <c r="F81" s="2">
        <v>1</v>
      </c>
      <c r="G81" s="2">
        <v>0</v>
      </c>
      <c r="H81" s="2"/>
      <c r="I81" s="2">
        <v>1</v>
      </c>
      <c r="J81" s="2">
        <v>1</v>
      </c>
      <c r="K81" s="2">
        <v>100</v>
      </c>
      <c r="L81" s="2">
        <v>19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100</v>
      </c>
      <c r="S81" s="2">
        <v>19</v>
      </c>
      <c r="T81" s="2">
        <v>19</v>
      </c>
      <c r="U81" s="2">
        <v>19</v>
      </c>
      <c r="V81" s="2">
        <v>19</v>
      </c>
      <c r="W81" s="2">
        <v>19</v>
      </c>
      <c r="X81" s="2">
        <v>118.7</v>
      </c>
      <c r="Y81" s="2">
        <v>99.4</v>
      </c>
      <c r="Z81" s="2">
        <v>0</v>
      </c>
      <c r="AA81" s="2">
        <v>0</v>
      </c>
      <c r="AB81" s="2">
        <v>0</v>
      </c>
      <c r="AC81" s="2">
        <v>19</v>
      </c>
      <c r="AD81" s="2">
        <v>19</v>
      </c>
      <c r="AE81" s="2">
        <v>0</v>
      </c>
      <c r="AF81" s="2">
        <v>0</v>
      </c>
      <c r="AG81" s="2"/>
    </row>
    <row r="82" spans="1:33">
      <c r="A82" s="1">
        <v>79</v>
      </c>
      <c r="B82" s="2" t="s">
        <v>643</v>
      </c>
      <c r="C82" s="2">
        <v>23</v>
      </c>
      <c r="D82" s="2" t="s">
        <v>293</v>
      </c>
      <c r="E82" s="2" t="s">
        <v>89</v>
      </c>
      <c r="F82" s="2">
        <v>11</v>
      </c>
      <c r="G82" s="2">
        <v>4</v>
      </c>
      <c r="H82" s="2"/>
      <c r="I82" s="2">
        <v>1</v>
      </c>
      <c r="J82" s="2">
        <v>1</v>
      </c>
      <c r="K82" s="2">
        <v>100</v>
      </c>
      <c r="L82" s="2">
        <v>19</v>
      </c>
      <c r="M82" s="2">
        <v>0</v>
      </c>
      <c r="N82" s="2">
        <v>0</v>
      </c>
      <c r="O82" s="2">
        <v>0</v>
      </c>
      <c r="P82" s="2">
        <v>0</v>
      </c>
      <c r="Q82" s="2">
        <v>1</v>
      </c>
      <c r="R82" s="2">
        <v>100</v>
      </c>
      <c r="S82" s="2">
        <v>19</v>
      </c>
      <c r="T82" s="2">
        <v>19</v>
      </c>
      <c r="U82" s="2">
        <v>19</v>
      </c>
      <c r="V82" s="2">
        <v>19</v>
      </c>
      <c r="W82" s="2">
        <v>1.7</v>
      </c>
      <c r="X82" s="2">
        <v>118.7</v>
      </c>
      <c r="Y82" s="2">
        <v>99.6</v>
      </c>
      <c r="Z82" s="2">
        <v>0</v>
      </c>
      <c r="AA82" s="2">
        <v>0</v>
      </c>
      <c r="AB82" s="2">
        <v>0</v>
      </c>
      <c r="AC82" s="2">
        <v>19</v>
      </c>
      <c r="AD82" s="2">
        <v>19</v>
      </c>
      <c r="AE82" s="2">
        <v>0</v>
      </c>
      <c r="AF82" s="2">
        <v>0</v>
      </c>
      <c r="AG82" s="2"/>
    </row>
    <row r="83" spans="1:33">
      <c r="A83" s="1">
        <v>80</v>
      </c>
      <c r="B83" s="2" t="s">
        <v>660</v>
      </c>
      <c r="C83" s="2">
        <v>28</v>
      </c>
      <c r="D83" s="2" t="s">
        <v>264</v>
      </c>
      <c r="E83" s="2" t="s">
        <v>652</v>
      </c>
      <c r="F83" s="2">
        <v>17</v>
      </c>
      <c r="G83" s="2">
        <v>0</v>
      </c>
      <c r="H83" s="2"/>
      <c r="I83" s="2">
        <v>1</v>
      </c>
      <c r="J83" s="2">
        <v>1</v>
      </c>
      <c r="K83" s="2">
        <v>100</v>
      </c>
      <c r="L83" s="2">
        <v>17</v>
      </c>
      <c r="M83" s="2">
        <v>0</v>
      </c>
      <c r="N83" s="2">
        <v>0</v>
      </c>
      <c r="O83" s="2">
        <v>0</v>
      </c>
      <c r="P83" s="2">
        <v>0</v>
      </c>
      <c r="Q83" s="2">
        <v>1</v>
      </c>
      <c r="R83" s="2">
        <v>100</v>
      </c>
      <c r="S83" s="2">
        <v>17</v>
      </c>
      <c r="T83" s="2">
        <v>17</v>
      </c>
      <c r="U83" s="2">
        <v>17</v>
      </c>
      <c r="V83" s="2">
        <v>17</v>
      </c>
      <c r="W83" s="2">
        <v>1</v>
      </c>
      <c r="X83" s="2">
        <v>118.7</v>
      </c>
      <c r="Y83" s="2"/>
      <c r="Z83" s="2">
        <v>0</v>
      </c>
      <c r="AA83" s="2">
        <v>0</v>
      </c>
      <c r="AB83" s="2">
        <v>0</v>
      </c>
      <c r="AC83" s="2">
        <v>17</v>
      </c>
      <c r="AD83" s="2">
        <v>17</v>
      </c>
      <c r="AE83" s="2">
        <v>0</v>
      </c>
      <c r="AF83" s="2">
        <v>0</v>
      </c>
      <c r="AG83" s="2" t="s">
        <v>659</v>
      </c>
    </row>
    <row r="84" spans="1:33">
      <c r="A84" s="1">
        <v>81</v>
      </c>
      <c r="B84" s="2" t="s">
        <v>671</v>
      </c>
      <c r="C84" s="2">
        <v>38</v>
      </c>
      <c r="D84" s="2" t="s">
        <v>270</v>
      </c>
      <c r="E84" s="2" t="s">
        <v>90</v>
      </c>
      <c r="F84" s="2">
        <v>6</v>
      </c>
      <c r="G84" s="2">
        <v>0</v>
      </c>
      <c r="H84" s="2"/>
      <c r="I84" s="2">
        <v>2</v>
      </c>
      <c r="J84" s="2">
        <v>3</v>
      </c>
      <c r="K84" s="2">
        <v>66.7</v>
      </c>
      <c r="L84" s="2">
        <v>17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2">
        <v>25</v>
      </c>
      <c r="S84" s="2">
        <v>16</v>
      </c>
      <c r="T84" s="2">
        <v>5.7</v>
      </c>
      <c r="U84" s="2">
        <v>5.67</v>
      </c>
      <c r="V84" s="2">
        <v>8.5</v>
      </c>
      <c r="W84" s="2">
        <v>2.8</v>
      </c>
      <c r="X84" s="2">
        <v>81.2</v>
      </c>
      <c r="Y84" s="2">
        <v>17.100000000000001</v>
      </c>
      <c r="Z84" s="2">
        <v>1</v>
      </c>
      <c r="AA84" s="2">
        <v>5</v>
      </c>
      <c r="AB84" s="2">
        <v>25</v>
      </c>
      <c r="AC84" s="2">
        <v>3</v>
      </c>
      <c r="AD84" s="2">
        <v>3</v>
      </c>
      <c r="AE84" s="2">
        <v>0</v>
      </c>
      <c r="AF84" s="2">
        <v>0</v>
      </c>
      <c r="AG84" s="2"/>
    </row>
    <row r="85" spans="1:33">
      <c r="A85" s="1">
        <v>82</v>
      </c>
      <c r="B85" s="2" t="s">
        <v>350</v>
      </c>
      <c r="C85" s="2">
        <v>31</v>
      </c>
      <c r="D85" s="2" t="s">
        <v>268</v>
      </c>
      <c r="E85" s="2" t="s">
        <v>89</v>
      </c>
      <c r="F85" s="2">
        <v>8</v>
      </c>
      <c r="G85" s="2">
        <v>8</v>
      </c>
      <c r="H85" s="2"/>
      <c r="I85" s="2">
        <v>1</v>
      </c>
      <c r="J85" s="2">
        <v>1</v>
      </c>
      <c r="K85" s="2">
        <v>100</v>
      </c>
      <c r="L85" s="2">
        <v>13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100</v>
      </c>
      <c r="S85" s="2">
        <v>13</v>
      </c>
      <c r="T85" s="2">
        <v>13</v>
      </c>
      <c r="U85" s="2">
        <v>13</v>
      </c>
      <c r="V85" s="2">
        <v>13</v>
      </c>
      <c r="W85" s="2">
        <v>1.6</v>
      </c>
      <c r="X85" s="2">
        <v>118.7</v>
      </c>
      <c r="Y85" s="2">
        <v>13.6</v>
      </c>
      <c r="Z85" s="2">
        <v>0</v>
      </c>
      <c r="AA85" s="2">
        <v>0</v>
      </c>
      <c r="AB85" s="2">
        <v>0</v>
      </c>
      <c r="AC85" s="2">
        <v>13</v>
      </c>
      <c r="AD85" s="2">
        <v>13</v>
      </c>
      <c r="AE85" s="2">
        <v>0</v>
      </c>
      <c r="AF85" s="2">
        <v>0</v>
      </c>
      <c r="AG85" s="2"/>
    </row>
    <row r="86" spans="1:33">
      <c r="A86" s="1">
        <v>83</v>
      </c>
      <c r="B86" s="2" t="s">
        <v>669</v>
      </c>
      <c r="C86" s="2">
        <v>24</v>
      </c>
      <c r="D86" s="2" t="s">
        <v>274</v>
      </c>
      <c r="E86" s="2" t="s">
        <v>90</v>
      </c>
      <c r="F86" s="2">
        <v>4</v>
      </c>
      <c r="G86" s="2">
        <v>0</v>
      </c>
      <c r="H86" s="2"/>
      <c r="I86" s="2">
        <v>2</v>
      </c>
      <c r="J86" s="2">
        <v>2</v>
      </c>
      <c r="K86" s="2">
        <v>100</v>
      </c>
      <c r="L86" s="2">
        <v>11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50</v>
      </c>
      <c r="S86" s="2">
        <v>6</v>
      </c>
      <c r="T86" s="2">
        <v>5.5</v>
      </c>
      <c r="U86" s="2">
        <v>5.5</v>
      </c>
      <c r="V86" s="2">
        <v>5.5</v>
      </c>
      <c r="W86" s="2">
        <v>2.8</v>
      </c>
      <c r="X86" s="2">
        <v>89.6</v>
      </c>
      <c r="Y86" s="2">
        <v>51</v>
      </c>
      <c r="Z86" s="2">
        <v>0</v>
      </c>
      <c r="AA86" s="2">
        <v>0</v>
      </c>
      <c r="AB86" s="2">
        <v>0</v>
      </c>
      <c r="AC86" s="2">
        <v>5.5</v>
      </c>
      <c r="AD86" s="2">
        <v>5.5</v>
      </c>
      <c r="AE86" s="2">
        <v>0</v>
      </c>
      <c r="AF86" s="2">
        <v>0</v>
      </c>
      <c r="AG86" s="2"/>
    </row>
    <row r="87" spans="1:33">
      <c r="A87" s="1">
        <v>84</v>
      </c>
      <c r="B87" s="2" t="s">
        <v>666</v>
      </c>
      <c r="C87" s="2">
        <v>25</v>
      </c>
      <c r="D87" s="2" t="s">
        <v>276</v>
      </c>
      <c r="E87" s="2" t="s">
        <v>90</v>
      </c>
      <c r="F87" s="2">
        <v>6</v>
      </c>
      <c r="G87" s="2">
        <v>0</v>
      </c>
      <c r="H87" s="2"/>
      <c r="I87" s="2">
        <v>2</v>
      </c>
      <c r="J87" s="2">
        <v>2</v>
      </c>
      <c r="K87" s="2">
        <v>100</v>
      </c>
      <c r="L87" s="2">
        <v>8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50</v>
      </c>
      <c r="S87" s="2">
        <v>7</v>
      </c>
      <c r="T87" s="2">
        <v>4</v>
      </c>
      <c r="U87" s="2">
        <v>4</v>
      </c>
      <c r="V87" s="2">
        <v>4</v>
      </c>
      <c r="W87" s="2">
        <v>1.3</v>
      </c>
      <c r="X87" s="2">
        <v>83.3</v>
      </c>
      <c r="Y87" s="2">
        <v>0.6</v>
      </c>
      <c r="Z87" s="2">
        <v>0</v>
      </c>
      <c r="AA87" s="2">
        <v>0</v>
      </c>
      <c r="AB87" s="2">
        <v>0</v>
      </c>
      <c r="AC87" s="2">
        <v>4</v>
      </c>
      <c r="AD87" s="2">
        <v>4</v>
      </c>
      <c r="AE87" s="2">
        <v>0</v>
      </c>
      <c r="AF87" s="2">
        <v>0</v>
      </c>
      <c r="AG87" s="2"/>
    </row>
    <row r="88" spans="1:33">
      <c r="A88" s="1">
        <v>85</v>
      </c>
      <c r="B88" s="2" t="s">
        <v>318</v>
      </c>
      <c r="C88" s="2">
        <v>25</v>
      </c>
      <c r="D88" s="2" t="s">
        <v>264</v>
      </c>
      <c r="E88" s="2" t="s">
        <v>89</v>
      </c>
      <c r="F88" s="2">
        <v>17</v>
      </c>
      <c r="G88" s="2">
        <v>17</v>
      </c>
      <c r="H88" s="2"/>
      <c r="I88" s="2">
        <v>1</v>
      </c>
      <c r="J88" s="2">
        <v>1</v>
      </c>
      <c r="K88" s="2">
        <v>100</v>
      </c>
      <c r="L88" s="2">
        <v>7</v>
      </c>
      <c r="M88" s="2">
        <v>1</v>
      </c>
      <c r="N88" s="2">
        <v>100</v>
      </c>
      <c r="O88" s="2">
        <v>0</v>
      </c>
      <c r="P88" s="2">
        <v>0</v>
      </c>
      <c r="Q88" s="2">
        <v>1</v>
      </c>
      <c r="R88" s="2">
        <v>100</v>
      </c>
      <c r="S88" s="2">
        <v>7</v>
      </c>
      <c r="T88" s="2">
        <v>7</v>
      </c>
      <c r="U88" s="2">
        <v>27</v>
      </c>
      <c r="V88" s="2">
        <v>7</v>
      </c>
      <c r="W88" s="2">
        <v>0.4</v>
      </c>
      <c r="X88" s="2">
        <v>135.4</v>
      </c>
      <c r="Y88" s="2">
        <v>99.6</v>
      </c>
      <c r="Z88" s="2">
        <v>0</v>
      </c>
      <c r="AA88" s="2">
        <v>0</v>
      </c>
      <c r="AB88" s="2">
        <v>0</v>
      </c>
      <c r="AC88" s="2">
        <v>7</v>
      </c>
      <c r="AD88" s="2">
        <v>27</v>
      </c>
      <c r="AE88" s="2">
        <v>0</v>
      </c>
      <c r="AF88" s="2">
        <v>0</v>
      </c>
      <c r="AG88" s="2" t="s">
        <v>650</v>
      </c>
    </row>
    <row r="89" spans="1:33">
      <c r="A89" s="1">
        <v>86</v>
      </c>
      <c r="B89" s="2" t="s">
        <v>649</v>
      </c>
      <c r="C89" s="2">
        <v>26</v>
      </c>
      <c r="D89" s="2" t="s">
        <v>648</v>
      </c>
      <c r="E89" s="2" t="s">
        <v>90</v>
      </c>
      <c r="F89" s="2">
        <v>4</v>
      </c>
      <c r="G89" s="2">
        <v>0</v>
      </c>
      <c r="H89" s="2"/>
      <c r="I89" s="2">
        <v>1</v>
      </c>
      <c r="J89" s="2">
        <v>1</v>
      </c>
      <c r="K89" s="2">
        <v>100</v>
      </c>
      <c r="L89" s="2">
        <v>5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100</v>
      </c>
      <c r="S89" s="2">
        <v>5</v>
      </c>
      <c r="T89" s="2">
        <v>5</v>
      </c>
      <c r="U89" s="2">
        <v>5</v>
      </c>
      <c r="V89" s="2">
        <v>5</v>
      </c>
      <c r="W89" s="2">
        <v>1.3</v>
      </c>
      <c r="X89" s="2">
        <v>87.5</v>
      </c>
      <c r="Y89" s="2">
        <v>89.4</v>
      </c>
      <c r="Z89" s="2">
        <v>0</v>
      </c>
      <c r="AA89" s="2">
        <v>0</v>
      </c>
      <c r="AB89" s="2">
        <v>0</v>
      </c>
      <c r="AC89" s="2">
        <v>5</v>
      </c>
      <c r="AD89" s="2">
        <v>5</v>
      </c>
      <c r="AE89" s="2">
        <v>0</v>
      </c>
      <c r="AF89" s="2">
        <v>0</v>
      </c>
      <c r="AG89" s="2"/>
    </row>
    <row r="90" spans="1:33">
      <c r="A90" s="1">
        <v>87</v>
      </c>
      <c r="B90" s="2" t="s">
        <v>670</v>
      </c>
      <c r="C90" s="2">
        <v>36</v>
      </c>
      <c r="D90" s="2" t="s">
        <v>272</v>
      </c>
      <c r="E90" s="2" t="s">
        <v>652</v>
      </c>
      <c r="F90" s="2">
        <v>17</v>
      </c>
      <c r="G90" s="2">
        <v>0</v>
      </c>
      <c r="H90" s="2"/>
      <c r="I90" s="2">
        <v>1</v>
      </c>
      <c r="J90" s="2">
        <v>2</v>
      </c>
      <c r="K90" s="2">
        <v>50</v>
      </c>
      <c r="L90" s="2">
        <v>4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/>
      <c r="S90" s="2">
        <v>4</v>
      </c>
      <c r="T90" s="2">
        <v>2</v>
      </c>
      <c r="U90" s="2">
        <v>2</v>
      </c>
      <c r="V90" s="2">
        <v>4</v>
      </c>
      <c r="W90" s="2">
        <v>0.2</v>
      </c>
      <c r="X90" s="2">
        <v>56.2</v>
      </c>
      <c r="Y90" s="2"/>
      <c r="Z90" s="2">
        <v>0</v>
      </c>
      <c r="AA90" s="2">
        <v>0</v>
      </c>
      <c r="AB90" s="2">
        <v>0</v>
      </c>
      <c r="AC90" s="2">
        <v>2</v>
      </c>
      <c r="AD90" s="2">
        <v>2</v>
      </c>
      <c r="AE90" s="2">
        <v>0</v>
      </c>
      <c r="AF90" s="2">
        <v>0</v>
      </c>
      <c r="AG90" s="2"/>
    </row>
    <row r="91" spans="1:33">
      <c r="A91" s="1">
        <v>88</v>
      </c>
      <c r="B91" s="2" t="s">
        <v>661</v>
      </c>
      <c r="C91" s="2">
        <v>31</v>
      </c>
      <c r="D91" s="2" t="s">
        <v>289</v>
      </c>
      <c r="E91" s="2" t="s">
        <v>652</v>
      </c>
      <c r="F91" s="2">
        <v>17</v>
      </c>
      <c r="G91" s="2">
        <v>0</v>
      </c>
      <c r="H91" s="2"/>
      <c r="I91" s="2">
        <v>1</v>
      </c>
      <c r="J91" s="2">
        <v>1</v>
      </c>
      <c r="K91" s="2">
        <v>100</v>
      </c>
      <c r="L91" s="2">
        <v>3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/>
      <c r="S91" s="2">
        <v>3</v>
      </c>
      <c r="T91" s="2">
        <v>3</v>
      </c>
      <c r="U91" s="2">
        <v>3</v>
      </c>
      <c r="V91" s="2">
        <v>3</v>
      </c>
      <c r="W91" s="2">
        <v>0.2</v>
      </c>
      <c r="X91" s="2">
        <v>79.2</v>
      </c>
      <c r="Y91" s="2"/>
      <c r="Z91" s="2">
        <v>0</v>
      </c>
      <c r="AA91" s="2">
        <v>0</v>
      </c>
      <c r="AB91" s="2">
        <v>0</v>
      </c>
      <c r="AC91" s="2">
        <v>3</v>
      </c>
      <c r="AD91" s="2">
        <v>3</v>
      </c>
      <c r="AE91" s="2">
        <v>0</v>
      </c>
      <c r="AF91" s="2">
        <v>0</v>
      </c>
      <c r="AG91" s="2"/>
    </row>
    <row r="92" spans="1:33">
      <c r="A92" s="1">
        <v>89</v>
      </c>
      <c r="B92" s="2" t="s">
        <v>316</v>
      </c>
      <c r="C92" s="2">
        <v>27</v>
      </c>
      <c r="D92" s="2" t="s">
        <v>264</v>
      </c>
      <c r="E92" s="2" t="s">
        <v>88</v>
      </c>
      <c r="F92" s="2">
        <v>14</v>
      </c>
      <c r="G92" s="2">
        <v>14</v>
      </c>
      <c r="H92" s="2"/>
      <c r="I92" s="2">
        <v>1</v>
      </c>
      <c r="J92" s="2">
        <v>1</v>
      </c>
      <c r="K92" s="2">
        <v>100</v>
      </c>
      <c r="L92" s="2">
        <v>3</v>
      </c>
      <c r="M92" s="2">
        <v>1</v>
      </c>
      <c r="N92" s="2">
        <v>100</v>
      </c>
      <c r="O92" s="2">
        <v>0</v>
      </c>
      <c r="P92" s="2">
        <v>0</v>
      </c>
      <c r="Q92" s="2">
        <v>1</v>
      </c>
      <c r="R92" s="2">
        <v>100</v>
      </c>
      <c r="S92" s="2">
        <v>3</v>
      </c>
      <c r="T92" s="2">
        <v>3</v>
      </c>
      <c r="U92" s="2">
        <v>23</v>
      </c>
      <c r="V92" s="2">
        <v>3</v>
      </c>
      <c r="W92" s="2">
        <v>0.2</v>
      </c>
      <c r="X92" s="2">
        <v>118.7</v>
      </c>
      <c r="Y92" s="2">
        <v>100</v>
      </c>
      <c r="Z92" s="2">
        <v>0</v>
      </c>
      <c r="AA92" s="2">
        <v>0</v>
      </c>
      <c r="AB92" s="2">
        <v>0</v>
      </c>
      <c r="AC92" s="2">
        <v>3</v>
      </c>
      <c r="AD92" s="2">
        <v>23</v>
      </c>
      <c r="AE92" s="2">
        <v>0</v>
      </c>
      <c r="AF92" s="2">
        <v>0</v>
      </c>
      <c r="AG92" s="2"/>
    </row>
    <row r="93" spans="1:33">
      <c r="A93" s="1">
        <v>90</v>
      </c>
      <c r="B93" s="2" t="s">
        <v>653</v>
      </c>
      <c r="C93" s="2">
        <v>29</v>
      </c>
      <c r="D93" s="2" t="s">
        <v>279</v>
      </c>
      <c r="E93" s="2" t="s">
        <v>652</v>
      </c>
      <c r="F93" s="2">
        <v>17</v>
      </c>
      <c r="G93" s="2">
        <v>0</v>
      </c>
      <c r="H93" s="2"/>
      <c r="I93" s="2">
        <v>1</v>
      </c>
      <c r="J93" s="2">
        <v>1</v>
      </c>
      <c r="K93" s="2">
        <v>100</v>
      </c>
      <c r="L93" s="2">
        <v>3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/>
      <c r="S93" s="2">
        <v>3</v>
      </c>
      <c r="T93" s="2">
        <v>3</v>
      </c>
      <c r="U93" s="2">
        <v>3</v>
      </c>
      <c r="V93" s="2">
        <v>3</v>
      </c>
      <c r="W93" s="2">
        <v>0.2</v>
      </c>
      <c r="X93" s="2">
        <v>79.2</v>
      </c>
      <c r="Y93" s="2"/>
      <c r="Z93" s="2">
        <v>0</v>
      </c>
      <c r="AA93" s="2">
        <v>0</v>
      </c>
      <c r="AB93" s="2">
        <v>0</v>
      </c>
      <c r="AC93" s="2">
        <v>3</v>
      </c>
      <c r="AD93" s="2">
        <v>3</v>
      </c>
      <c r="AE93" s="2">
        <v>0</v>
      </c>
      <c r="AF93" s="2">
        <v>0</v>
      </c>
      <c r="AG93" s="2"/>
    </row>
    <row r="94" spans="1:33">
      <c r="A94" s="1">
        <v>91</v>
      </c>
      <c r="B94" s="2" t="s">
        <v>406</v>
      </c>
      <c r="C94" s="2">
        <v>32</v>
      </c>
      <c r="D94" s="2" t="s">
        <v>274</v>
      </c>
      <c r="E94" s="2" t="s">
        <v>89</v>
      </c>
      <c r="F94" s="2">
        <v>15</v>
      </c>
      <c r="G94" s="2">
        <v>15</v>
      </c>
      <c r="H94" s="2"/>
      <c r="I94" s="2">
        <v>0</v>
      </c>
      <c r="J94" s="2">
        <v>1</v>
      </c>
      <c r="K94" s="2">
        <v>0</v>
      </c>
      <c r="L94" s="2">
        <v>0</v>
      </c>
      <c r="M94" s="2">
        <v>0</v>
      </c>
      <c r="N94" s="2">
        <v>0</v>
      </c>
      <c r="O94" s="2">
        <v>1</v>
      </c>
      <c r="P94" s="2">
        <v>100</v>
      </c>
      <c r="Q94" s="2">
        <v>0</v>
      </c>
      <c r="R94" s="2"/>
      <c r="S94" s="2"/>
      <c r="T94" s="2">
        <v>0</v>
      </c>
      <c r="U94" s="2">
        <v>-45</v>
      </c>
      <c r="V94" s="2"/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-45</v>
      </c>
      <c r="AE94" s="2">
        <v>0</v>
      </c>
      <c r="AF94" s="2">
        <v>0</v>
      </c>
      <c r="AG94" s="2"/>
    </row>
    <row r="95" spans="1:33">
      <c r="A95" s="1">
        <v>92</v>
      </c>
      <c r="B95" s="2" t="s">
        <v>584</v>
      </c>
      <c r="C95" s="2">
        <v>25</v>
      </c>
      <c r="D95" s="2" t="s">
        <v>266</v>
      </c>
      <c r="E95" s="2" t="s">
        <v>89</v>
      </c>
      <c r="F95" s="2">
        <v>17</v>
      </c>
      <c r="G95" s="2">
        <v>5</v>
      </c>
      <c r="H95" s="2"/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/>
      <c r="S95" s="2"/>
      <c r="T95" s="2">
        <v>0</v>
      </c>
      <c r="U95" s="2">
        <v>0</v>
      </c>
      <c r="V95" s="2"/>
      <c r="W95" s="2">
        <v>0</v>
      </c>
      <c r="X95" s="2">
        <v>39.6</v>
      </c>
      <c r="Y95" s="2">
        <v>1.7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/>
    </row>
    <row r="96" spans="1:33" ht="30">
      <c r="A96" s="1">
        <v>93</v>
      </c>
      <c r="B96" s="2" t="s">
        <v>337</v>
      </c>
      <c r="C96" s="2">
        <v>27</v>
      </c>
      <c r="D96" s="2" t="s">
        <v>267</v>
      </c>
      <c r="E96" s="2" t="s">
        <v>88</v>
      </c>
      <c r="F96" s="2">
        <v>16</v>
      </c>
      <c r="G96" s="2">
        <v>16</v>
      </c>
      <c r="H96" s="2"/>
      <c r="I96" s="2">
        <v>0</v>
      </c>
      <c r="J96" s="2">
        <v>0</v>
      </c>
      <c r="K96" s="2"/>
      <c r="L96" s="2">
        <v>0</v>
      </c>
      <c r="M96" s="2">
        <v>0</v>
      </c>
      <c r="N96" s="2"/>
      <c r="O96" s="2">
        <v>0</v>
      </c>
      <c r="P96" s="2"/>
      <c r="Q96" s="2">
        <v>0</v>
      </c>
      <c r="R96" s="2"/>
      <c r="S96" s="2"/>
      <c r="T96" s="2"/>
      <c r="U96" s="2"/>
      <c r="V96" s="2"/>
      <c r="W96" s="2">
        <v>0</v>
      </c>
      <c r="X96" s="2"/>
      <c r="Y96" s="2">
        <v>0.2</v>
      </c>
      <c r="Z96" s="2">
        <v>1</v>
      </c>
      <c r="AA96" s="2">
        <v>2</v>
      </c>
      <c r="AB96" s="2">
        <v>100</v>
      </c>
      <c r="AC96" s="2">
        <v>-2</v>
      </c>
      <c r="AD96" s="2">
        <v>-2</v>
      </c>
      <c r="AE96" s="2">
        <v>0</v>
      </c>
      <c r="AF96" s="2">
        <v>0</v>
      </c>
      <c r="AG96" s="2" t="s">
        <v>825</v>
      </c>
    </row>
    <row r="97" spans="1:33">
      <c r="A97" s="1">
        <v>94</v>
      </c>
      <c r="B97" s="2" t="s">
        <v>561</v>
      </c>
      <c r="C97" s="2">
        <v>29</v>
      </c>
      <c r="D97" s="2" t="s">
        <v>664</v>
      </c>
      <c r="E97" s="2" t="s">
        <v>89</v>
      </c>
      <c r="F97" s="2">
        <v>12</v>
      </c>
      <c r="G97" s="2">
        <v>9</v>
      </c>
      <c r="H97" s="2"/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/>
      <c r="S97" s="2"/>
      <c r="T97" s="2">
        <v>0</v>
      </c>
      <c r="U97" s="2">
        <v>0</v>
      </c>
      <c r="V97" s="2"/>
      <c r="W97" s="2">
        <v>0</v>
      </c>
      <c r="X97" s="2">
        <v>39.6</v>
      </c>
      <c r="Y97" s="2">
        <v>4.2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/>
    </row>
    <row r="98" spans="1:33">
      <c r="A98" s="1">
        <v>95</v>
      </c>
      <c r="B98" s="2" t="s">
        <v>551</v>
      </c>
      <c r="C98" s="2">
        <v>30</v>
      </c>
      <c r="D98" s="2" t="s">
        <v>291</v>
      </c>
      <c r="E98" s="2" t="s">
        <v>89</v>
      </c>
      <c r="F98" s="2">
        <v>16</v>
      </c>
      <c r="G98" s="2">
        <v>8</v>
      </c>
      <c r="H98" s="2"/>
      <c r="I98" s="2">
        <v>0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/>
      <c r="S98" s="2"/>
      <c r="T98" s="2">
        <v>0</v>
      </c>
      <c r="U98" s="2">
        <v>0</v>
      </c>
      <c r="V98" s="2"/>
      <c r="W98" s="2">
        <v>0</v>
      </c>
      <c r="X98" s="2">
        <v>39.6</v>
      </c>
      <c r="Y98" s="2">
        <v>4.0999999999999996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/>
    </row>
    <row r="99" spans="1:33">
      <c r="A99" s="1">
        <v>96</v>
      </c>
      <c r="B99" s="2" t="s">
        <v>543</v>
      </c>
      <c r="C99" s="2">
        <v>25</v>
      </c>
      <c r="D99" s="2" t="s">
        <v>290</v>
      </c>
      <c r="E99" s="2" t="s">
        <v>89</v>
      </c>
      <c r="F99" s="2">
        <v>16</v>
      </c>
      <c r="G99" s="2">
        <v>3</v>
      </c>
      <c r="H99" s="2"/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/>
      <c r="S99" s="2"/>
      <c r="T99" s="2">
        <v>0</v>
      </c>
      <c r="U99" s="2">
        <v>0</v>
      </c>
      <c r="V99" s="2"/>
      <c r="W99" s="2">
        <v>0</v>
      </c>
      <c r="X99" s="2">
        <v>39.6</v>
      </c>
      <c r="Y99" s="2">
        <v>5.4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/>
    </row>
    <row r="100" spans="1:33">
      <c r="A100" s="1">
        <v>97</v>
      </c>
      <c r="B100" s="2" t="s">
        <v>466</v>
      </c>
      <c r="C100" s="2">
        <v>26</v>
      </c>
      <c r="D100" s="2" t="s">
        <v>282</v>
      </c>
      <c r="E100" s="2" t="s">
        <v>88</v>
      </c>
      <c r="F100" s="2">
        <v>17</v>
      </c>
      <c r="G100" s="2">
        <v>0</v>
      </c>
      <c r="H100" s="2"/>
      <c r="I100" s="2">
        <v>0</v>
      </c>
      <c r="J100" s="2">
        <v>0</v>
      </c>
      <c r="K100" s="2"/>
      <c r="L100" s="2">
        <v>0</v>
      </c>
      <c r="M100" s="2">
        <v>0</v>
      </c>
      <c r="N100" s="2"/>
      <c r="O100" s="2">
        <v>0</v>
      </c>
      <c r="P100" s="2"/>
      <c r="Q100" s="2">
        <v>0</v>
      </c>
      <c r="R100" s="2"/>
      <c r="S100" s="2"/>
      <c r="T100" s="2"/>
      <c r="U100" s="2"/>
      <c r="V100" s="2"/>
      <c r="W100" s="2">
        <v>0</v>
      </c>
      <c r="X100" s="2"/>
      <c r="Y100" s="2">
        <v>1.3</v>
      </c>
      <c r="Z100" s="2">
        <v>1</v>
      </c>
      <c r="AA100" s="2">
        <v>1</v>
      </c>
      <c r="AB100" s="2">
        <v>100</v>
      </c>
      <c r="AC100" s="2">
        <v>-1</v>
      </c>
      <c r="AD100" s="2">
        <v>-1</v>
      </c>
      <c r="AE100" s="2">
        <v>0</v>
      </c>
      <c r="AF100" s="2">
        <v>0</v>
      </c>
      <c r="AG100" s="2"/>
    </row>
    <row r="101" spans="1:33">
      <c r="A101" s="1">
        <v>98</v>
      </c>
      <c r="B101" s="2" t="s">
        <v>668</v>
      </c>
      <c r="C101" s="2">
        <v>34</v>
      </c>
      <c r="D101" s="2" t="s">
        <v>293</v>
      </c>
      <c r="E101" s="2" t="s">
        <v>652</v>
      </c>
      <c r="F101" s="2">
        <v>17</v>
      </c>
      <c r="G101" s="2">
        <v>0</v>
      </c>
      <c r="H101" s="2"/>
      <c r="I101" s="2">
        <v>0</v>
      </c>
      <c r="J101" s="2">
        <v>2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/>
      <c r="S101" s="2"/>
      <c r="T101" s="2">
        <v>0</v>
      </c>
      <c r="U101" s="2">
        <v>0</v>
      </c>
      <c r="V101" s="2"/>
      <c r="W101" s="2">
        <v>0</v>
      </c>
      <c r="X101" s="2">
        <v>39.6</v>
      </c>
      <c r="Y101" s="2"/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/>
    </row>
    <row r="102" spans="1:33">
      <c r="A102" s="1">
        <v>99</v>
      </c>
      <c r="B102" s="2" t="s">
        <v>657</v>
      </c>
      <c r="C102" s="2">
        <v>31</v>
      </c>
      <c r="D102" s="2" t="s">
        <v>284</v>
      </c>
      <c r="E102" s="2" t="s">
        <v>656</v>
      </c>
      <c r="F102" s="2">
        <v>17</v>
      </c>
      <c r="G102" s="2">
        <v>0</v>
      </c>
      <c r="H102" s="2"/>
      <c r="I102" s="2">
        <v>0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/>
      <c r="S102" s="2"/>
      <c r="T102" s="2">
        <v>0</v>
      </c>
      <c r="U102" s="2">
        <v>0</v>
      </c>
      <c r="V102" s="2"/>
      <c r="W102" s="2">
        <v>0</v>
      </c>
      <c r="X102" s="2">
        <v>39.6</v>
      </c>
      <c r="Y102" s="2"/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 t="s">
        <v>651</v>
      </c>
    </row>
    <row r="103" spans="1:33">
      <c r="A103" s="1">
        <v>100</v>
      </c>
      <c r="B103" s="2" t="s">
        <v>611</v>
      </c>
      <c r="C103" s="2">
        <v>29</v>
      </c>
      <c r="D103" s="2" t="s">
        <v>275</v>
      </c>
      <c r="E103" s="2" t="s">
        <v>89</v>
      </c>
      <c r="F103" s="2">
        <v>12</v>
      </c>
      <c r="G103" s="2">
        <v>10</v>
      </c>
      <c r="H103" s="2"/>
      <c r="I103" s="2">
        <v>0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/>
      <c r="S103" s="2"/>
      <c r="T103" s="2">
        <v>0</v>
      </c>
      <c r="U103" s="2">
        <v>0</v>
      </c>
      <c r="V103" s="2"/>
      <c r="W103" s="2">
        <v>0</v>
      </c>
      <c r="X103" s="2">
        <v>39.6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/>
    </row>
    <row r="104" spans="1:33">
      <c r="A104" s="1">
        <v>101</v>
      </c>
      <c r="B104" s="2" t="s">
        <v>523</v>
      </c>
      <c r="C104" s="2">
        <v>28</v>
      </c>
      <c r="D104" s="2" t="s">
        <v>662</v>
      </c>
      <c r="E104" s="2" t="s">
        <v>89</v>
      </c>
      <c r="F104" s="2">
        <v>15</v>
      </c>
      <c r="G104" s="2">
        <v>15</v>
      </c>
      <c r="H104" s="2"/>
      <c r="I104" s="2">
        <v>0</v>
      </c>
      <c r="J104" s="2">
        <v>0</v>
      </c>
      <c r="K104" s="2"/>
      <c r="L104" s="2">
        <v>0</v>
      </c>
      <c r="M104" s="2">
        <v>0</v>
      </c>
      <c r="N104" s="2"/>
      <c r="O104" s="2">
        <v>0</v>
      </c>
      <c r="P104" s="2"/>
      <c r="Q104" s="2">
        <v>0</v>
      </c>
      <c r="R104" s="2"/>
      <c r="S104" s="2"/>
      <c r="T104" s="2"/>
      <c r="U104" s="2"/>
      <c r="V104" s="2"/>
      <c r="W104" s="2">
        <v>0</v>
      </c>
      <c r="X104" s="2"/>
      <c r="Y104" s="2">
        <v>0</v>
      </c>
      <c r="Z104" s="2">
        <v>1</v>
      </c>
      <c r="AA104" s="2">
        <v>10</v>
      </c>
      <c r="AB104" s="2">
        <v>100</v>
      </c>
      <c r="AC104" s="2">
        <v>-10</v>
      </c>
      <c r="AD104" s="2">
        <v>-10</v>
      </c>
      <c r="AE104" s="2">
        <v>0</v>
      </c>
      <c r="AF104" s="2">
        <v>0</v>
      </c>
      <c r="AG104" s="2"/>
    </row>
    <row r="105" spans="1:33">
      <c r="A105" s="1">
        <v>102</v>
      </c>
      <c r="B105" s="2" t="s">
        <v>345</v>
      </c>
      <c r="C105" s="2">
        <v>28</v>
      </c>
      <c r="D105" s="2" t="s">
        <v>268</v>
      </c>
      <c r="E105" s="2" t="s">
        <v>88</v>
      </c>
      <c r="F105" s="2">
        <v>14</v>
      </c>
      <c r="G105" s="2">
        <v>14</v>
      </c>
      <c r="H105" s="2"/>
      <c r="I105" s="2">
        <v>0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/>
      <c r="S105" s="2"/>
      <c r="T105" s="2">
        <v>0</v>
      </c>
      <c r="U105" s="2">
        <v>0</v>
      </c>
      <c r="V105" s="2"/>
      <c r="W105" s="2">
        <v>0</v>
      </c>
      <c r="X105" s="2">
        <v>39.6</v>
      </c>
      <c r="Y105" s="2">
        <v>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 t="s">
        <v>651</v>
      </c>
    </row>
    <row r="106" spans="1:33">
      <c r="A106" s="1">
        <v>103</v>
      </c>
      <c r="B106" s="2" t="s">
        <v>479</v>
      </c>
      <c r="C106" s="2">
        <v>27</v>
      </c>
      <c r="D106" s="2" t="s">
        <v>283</v>
      </c>
      <c r="E106" s="2" t="s">
        <v>89</v>
      </c>
      <c r="F106" s="2">
        <v>16</v>
      </c>
      <c r="G106" s="2">
        <v>16</v>
      </c>
      <c r="H106" s="2"/>
      <c r="I106" s="2">
        <v>0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/>
      <c r="S106" s="2"/>
      <c r="T106" s="2">
        <v>0</v>
      </c>
      <c r="U106" s="2">
        <v>0</v>
      </c>
      <c r="V106" s="2"/>
      <c r="W106" s="2">
        <v>0</v>
      </c>
      <c r="X106" s="2">
        <v>39.6</v>
      </c>
      <c r="Y106" s="2">
        <v>3.6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/>
    </row>
    <row r="107" spans="1:33">
      <c r="A107" s="1">
        <v>104</v>
      </c>
      <c r="B107" s="2" t="s">
        <v>404</v>
      </c>
      <c r="C107" s="2">
        <v>27</v>
      </c>
      <c r="D107" s="2" t="s">
        <v>274</v>
      </c>
      <c r="E107" s="2" t="s">
        <v>89</v>
      </c>
      <c r="F107" s="2">
        <v>17</v>
      </c>
      <c r="G107" s="2">
        <v>17</v>
      </c>
      <c r="H107" s="2"/>
      <c r="I107" s="2">
        <v>0</v>
      </c>
      <c r="J107" s="2">
        <v>1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/>
      <c r="S107" s="2"/>
      <c r="T107" s="2">
        <v>0</v>
      </c>
      <c r="U107" s="2">
        <v>0</v>
      </c>
      <c r="V107" s="2"/>
      <c r="W107" s="2">
        <v>0</v>
      </c>
      <c r="X107" s="2">
        <v>39.6</v>
      </c>
      <c r="Y107" s="2"/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/>
    </row>
    <row r="108" spans="1:33">
      <c r="A108" s="1">
        <v>105</v>
      </c>
      <c r="B108" s="2" t="s">
        <v>511</v>
      </c>
      <c r="C108" s="2">
        <v>21</v>
      </c>
      <c r="D108" s="2" t="s">
        <v>287</v>
      </c>
      <c r="E108" s="2" t="s">
        <v>89</v>
      </c>
      <c r="F108" s="2">
        <v>15</v>
      </c>
      <c r="G108" s="2">
        <v>13</v>
      </c>
      <c r="H108" s="2"/>
      <c r="I108" s="2">
        <v>0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/>
      <c r="S108" s="2"/>
      <c r="T108" s="2">
        <v>0</v>
      </c>
      <c r="U108" s="2">
        <v>0</v>
      </c>
      <c r="V108" s="2"/>
      <c r="W108" s="2">
        <v>0</v>
      </c>
      <c r="X108" s="2">
        <v>39.6</v>
      </c>
      <c r="Y108" s="2">
        <v>2.4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 t="s">
        <v>655</v>
      </c>
    </row>
    <row r="109" spans="1:33">
      <c r="A109" s="1">
        <v>106</v>
      </c>
      <c r="B109" s="2" t="s">
        <v>735</v>
      </c>
      <c r="C109" s="2">
        <v>27</v>
      </c>
      <c r="D109" s="2" t="s">
        <v>676</v>
      </c>
      <c r="E109" s="2" t="s">
        <v>90</v>
      </c>
      <c r="F109" s="2">
        <v>1</v>
      </c>
      <c r="G109" s="2">
        <v>0</v>
      </c>
      <c r="H109" s="2"/>
      <c r="I109" s="2">
        <v>0</v>
      </c>
      <c r="J109" s="2">
        <v>0</v>
      </c>
      <c r="K109" s="2"/>
      <c r="L109" s="2">
        <v>0</v>
      </c>
      <c r="M109" s="2">
        <v>0</v>
      </c>
      <c r="N109" s="2"/>
      <c r="O109" s="2">
        <v>0</v>
      </c>
      <c r="P109" s="2"/>
      <c r="Q109" s="2">
        <v>0</v>
      </c>
      <c r="R109" s="2"/>
      <c r="S109" s="2"/>
      <c r="T109" s="2"/>
      <c r="U109" s="2"/>
      <c r="V109" s="2"/>
      <c r="W109" s="2">
        <v>0</v>
      </c>
      <c r="X109" s="2"/>
      <c r="Y109" s="2">
        <v>0</v>
      </c>
      <c r="Z109" s="2">
        <v>1</v>
      </c>
      <c r="AA109" s="2">
        <v>5</v>
      </c>
      <c r="AB109" s="2">
        <v>100</v>
      </c>
      <c r="AC109" s="2">
        <v>-5</v>
      </c>
      <c r="AD109" s="2">
        <v>-5</v>
      </c>
      <c r="AE109" s="2">
        <v>0</v>
      </c>
      <c r="AF109" s="2">
        <v>0</v>
      </c>
      <c r="AG109" s="2"/>
    </row>
    <row r="110" spans="1:33">
      <c r="A110" s="1">
        <v>107</v>
      </c>
      <c r="B110" s="2" t="s">
        <v>312</v>
      </c>
      <c r="C110" s="2">
        <v>24</v>
      </c>
      <c r="D110" s="2" t="s">
        <v>654</v>
      </c>
      <c r="E110" s="2" t="s">
        <v>89</v>
      </c>
      <c r="F110" s="2">
        <v>11</v>
      </c>
      <c r="G110" s="2">
        <v>4</v>
      </c>
      <c r="H110" s="2"/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/>
      <c r="S110" s="2"/>
      <c r="T110" s="2">
        <v>0</v>
      </c>
      <c r="U110" s="2">
        <v>0</v>
      </c>
      <c r="V110" s="2"/>
      <c r="W110" s="2">
        <v>0</v>
      </c>
      <c r="X110" s="2">
        <v>39.6</v>
      </c>
      <c r="Y110" s="2">
        <v>2.1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/>
    </row>
    <row r="111" spans="1:33">
      <c r="A111" s="1">
        <v>108</v>
      </c>
      <c r="B111" s="2" t="s">
        <v>311</v>
      </c>
      <c r="C111" s="2">
        <v>28</v>
      </c>
      <c r="D111" s="2" t="s">
        <v>654</v>
      </c>
      <c r="E111" s="2" t="s">
        <v>89</v>
      </c>
      <c r="F111" s="2">
        <v>15</v>
      </c>
      <c r="G111" s="2">
        <v>15</v>
      </c>
      <c r="H111" s="2"/>
      <c r="I111" s="2">
        <v>0</v>
      </c>
      <c r="J111" s="2">
        <v>0</v>
      </c>
      <c r="K111" s="2"/>
      <c r="L111" s="2">
        <v>0</v>
      </c>
      <c r="M111" s="2">
        <v>0</v>
      </c>
      <c r="N111" s="2"/>
      <c r="O111" s="2">
        <v>0</v>
      </c>
      <c r="P111" s="2"/>
      <c r="Q111" s="2">
        <v>0</v>
      </c>
      <c r="R111" s="2"/>
      <c r="S111" s="2"/>
      <c r="T111" s="2"/>
      <c r="U111" s="2"/>
      <c r="V111" s="2"/>
      <c r="W111" s="2">
        <v>0</v>
      </c>
      <c r="X111" s="2"/>
      <c r="Y111" s="2"/>
      <c r="Z111" s="2">
        <v>1</v>
      </c>
      <c r="AA111" s="2">
        <v>4</v>
      </c>
      <c r="AB111" s="2">
        <v>100</v>
      </c>
      <c r="AC111" s="2">
        <v>-4</v>
      </c>
      <c r="AD111" s="2">
        <v>-4</v>
      </c>
      <c r="AE111" s="2">
        <v>0</v>
      </c>
      <c r="AF111" s="2">
        <v>0</v>
      </c>
      <c r="AG111" s="2"/>
    </row>
    <row r="112" spans="1:33">
      <c r="A112" s="1">
        <v>109</v>
      </c>
      <c r="B112" s="2" t="s">
        <v>962</v>
      </c>
      <c r="C112" s="2">
        <v>24</v>
      </c>
      <c r="D112" s="2" t="s">
        <v>264</v>
      </c>
      <c r="E112" s="2" t="s">
        <v>839</v>
      </c>
      <c r="F112" s="2">
        <v>17</v>
      </c>
      <c r="G112" s="2">
        <v>17</v>
      </c>
      <c r="H112" s="2"/>
      <c r="I112" s="2">
        <v>0</v>
      </c>
      <c r="J112" s="2">
        <v>0</v>
      </c>
      <c r="K112" s="2"/>
      <c r="L112" s="2">
        <v>0</v>
      </c>
      <c r="M112" s="2">
        <v>0</v>
      </c>
      <c r="N112" s="2"/>
      <c r="O112" s="2">
        <v>0</v>
      </c>
      <c r="P112" s="2"/>
      <c r="Q112" s="2">
        <v>0</v>
      </c>
      <c r="R112" s="2"/>
      <c r="S112" s="2"/>
      <c r="T112" s="2"/>
      <c r="U112" s="2"/>
      <c r="V112" s="2"/>
      <c r="W112" s="2">
        <v>0</v>
      </c>
      <c r="X112" s="2"/>
      <c r="Y112" s="2">
        <v>1.9</v>
      </c>
      <c r="Z112" s="2">
        <v>1</v>
      </c>
      <c r="AA112" s="2">
        <v>1</v>
      </c>
      <c r="AB112" s="2">
        <v>100</v>
      </c>
      <c r="AC112" s="2">
        <v>-1</v>
      </c>
      <c r="AD112" s="2">
        <v>-1</v>
      </c>
      <c r="AE112" s="2">
        <v>0</v>
      </c>
      <c r="AF112" s="2">
        <v>0</v>
      </c>
      <c r="AG112" s="2" t="s">
        <v>650</v>
      </c>
    </row>
    <row r="114" spans="2:2">
      <c r="B114" s="73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0221-4AE7-4D46-9DC6-EA334B841ACD}">
  <dimension ref="A1:S501"/>
  <sheetViews>
    <sheetView workbookViewId="0">
      <selection activeCell="B229" sqref="B229"/>
    </sheetView>
  </sheetViews>
  <sheetFormatPr defaultRowHeight="15"/>
  <cols>
    <col min="1" max="1" width="4" bestFit="1" customWidth="1"/>
    <col min="2" max="2" width="26.140625" bestFit="1" customWidth="1"/>
    <col min="3" max="3" width="4.42578125" bestFit="1" customWidth="1"/>
    <col min="4" max="4" width="5.85546875" bestFit="1" customWidth="1"/>
    <col min="5" max="5" width="4.140625" bestFit="1" customWidth="1"/>
    <col min="6" max="6" width="3" bestFit="1" customWidth="1"/>
    <col min="7" max="7" width="3.42578125" bestFit="1" customWidth="1"/>
    <col min="8" max="8" width="4" bestFit="1" customWidth="1"/>
    <col min="9" max="9" width="5" bestFit="1" customWidth="1"/>
    <col min="10" max="10" width="3.28515625" bestFit="1" customWidth="1"/>
    <col min="11" max="11" width="7.7109375" bestFit="1" customWidth="1"/>
    <col min="12" max="12" width="3.28515625" bestFit="1" customWidth="1"/>
    <col min="13" max="13" width="6.42578125" bestFit="1" customWidth="1"/>
    <col min="14" max="14" width="4" bestFit="1" customWidth="1"/>
    <col min="15" max="15" width="5" bestFit="1" customWidth="1"/>
    <col min="16" max="16" width="6" bestFit="1" customWidth="1"/>
    <col min="17" max="17" width="5" bestFit="1" customWidth="1"/>
    <col min="18" max="18" width="4.85546875" bestFit="1" customWidth="1"/>
    <col min="19" max="19" width="36.5703125" bestFit="1" customWidth="1"/>
  </cols>
  <sheetData>
    <row r="1" spans="1:19" ht="15" customHeight="1">
      <c r="A1" s="158"/>
      <c r="B1" s="158"/>
      <c r="C1" s="158"/>
      <c r="D1" s="158"/>
      <c r="E1" s="158"/>
      <c r="F1" s="158"/>
      <c r="G1" s="158"/>
      <c r="H1" s="158" t="s">
        <v>59</v>
      </c>
      <c r="I1" s="158"/>
      <c r="J1" s="158"/>
      <c r="K1" s="158"/>
      <c r="L1" s="158"/>
      <c r="M1" s="158"/>
      <c r="N1" s="158"/>
      <c r="O1" s="158"/>
      <c r="P1" s="158"/>
      <c r="Q1" s="158"/>
      <c r="R1" s="1"/>
      <c r="S1" s="1"/>
    </row>
    <row r="2" spans="1:19">
      <c r="A2" s="1" t="s">
        <v>0</v>
      </c>
      <c r="B2" s="1" t="s">
        <v>296</v>
      </c>
      <c r="C2" s="1" t="s">
        <v>726</v>
      </c>
      <c r="D2" s="1" t="s">
        <v>93</v>
      </c>
      <c r="E2" s="1" t="s">
        <v>95</v>
      </c>
      <c r="F2" s="1" t="s">
        <v>2</v>
      </c>
      <c r="G2" s="1" t="s">
        <v>725</v>
      </c>
      <c r="H2" s="1" t="s">
        <v>3</v>
      </c>
      <c r="I2" s="1" t="s">
        <v>4</v>
      </c>
      <c r="J2" s="1" t="s">
        <v>5</v>
      </c>
      <c r="K2" s="1" t="s">
        <v>71</v>
      </c>
      <c r="L2" s="1" t="s">
        <v>826</v>
      </c>
      <c r="M2" s="1" t="s">
        <v>973</v>
      </c>
      <c r="N2" s="1" t="s">
        <v>6</v>
      </c>
      <c r="O2" s="1" t="s">
        <v>7</v>
      </c>
      <c r="P2" s="1" t="s">
        <v>8</v>
      </c>
      <c r="Q2" s="1" t="s">
        <v>984</v>
      </c>
      <c r="R2" s="1" t="s">
        <v>9</v>
      </c>
      <c r="S2" s="1" t="s">
        <v>724</v>
      </c>
    </row>
    <row r="3" spans="1:19" ht="30">
      <c r="A3" s="1">
        <v>1</v>
      </c>
      <c r="B3" s="2" t="s">
        <v>337</v>
      </c>
      <c r="C3" s="2">
        <v>27</v>
      </c>
      <c r="D3" s="2" t="s">
        <v>267</v>
      </c>
      <c r="E3" s="2" t="s">
        <v>88</v>
      </c>
      <c r="F3" s="2">
        <v>16</v>
      </c>
      <c r="G3" s="2">
        <v>16</v>
      </c>
      <c r="H3" s="2">
        <v>345</v>
      </c>
      <c r="I3" s="2">
        <v>2005</v>
      </c>
      <c r="J3" s="2">
        <v>13</v>
      </c>
      <c r="K3" s="143">
        <f>J3/H3</f>
        <v>3.7681159420289857E-2</v>
      </c>
      <c r="L3" s="2">
        <v>82</v>
      </c>
      <c r="M3" s="2">
        <v>52.5</v>
      </c>
      <c r="N3" s="2">
        <v>72</v>
      </c>
      <c r="O3" s="2">
        <v>5.8</v>
      </c>
      <c r="P3" s="2">
        <v>125.3</v>
      </c>
      <c r="Q3" s="2">
        <v>21.6</v>
      </c>
      <c r="R3" s="2">
        <v>2</v>
      </c>
      <c r="S3" s="2" t="s">
        <v>825</v>
      </c>
    </row>
    <row r="4" spans="1:19">
      <c r="A4" s="1">
        <v>2</v>
      </c>
      <c r="B4" s="2" t="s">
        <v>364</v>
      </c>
      <c r="C4" s="2">
        <v>30</v>
      </c>
      <c r="D4" s="2" t="s">
        <v>270</v>
      </c>
      <c r="E4" s="2" t="s">
        <v>88</v>
      </c>
      <c r="F4" s="2">
        <v>17</v>
      </c>
      <c r="G4" s="2">
        <v>17</v>
      </c>
      <c r="H4" s="2">
        <v>325</v>
      </c>
      <c r="I4" s="2">
        <v>1921</v>
      </c>
      <c r="J4" s="2">
        <v>16</v>
      </c>
      <c r="K4" s="143">
        <f t="shared" ref="K4:K67" si="0">J4/H4</f>
        <v>4.9230769230769231E-2</v>
      </c>
      <c r="L4" s="2">
        <v>94</v>
      </c>
      <c r="M4" s="2">
        <v>58.8</v>
      </c>
      <c r="N4" s="2">
        <v>87</v>
      </c>
      <c r="O4" s="2">
        <v>5.9</v>
      </c>
      <c r="P4" s="2">
        <v>113</v>
      </c>
      <c r="Q4" s="2">
        <v>19.100000000000001</v>
      </c>
      <c r="R4" s="2">
        <v>3</v>
      </c>
      <c r="S4" s="2" t="s">
        <v>824</v>
      </c>
    </row>
    <row r="5" spans="1:19">
      <c r="A5" s="1">
        <v>3</v>
      </c>
      <c r="B5" s="2" t="s">
        <v>330</v>
      </c>
      <c r="C5" s="2">
        <v>24</v>
      </c>
      <c r="D5" s="2" t="s">
        <v>266</v>
      </c>
      <c r="E5" s="2" t="s">
        <v>88</v>
      </c>
      <c r="F5" s="2">
        <v>16</v>
      </c>
      <c r="G5" s="2">
        <v>16</v>
      </c>
      <c r="H5" s="2">
        <v>316</v>
      </c>
      <c r="I5" s="2">
        <v>1299</v>
      </c>
      <c r="J5" s="2">
        <v>14</v>
      </c>
      <c r="K5" s="143">
        <f t="shared" si="0"/>
        <v>4.4303797468354431E-2</v>
      </c>
      <c r="L5" s="2">
        <v>85</v>
      </c>
      <c r="M5" s="2">
        <v>50.9</v>
      </c>
      <c r="N5" s="2">
        <v>30</v>
      </c>
      <c r="O5" s="2">
        <v>4.0999999999999996</v>
      </c>
      <c r="P5" s="2">
        <v>81.2</v>
      </c>
      <c r="Q5" s="2">
        <v>19.8</v>
      </c>
      <c r="R5" s="2">
        <v>5</v>
      </c>
      <c r="S5" s="2" t="s">
        <v>823</v>
      </c>
    </row>
    <row r="6" spans="1:19">
      <c r="A6" s="1">
        <v>4</v>
      </c>
      <c r="B6" s="2" t="s">
        <v>475</v>
      </c>
      <c r="C6" s="2">
        <v>22</v>
      </c>
      <c r="D6" s="2" t="s">
        <v>283</v>
      </c>
      <c r="E6" s="2" t="s">
        <v>88</v>
      </c>
      <c r="F6" s="2">
        <v>17</v>
      </c>
      <c r="G6" s="2">
        <v>17</v>
      </c>
      <c r="H6" s="2">
        <v>304</v>
      </c>
      <c r="I6" s="2">
        <v>1456</v>
      </c>
      <c r="J6" s="2">
        <v>14</v>
      </c>
      <c r="K6" s="143">
        <f t="shared" si="0"/>
        <v>4.6052631578947366E-2</v>
      </c>
      <c r="L6" s="2">
        <v>82</v>
      </c>
      <c r="M6" s="2">
        <v>60.2</v>
      </c>
      <c r="N6" s="2">
        <v>37</v>
      </c>
      <c r="O6" s="2">
        <v>4.8</v>
      </c>
      <c r="P6" s="2">
        <v>85.6</v>
      </c>
      <c r="Q6" s="2">
        <v>17.899999999999999</v>
      </c>
      <c r="R6" s="2">
        <v>1</v>
      </c>
      <c r="S6" s="2" t="s">
        <v>651</v>
      </c>
    </row>
    <row r="7" spans="1:19">
      <c r="A7" s="1">
        <v>5</v>
      </c>
      <c r="B7" s="2" t="s">
        <v>456</v>
      </c>
      <c r="C7" s="2">
        <v>25</v>
      </c>
      <c r="D7" s="2" t="s">
        <v>281</v>
      </c>
      <c r="E7" s="2" t="s">
        <v>88</v>
      </c>
      <c r="F7" s="2">
        <v>14</v>
      </c>
      <c r="G7" s="2">
        <v>13</v>
      </c>
      <c r="H7" s="2">
        <v>303</v>
      </c>
      <c r="I7" s="2">
        <v>1431</v>
      </c>
      <c r="J7" s="2">
        <v>11</v>
      </c>
      <c r="K7" s="143">
        <f t="shared" si="0"/>
        <v>3.6303630363036306E-2</v>
      </c>
      <c r="L7" s="2">
        <v>71</v>
      </c>
      <c r="M7" s="2">
        <v>45.9</v>
      </c>
      <c r="N7" s="2">
        <v>70</v>
      </c>
      <c r="O7" s="2">
        <v>4.7</v>
      </c>
      <c r="P7" s="2">
        <v>102.2</v>
      </c>
      <c r="Q7" s="2">
        <v>21.6</v>
      </c>
      <c r="R7" s="2">
        <v>4</v>
      </c>
      <c r="S7" s="2" t="s">
        <v>822</v>
      </c>
    </row>
    <row r="8" spans="1:19">
      <c r="A8" s="1">
        <v>6</v>
      </c>
      <c r="B8" s="2" t="s">
        <v>353</v>
      </c>
      <c r="C8" s="2">
        <v>26</v>
      </c>
      <c r="D8" s="2" t="s">
        <v>694</v>
      </c>
      <c r="E8" s="2" t="s">
        <v>88</v>
      </c>
      <c r="F8" s="2">
        <v>17</v>
      </c>
      <c r="G8" s="2">
        <v>17</v>
      </c>
      <c r="H8" s="2">
        <v>301</v>
      </c>
      <c r="I8" s="2">
        <v>1329</v>
      </c>
      <c r="J8" s="2">
        <v>15</v>
      </c>
      <c r="K8" s="143">
        <f t="shared" si="0"/>
        <v>4.9833887043189369E-2</v>
      </c>
      <c r="L8" s="2">
        <v>73</v>
      </c>
      <c r="M8" s="2">
        <v>52.2</v>
      </c>
      <c r="N8" s="2">
        <v>38</v>
      </c>
      <c r="O8" s="2">
        <v>4.4000000000000004</v>
      </c>
      <c r="P8" s="2">
        <v>78.2</v>
      </c>
      <c r="Q8" s="2">
        <v>17.7</v>
      </c>
      <c r="R8" s="2">
        <v>4</v>
      </c>
      <c r="S8" s="2" t="s">
        <v>821</v>
      </c>
    </row>
    <row r="9" spans="1:19">
      <c r="A9" s="1">
        <v>7</v>
      </c>
      <c r="B9" s="2" t="s">
        <v>483</v>
      </c>
      <c r="C9" s="2">
        <v>26</v>
      </c>
      <c r="D9" s="2" t="s">
        <v>284</v>
      </c>
      <c r="E9" s="2" t="s">
        <v>88</v>
      </c>
      <c r="F9" s="2">
        <v>17</v>
      </c>
      <c r="G9" s="2">
        <v>17</v>
      </c>
      <c r="H9" s="2">
        <v>263</v>
      </c>
      <c r="I9" s="2">
        <v>1043</v>
      </c>
      <c r="J9" s="2">
        <v>6</v>
      </c>
      <c r="K9" s="143">
        <f t="shared" si="0"/>
        <v>2.2813688212927757E-2</v>
      </c>
      <c r="L9" s="2">
        <v>50</v>
      </c>
      <c r="M9" s="2">
        <v>43.7</v>
      </c>
      <c r="N9" s="2">
        <v>36</v>
      </c>
      <c r="O9" s="2">
        <v>4</v>
      </c>
      <c r="P9" s="2">
        <v>61.4</v>
      </c>
      <c r="Q9" s="2">
        <v>15.5</v>
      </c>
      <c r="R9" s="2">
        <v>0</v>
      </c>
      <c r="S9" s="2"/>
    </row>
    <row r="10" spans="1:19">
      <c r="A10" s="1">
        <v>8</v>
      </c>
      <c r="B10" s="2" t="s">
        <v>546</v>
      </c>
      <c r="C10" s="2">
        <v>27</v>
      </c>
      <c r="D10" s="2" t="s">
        <v>291</v>
      </c>
      <c r="E10" s="2" t="s">
        <v>88</v>
      </c>
      <c r="F10" s="2">
        <v>16</v>
      </c>
      <c r="G10" s="2">
        <v>16</v>
      </c>
      <c r="H10" s="2">
        <v>260</v>
      </c>
      <c r="I10" s="2">
        <v>1079</v>
      </c>
      <c r="J10" s="2">
        <v>5</v>
      </c>
      <c r="K10" s="143">
        <f t="shared" si="0"/>
        <v>1.9230769230769232E-2</v>
      </c>
      <c r="L10" s="2">
        <v>53</v>
      </c>
      <c r="M10" s="2">
        <v>47.7</v>
      </c>
      <c r="N10" s="2">
        <v>41</v>
      </c>
      <c r="O10" s="2">
        <v>4.2</v>
      </c>
      <c r="P10" s="2">
        <v>67.400000000000006</v>
      </c>
      <c r="Q10" s="2">
        <v>16.3</v>
      </c>
      <c r="R10" s="2">
        <v>2</v>
      </c>
      <c r="S10" s="2"/>
    </row>
    <row r="11" spans="1:19">
      <c r="A11" s="1">
        <v>9</v>
      </c>
      <c r="B11" s="2" t="s">
        <v>465</v>
      </c>
      <c r="C11" s="2">
        <v>30</v>
      </c>
      <c r="D11" s="2" t="s">
        <v>282</v>
      </c>
      <c r="E11" s="2" t="s">
        <v>88</v>
      </c>
      <c r="F11" s="2">
        <v>17</v>
      </c>
      <c r="G11" s="2">
        <v>17</v>
      </c>
      <c r="H11" s="2">
        <v>255</v>
      </c>
      <c r="I11" s="2">
        <v>1138</v>
      </c>
      <c r="J11" s="2">
        <v>5</v>
      </c>
      <c r="K11" s="143">
        <f t="shared" si="0"/>
        <v>1.9607843137254902E-2</v>
      </c>
      <c r="L11" s="2">
        <v>49</v>
      </c>
      <c r="M11" s="2">
        <v>49.8</v>
      </c>
      <c r="N11" s="2">
        <v>41</v>
      </c>
      <c r="O11" s="2">
        <v>4.5</v>
      </c>
      <c r="P11" s="2">
        <v>66.900000000000006</v>
      </c>
      <c r="Q11" s="2">
        <v>15</v>
      </c>
      <c r="R11" s="2">
        <v>5</v>
      </c>
      <c r="S11" s="2"/>
    </row>
    <row r="12" spans="1:19">
      <c r="A12" s="1">
        <v>10</v>
      </c>
      <c r="B12" s="2" t="s">
        <v>400</v>
      </c>
      <c r="C12" s="2">
        <v>25</v>
      </c>
      <c r="D12" s="2" t="s">
        <v>274</v>
      </c>
      <c r="E12" s="2" t="s">
        <v>88</v>
      </c>
      <c r="F12" s="2">
        <v>17</v>
      </c>
      <c r="G12" s="2">
        <v>17</v>
      </c>
      <c r="H12" s="2">
        <v>253</v>
      </c>
      <c r="I12" s="2">
        <v>959</v>
      </c>
      <c r="J12" s="2">
        <v>6</v>
      </c>
      <c r="K12" s="143">
        <f t="shared" si="0"/>
        <v>2.3715415019762844E-2</v>
      </c>
      <c r="L12" s="2">
        <v>43</v>
      </c>
      <c r="M12" s="2">
        <v>43.9</v>
      </c>
      <c r="N12" s="2">
        <v>56</v>
      </c>
      <c r="O12" s="2">
        <v>3.8</v>
      </c>
      <c r="P12" s="2">
        <v>56.4</v>
      </c>
      <c r="Q12" s="2">
        <v>14.9</v>
      </c>
      <c r="R12" s="2">
        <v>2</v>
      </c>
      <c r="S12" s="2"/>
    </row>
    <row r="13" spans="1:19">
      <c r="A13" s="1">
        <v>11</v>
      </c>
      <c r="B13" s="2" t="s">
        <v>315</v>
      </c>
      <c r="C13" s="2">
        <v>22</v>
      </c>
      <c r="D13" s="2" t="s">
        <v>264</v>
      </c>
      <c r="E13" s="2" t="s">
        <v>88</v>
      </c>
      <c r="F13" s="2">
        <v>17</v>
      </c>
      <c r="G13" s="2">
        <v>4</v>
      </c>
      <c r="H13" s="2">
        <v>250</v>
      </c>
      <c r="I13" s="2">
        <v>1412</v>
      </c>
      <c r="J13" s="2">
        <v>16</v>
      </c>
      <c r="K13" s="143">
        <f t="shared" si="0"/>
        <v>6.4000000000000001E-2</v>
      </c>
      <c r="L13" s="2">
        <v>70</v>
      </c>
      <c r="M13" s="2">
        <v>53.6</v>
      </c>
      <c r="N13" s="2">
        <v>70</v>
      </c>
      <c r="O13" s="2">
        <v>5.6</v>
      </c>
      <c r="P13" s="2">
        <v>83.1</v>
      </c>
      <c r="Q13" s="2">
        <v>14.7</v>
      </c>
      <c r="R13" s="2">
        <v>1</v>
      </c>
      <c r="S13" s="2" t="s">
        <v>820</v>
      </c>
    </row>
    <row r="14" spans="1:19">
      <c r="A14" s="1">
        <v>12</v>
      </c>
      <c r="B14" s="2" t="s">
        <v>565</v>
      </c>
      <c r="C14" s="2">
        <v>25</v>
      </c>
      <c r="D14" s="2" t="s">
        <v>293</v>
      </c>
      <c r="E14" s="2" t="s">
        <v>88</v>
      </c>
      <c r="F14" s="2">
        <v>15</v>
      </c>
      <c r="G14" s="2">
        <v>15</v>
      </c>
      <c r="H14" s="2">
        <v>250</v>
      </c>
      <c r="I14" s="2">
        <v>1195</v>
      </c>
      <c r="J14" s="2">
        <v>10</v>
      </c>
      <c r="K14" s="143">
        <f t="shared" si="0"/>
        <v>0.04</v>
      </c>
      <c r="L14" s="2">
        <v>62</v>
      </c>
      <c r="M14" s="2">
        <v>54.8</v>
      </c>
      <c r="N14" s="2">
        <v>38</v>
      </c>
      <c r="O14" s="2">
        <v>4.8</v>
      </c>
      <c r="P14" s="2">
        <v>79.7</v>
      </c>
      <c r="Q14" s="2">
        <v>16.7</v>
      </c>
      <c r="R14" s="2">
        <v>4</v>
      </c>
      <c r="S14" s="2"/>
    </row>
    <row r="15" spans="1:19">
      <c r="A15" s="1">
        <v>13</v>
      </c>
      <c r="B15" s="2" t="s">
        <v>345</v>
      </c>
      <c r="C15" s="2">
        <v>28</v>
      </c>
      <c r="D15" s="2" t="s">
        <v>268</v>
      </c>
      <c r="E15" s="2" t="s">
        <v>88</v>
      </c>
      <c r="F15" s="2">
        <v>14</v>
      </c>
      <c r="G15" s="2">
        <v>14</v>
      </c>
      <c r="H15" s="2">
        <v>245</v>
      </c>
      <c r="I15" s="2">
        <v>1016</v>
      </c>
      <c r="J15" s="2">
        <v>11</v>
      </c>
      <c r="K15" s="143">
        <f t="shared" si="0"/>
        <v>4.4897959183673466E-2</v>
      </c>
      <c r="L15" s="2">
        <v>52</v>
      </c>
      <c r="M15" s="2">
        <v>42.4</v>
      </c>
      <c r="N15" s="2">
        <v>59</v>
      </c>
      <c r="O15" s="2">
        <v>4.0999999999999996</v>
      </c>
      <c r="P15" s="2">
        <v>72.599999999999994</v>
      </c>
      <c r="Q15" s="2">
        <v>17.5</v>
      </c>
      <c r="R15" s="2">
        <v>0</v>
      </c>
      <c r="S15" s="2" t="s">
        <v>651</v>
      </c>
    </row>
    <row r="16" spans="1:19">
      <c r="A16" s="1">
        <v>14</v>
      </c>
      <c r="B16" s="2" t="s">
        <v>416</v>
      </c>
      <c r="C16" s="2">
        <v>29</v>
      </c>
      <c r="D16" s="2" t="s">
        <v>276</v>
      </c>
      <c r="E16" s="2" t="s">
        <v>88</v>
      </c>
      <c r="F16" s="2">
        <v>16</v>
      </c>
      <c r="G16" s="2">
        <v>16</v>
      </c>
      <c r="H16" s="2">
        <v>236</v>
      </c>
      <c r="I16" s="2">
        <v>1094</v>
      </c>
      <c r="J16" s="2">
        <v>8</v>
      </c>
      <c r="K16" s="143">
        <f t="shared" si="0"/>
        <v>3.3898305084745763E-2</v>
      </c>
      <c r="L16" s="2">
        <v>67</v>
      </c>
      <c r="M16" s="2">
        <v>51.7</v>
      </c>
      <c r="N16" s="2">
        <v>53</v>
      </c>
      <c r="O16" s="2">
        <v>4.5999999999999996</v>
      </c>
      <c r="P16" s="2">
        <v>68.400000000000006</v>
      </c>
      <c r="Q16" s="2">
        <v>14.8</v>
      </c>
      <c r="R16" s="2">
        <v>4</v>
      </c>
      <c r="S16" s="2"/>
    </row>
    <row r="17" spans="1:19">
      <c r="A17" s="1">
        <v>15</v>
      </c>
      <c r="B17" s="2" t="s">
        <v>384</v>
      </c>
      <c r="C17" s="2">
        <v>26</v>
      </c>
      <c r="D17" s="2" t="s">
        <v>272</v>
      </c>
      <c r="E17" s="2" t="s">
        <v>88</v>
      </c>
      <c r="F17" s="2">
        <v>16</v>
      </c>
      <c r="G17" s="2">
        <v>15</v>
      </c>
      <c r="H17" s="2">
        <v>235</v>
      </c>
      <c r="I17" s="2">
        <v>1079</v>
      </c>
      <c r="J17" s="2">
        <v>2</v>
      </c>
      <c r="K17" s="143">
        <f t="shared" si="0"/>
        <v>8.5106382978723406E-3</v>
      </c>
      <c r="L17" s="2">
        <v>53</v>
      </c>
      <c r="M17" s="2">
        <v>53.6</v>
      </c>
      <c r="N17" s="2">
        <v>27</v>
      </c>
      <c r="O17" s="2">
        <v>4.5999999999999996</v>
      </c>
      <c r="P17" s="2">
        <v>67.400000000000006</v>
      </c>
      <c r="Q17" s="2">
        <v>14.7</v>
      </c>
      <c r="R17" s="2">
        <v>3</v>
      </c>
      <c r="S17" s="2"/>
    </row>
    <row r="18" spans="1:19">
      <c r="A18" s="1">
        <v>16</v>
      </c>
      <c r="B18" s="2" t="s">
        <v>393</v>
      </c>
      <c r="C18" s="2">
        <v>24</v>
      </c>
      <c r="D18" s="2" t="s">
        <v>273</v>
      </c>
      <c r="E18" s="2" t="s">
        <v>88</v>
      </c>
      <c r="F18" s="2">
        <v>16</v>
      </c>
      <c r="G18" s="2">
        <v>10</v>
      </c>
      <c r="H18" s="2">
        <v>229</v>
      </c>
      <c r="I18" s="2">
        <v>990</v>
      </c>
      <c r="J18" s="2">
        <v>7</v>
      </c>
      <c r="K18" s="143">
        <f t="shared" si="0"/>
        <v>3.0567685589519649E-2</v>
      </c>
      <c r="L18" s="2">
        <v>49</v>
      </c>
      <c r="M18" s="2">
        <v>52.4</v>
      </c>
      <c r="N18" s="2">
        <v>40</v>
      </c>
      <c r="O18" s="2">
        <v>4.3</v>
      </c>
      <c r="P18" s="2">
        <v>61.9</v>
      </c>
      <c r="Q18" s="2">
        <v>14.3</v>
      </c>
      <c r="R18" s="2">
        <v>2</v>
      </c>
      <c r="S18" s="2"/>
    </row>
    <row r="19" spans="1:19">
      <c r="A19" s="1">
        <v>17</v>
      </c>
      <c r="B19" s="2" t="s">
        <v>499</v>
      </c>
      <c r="C19" s="2">
        <v>29</v>
      </c>
      <c r="D19" s="2" t="s">
        <v>646</v>
      </c>
      <c r="E19" s="2" t="s">
        <v>88</v>
      </c>
      <c r="F19" s="2">
        <v>14</v>
      </c>
      <c r="G19" s="2">
        <v>14</v>
      </c>
      <c r="H19" s="2">
        <v>228</v>
      </c>
      <c r="I19" s="2">
        <v>950</v>
      </c>
      <c r="J19" s="2">
        <v>6</v>
      </c>
      <c r="K19" s="143">
        <f t="shared" si="0"/>
        <v>2.6315789473684209E-2</v>
      </c>
      <c r="L19" s="2">
        <v>52</v>
      </c>
      <c r="M19" s="2">
        <v>51.3</v>
      </c>
      <c r="N19" s="2">
        <v>24</v>
      </c>
      <c r="O19" s="2">
        <v>4.2</v>
      </c>
      <c r="P19" s="2">
        <v>67.900000000000006</v>
      </c>
      <c r="Q19" s="2">
        <v>16.3</v>
      </c>
      <c r="R19" s="2">
        <v>1</v>
      </c>
      <c r="S19" s="2"/>
    </row>
    <row r="20" spans="1:19">
      <c r="A20" s="1">
        <v>18</v>
      </c>
      <c r="B20" s="2" t="s">
        <v>408</v>
      </c>
      <c r="C20" s="2">
        <v>23</v>
      </c>
      <c r="D20" s="2" t="s">
        <v>275</v>
      </c>
      <c r="E20" s="2" t="s">
        <v>88</v>
      </c>
      <c r="F20" s="2">
        <v>16</v>
      </c>
      <c r="G20" s="2">
        <v>16</v>
      </c>
      <c r="H20" s="2">
        <v>209</v>
      </c>
      <c r="I20" s="2">
        <v>876</v>
      </c>
      <c r="J20" s="2">
        <v>5</v>
      </c>
      <c r="K20" s="143">
        <f t="shared" si="0"/>
        <v>2.3923444976076555E-2</v>
      </c>
      <c r="L20" s="2">
        <v>40</v>
      </c>
      <c r="M20" s="2">
        <v>46.4</v>
      </c>
      <c r="N20" s="2">
        <v>42</v>
      </c>
      <c r="O20" s="2">
        <v>4.2</v>
      </c>
      <c r="P20" s="2">
        <v>54.8</v>
      </c>
      <c r="Q20" s="2">
        <v>13.1</v>
      </c>
      <c r="R20" s="2">
        <v>6</v>
      </c>
      <c r="S20" s="2"/>
    </row>
    <row r="21" spans="1:19">
      <c r="A21" s="1">
        <v>19</v>
      </c>
      <c r="B21" s="2" t="s">
        <v>375</v>
      </c>
      <c r="C21" s="2">
        <v>25</v>
      </c>
      <c r="D21" s="2" t="s">
        <v>271</v>
      </c>
      <c r="E21" s="2" t="s">
        <v>88</v>
      </c>
      <c r="F21" s="2">
        <v>16</v>
      </c>
      <c r="G21" s="2">
        <v>16</v>
      </c>
      <c r="H21" s="2">
        <v>207</v>
      </c>
      <c r="I21" s="2">
        <v>1009</v>
      </c>
      <c r="J21" s="2">
        <v>16</v>
      </c>
      <c r="K21" s="143">
        <f t="shared" si="0"/>
        <v>7.7294685990338161E-2</v>
      </c>
      <c r="L21" s="2">
        <v>48</v>
      </c>
      <c r="M21" s="2">
        <v>53.1</v>
      </c>
      <c r="N21" s="2">
        <v>65</v>
      </c>
      <c r="O21" s="2">
        <v>4.9000000000000004</v>
      </c>
      <c r="P21" s="2">
        <v>63.1</v>
      </c>
      <c r="Q21" s="2">
        <v>12.9</v>
      </c>
      <c r="R21" s="2">
        <v>1</v>
      </c>
      <c r="S21" s="2" t="s">
        <v>651</v>
      </c>
    </row>
    <row r="22" spans="1:19">
      <c r="A22" s="1">
        <v>20</v>
      </c>
      <c r="B22" s="2" t="s">
        <v>491</v>
      </c>
      <c r="C22" s="2">
        <v>22</v>
      </c>
      <c r="D22" s="2" t="s">
        <v>648</v>
      </c>
      <c r="E22" s="2" t="s">
        <v>88</v>
      </c>
      <c r="F22" s="2">
        <v>17</v>
      </c>
      <c r="G22" s="2">
        <v>3</v>
      </c>
      <c r="H22" s="2">
        <v>207</v>
      </c>
      <c r="I22" s="2">
        <v>1122</v>
      </c>
      <c r="J22" s="2">
        <v>8</v>
      </c>
      <c r="K22" s="143">
        <f t="shared" si="0"/>
        <v>3.864734299516908E-2</v>
      </c>
      <c r="L22" s="2">
        <v>52</v>
      </c>
      <c r="M22" s="2">
        <v>55.1</v>
      </c>
      <c r="N22" s="2">
        <v>56</v>
      </c>
      <c r="O22" s="2">
        <v>5.4</v>
      </c>
      <c r="P22" s="2">
        <v>66</v>
      </c>
      <c r="Q22" s="2">
        <v>12.2</v>
      </c>
      <c r="R22" s="2">
        <v>2</v>
      </c>
      <c r="S22" s="2" t="s">
        <v>819</v>
      </c>
    </row>
    <row r="23" spans="1:19">
      <c r="A23" s="1">
        <v>21</v>
      </c>
      <c r="B23" s="2" t="s">
        <v>555</v>
      </c>
      <c r="C23" s="2">
        <v>26</v>
      </c>
      <c r="D23" s="2" t="s">
        <v>664</v>
      </c>
      <c r="E23" s="2" t="s">
        <v>88</v>
      </c>
      <c r="F23" s="2">
        <v>15</v>
      </c>
      <c r="G23" s="2">
        <v>14</v>
      </c>
      <c r="H23" s="2">
        <v>207</v>
      </c>
      <c r="I23" s="2">
        <v>801</v>
      </c>
      <c r="J23" s="2">
        <v>7</v>
      </c>
      <c r="K23" s="143">
        <f t="shared" si="0"/>
        <v>3.3816425120772944E-2</v>
      </c>
      <c r="L23" s="2">
        <v>40</v>
      </c>
      <c r="M23" s="2">
        <v>50.2</v>
      </c>
      <c r="N23" s="2">
        <v>33</v>
      </c>
      <c r="O23" s="2">
        <v>3.9</v>
      </c>
      <c r="P23" s="2">
        <v>53.4</v>
      </c>
      <c r="Q23" s="2">
        <v>13.8</v>
      </c>
      <c r="R23" s="2">
        <v>7</v>
      </c>
      <c r="S23" s="2"/>
    </row>
    <row r="24" spans="1:19">
      <c r="A24" s="1">
        <v>22</v>
      </c>
      <c r="B24" s="2" t="s">
        <v>322</v>
      </c>
      <c r="C24" s="2">
        <v>23</v>
      </c>
      <c r="D24" s="2" t="s">
        <v>265</v>
      </c>
      <c r="E24" s="2" t="s">
        <v>88</v>
      </c>
      <c r="F24" s="2">
        <v>17</v>
      </c>
      <c r="G24" s="2">
        <v>16</v>
      </c>
      <c r="H24" s="2">
        <v>203</v>
      </c>
      <c r="I24" s="2">
        <v>907</v>
      </c>
      <c r="J24" s="2">
        <v>6</v>
      </c>
      <c r="K24" s="143">
        <f t="shared" si="0"/>
        <v>2.9556650246305417E-2</v>
      </c>
      <c r="L24" s="2">
        <v>37</v>
      </c>
      <c r="M24" s="2">
        <v>49.3</v>
      </c>
      <c r="N24" s="2">
        <v>61</v>
      </c>
      <c r="O24" s="2">
        <v>4.5</v>
      </c>
      <c r="P24" s="2">
        <v>53.4</v>
      </c>
      <c r="Q24" s="2">
        <v>11.9</v>
      </c>
      <c r="R24" s="2">
        <v>1</v>
      </c>
      <c r="S24" s="2"/>
    </row>
    <row r="25" spans="1:19">
      <c r="A25" s="1">
        <v>23</v>
      </c>
      <c r="B25" s="2" t="s">
        <v>576</v>
      </c>
      <c r="C25" s="2">
        <v>29</v>
      </c>
      <c r="D25" s="2" t="s">
        <v>676</v>
      </c>
      <c r="E25" s="2" t="s">
        <v>88</v>
      </c>
      <c r="F25" s="2">
        <v>13</v>
      </c>
      <c r="G25" s="2">
        <v>8</v>
      </c>
      <c r="H25" s="2">
        <v>200</v>
      </c>
      <c r="I25" s="2">
        <v>728</v>
      </c>
      <c r="J25" s="2">
        <v>7</v>
      </c>
      <c r="K25" s="143">
        <f t="shared" si="0"/>
        <v>3.5000000000000003E-2</v>
      </c>
      <c r="L25" s="2">
        <v>42</v>
      </c>
      <c r="M25" s="2">
        <v>55.5</v>
      </c>
      <c r="N25" s="2">
        <v>20</v>
      </c>
      <c r="O25" s="2">
        <v>3.6</v>
      </c>
      <c r="P25" s="2">
        <v>56</v>
      </c>
      <c r="Q25" s="2">
        <v>15.4</v>
      </c>
      <c r="R25" s="2">
        <v>0</v>
      </c>
      <c r="S25" s="2"/>
    </row>
    <row r="26" spans="1:19">
      <c r="A26" s="1">
        <v>24</v>
      </c>
      <c r="B26" s="2" t="s">
        <v>438</v>
      </c>
      <c r="C26" s="2">
        <v>26</v>
      </c>
      <c r="D26" s="2" t="s">
        <v>279</v>
      </c>
      <c r="E26" s="2" t="s">
        <v>88</v>
      </c>
      <c r="F26" s="2">
        <v>13</v>
      </c>
      <c r="G26" s="2">
        <v>11</v>
      </c>
      <c r="H26" s="2">
        <v>195</v>
      </c>
      <c r="I26" s="2">
        <v>905</v>
      </c>
      <c r="J26" s="2">
        <v>9</v>
      </c>
      <c r="K26" s="143">
        <f t="shared" si="0"/>
        <v>4.6153846153846156E-2</v>
      </c>
      <c r="L26" s="2">
        <v>47</v>
      </c>
      <c r="M26" s="2">
        <v>42.6</v>
      </c>
      <c r="N26" s="2">
        <v>61</v>
      </c>
      <c r="O26" s="2">
        <v>4.5999999999999996</v>
      </c>
      <c r="P26" s="2">
        <v>69.599999999999994</v>
      </c>
      <c r="Q26" s="2">
        <v>15</v>
      </c>
      <c r="R26" s="2">
        <v>0</v>
      </c>
      <c r="S26" s="2" t="s">
        <v>818</v>
      </c>
    </row>
    <row r="27" spans="1:19">
      <c r="A27" s="1">
        <v>25</v>
      </c>
      <c r="B27" s="2" t="s">
        <v>507</v>
      </c>
      <c r="C27" s="2">
        <v>25</v>
      </c>
      <c r="D27" s="2" t="s">
        <v>287</v>
      </c>
      <c r="E27" s="2" t="s">
        <v>88</v>
      </c>
      <c r="F27" s="2">
        <v>17</v>
      </c>
      <c r="G27" s="2">
        <v>12</v>
      </c>
      <c r="H27" s="2">
        <v>192</v>
      </c>
      <c r="I27" s="2">
        <v>839</v>
      </c>
      <c r="J27" s="2">
        <v>5</v>
      </c>
      <c r="K27" s="143">
        <f t="shared" si="0"/>
        <v>2.6041666666666668E-2</v>
      </c>
      <c r="L27" s="2">
        <v>39</v>
      </c>
      <c r="M27" s="2">
        <v>44.3</v>
      </c>
      <c r="N27" s="2">
        <v>45</v>
      </c>
      <c r="O27" s="2">
        <v>4.4000000000000004</v>
      </c>
      <c r="P27" s="2">
        <v>49.4</v>
      </c>
      <c r="Q27" s="2">
        <v>11.3</v>
      </c>
      <c r="R27" s="2">
        <v>5</v>
      </c>
      <c r="S27" s="2"/>
    </row>
    <row r="28" spans="1:19">
      <c r="A28" s="1">
        <v>26</v>
      </c>
      <c r="B28" s="2" t="s">
        <v>537</v>
      </c>
      <c r="C28" s="2">
        <v>25</v>
      </c>
      <c r="D28" s="2" t="s">
        <v>290</v>
      </c>
      <c r="E28" s="2" t="s">
        <v>88</v>
      </c>
      <c r="F28" s="2">
        <v>14</v>
      </c>
      <c r="G28" s="2">
        <v>13</v>
      </c>
      <c r="H28" s="2">
        <v>187</v>
      </c>
      <c r="I28" s="2">
        <v>799</v>
      </c>
      <c r="J28" s="2">
        <v>8</v>
      </c>
      <c r="K28" s="143">
        <f t="shared" si="0"/>
        <v>4.2780748663101602E-2</v>
      </c>
      <c r="L28" s="2">
        <v>47</v>
      </c>
      <c r="M28" s="2">
        <v>48.7</v>
      </c>
      <c r="N28" s="2">
        <v>40</v>
      </c>
      <c r="O28" s="2">
        <v>4.3</v>
      </c>
      <c r="P28" s="2">
        <v>57.1</v>
      </c>
      <c r="Q28" s="2">
        <v>13.4</v>
      </c>
      <c r="R28" s="2">
        <v>2</v>
      </c>
      <c r="S28" s="2"/>
    </row>
    <row r="29" spans="1:19">
      <c r="A29" s="1">
        <v>27</v>
      </c>
      <c r="B29" s="2" t="s">
        <v>316</v>
      </c>
      <c r="C29" s="2">
        <v>27</v>
      </c>
      <c r="D29" s="2" t="s">
        <v>264</v>
      </c>
      <c r="E29" s="2" t="s">
        <v>88</v>
      </c>
      <c r="F29" s="2">
        <v>14</v>
      </c>
      <c r="G29" s="2">
        <v>14</v>
      </c>
      <c r="H29" s="2">
        <v>185</v>
      </c>
      <c r="I29" s="2">
        <v>775</v>
      </c>
      <c r="J29" s="2">
        <v>12</v>
      </c>
      <c r="K29" s="143">
        <f t="shared" si="0"/>
        <v>6.4864864864864868E-2</v>
      </c>
      <c r="L29" s="2">
        <v>50</v>
      </c>
      <c r="M29" s="2">
        <v>55.1</v>
      </c>
      <c r="N29" s="2">
        <v>21</v>
      </c>
      <c r="O29" s="2">
        <v>4.2</v>
      </c>
      <c r="P29" s="2">
        <v>55.4</v>
      </c>
      <c r="Q29" s="2">
        <v>13.2</v>
      </c>
      <c r="R29" s="2">
        <v>2</v>
      </c>
      <c r="S29" s="2"/>
    </row>
    <row r="30" spans="1:19">
      <c r="A30" s="1">
        <v>28</v>
      </c>
      <c r="B30" s="2" t="s">
        <v>432</v>
      </c>
      <c r="C30" s="2">
        <v>23</v>
      </c>
      <c r="D30" s="2" t="s">
        <v>278</v>
      </c>
      <c r="E30" s="2" t="s">
        <v>88</v>
      </c>
      <c r="F30" s="2">
        <v>16</v>
      </c>
      <c r="G30" s="2">
        <v>1</v>
      </c>
      <c r="H30" s="2">
        <v>168</v>
      </c>
      <c r="I30" s="2">
        <v>766</v>
      </c>
      <c r="J30" s="2">
        <v>7</v>
      </c>
      <c r="K30" s="143">
        <f t="shared" si="0"/>
        <v>4.1666666666666664E-2</v>
      </c>
      <c r="L30" s="2">
        <v>39</v>
      </c>
      <c r="M30" s="2">
        <v>49.4</v>
      </c>
      <c r="N30" s="2">
        <v>65</v>
      </c>
      <c r="O30" s="2">
        <v>4.5999999999999996</v>
      </c>
      <c r="P30" s="2">
        <v>47.9</v>
      </c>
      <c r="Q30" s="2">
        <v>10.5</v>
      </c>
      <c r="R30" s="2">
        <v>4</v>
      </c>
      <c r="S30" s="2"/>
    </row>
    <row r="31" spans="1:19">
      <c r="A31" s="1">
        <v>29</v>
      </c>
      <c r="B31" s="2" t="s">
        <v>307</v>
      </c>
      <c r="C31" s="2">
        <v>25</v>
      </c>
      <c r="D31" s="2" t="s">
        <v>654</v>
      </c>
      <c r="E31" s="2" t="s">
        <v>88</v>
      </c>
      <c r="F31" s="2">
        <v>12</v>
      </c>
      <c r="G31" s="2">
        <v>6</v>
      </c>
      <c r="H31" s="2">
        <v>153</v>
      </c>
      <c r="I31" s="2">
        <v>789</v>
      </c>
      <c r="J31" s="2">
        <v>3</v>
      </c>
      <c r="K31" s="143">
        <f t="shared" si="0"/>
        <v>1.9607843137254902E-2</v>
      </c>
      <c r="L31" s="2">
        <v>37</v>
      </c>
      <c r="M31" s="2">
        <v>47.1</v>
      </c>
      <c r="N31" s="2">
        <v>38</v>
      </c>
      <c r="O31" s="2">
        <v>5.2</v>
      </c>
      <c r="P31" s="2">
        <v>65.8</v>
      </c>
      <c r="Q31" s="2">
        <v>12.8</v>
      </c>
      <c r="R31" s="2">
        <v>3</v>
      </c>
      <c r="S31" s="2"/>
    </row>
    <row r="32" spans="1:19">
      <c r="A32" s="1">
        <v>30</v>
      </c>
      <c r="B32" s="2" t="s">
        <v>424</v>
      </c>
      <c r="C32" s="2">
        <v>24</v>
      </c>
      <c r="D32" s="2" t="s">
        <v>277</v>
      </c>
      <c r="E32" s="2" t="s">
        <v>88</v>
      </c>
      <c r="F32" s="2">
        <v>11</v>
      </c>
      <c r="G32" s="2">
        <v>11</v>
      </c>
      <c r="H32" s="2">
        <v>153</v>
      </c>
      <c r="I32" s="2">
        <v>573</v>
      </c>
      <c r="J32" s="2">
        <v>7</v>
      </c>
      <c r="K32" s="143">
        <f t="shared" si="0"/>
        <v>4.5751633986928102E-2</v>
      </c>
      <c r="L32" s="2">
        <v>28</v>
      </c>
      <c r="M32" s="2">
        <v>44.4</v>
      </c>
      <c r="N32" s="2">
        <v>28</v>
      </c>
      <c r="O32" s="2">
        <v>3.7</v>
      </c>
      <c r="P32" s="2">
        <v>52.1</v>
      </c>
      <c r="Q32" s="2">
        <v>13.9</v>
      </c>
      <c r="R32" s="2">
        <v>1</v>
      </c>
      <c r="S32" s="2"/>
    </row>
    <row r="33" spans="1:19">
      <c r="A33" s="1">
        <v>31</v>
      </c>
      <c r="B33" s="2" t="s">
        <v>431</v>
      </c>
      <c r="C33" s="2">
        <v>25</v>
      </c>
      <c r="D33" s="2" t="s">
        <v>278</v>
      </c>
      <c r="E33" s="2" t="s">
        <v>88</v>
      </c>
      <c r="F33" s="2">
        <v>15</v>
      </c>
      <c r="G33" s="2">
        <v>15</v>
      </c>
      <c r="H33" s="2">
        <v>150</v>
      </c>
      <c r="I33" s="2">
        <v>558</v>
      </c>
      <c r="J33" s="2">
        <v>2</v>
      </c>
      <c r="K33" s="143">
        <f t="shared" si="0"/>
        <v>1.3333333333333334E-2</v>
      </c>
      <c r="L33" s="2">
        <v>31</v>
      </c>
      <c r="M33" s="2">
        <v>45.3</v>
      </c>
      <c r="N33" s="2">
        <v>22</v>
      </c>
      <c r="O33" s="2">
        <v>3.7</v>
      </c>
      <c r="P33" s="2">
        <v>37.200000000000003</v>
      </c>
      <c r="Q33" s="2">
        <v>10</v>
      </c>
      <c r="R33" s="2">
        <v>1</v>
      </c>
      <c r="S33" s="2"/>
    </row>
    <row r="34" spans="1:19">
      <c r="A34" s="1">
        <v>32</v>
      </c>
      <c r="B34" s="2" t="s">
        <v>336</v>
      </c>
      <c r="C34" s="2">
        <v>26</v>
      </c>
      <c r="D34" s="2" t="s">
        <v>267</v>
      </c>
      <c r="E34" s="2" t="s">
        <v>90</v>
      </c>
      <c r="F34" s="2">
        <v>15</v>
      </c>
      <c r="G34" s="2">
        <v>15</v>
      </c>
      <c r="H34" s="2">
        <v>150</v>
      </c>
      <c r="I34" s="2">
        <v>630</v>
      </c>
      <c r="J34" s="2">
        <v>14</v>
      </c>
      <c r="K34" s="143">
        <f t="shared" si="0"/>
        <v>9.3333333333333338E-2</v>
      </c>
      <c r="L34" s="2">
        <v>62</v>
      </c>
      <c r="M34" s="2">
        <v>55.3</v>
      </c>
      <c r="N34" s="2">
        <v>35</v>
      </c>
      <c r="O34" s="2">
        <v>4.2</v>
      </c>
      <c r="P34" s="2">
        <v>42</v>
      </c>
      <c r="Q34" s="2">
        <v>10</v>
      </c>
      <c r="R34" s="2">
        <v>9</v>
      </c>
      <c r="S34" s="2"/>
    </row>
    <row r="35" spans="1:19">
      <c r="A35" s="1">
        <v>33</v>
      </c>
      <c r="B35" s="2" t="s">
        <v>536</v>
      </c>
      <c r="C35" s="2">
        <v>24</v>
      </c>
      <c r="D35" s="2" t="s">
        <v>290</v>
      </c>
      <c r="E35" s="2" t="s">
        <v>90</v>
      </c>
      <c r="F35" s="2">
        <v>17</v>
      </c>
      <c r="G35" s="2">
        <v>17</v>
      </c>
      <c r="H35" s="2">
        <v>148</v>
      </c>
      <c r="I35" s="2">
        <v>891</v>
      </c>
      <c r="J35" s="2">
        <v>6</v>
      </c>
      <c r="K35" s="143">
        <f t="shared" si="0"/>
        <v>4.0540540540540543E-2</v>
      </c>
      <c r="L35" s="2">
        <v>55</v>
      </c>
      <c r="M35" s="2">
        <v>62.8</v>
      </c>
      <c r="N35" s="2">
        <v>46</v>
      </c>
      <c r="O35" s="2">
        <v>6</v>
      </c>
      <c r="P35" s="2">
        <v>52.4</v>
      </c>
      <c r="Q35" s="2">
        <v>8.6999999999999993</v>
      </c>
      <c r="R35" s="2">
        <v>5</v>
      </c>
      <c r="S35" s="2" t="s">
        <v>712</v>
      </c>
    </row>
    <row r="36" spans="1:19">
      <c r="A36" s="1">
        <v>34</v>
      </c>
      <c r="B36" s="2" t="s">
        <v>490</v>
      </c>
      <c r="C36" s="2">
        <v>25</v>
      </c>
      <c r="D36" s="2" t="s">
        <v>648</v>
      </c>
      <c r="E36" s="2" t="s">
        <v>88</v>
      </c>
      <c r="F36" s="2">
        <v>16</v>
      </c>
      <c r="G36" s="2">
        <v>15</v>
      </c>
      <c r="H36" s="2">
        <v>144</v>
      </c>
      <c r="I36" s="2">
        <v>613</v>
      </c>
      <c r="J36" s="2">
        <v>3</v>
      </c>
      <c r="K36" s="143">
        <f t="shared" si="0"/>
        <v>2.0833333333333332E-2</v>
      </c>
      <c r="L36" s="2">
        <v>35</v>
      </c>
      <c r="M36" s="2">
        <v>50.7</v>
      </c>
      <c r="N36" s="2">
        <v>56</v>
      </c>
      <c r="O36" s="2">
        <v>4.3</v>
      </c>
      <c r="P36" s="2">
        <v>38.299999999999997</v>
      </c>
      <c r="Q36" s="2">
        <v>9</v>
      </c>
      <c r="R36" s="2">
        <v>3</v>
      </c>
      <c r="S36" s="2"/>
    </row>
    <row r="37" spans="1:19">
      <c r="A37" s="1">
        <v>35</v>
      </c>
      <c r="B37" s="2" t="s">
        <v>363</v>
      </c>
      <c r="C37" s="2">
        <v>27</v>
      </c>
      <c r="D37" s="2" t="s">
        <v>270</v>
      </c>
      <c r="E37" s="2" t="s">
        <v>90</v>
      </c>
      <c r="F37" s="2">
        <v>17</v>
      </c>
      <c r="G37" s="2">
        <v>17</v>
      </c>
      <c r="H37" s="2">
        <v>139</v>
      </c>
      <c r="I37" s="2">
        <v>915</v>
      </c>
      <c r="J37" s="2">
        <v>4</v>
      </c>
      <c r="K37" s="143">
        <f t="shared" si="0"/>
        <v>2.8776978417266189E-2</v>
      </c>
      <c r="L37" s="2">
        <v>47</v>
      </c>
      <c r="M37" s="2">
        <v>56.1</v>
      </c>
      <c r="N37" s="2">
        <v>48</v>
      </c>
      <c r="O37" s="2">
        <v>6.6</v>
      </c>
      <c r="P37" s="2">
        <v>53.8</v>
      </c>
      <c r="Q37" s="2">
        <v>8.1999999999999993</v>
      </c>
      <c r="R37" s="2">
        <v>10</v>
      </c>
      <c r="S37" s="2" t="s">
        <v>711</v>
      </c>
    </row>
    <row r="38" spans="1:19">
      <c r="A38" s="1">
        <v>36</v>
      </c>
      <c r="B38" s="2" t="s">
        <v>526</v>
      </c>
      <c r="C38" s="2">
        <v>24</v>
      </c>
      <c r="D38" s="2" t="s">
        <v>289</v>
      </c>
      <c r="E38" s="2" t="s">
        <v>88</v>
      </c>
      <c r="F38" s="2">
        <v>17</v>
      </c>
      <c r="G38" s="2">
        <v>11</v>
      </c>
      <c r="H38" s="2">
        <v>139</v>
      </c>
      <c r="I38" s="2">
        <v>513</v>
      </c>
      <c r="J38" s="2">
        <v>4</v>
      </c>
      <c r="K38" s="143">
        <f t="shared" si="0"/>
        <v>2.8776978417266189E-2</v>
      </c>
      <c r="L38" s="2">
        <v>30</v>
      </c>
      <c r="M38" s="2">
        <v>46.8</v>
      </c>
      <c r="N38" s="2">
        <v>20</v>
      </c>
      <c r="O38" s="2">
        <v>3.7</v>
      </c>
      <c r="P38" s="2">
        <v>30.2</v>
      </c>
      <c r="Q38" s="2">
        <v>8.1999999999999993</v>
      </c>
      <c r="R38" s="2">
        <v>2</v>
      </c>
      <c r="S38" s="2"/>
    </row>
    <row r="39" spans="1:19">
      <c r="A39" s="1">
        <v>37</v>
      </c>
      <c r="B39" s="2" t="s">
        <v>476</v>
      </c>
      <c r="C39" s="2">
        <v>24</v>
      </c>
      <c r="D39" s="2" t="s">
        <v>283</v>
      </c>
      <c r="E39" s="2" t="s">
        <v>88</v>
      </c>
      <c r="F39" s="2">
        <v>17</v>
      </c>
      <c r="G39" s="2">
        <v>0</v>
      </c>
      <c r="H39" s="2">
        <v>137</v>
      </c>
      <c r="I39" s="2">
        <v>644</v>
      </c>
      <c r="J39" s="2">
        <v>3</v>
      </c>
      <c r="K39" s="143">
        <f t="shared" si="0"/>
        <v>2.1897810218978103E-2</v>
      </c>
      <c r="L39" s="2">
        <v>43</v>
      </c>
      <c r="M39" s="2">
        <v>58.4</v>
      </c>
      <c r="N39" s="2">
        <v>25</v>
      </c>
      <c r="O39" s="2">
        <v>4.7</v>
      </c>
      <c r="P39" s="2">
        <v>37.9</v>
      </c>
      <c r="Q39" s="2">
        <v>8.1</v>
      </c>
      <c r="R39" s="2">
        <v>0</v>
      </c>
      <c r="S39" s="2"/>
    </row>
    <row r="40" spans="1:19">
      <c r="A40" s="1">
        <v>38</v>
      </c>
      <c r="B40" s="2" t="s">
        <v>425</v>
      </c>
      <c r="C40" s="2">
        <v>23</v>
      </c>
      <c r="D40" s="2" t="s">
        <v>277</v>
      </c>
      <c r="E40" s="2" t="s">
        <v>88</v>
      </c>
      <c r="F40" s="2">
        <v>17</v>
      </c>
      <c r="G40" s="2">
        <v>6</v>
      </c>
      <c r="H40" s="2">
        <v>135</v>
      </c>
      <c r="I40" s="2">
        <v>569</v>
      </c>
      <c r="J40" s="2">
        <v>8</v>
      </c>
      <c r="K40" s="143">
        <f t="shared" si="0"/>
        <v>5.9259259259259262E-2</v>
      </c>
      <c r="L40" s="2">
        <v>32</v>
      </c>
      <c r="M40" s="2">
        <v>47.4</v>
      </c>
      <c r="N40" s="2">
        <v>51</v>
      </c>
      <c r="O40" s="2">
        <v>4.2</v>
      </c>
      <c r="P40" s="2">
        <v>33.5</v>
      </c>
      <c r="Q40" s="2">
        <v>7.9</v>
      </c>
      <c r="R40" s="2">
        <v>0</v>
      </c>
      <c r="S40" s="2"/>
    </row>
    <row r="41" spans="1:19">
      <c r="A41" s="1">
        <v>39</v>
      </c>
      <c r="B41" s="2" t="s">
        <v>518</v>
      </c>
      <c r="C41" s="2">
        <v>26</v>
      </c>
      <c r="D41" s="2" t="s">
        <v>662</v>
      </c>
      <c r="E41" s="2" t="s">
        <v>88</v>
      </c>
      <c r="F41" s="2">
        <v>14</v>
      </c>
      <c r="G41" s="2">
        <v>7</v>
      </c>
      <c r="H41" s="2">
        <v>132</v>
      </c>
      <c r="I41" s="2">
        <v>420</v>
      </c>
      <c r="J41" s="2">
        <v>4</v>
      </c>
      <c r="K41" s="143">
        <f t="shared" si="0"/>
        <v>3.0303030303030304E-2</v>
      </c>
      <c r="L41" s="2">
        <v>25</v>
      </c>
      <c r="M41" s="2">
        <v>35.6</v>
      </c>
      <c r="N41" s="2">
        <v>24</v>
      </c>
      <c r="O41" s="2">
        <v>3.2</v>
      </c>
      <c r="P41" s="2">
        <v>30</v>
      </c>
      <c r="Q41" s="2">
        <v>9.4</v>
      </c>
      <c r="R41" s="2">
        <v>1</v>
      </c>
      <c r="S41" s="2"/>
    </row>
    <row r="42" spans="1:19">
      <c r="A42" s="1">
        <v>40</v>
      </c>
      <c r="B42" s="2" t="s">
        <v>556</v>
      </c>
      <c r="C42" s="2">
        <v>26</v>
      </c>
      <c r="D42" s="2" t="s">
        <v>664</v>
      </c>
      <c r="E42" s="2" t="s">
        <v>88</v>
      </c>
      <c r="F42" s="2">
        <v>17</v>
      </c>
      <c r="G42" s="2">
        <v>3</v>
      </c>
      <c r="H42" s="2">
        <v>120</v>
      </c>
      <c r="I42" s="2">
        <v>538</v>
      </c>
      <c r="J42" s="2">
        <v>1</v>
      </c>
      <c r="K42" s="143">
        <f t="shared" si="0"/>
        <v>8.3333333333333332E-3</v>
      </c>
      <c r="L42" s="2">
        <v>24</v>
      </c>
      <c r="M42" s="2">
        <v>45</v>
      </c>
      <c r="N42" s="2">
        <v>45</v>
      </c>
      <c r="O42" s="2">
        <v>4.5</v>
      </c>
      <c r="P42" s="2">
        <v>31.6</v>
      </c>
      <c r="Q42" s="2">
        <v>7.1</v>
      </c>
      <c r="R42" s="2">
        <v>2</v>
      </c>
      <c r="S42" s="2"/>
    </row>
    <row r="43" spans="1:19">
      <c r="A43" s="1">
        <v>41</v>
      </c>
      <c r="B43" s="2" t="s">
        <v>484</v>
      </c>
      <c r="C43" s="2">
        <v>26</v>
      </c>
      <c r="D43" s="2" t="s">
        <v>284</v>
      </c>
      <c r="E43" s="2" t="s">
        <v>88</v>
      </c>
      <c r="F43" s="2">
        <v>15</v>
      </c>
      <c r="G43" s="2">
        <v>0</v>
      </c>
      <c r="H43" s="2">
        <v>120</v>
      </c>
      <c r="I43" s="2">
        <v>511</v>
      </c>
      <c r="J43" s="2">
        <v>1</v>
      </c>
      <c r="K43" s="143">
        <f t="shared" si="0"/>
        <v>8.3333333333333332E-3</v>
      </c>
      <c r="L43" s="2">
        <v>28</v>
      </c>
      <c r="M43" s="2">
        <v>50</v>
      </c>
      <c r="N43" s="2">
        <v>22</v>
      </c>
      <c r="O43" s="2">
        <v>4.3</v>
      </c>
      <c r="P43" s="2">
        <v>34.1</v>
      </c>
      <c r="Q43" s="2">
        <v>8</v>
      </c>
      <c r="R43" s="2">
        <v>2</v>
      </c>
      <c r="S43" s="2"/>
    </row>
    <row r="44" spans="1:19">
      <c r="A44" s="1">
        <v>42</v>
      </c>
      <c r="B44" s="2" t="s">
        <v>376</v>
      </c>
      <c r="C44" s="2">
        <v>25</v>
      </c>
      <c r="D44" s="2" t="s">
        <v>271</v>
      </c>
      <c r="E44" s="2" t="s">
        <v>88</v>
      </c>
      <c r="F44" s="2">
        <v>17</v>
      </c>
      <c r="G44" s="2">
        <v>0</v>
      </c>
      <c r="H44" s="2">
        <v>113</v>
      </c>
      <c r="I44" s="2">
        <v>442</v>
      </c>
      <c r="J44" s="2">
        <v>3</v>
      </c>
      <c r="K44" s="143">
        <f t="shared" si="0"/>
        <v>2.6548672566371681E-2</v>
      </c>
      <c r="L44" s="2">
        <v>25</v>
      </c>
      <c r="M44" s="2">
        <v>45.1</v>
      </c>
      <c r="N44" s="2">
        <v>23</v>
      </c>
      <c r="O44" s="2">
        <v>3.9</v>
      </c>
      <c r="P44" s="2">
        <v>26</v>
      </c>
      <c r="Q44" s="2">
        <v>6.6</v>
      </c>
      <c r="R44" s="2">
        <v>0</v>
      </c>
      <c r="S44" s="2"/>
    </row>
    <row r="45" spans="1:19">
      <c r="A45" s="1">
        <v>43</v>
      </c>
      <c r="B45" s="2" t="s">
        <v>527</v>
      </c>
      <c r="C45" s="2">
        <v>24</v>
      </c>
      <c r="D45" s="2" t="s">
        <v>289</v>
      </c>
      <c r="E45" s="2" t="s">
        <v>88</v>
      </c>
      <c r="F45" s="2">
        <v>16</v>
      </c>
      <c r="G45" s="2">
        <v>5</v>
      </c>
      <c r="H45" s="2">
        <v>113</v>
      </c>
      <c r="I45" s="2">
        <v>496</v>
      </c>
      <c r="J45" s="2">
        <v>1</v>
      </c>
      <c r="K45" s="143">
        <f t="shared" si="0"/>
        <v>8.8495575221238937E-3</v>
      </c>
      <c r="L45" s="2">
        <v>25</v>
      </c>
      <c r="M45" s="2">
        <v>51.3</v>
      </c>
      <c r="N45" s="2">
        <v>21</v>
      </c>
      <c r="O45" s="2">
        <v>4.4000000000000004</v>
      </c>
      <c r="P45" s="2">
        <v>31</v>
      </c>
      <c r="Q45" s="2">
        <v>7.1</v>
      </c>
      <c r="R45" s="2">
        <v>1</v>
      </c>
      <c r="S45" s="2"/>
    </row>
    <row r="46" spans="1:19">
      <c r="A46" s="1">
        <v>44</v>
      </c>
      <c r="B46" s="2" t="s">
        <v>506</v>
      </c>
      <c r="C46" s="2">
        <v>27</v>
      </c>
      <c r="D46" s="2" t="s">
        <v>287</v>
      </c>
      <c r="E46" s="2" t="s">
        <v>88</v>
      </c>
      <c r="F46" s="2">
        <v>15</v>
      </c>
      <c r="G46" s="2">
        <v>5</v>
      </c>
      <c r="H46" s="2">
        <v>113</v>
      </c>
      <c r="I46" s="2">
        <v>437</v>
      </c>
      <c r="J46" s="2">
        <v>4</v>
      </c>
      <c r="K46" s="143">
        <f t="shared" si="0"/>
        <v>3.5398230088495575E-2</v>
      </c>
      <c r="L46" s="2">
        <v>24</v>
      </c>
      <c r="M46" s="2">
        <v>47.8</v>
      </c>
      <c r="N46" s="2">
        <v>43</v>
      </c>
      <c r="O46" s="2">
        <v>3.9</v>
      </c>
      <c r="P46" s="2">
        <v>29.1</v>
      </c>
      <c r="Q46" s="2">
        <v>7.5</v>
      </c>
      <c r="R46" s="2">
        <v>2</v>
      </c>
      <c r="S46" s="2"/>
    </row>
    <row r="47" spans="1:19">
      <c r="A47" s="1">
        <v>45</v>
      </c>
      <c r="B47" s="2" t="s">
        <v>447</v>
      </c>
      <c r="C47" s="2">
        <v>25</v>
      </c>
      <c r="D47" s="2" t="s">
        <v>280</v>
      </c>
      <c r="E47" s="2" t="s">
        <v>88</v>
      </c>
      <c r="F47" s="2">
        <v>14</v>
      </c>
      <c r="G47" s="2">
        <v>6</v>
      </c>
      <c r="H47" s="2">
        <v>104</v>
      </c>
      <c r="I47" s="2">
        <v>565</v>
      </c>
      <c r="J47" s="2">
        <v>3</v>
      </c>
      <c r="K47" s="143">
        <f t="shared" si="0"/>
        <v>2.8846153846153848E-2</v>
      </c>
      <c r="L47" s="2">
        <v>25</v>
      </c>
      <c r="M47" s="2">
        <v>47.1</v>
      </c>
      <c r="N47" s="2">
        <v>66</v>
      </c>
      <c r="O47" s="2">
        <v>5.4</v>
      </c>
      <c r="P47" s="2">
        <v>40.4</v>
      </c>
      <c r="Q47" s="2">
        <v>7.4</v>
      </c>
      <c r="R47" s="2">
        <v>0</v>
      </c>
      <c r="S47" s="2"/>
    </row>
    <row r="48" spans="1:19">
      <c r="A48" s="1">
        <v>46</v>
      </c>
      <c r="B48" s="2" t="s">
        <v>817</v>
      </c>
      <c r="C48" s="2">
        <v>25</v>
      </c>
      <c r="D48" s="2" t="s">
        <v>681</v>
      </c>
      <c r="E48" s="2" t="s">
        <v>88</v>
      </c>
      <c r="F48" s="2">
        <v>17</v>
      </c>
      <c r="G48" s="2">
        <v>2</v>
      </c>
      <c r="H48" s="2">
        <v>104</v>
      </c>
      <c r="I48" s="2">
        <v>444</v>
      </c>
      <c r="J48" s="2">
        <v>2</v>
      </c>
      <c r="K48" s="143">
        <f t="shared" si="0"/>
        <v>1.9230769230769232E-2</v>
      </c>
      <c r="L48" s="2">
        <v>21</v>
      </c>
      <c r="M48" s="2">
        <v>38.5</v>
      </c>
      <c r="N48" s="2">
        <v>58</v>
      </c>
      <c r="O48" s="2">
        <v>4.3</v>
      </c>
      <c r="P48" s="2">
        <v>26.1</v>
      </c>
      <c r="Q48" s="2">
        <v>6.1</v>
      </c>
      <c r="R48" s="2">
        <v>1</v>
      </c>
      <c r="S48" s="2" t="s">
        <v>776</v>
      </c>
    </row>
    <row r="49" spans="1:19">
      <c r="A49" s="1">
        <v>46</v>
      </c>
      <c r="B49" s="2" t="s">
        <v>817</v>
      </c>
      <c r="C49" s="2">
        <v>25</v>
      </c>
      <c r="D49" s="2" t="s">
        <v>268</v>
      </c>
      <c r="E49" s="2" t="s">
        <v>88</v>
      </c>
      <c r="F49" s="2">
        <v>5</v>
      </c>
      <c r="G49" s="2">
        <v>2</v>
      </c>
      <c r="H49" s="2">
        <v>40</v>
      </c>
      <c r="I49" s="2">
        <v>147</v>
      </c>
      <c r="J49" s="2">
        <v>1</v>
      </c>
      <c r="K49" s="143">
        <f t="shared" si="0"/>
        <v>2.5000000000000001E-2</v>
      </c>
      <c r="L49" s="2">
        <v>5</v>
      </c>
      <c r="M49" s="2">
        <v>30</v>
      </c>
      <c r="N49" s="2">
        <v>15</v>
      </c>
      <c r="O49" s="2">
        <v>3.7</v>
      </c>
      <c r="P49" s="2">
        <v>29.4</v>
      </c>
      <c r="Q49" s="2">
        <v>8</v>
      </c>
      <c r="R49" s="2">
        <v>1</v>
      </c>
      <c r="S49" s="2"/>
    </row>
    <row r="50" spans="1:19">
      <c r="A50" s="1">
        <v>46</v>
      </c>
      <c r="B50" s="2" t="s">
        <v>817</v>
      </c>
      <c r="C50" s="2">
        <v>25</v>
      </c>
      <c r="D50" s="2" t="s">
        <v>282</v>
      </c>
      <c r="E50" s="2" t="s">
        <v>88</v>
      </c>
      <c r="F50" s="2">
        <v>12</v>
      </c>
      <c r="G50" s="2">
        <v>0</v>
      </c>
      <c r="H50" s="2">
        <v>64</v>
      </c>
      <c r="I50" s="2">
        <v>297</v>
      </c>
      <c r="J50" s="2">
        <v>1</v>
      </c>
      <c r="K50" s="143">
        <f t="shared" si="0"/>
        <v>1.5625E-2</v>
      </c>
      <c r="L50" s="2">
        <v>16</v>
      </c>
      <c r="M50" s="2">
        <v>43.8</v>
      </c>
      <c r="N50" s="2">
        <v>58</v>
      </c>
      <c r="O50" s="2">
        <v>4.5999999999999996</v>
      </c>
      <c r="P50" s="2">
        <v>24.8</v>
      </c>
      <c r="Q50" s="2">
        <v>5.3</v>
      </c>
      <c r="R50" s="2">
        <v>0</v>
      </c>
      <c r="S50" s="2"/>
    </row>
    <row r="51" spans="1:19">
      <c r="A51" s="1">
        <v>47</v>
      </c>
      <c r="B51" s="2" t="s">
        <v>595</v>
      </c>
      <c r="C51" s="2">
        <v>25</v>
      </c>
      <c r="D51" s="2" t="s">
        <v>694</v>
      </c>
      <c r="E51" s="2" t="s">
        <v>88</v>
      </c>
      <c r="F51" s="2">
        <v>17</v>
      </c>
      <c r="G51" s="2">
        <v>0</v>
      </c>
      <c r="H51" s="2">
        <v>103</v>
      </c>
      <c r="I51" s="2">
        <v>502</v>
      </c>
      <c r="J51" s="2">
        <v>4</v>
      </c>
      <c r="K51" s="143">
        <f t="shared" si="0"/>
        <v>3.8834951456310676E-2</v>
      </c>
      <c r="L51" s="2">
        <v>27</v>
      </c>
      <c r="M51" s="2">
        <v>59.2</v>
      </c>
      <c r="N51" s="2">
        <v>21</v>
      </c>
      <c r="O51" s="2">
        <v>4.9000000000000004</v>
      </c>
      <c r="P51" s="2">
        <v>29.5</v>
      </c>
      <c r="Q51" s="2">
        <v>6.1</v>
      </c>
      <c r="R51" s="2">
        <v>0</v>
      </c>
      <c r="S51" s="2"/>
    </row>
    <row r="52" spans="1:19">
      <c r="A52" s="1">
        <v>48</v>
      </c>
      <c r="B52" s="2" t="s">
        <v>374</v>
      </c>
      <c r="C52" s="2">
        <v>28</v>
      </c>
      <c r="D52" s="2" t="s">
        <v>271</v>
      </c>
      <c r="E52" s="2" t="s">
        <v>90</v>
      </c>
      <c r="F52" s="2">
        <v>17</v>
      </c>
      <c r="G52" s="2">
        <v>17</v>
      </c>
      <c r="H52" s="2">
        <v>102</v>
      </c>
      <c r="I52" s="2">
        <v>531</v>
      </c>
      <c r="J52" s="2">
        <v>12</v>
      </c>
      <c r="K52" s="143">
        <f t="shared" si="0"/>
        <v>0.11764705882352941</v>
      </c>
      <c r="L52" s="2">
        <v>52</v>
      </c>
      <c r="M52" s="2">
        <v>64.7</v>
      </c>
      <c r="N52" s="2">
        <v>30</v>
      </c>
      <c r="O52" s="2">
        <v>5.2</v>
      </c>
      <c r="P52" s="2">
        <v>31.2</v>
      </c>
      <c r="Q52" s="2">
        <v>6</v>
      </c>
      <c r="R52" s="2">
        <v>5</v>
      </c>
      <c r="S52" s="2" t="s">
        <v>713</v>
      </c>
    </row>
    <row r="53" spans="1:19">
      <c r="A53" s="1">
        <v>49</v>
      </c>
      <c r="B53" s="2" t="s">
        <v>448</v>
      </c>
      <c r="C53" s="2">
        <v>29</v>
      </c>
      <c r="D53" s="2" t="s">
        <v>280</v>
      </c>
      <c r="E53" s="2" t="s">
        <v>88</v>
      </c>
      <c r="F53" s="2">
        <v>8</v>
      </c>
      <c r="G53" s="2">
        <v>8</v>
      </c>
      <c r="H53" s="2">
        <v>102</v>
      </c>
      <c r="I53" s="2">
        <v>332</v>
      </c>
      <c r="J53" s="2">
        <v>3</v>
      </c>
      <c r="K53" s="143">
        <f t="shared" si="0"/>
        <v>2.9411764705882353E-2</v>
      </c>
      <c r="L53" s="2">
        <v>17</v>
      </c>
      <c r="M53" s="2">
        <v>41.2</v>
      </c>
      <c r="N53" s="2">
        <v>19</v>
      </c>
      <c r="O53" s="2">
        <v>3.3</v>
      </c>
      <c r="P53" s="2">
        <v>41.5</v>
      </c>
      <c r="Q53" s="2">
        <v>12.8</v>
      </c>
      <c r="R53" s="2">
        <v>1</v>
      </c>
      <c r="S53" s="2" t="s">
        <v>816</v>
      </c>
    </row>
    <row r="54" spans="1:19">
      <c r="A54" s="1">
        <v>50</v>
      </c>
      <c r="B54" s="2" t="s">
        <v>437</v>
      </c>
      <c r="C54" s="2">
        <v>29</v>
      </c>
      <c r="D54" s="2" t="s">
        <v>279</v>
      </c>
      <c r="E54" s="2" t="s">
        <v>88</v>
      </c>
      <c r="F54" s="2">
        <v>11</v>
      </c>
      <c r="G54" s="2">
        <v>6</v>
      </c>
      <c r="H54" s="2">
        <v>101</v>
      </c>
      <c r="I54" s="2">
        <v>365</v>
      </c>
      <c r="J54" s="2">
        <v>4</v>
      </c>
      <c r="K54" s="143">
        <f t="shared" si="0"/>
        <v>3.9603960396039604E-2</v>
      </c>
      <c r="L54" s="2">
        <v>17</v>
      </c>
      <c r="M54" s="2">
        <v>49.5</v>
      </c>
      <c r="N54" s="2">
        <v>43</v>
      </c>
      <c r="O54" s="2">
        <v>3.6</v>
      </c>
      <c r="P54" s="2">
        <v>33.200000000000003</v>
      </c>
      <c r="Q54" s="2">
        <v>9.1999999999999993</v>
      </c>
      <c r="R54" s="2">
        <v>0</v>
      </c>
      <c r="S54" s="2"/>
    </row>
    <row r="55" spans="1:19">
      <c r="A55" s="1">
        <v>51</v>
      </c>
      <c r="B55" s="2" t="s">
        <v>409</v>
      </c>
      <c r="C55" s="2">
        <v>20</v>
      </c>
      <c r="D55" s="2" t="s">
        <v>275</v>
      </c>
      <c r="E55" s="2" t="s">
        <v>88</v>
      </c>
      <c r="F55" s="2">
        <v>17</v>
      </c>
      <c r="G55" s="2">
        <v>2</v>
      </c>
      <c r="H55" s="2">
        <v>92</v>
      </c>
      <c r="I55" s="2">
        <v>334</v>
      </c>
      <c r="J55" s="2">
        <v>2</v>
      </c>
      <c r="K55" s="143">
        <f t="shared" si="0"/>
        <v>2.1739130434782608E-2</v>
      </c>
      <c r="L55" s="2">
        <v>22</v>
      </c>
      <c r="M55" s="2">
        <v>51.1</v>
      </c>
      <c r="N55" s="2">
        <v>20</v>
      </c>
      <c r="O55" s="2">
        <v>3.6</v>
      </c>
      <c r="P55" s="2">
        <v>19.600000000000001</v>
      </c>
      <c r="Q55" s="2">
        <v>5.4</v>
      </c>
      <c r="R55" s="2">
        <v>0</v>
      </c>
      <c r="S55" s="2"/>
    </row>
    <row r="56" spans="1:19">
      <c r="A56" s="1">
        <v>52</v>
      </c>
      <c r="B56" s="2" t="s">
        <v>525</v>
      </c>
      <c r="C56" s="2">
        <v>24</v>
      </c>
      <c r="D56" s="2" t="s">
        <v>289</v>
      </c>
      <c r="E56" s="2" t="s">
        <v>90</v>
      </c>
      <c r="F56" s="2">
        <v>17</v>
      </c>
      <c r="G56" s="2">
        <v>17</v>
      </c>
      <c r="H56" s="2">
        <v>92</v>
      </c>
      <c r="I56" s="2">
        <v>430</v>
      </c>
      <c r="J56" s="2">
        <v>4</v>
      </c>
      <c r="K56" s="143">
        <f t="shared" si="0"/>
        <v>4.3478260869565216E-2</v>
      </c>
      <c r="L56" s="2">
        <v>41</v>
      </c>
      <c r="M56" s="2">
        <v>53.3</v>
      </c>
      <c r="N56" s="2">
        <v>32</v>
      </c>
      <c r="O56" s="2">
        <v>4.7</v>
      </c>
      <c r="P56" s="2">
        <v>25.3</v>
      </c>
      <c r="Q56" s="2">
        <v>5.4</v>
      </c>
      <c r="R56" s="2">
        <v>3</v>
      </c>
      <c r="S56" s="2" t="s">
        <v>719</v>
      </c>
    </row>
    <row r="57" spans="1:19">
      <c r="A57" s="1">
        <v>53</v>
      </c>
      <c r="B57" s="2" t="s">
        <v>455</v>
      </c>
      <c r="C57" s="2">
        <v>22</v>
      </c>
      <c r="D57" s="2" t="s">
        <v>281</v>
      </c>
      <c r="E57" s="2" t="s">
        <v>90</v>
      </c>
      <c r="F57" s="2">
        <v>11</v>
      </c>
      <c r="G57" s="2">
        <v>11</v>
      </c>
      <c r="H57" s="2">
        <v>86</v>
      </c>
      <c r="I57" s="2">
        <v>499</v>
      </c>
      <c r="J57" s="2">
        <v>6</v>
      </c>
      <c r="K57" s="143">
        <f t="shared" si="0"/>
        <v>6.9767441860465115E-2</v>
      </c>
      <c r="L57" s="2">
        <v>34</v>
      </c>
      <c r="M57" s="2">
        <v>58.1</v>
      </c>
      <c r="N57" s="2">
        <v>29</v>
      </c>
      <c r="O57" s="2">
        <v>5.8</v>
      </c>
      <c r="P57" s="2">
        <v>45.4</v>
      </c>
      <c r="Q57" s="2">
        <v>7.8</v>
      </c>
      <c r="R57" s="2">
        <v>9</v>
      </c>
      <c r="S57" s="2" t="s">
        <v>705</v>
      </c>
    </row>
    <row r="58" spans="1:19">
      <c r="A58" s="1">
        <v>54</v>
      </c>
      <c r="B58" s="2" t="s">
        <v>323</v>
      </c>
      <c r="C58" s="2">
        <v>32</v>
      </c>
      <c r="D58" s="2" t="s">
        <v>265</v>
      </c>
      <c r="E58" s="2" t="s">
        <v>88</v>
      </c>
      <c r="F58" s="2">
        <v>13</v>
      </c>
      <c r="G58" s="2">
        <v>1</v>
      </c>
      <c r="H58" s="2">
        <v>85</v>
      </c>
      <c r="I58" s="2">
        <v>278</v>
      </c>
      <c r="J58" s="2">
        <v>2</v>
      </c>
      <c r="K58" s="143">
        <f t="shared" si="0"/>
        <v>2.3529411764705882E-2</v>
      </c>
      <c r="L58" s="2">
        <v>13</v>
      </c>
      <c r="M58" s="2">
        <v>37.6</v>
      </c>
      <c r="N58" s="2">
        <v>21</v>
      </c>
      <c r="O58" s="2">
        <v>3.3</v>
      </c>
      <c r="P58" s="2">
        <v>21.4</v>
      </c>
      <c r="Q58" s="2">
        <v>6.5</v>
      </c>
      <c r="R58" s="2">
        <v>2</v>
      </c>
      <c r="S58" s="2"/>
    </row>
    <row r="59" spans="1:19">
      <c r="A59" s="1">
        <v>55</v>
      </c>
      <c r="B59" s="2" t="s">
        <v>580</v>
      </c>
      <c r="C59" s="2">
        <v>24</v>
      </c>
      <c r="D59" s="2" t="s">
        <v>654</v>
      </c>
      <c r="E59" s="2" t="s">
        <v>88</v>
      </c>
      <c r="F59" s="2">
        <v>16</v>
      </c>
      <c r="G59" s="2">
        <v>3</v>
      </c>
      <c r="H59" s="2">
        <v>84</v>
      </c>
      <c r="I59" s="2">
        <v>420</v>
      </c>
      <c r="J59" s="2">
        <v>4</v>
      </c>
      <c r="K59" s="143">
        <f t="shared" si="0"/>
        <v>4.7619047619047616E-2</v>
      </c>
      <c r="L59" s="2">
        <v>18</v>
      </c>
      <c r="M59" s="2">
        <v>47.6</v>
      </c>
      <c r="N59" s="2">
        <v>76</v>
      </c>
      <c r="O59" s="2">
        <v>5</v>
      </c>
      <c r="P59" s="2">
        <v>26.3</v>
      </c>
      <c r="Q59" s="2">
        <v>5.3</v>
      </c>
      <c r="R59" s="2">
        <v>3</v>
      </c>
      <c r="S59" s="2"/>
    </row>
    <row r="60" spans="1:19">
      <c r="A60" s="1">
        <v>56</v>
      </c>
      <c r="B60" s="2" t="s">
        <v>547</v>
      </c>
      <c r="C60" s="2">
        <v>23</v>
      </c>
      <c r="D60" s="2" t="s">
        <v>291</v>
      </c>
      <c r="E60" s="2" t="s">
        <v>88</v>
      </c>
      <c r="F60" s="2">
        <v>12</v>
      </c>
      <c r="G60" s="2">
        <v>1</v>
      </c>
      <c r="H60" s="2">
        <v>84</v>
      </c>
      <c r="I60" s="2">
        <v>312</v>
      </c>
      <c r="J60" s="2">
        <v>4</v>
      </c>
      <c r="K60" s="143">
        <f t="shared" si="0"/>
        <v>4.7619047619047616E-2</v>
      </c>
      <c r="L60" s="2">
        <v>19</v>
      </c>
      <c r="M60" s="2">
        <v>46.4</v>
      </c>
      <c r="N60" s="2">
        <v>23</v>
      </c>
      <c r="O60" s="2">
        <v>3.7</v>
      </c>
      <c r="P60" s="2">
        <v>26</v>
      </c>
      <c r="Q60" s="2">
        <v>7</v>
      </c>
      <c r="R60" s="2">
        <v>1</v>
      </c>
      <c r="S60" s="2"/>
    </row>
    <row r="61" spans="1:19">
      <c r="A61" s="1">
        <v>57</v>
      </c>
      <c r="B61" s="2" t="s">
        <v>298</v>
      </c>
      <c r="C61" s="2">
        <v>25</v>
      </c>
      <c r="D61" s="2" t="s">
        <v>676</v>
      </c>
      <c r="E61" s="2" t="s">
        <v>88</v>
      </c>
      <c r="F61" s="2">
        <v>7</v>
      </c>
      <c r="G61" s="2">
        <v>6</v>
      </c>
      <c r="H61" s="2">
        <v>83</v>
      </c>
      <c r="I61" s="2">
        <v>310</v>
      </c>
      <c r="J61" s="2">
        <v>1</v>
      </c>
      <c r="K61" s="143">
        <f t="shared" si="0"/>
        <v>1.2048192771084338E-2</v>
      </c>
      <c r="L61" s="2">
        <v>14</v>
      </c>
      <c r="M61" s="2">
        <v>53</v>
      </c>
      <c r="N61" s="2">
        <v>34</v>
      </c>
      <c r="O61" s="2">
        <v>3.7</v>
      </c>
      <c r="P61" s="2">
        <v>44.3</v>
      </c>
      <c r="Q61" s="2">
        <v>11.9</v>
      </c>
      <c r="R61" s="2">
        <v>0</v>
      </c>
      <c r="S61" s="2"/>
    </row>
    <row r="62" spans="1:19">
      <c r="A62" s="1">
        <v>58</v>
      </c>
      <c r="B62" s="2" t="s">
        <v>399</v>
      </c>
      <c r="C62" s="2">
        <v>23</v>
      </c>
      <c r="D62" s="2" t="s">
        <v>274</v>
      </c>
      <c r="E62" s="2" t="s">
        <v>90</v>
      </c>
      <c r="F62" s="2">
        <v>17</v>
      </c>
      <c r="G62" s="2">
        <v>17</v>
      </c>
      <c r="H62" s="2">
        <v>81</v>
      </c>
      <c r="I62" s="2">
        <v>489</v>
      </c>
      <c r="J62" s="2">
        <v>0</v>
      </c>
      <c r="K62" s="143">
        <f t="shared" si="0"/>
        <v>0</v>
      </c>
      <c r="L62" s="2">
        <v>27</v>
      </c>
      <c r="M62" s="2">
        <v>51.9</v>
      </c>
      <c r="N62" s="2">
        <v>24</v>
      </c>
      <c r="O62" s="2">
        <v>6</v>
      </c>
      <c r="P62" s="2">
        <v>28.8</v>
      </c>
      <c r="Q62" s="2">
        <v>4.8</v>
      </c>
      <c r="R62" s="2">
        <v>10</v>
      </c>
      <c r="S62" s="2" t="s">
        <v>718</v>
      </c>
    </row>
    <row r="63" spans="1:19">
      <c r="A63" s="1">
        <v>59</v>
      </c>
      <c r="B63" s="2" t="s">
        <v>415</v>
      </c>
      <c r="C63" s="2">
        <v>27</v>
      </c>
      <c r="D63" s="2" t="s">
        <v>276</v>
      </c>
      <c r="E63" s="2" t="s">
        <v>90</v>
      </c>
      <c r="F63" s="2">
        <v>17</v>
      </c>
      <c r="G63" s="2">
        <v>17</v>
      </c>
      <c r="H63" s="2">
        <v>78</v>
      </c>
      <c r="I63" s="2">
        <v>572</v>
      </c>
      <c r="J63" s="2">
        <v>5</v>
      </c>
      <c r="K63" s="143">
        <f t="shared" si="0"/>
        <v>6.4102564102564097E-2</v>
      </c>
      <c r="L63" s="2">
        <v>27</v>
      </c>
      <c r="M63" s="2">
        <v>52.6</v>
      </c>
      <c r="N63" s="2">
        <v>50</v>
      </c>
      <c r="O63" s="2">
        <v>7.3</v>
      </c>
      <c r="P63" s="2">
        <v>33.6</v>
      </c>
      <c r="Q63" s="2">
        <v>4.5999999999999996</v>
      </c>
      <c r="R63" s="2">
        <v>8</v>
      </c>
      <c r="S63" s="2" t="s">
        <v>716</v>
      </c>
    </row>
    <row r="64" spans="1:19">
      <c r="A64" s="1">
        <v>60</v>
      </c>
      <c r="B64" s="2" t="s">
        <v>538</v>
      </c>
      <c r="C64" s="2">
        <v>29</v>
      </c>
      <c r="D64" s="2" t="s">
        <v>290</v>
      </c>
      <c r="E64" s="2" t="s">
        <v>88</v>
      </c>
      <c r="F64" s="2">
        <v>12</v>
      </c>
      <c r="G64" s="2">
        <v>6</v>
      </c>
      <c r="H64" s="2">
        <v>77</v>
      </c>
      <c r="I64" s="2">
        <v>367</v>
      </c>
      <c r="J64" s="2">
        <v>4</v>
      </c>
      <c r="K64" s="143">
        <f t="shared" si="0"/>
        <v>5.1948051948051951E-2</v>
      </c>
      <c r="L64" s="2">
        <v>19</v>
      </c>
      <c r="M64" s="2">
        <v>51.9</v>
      </c>
      <c r="N64" s="2">
        <v>50</v>
      </c>
      <c r="O64" s="2">
        <v>4.8</v>
      </c>
      <c r="P64" s="2">
        <v>30.6</v>
      </c>
      <c r="Q64" s="2">
        <v>6.4</v>
      </c>
      <c r="R64" s="2">
        <v>3</v>
      </c>
      <c r="S64" s="2" t="s">
        <v>756</v>
      </c>
    </row>
    <row r="65" spans="1:19">
      <c r="A65" s="1">
        <v>61</v>
      </c>
      <c r="B65" s="2" t="s">
        <v>528</v>
      </c>
      <c r="C65" s="2">
        <v>21</v>
      </c>
      <c r="D65" s="2" t="s">
        <v>289</v>
      </c>
      <c r="E65" s="2" t="s">
        <v>88</v>
      </c>
      <c r="F65" s="2">
        <v>13</v>
      </c>
      <c r="G65" s="2">
        <v>1</v>
      </c>
      <c r="H65" s="2">
        <v>76</v>
      </c>
      <c r="I65" s="2">
        <v>310</v>
      </c>
      <c r="J65" s="2">
        <v>2</v>
      </c>
      <c r="K65" s="143">
        <f t="shared" si="0"/>
        <v>2.6315789473684209E-2</v>
      </c>
      <c r="L65" s="2">
        <v>15</v>
      </c>
      <c r="M65" s="2">
        <v>51.3</v>
      </c>
      <c r="N65" s="2">
        <v>21</v>
      </c>
      <c r="O65" s="2">
        <v>4.0999999999999996</v>
      </c>
      <c r="P65" s="2">
        <v>23.8</v>
      </c>
      <c r="Q65" s="2">
        <v>5.8</v>
      </c>
      <c r="R65" s="2">
        <v>2</v>
      </c>
      <c r="S65" s="2"/>
    </row>
    <row r="66" spans="1:19">
      <c r="A66" s="1">
        <v>62</v>
      </c>
      <c r="B66" s="2" t="s">
        <v>339</v>
      </c>
      <c r="C66" s="2">
        <v>25</v>
      </c>
      <c r="D66" s="2" t="s">
        <v>267</v>
      </c>
      <c r="E66" s="2" t="s">
        <v>88</v>
      </c>
      <c r="F66" s="2">
        <v>17</v>
      </c>
      <c r="G66" s="2">
        <v>1</v>
      </c>
      <c r="H66" s="2">
        <v>75</v>
      </c>
      <c r="I66" s="2">
        <v>290</v>
      </c>
      <c r="J66" s="2">
        <v>1</v>
      </c>
      <c r="K66" s="143">
        <f t="shared" si="0"/>
        <v>1.3333333333333334E-2</v>
      </c>
      <c r="L66" s="2">
        <v>12</v>
      </c>
      <c r="M66" s="2">
        <v>24</v>
      </c>
      <c r="N66" s="2">
        <v>20</v>
      </c>
      <c r="O66" s="2">
        <v>3.9</v>
      </c>
      <c r="P66" s="2">
        <v>17.100000000000001</v>
      </c>
      <c r="Q66" s="2">
        <v>4.4000000000000004</v>
      </c>
      <c r="R66" s="2">
        <v>0</v>
      </c>
      <c r="S66" s="2"/>
    </row>
    <row r="67" spans="1:19">
      <c r="A67" s="1">
        <v>63</v>
      </c>
      <c r="B67" s="2" t="s">
        <v>385</v>
      </c>
      <c r="C67" s="2">
        <v>29</v>
      </c>
      <c r="D67" s="2" t="s">
        <v>272</v>
      </c>
      <c r="E67" s="2" t="s">
        <v>88</v>
      </c>
      <c r="F67" s="2">
        <v>15</v>
      </c>
      <c r="G67" s="2">
        <v>2</v>
      </c>
      <c r="H67" s="2">
        <v>74</v>
      </c>
      <c r="I67" s="2">
        <v>226</v>
      </c>
      <c r="J67" s="2">
        <v>3</v>
      </c>
      <c r="K67" s="143">
        <f t="shared" si="0"/>
        <v>4.0540540540540543E-2</v>
      </c>
      <c r="L67" s="2">
        <v>14</v>
      </c>
      <c r="M67" s="2">
        <v>43.2</v>
      </c>
      <c r="N67" s="2">
        <v>11</v>
      </c>
      <c r="O67" s="2">
        <v>3.1</v>
      </c>
      <c r="P67" s="2">
        <v>15.1</v>
      </c>
      <c r="Q67" s="2">
        <v>4.9000000000000004</v>
      </c>
      <c r="R67" s="2">
        <v>1</v>
      </c>
      <c r="S67" s="2"/>
    </row>
    <row r="68" spans="1:19">
      <c r="A68" s="1">
        <v>64</v>
      </c>
      <c r="B68" s="2" t="s">
        <v>392</v>
      </c>
      <c r="C68" s="2">
        <v>27</v>
      </c>
      <c r="D68" s="2" t="s">
        <v>273</v>
      </c>
      <c r="E68" s="2" t="s">
        <v>88</v>
      </c>
      <c r="F68" s="2">
        <v>8</v>
      </c>
      <c r="G68" s="2">
        <v>6</v>
      </c>
      <c r="H68" s="2">
        <v>74</v>
      </c>
      <c r="I68" s="2">
        <v>242</v>
      </c>
      <c r="J68" s="2">
        <v>2</v>
      </c>
      <c r="K68" s="143">
        <f t="shared" ref="K68:K131" si="1">J68/H68</f>
        <v>2.7027027027027029E-2</v>
      </c>
      <c r="L68" s="2">
        <v>13</v>
      </c>
      <c r="M68" s="2">
        <v>36.5</v>
      </c>
      <c r="N68" s="2">
        <v>16</v>
      </c>
      <c r="O68" s="2">
        <v>3.3</v>
      </c>
      <c r="P68" s="2">
        <v>30.3</v>
      </c>
      <c r="Q68" s="2">
        <v>9.3000000000000007</v>
      </c>
      <c r="R68" s="2">
        <v>2</v>
      </c>
      <c r="S68" s="2"/>
    </row>
    <row r="69" spans="1:19">
      <c r="A69" s="1">
        <v>65</v>
      </c>
      <c r="B69" s="2" t="s">
        <v>449</v>
      </c>
      <c r="C69" s="2">
        <v>28</v>
      </c>
      <c r="D69" s="2" t="s">
        <v>280</v>
      </c>
      <c r="E69" s="2" t="s">
        <v>88</v>
      </c>
      <c r="F69" s="2">
        <v>11</v>
      </c>
      <c r="G69" s="2">
        <v>3</v>
      </c>
      <c r="H69" s="2">
        <v>71</v>
      </c>
      <c r="I69" s="2">
        <v>232</v>
      </c>
      <c r="J69" s="2">
        <v>0</v>
      </c>
      <c r="K69" s="143">
        <f t="shared" si="1"/>
        <v>0</v>
      </c>
      <c r="L69" s="2">
        <v>10</v>
      </c>
      <c r="M69" s="2">
        <v>39.4</v>
      </c>
      <c r="N69" s="2">
        <v>25</v>
      </c>
      <c r="O69" s="2">
        <v>3.3</v>
      </c>
      <c r="P69" s="2">
        <v>21.1</v>
      </c>
      <c r="Q69" s="2">
        <v>6.5</v>
      </c>
      <c r="R69" s="2">
        <v>2</v>
      </c>
      <c r="S69" s="2"/>
    </row>
    <row r="70" spans="1:19">
      <c r="A70" s="1">
        <v>66</v>
      </c>
      <c r="B70" s="2" t="s">
        <v>436</v>
      </c>
      <c r="C70" s="2">
        <v>26</v>
      </c>
      <c r="D70" s="2" t="s">
        <v>279</v>
      </c>
      <c r="E70" s="2" t="s">
        <v>90</v>
      </c>
      <c r="F70" s="2">
        <v>17</v>
      </c>
      <c r="G70" s="2">
        <v>17</v>
      </c>
      <c r="H70" s="2">
        <v>69</v>
      </c>
      <c r="I70" s="2">
        <v>306</v>
      </c>
      <c r="J70" s="2">
        <v>2</v>
      </c>
      <c r="K70" s="143">
        <f t="shared" si="1"/>
        <v>2.8985507246376812E-2</v>
      </c>
      <c r="L70" s="2">
        <v>23</v>
      </c>
      <c r="M70" s="2">
        <v>46.4</v>
      </c>
      <c r="N70" s="2">
        <v>41</v>
      </c>
      <c r="O70" s="2">
        <v>4.4000000000000004</v>
      </c>
      <c r="P70" s="2">
        <v>18</v>
      </c>
      <c r="Q70" s="2">
        <v>4.0999999999999996</v>
      </c>
      <c r="R70" s="2">
        <v>6</v>
      </c>
      <c r="S70" s="2" t="s">
        <v>714</v>
      </c>
    </row>
    <row r="71" spans="1:19">
      <c r="A71" s="1">
        <v>67</v>
      </c>
      <c r="B71" s="2" t="s">
        <v>324</v>
      </c>
      <c r="C71" s="2">
        <v>21</v>
      </c>
      <c r="D71" s="2" t="s">
        <v>265</v>
      </c>
      <c r="E71" s="2" t="s">
        <v>88</v>
      </c>
      <c r="F71" s="2">
        <v>15</v>
      </c>
      <c r="G71" s="2">
        <v>1</v>
      </c>
      <c r="H71" s="2">
        <v>68</v>
      </c>
      <c r="I71" s="2">
        <v>249</v>
      </c>
      <c r="J71" s="2">
        <v>0</v>
      </c>
      <c r="K71" s="143">
        <f t="shared" si="1"/>
        <v>0</v>
      </c>
      <c r="L71" s="2">
        <v>11</v>
      </c>
      <c r="M71" s="2">
        <v>39.700000000000003</v>
      </c>
      <c r="N71" s="2">
        <v>20</v>
      </c>
      <c r="O71" s="2">
        <v>3.7</v>
      </c>
      <c r="P71" s="2">
        <v>16.600000000000001</v>
      </c>
      <c r="Q71" s="2">
        <v>4.5</v>
      </c>
      <c r="R71" s="2">
        <v>1</v>
      </c>
      <c r="S71" s="2"/>
    </row>
    <row r="72" spans="1:19">
      <c r="A72" s="1">
        <v>68</v>
      </c>
      <c r="B72" s="2" t="s">
        <v>464</v>
      </c>
      <c r="C72" s="2">
        <v>27</v>
      </c>
      <c r="D72" s="2" t="s">
        <v>282</v>
      </c>
      <c r="E72" s="2" t="s">
        <v>90</v>
      </c>
      <c r="F72" s="2">
        <v>17</v>
      </c>
      <c r="G72" s="2">
        <v>17</v>
      </c>
      <c r="H72" s="2">
        <v>67</v>
      </c>
      <c r="I72" s="2">
        <v>212</v>
      </c>
      <c r="J72" s="2">
        <v>1</v>
      </c>
      <c r="K72" s="143">
        <f t="shared" si="1"/>
        <v>1.4925373134328358E-2</v>
      </c>
      <c r="L72" s="2">
        <v>23</v>
      </c>
      <c r="M72" s="2">
        <v>41.8</v>
      </c>
      <c r="N72" s="2">
        <v>19</v>
      </c>
      <c r="O72" s="2">
        <v>3.2</v>
      </c>
      <c r="P72" s="2">
        <v>12.5</v>
      </c>
      <c r="Q72" s="2">
        <v>3.9</v>
      </c>
      <c r="R72" s="2">
        <v>8</v>
      </c>
      <c r="S72" s="2" t="s">
        <v>717</v>
      </c>
    </row>
    <row r="73" spans="1:19">
      <c r="A73" s="1">
        <v>69</v>
      </c>
      <c r="B73" s="2" t="s">
        <v>505</v>
      </c>
      <c r="C73" s="2">
        <v>27</v>
      </c>
      <c r="D73" s="2" t="s">
        <v>287</v>
      </c>
      <c r="E73" s="2" t="s">
        <v>90</v>
      </c>
      <c r="F73" s="2">
        <v>10</v>
      </c>
      <c r="G73" s="2">
        <v>10</v>
      </c>
      <c r="H73" s="2">
        <v>67</v>
      </c>
      <c r="I73" s="2">
        <v>265</v>
      </c>
      <c r="J73" s="2">
        <v>2</v>
      </c>
      <c r="K73" s="143">
        <f t="shared" si="1"/>
        <v>2.9850746268656716E-2</v>
      </c>
      <c r="L73" s="2">
        <v>26</v>
      </c>
      <c r="M73" s="2">
        <v>59.7</v>
      </c>
      <c r="N73" s="2">
        <v>24</v>
      </c>
      <c r="O73" s="2">
        <v>4</v>
      </c>
      <c r="P73" s="2">
        <v>26.5</v>
      </c>
      <c r="Q73" s="2">
        <v>6.7</v>
      </c>
      <c r="R73" s="2">
        <v>4</v>
      </c>
      <c r="S73" s="2"/>
    </row>
    <row r="74" spans="1:19">
      <c r="A74" s="1">
        <v>70</v>
      </c>
      <c r="B74" s="2" t="s">
        <v>815</v>
      </c>
      <c r="C74" s="2">
        <v>31</v>
      </c>
      <c r="D74" s="2" t="s">
        <v>662</v>
      </c>
      <c r="E74" s="2" t="s">
        <v>88</v>
      </c>
      <c r="F74" s="2">
        <v>16</v>
      </c>
      <c r="G74" s="2">
        <v>3</v>
      </c>
      <c r="H74" s="2">
        <v>66</v>
      </c>
      <c r="I74" s="2">
        <v>311</v>
      </c>
      <c r="J74" s="2">
        <v>2</v>
      </c>
      <c r="K74" s="143">
        <f t="shared" si="1"/>
        <v>3.0303030303030304E-2</v>
      </c>
      <c r="L74" s="2">
        <v>14</v>
      </c>
      <c r="M74" s="2">
        <v>50</v>
      </c>
      <c r="N74" s="2">
        <v>40</v>
      </c>
      <c r="O74" s="2">
        <v>4.7</v>
      </c>
      <c r="P74" s="2">
        <v>19.399999999999999</v>
      </c>
      <c r="Q74" s="2">
        <v>4.0999999999999996</v>
      </c>
      <c r="R74" s="2">
        <v>2</v>
      </c>
      <c r="S74" s="2"/>
    </row>
    <row r="75" spans="1:19">
      <c r="A75" s="1">
        <v>71</v>
      </c>
      <c r="B75" s="2" t="s">
        <v>305</v>
      </c>
      <c r="C75" s="2">
        <v>25</v>
      </c>
      <c r="D75" s="2" t="s">
        <v>654</v>
      </c>
      <c r="E75" s="2" t="s">
        <v>90</v>
      </c>
      <c r="F75" s="2">
        <v>15</v>
      </c>
      <c r="G75" s="2">
        <v>15</v>
      </c>
      <c r="H75" s="2">
        <v>66</v>
      </c>
      <c r="I75" s="2">
        <v>323</v>
      </c>
      <c r="J75" s="2">
        <v>5</v>
      </c>
      <c r="K75" s="143">
        <f t="shared" si="1"/>
        <v>7.575757575757576E-2</v>
      </c>
      <c r="L75" s="2">
        <v>33</v>
      </c>
      <c r="M75" s="2">
        <v>63.6</v>
      </c>
      <c r="N75" s="2">
        <v>16</v>
      </c>
      <c r="O75" s="2">
        <v>4.9000000000000004</v>
      </c>
      <c r="P75" s="2">
        <v>21.5</v>
      </c>
      <c r="Q75" s="2">
        <v>4.4000000000000004</v>
      </c>
      <c r="R75" s="2">
        <v>7</v>
      </c>
      <c r="S75" s="2"/>
    </row>
    <row r="76" spans="1:19">
      <c r="A76" s="1">
        <v>72</v>
      </c>
      <c r="B76" s="2" t="s">
        <v>517</v>
      </c>
      <c r="C76" s="2">
        <v>25</v>
      </c>
      <c r="D76" s="2" t="s">
        <v>662</v>
      </c>
      <c r="E76" s="2" t="s">
        <v>88</v>
      </c>
      <c r="F76" s="2">
        <v>8</v>
      </c>
      <c r="G76" s="2">
        <v>5</v>
      </c>
      <c r="H76" s="2">
        <v>65</v>
      </c>
      <c r="I76" s="2">
        <v>183</v>
      </c>
      <c r="J76" s="2">
        <v>1</v>
      </c>
      <c r="K76" s="143">
        <f t="shared" si="1"/>
        <v>1.5384615384615385E-2</v>
      </c>
      <c r="L76" s="2">
        <v>4</v>
      </c>
      <c r="M76" s="2">
        <v>26.2</v>
      </c>
      <c r="N76" s="2">
        <v>17</v>
      </c>
      <c r="O76" s="2">
        <v>2.8</v>
      </c>
      <c r="P76" s="2">
        <v>22.9</v>
      </c>
      <c r="Q76" s="2">
        <v>8.1</v>
      </c>
      <c r="R76" s="2">
        <v>2</v>
      </c>
      <c r="S76" s="2"/>
    </row>
    <row r="77" spans="1:19">
      <c r="A77" s="1">
        <v>73</v>
      </c>
      <c r="B77" s="2" t="s">
        <v>417</v>
      </c>
      <c r="C77" s="2">
        <v>21</v>
      </c>
      <c r="D77" s="2" t="s">
        <v>276</v>
      </c>
      <c r="E77" s="2" t="s">
        <v>88</v>
      </c>
      <c r="F77" s="2">
        <v>13</v>
      </c>
      <c r="G77" s="2">
        <v>1</v>
      </c>
      <c r="H77" s="2">
        <v>63</v>
      </c>
      <c r="I77" s="2">
        <v>291</v>
      </c>
      <c r="J77" s="2">
        <v>1</v>
      </c>
      <c r="K77" s="143">
        <f t="shared" si="1"/>
        <v>1.5873015873015872E-2</v>
      </c>
      <c r="L77" s="2">
        <v>16</v>
      </c>
      <c r="M77" s="2">
        <v>49.2</v>
      </c>
      <c r="N77" s="2">
        <v>20</v>
      </c>
      <c r="O77" s="2">
        <v>4.5999999999999996</v>
      </c>
      <c r="P77" s="2">
        <v>22.4</v>
      </c>
      <c r="Q77" s="2">
        <v>4.8</v>
      </c>
      <c r="R77" s="2">
        <v>1</v>
      </c>
      <c r="S77" s="2"/>
    </row>
    <row r="78" spans="1:19">
      <c r="A78" s="1">
        <v>74</v>
      </c>
      <c r="B78" s="2" t="s">
        <v>482</v>
      </c>
      <c r="C78" s="2">
        <v>25</v>
      </c>
      <c r="D78" s="2" t="s">
        <v>284</v>
      </c>
      <c r="E78" s="2" t="s">
        <v>90</v>
      </c>
      <c r="F78" s="2">
        <v>10</v>
      </c>
      <c r="G78" s="2">
        <v>6</v>
      </c>
      <c r="H78" s="2">
        <v>62</v>
      </c>
      <c r="I78" s="2">
        <v>289</v>
      </c>
      <c r="J78" s="2">
        <v>5</v>
      </c>
      <c r="K78" s="143">
        <f t="shared" si="1"/>
        <v>8.0645161290322578E-2</v>
      </c>
      <c r="L78" s="2">
        <v>19</v>
      </c>
      <c r="M78" s="2">
        <v>54.8</v>
      </c>
      <c r="N78" s="2">
        <v>30</v>
      </c>
      <c r="O78" s="2">
        <v>4.7</v>
      </c>
      <c r="P78" s="2">
        <v>28.9</v>
      </c>
      <c r="Q78" s="2">
        <v>6.2</v>
      </c>
      <c r="R78" s="2">
        <v>6</v>
      </c>
      <c r="S78" s="2"/>
    </row>
    <row r="79" spans="1:19">
      <c r="A79" s="1">
        <v>75</v>
      </c>
      <c r="B79" s="2" t="s">
        <v>489</v>
      </c>
      <c r="C79" s="2">
        <v>29</v>
      </c>
      <c r="D79" s="2" t="s">
        <v>648</v>
      </c>
      <c r="E79" s="2" t="s">
        <v>90</v>
      </c>
      <c r="F79" s="2">
        <v>17</v>
      </c>
      <c r="G79" s="2">
        <v>17</v>
      </c>
      <c r="H79" s="2">
        <v>60</v>
      </c>
      <c r="I79" s="2">
        <v>378</v>
      </c>
      <c r="J79" s="2">
        <v>3</v>
      </c>
      <c r="K79" s="143">
        <f t="shared" si="1"/>
        <v>0.05</v>
      </c>
      <c r="L79" s="2">
        <v>24</v>
      </c>
      <c r="M79" s="2">
        <v>51.7</v>
      </c>
      <c r="N79" s="2">
        <v>28</v>
      </c>
      <c r="O79" s="2">
        <v>6.3</v>
      </c>
      <c r="P79" s="2">
        <v>22.2</v>
      </c>
      <c r="Q79" s="2">
        <v>3.5</v>
      </c>
      <c r="R79" s="2">
        <v>13</v>
      </c>
      <c r="S79" s="2" t="s">
        <v>720</v>
      </c>
    </row>
    <row r="80" spans="1:19">
      <c r="A80" s="1">
        <v>76</v>
      </c>
      <c r="B80" s="2" t="s">
        <v>331</v>
      </c>
      <c r="C80" s="2">
        <v>24</v>
      </c>
      <c r="D80" s="2" t="s">
        <v>266</v>
      </c>
      <c r="E80" s="2" t="s">
        <v>88</v>
      </c>
      <c r="F80" s="2">
        <v>17</v>
      </c>
      <c r="G80" s="2">
        <v>1</v>
      </c>
      <c r="H80" s="2">
        <v>58</v>
      </c>
      <c r="I80" s="2">
        <v>207</v>
      </c>
      <c r="J80" s="2">
        <v>0</v>
      </c>
      <c r="K80" s="143">
        <f t="shared" si="1"/>
        <v>0</v>
      </c>
      <c r="L80" s="2">
        <v>12</v>
      </c>
      <c r="M80" s="2">
        <v>43.1</v>
      </c>
      <c r="N80" s="2">
        <v>12</v>
      </c>
      <c r="O80" s="2">
        <v>3.6</v>
      </c>
      <c r="P80" s="2">
        <v>12.2</v>
      </c>
      <c r="Q80" s="2">
        <v>3.4</v>
      </c>
      <c r="R80" s="2">
        <v>0</v>
      </c>
      <c r="S80" s="2"/>
    </row>
    <row r="81" spans="1:19">
      <c r="A81" s="1">
        <v>77</v>
      </c>
      <c r="B81" s="2" t="s">
        <v>297</v>
      </c>
      <c r="C81" s="2">
        <v>29</v>
      </c>
      <c r="D81" s="2" t="s">
        <v>676</v>
      </c>
      <c r="E81" s="2" t="s">
        <v>90</v>
      </c>
      <c r="F81" s="2">
        <v>16</v>
      </c>
      <c r="G81" s="2">
        <v>16</v>
      </c>
      <c r="H81" s="2">
        <v>58</v>
      </c>
      <c r="I81" s="2">
        <v>307</v>
      </c>
      <c r="J81" s="2">
        <v>2</v>
      </c>
      <c r="K81" s="143">
        <f t="shared" si="1"/>
        <v>3.4482758620689655E-2</v>
      </c>
      <c r="L81" s="2">
        <v>22</v>
      </c>
      <c r="M81" s="2">
        <v>50</v>
      </c>
      <c r="N81" s="2">
        <v>33</v>
      </c>
      <c r="O81" s="2">
        <v>5.3</v>
      </c>
      <c r="P81" s="2">
        <v>19.2</v>
      </c>
      <c r="Q81" s="2">
        <v>3.6</v>
      </c>
      <c r="R81" s="2">
        <v>2</v>
      </c>
      <c r="S81" s="2" t="s">
        <v>721</v>
      </c>
    </row>
    <row r="82" spans="1:19">
      <c r="A82" s="1">
        <v>78</v>
      </c>
      <c r="B82" s="2" t="s">
        <v>466</v>
      </c>
      <c r="C82" s="2">
        <v>26</v>
      </c>
      <c r="D82" s="2" t="s">
        <v>282</v>
      </c>
      <c r="E82" s="2" t="s">
        <v>88</v>
      </c>
      <c r="F82" s="2">
        <v>17</v>
      </c>
      <c r="G82" s="2">
        <v>0</v>
      </c>
      <c r="H82" s="2">
        <v>56</v>
      </c>
      <c r="I82" s="2">
        <v>182</v>
      </c>
      <c r="J82" s="2">
        <v>0</v>
      </c>
      <c r="K82" s="143">
        <f t="shared" si="1"/>
        <v>0</v>
      </c>
      <c r="L82" s="2">
        <v>9</v>
      </c>
      <c r="M82" s="2">
        <v>37.5</v>
      </c>
      <c r="N82" s="2">
        <v>25</v>
      </c>
      <c r="O82" s="2">
        <v>3.3</v>
      </c>
      <c r="P82" s="2">
        <v>10.7</v>
      </c>
      <c r="Q82" s="2">
        <v>3.3</v>
      </c>
      <c r="R82" s="2">
        <v>0</v>
      </c>
      <c r="S82" s="2"/>
    </row>
    <row r="83" spans="1:19">
      <c r="A83" s="1">
        <v>79</v>
      </c>
      <c r="B83" s="2" t="s">
        <v>457</v>
      </c>
      <c r="C83" s="2">
        <v>25</v>
      </c>
      <c r="D83" s="2" t="s">
        <v>281</v>
      </c>
      <c r="E83" s="2" t="s">
        <v>88</v>
      </c>
      <c r="F83" s="2">
        <v>17</v>
      </c>
      <c r="G83" s="2">
        <v>3</v>
      </c>
      <c r="H83" s="2">
        <v>56</v>
      </c>
      <c r="I83" s="2">
        <v>159</v>
      </c>
      <c r="J83" s="2">
        <v>2</v>
      </c>
      <c r="K83" s="143">
        <f t="shared" si="1"/>
        <v>3.5714285714285712E-2</v>
      </c>
      <c r="L83" s="2">
        <v>14</v>
      </c>
      <c r="M83" s="2">
        <v>44.6</v>
      </c>
      <c r="N83" s="2">
        <v>17</v>
      </c>
      <c r="O83" s="2">
        <v>2.8</v>
      </c>
      <c r="P83" s="2">
        <v>9.4</v>
      </c>
      <c r="Q83" s="2">
        <v>3.3</v>
      </c>
      <c r="R83" s="2">
        <v>0</v>
      </c>
      <c r="S83" s="2"/>
    </row>
    <row r="84" spans="1:19">
      <c r="A84" s="1">
        <v>80</v>
      </c>
      <c r="B84" s="2" t="s">
        <v>577</v>
      </c>
      <c r="C84" s="2">
        <v>22</v>
      </c>
      <c r="D84" s="2" t="s">
        <v>676</v>
      </c>
      <c r="E84" s="2" t="s">
        <v>88</v>
      </c>
      <c r="F84" s="2">
        <v>17</v>
      </c>
      <c r="G84" s="2">
        <v>3</v>
      </c>
      <c r="H84" s="2">
        <v>56</v>
      </c>
      <c r="I84" s="2">
        <v>183</v>
      </c>
      <c r="J84" s="2">
        <v>0</v>
      </c>
      <c r="K84" s="143">
        <f t="shared" si="1"/>
        <v>0</v>
      </c>
      <c r="L84" s="2">
        <v>14</v>
      </c>
      <c r="M84" s="2">
        <v>55.4</v>
      </c>
      <c r="N84" s="2">
        <v>9</v>
      </c>
      <c r="O84" s="2">
        <v>3.3</v>
      </c>
      <c r="P84" s="2">
        <v>10.8</v>
      </c>
      <c r="Q84" s="2">
        <v>3.3</v>
      </c>
      <c r="R84" s="2">
        <v>3</v>
      </c>
      <c r="S84" s="2"/>
    </row>
    <row r="85" spans="1:19">
      <c r="A85" s="1">
        <v>81</v>
      </c>
      <c r="B85" s="2" t="s">
        <v>402</v>
      </c>
      <c r="C85" s="2">
        <v>23</v>
      </c>
      <c r="D85" s="2" t="s">
        <v>274</v>
      </c>
      <c r="E85" s="2" t="s">
        <v>88</v>
      </c>
      <c r="F85" s="2">
        <v>14</v>
      </c>
      <c r="G85" s="2">
        <v>0</v>
      </c>
      <c r="H85" s="2">
        <v>55</v>
      </c>
      <c r="I85" s="2">
        <v>150</v>
      </c>
      <c r="J85" s="2">
        <v>6</v>
      </c>
      <c r="K85" s="143">
        <f t="shared" si="1"/>
        <v>0.10909090909090909</v>
      </c>
      <c r="L85" s="2">
        <v>17</v>
      </c>
      <c r="M85" s="2">
        <v>56.4</v>
      </c>
      <c r="N85" s="2">
        <v>9</v>
      </c>
      <c r="O85" s="2">
        <v>2.7</v>
      </c>
      <c r="P85" s="2">
        <v>10.7</v>
      </c>
      <c r="Q85" s="2">
        <v>3.9</v>
      </c>
      <c r="R85" s="2">
        <v>0</v>
      </c>
      <c r="S85" s="2"/>
    </row>
    <row r="86" spans="1:19">
      <c r="A86" s="1">
        <v>82</v>
      </c>
      <c r="B86" s="2" t="s">
        <v>638</v>
      </c>
      <c r="C86" s="2">
        <v>29</v>
      </c>
      <c r="D86" s="2" t="s">
        <v>290</v>
      </c>
      <c r="E86" s="2" t="s">
        <v>88</v>
      </c>
      <c r="F86" s="2">
        <v>17</v>
      </c>
      <c r="G86" s="2">
        <v>1</v>
      </c>
      <c r="H86" s="2">
        <v>55</v>
      </c>
      <c r="I86" s="2">
        <v>261</v>
      </c>
      <c r="J86" s="2">
        <v>4</v>
      </c>
      <c r="K86" s="143">
        <f t="shared" si="1"/>
        <v>7.2727272727272724E-2</v>
      </c>
      <c r="L86" s="2">
        <v>15</v>
      </c>
      <c r="M86" s="2">
        <v>58.2</v>
      </c>
      <c r="N86" s="2">
        <v>28</v>
      </c>
      <c r="O86" s="2">
        <v>4.7</v>
      </c>
      <c r="P86" s="2">
        <v>15.4</v>
      </c>
      <c r="Q86" s="2">
        <v>3.2</v>
      </c>
      <c r="R86" s="2">
        <v>0</v>
      </c>
      <c r="S86" s="2"/>
    </row>
    <row r="87" spans="1:19">
      <c r="A87" s="1">
        <v>83</v>
      </c>
      <c r="B87" s="2" t="s">
        <v>566</v>
      </c>
      <c r="C87" s="2">
        <v>27</v>
      </c>
      <c r="D87" s="2" t="s">
        <v>293</v>
      </c>
      <c r="E87" s="2" t="s">
        <v>88</v>
      </c>
      <c r="F87" s="2">
        <v>11</v>
      </c>
      <c r="G87" s="2">
        <v>2</v>
      </c>
      <c r="H87" s="2">
        <v>55</v>
      </c>
      <c r="I87" s="2">
        <v>205</v>
      </c>
      <c r="J87" s="2">
        <v>2</v>
      </c>
      <c r="K87" s="143">
        <f t="shared" si="1"/>
        <v>3.6363636363636362E-2</v>
      </c>
      <c r="L87" s="2">
        <v>12</v>
      </c>
      <c r="M87" s="2">
        <v>45.5</v>
      </c>
      <c r="N87" s="2">
        <v>26</v>
      </c>
      <c r="O87" s="2">
        <v>3.7</v>
      </c>
      <c r="P87" s="2">
        <v>18.600000000000001</v>
      </c>
      <c r="Q87" s="2">
        <v>5</v>
      </c>
      <c r="R87" s="2">
        <v>1</v>
      </c>
      <c r="S87" s="2"/>
    </row>
    <row r="88" spans="1:19">
      <c r="A88" s="1">
        <v>84</v>
      </c>
      <c r="B88" s="2" t="s">
        <v>553</v>
      </c>
      <c r="C88" s="2">
        <v>22</v>
      </c>
      <c r="D88" s="2" t="s">
        <v>664</v>
      </c>
      <c r="E88" s="2" t="s">
        <v>90</v>
      </c>
      <c r="F88" s="2">
        <v>13</v>
      </c>
      <c r="G88" s="2">
        <v>12</v>
      </c>
      <c r="H88" s="2">
        <v>54</v>
      </c>
      <c r="I88" s="2">
        <v>421</v>
      </c>
      <c r="J88" s="2">
        <v>2</v>
      </c>
      <c r="K88" s="143">
        <f t="shared" si="1"/>
        <v>3.7037037037037035E-2</v>
      </c>
      <c r="L88" s="2">
        <v>22</v>
      </c>
      <c r="M88" s="2">
        <v>64.8</v>
      </c>
      <c r="N88" s="2">
        <v>41</v>
      </c>
      <c r="O88" s="2">
        <v>7.8</v>
      </c>
      <c r="P88" s="2">
        <v>32.4</v>
      </c>
      <c r="Q88" s="2">
        <v>4.2</v>
      </c>
      <c r="R88" s="2">
        <v>9</v>
      </c>
      <c r="S88" s="2" t="s">
        <v>709</v>
      </c>
    </row>
    <row r="89" spans="1:19">
      <c r="A89" s="1">
        <v>85</v>
      </c>
      <c r="B89" s="2" t="s">
        <v>423</v>
      </c>
      <c r="C89" s="2">
        <v>34</v>
      </c>
      <c r="D89" s="2" t="s">
        <v>277</v>
      </c>
      <c r="E89" s="2" t="s">
        <v>90</v>
      </c>
      <c r="F89" s="2">
        <v>17</v>
      </c>
      <c r="G89" s="2">
        <v>17</v>
      </c>
      <c r="H89" s="2">
        <v>53</v>
      </c>
      <c r="I89" s="2">
        <v>272</v>
      </c>
      <c r="J89" s="2">
        <v>2</v>
      </c>
      <c r="K89" s="143">
        <f t="shared" si="1"/>
        <v>3.7735849056603772E-2</v>
      </c>
      <c r="L89" s="2">
        <v>17</v>
      </c>
      <c r="M89" s="2">
        <v>35.799999999999997</v>
      </c>
      <c r="N89" s="2">
        <v>34</v>
      </c>
      <c r="O89" s="2">
        <v>5.0999999999999996</v>
      </c>
      <c r="P89" s="2">
        <v>16</v>
      </c>
      <c r="Q89" s="2">
        <v>3.1</v>
      </c>
      <c r="R89" s="2">
        <v>9</v>
      </c>
      <c r="S89" s="2"/>
    </row>
    <row r="90" spans="1:19">
      <c r="A90" s="1">
        <v>86</v>
      </c>
      <c r="B90" s="2" t="s">
        <v>344</v>
      </c>
      <c r="C90" s="2">
        <v>23</v>
      </c>
      <c r="D90" s="2" t="s">
        <v>268</v>
      </c>
      <c r="E90" s="2" t="s">
        <v>90</v>
      </c>
      <c r="F90" s="2">
        <v>17</v>
      </c>
      <c r="G90" s="2">
        <v>17</v>
      </c>
      <c r="H90" s="2">
        <v>52</v>
      </c>
      <c r="I90" s="2">
        <v>233</v>
      </c>
      <c r="J90" s="2">
        <v>0</v>
      </c>
      <c r="K90" s="143">
        <f t="shared" si="1"/>
        <v>0</v>
      </c>
      <c r="L90" s="2">
        <v>14</v>
      </c>
      <c r="M90" s="2">
        <v>38.5</v>
      </c>
      <c r="N90" s="2">
        <v>25</v>
      </c>
      <c r="O90" s="2">
        <v>4.5</v>
      </c>
      <c r="P90" s="2">
        <v>13.7</v>
      </c>
      <c r="Q90" s="2">
        <v>3.1</v>
      </c>
      <c r="R90" s="2">
        <v>6</v>
      </c>
      <c r="S90" s="2"/>
    </row>
    <row r="91" spans="1:19">
      <c r="A91" s="1">
        <v>87</v>
      </c>
      <c r="B91" s="2" t="s">
        <v>306</v>
      </c>
      <c r="C91" s="2">
        <v>28</v>
      </c>
      <c r="D91" s="2" t="s">
        <v>654</v>
      </c>
      <c r="E91" s="2" t="s">
        <v>88</v>
      </c>
      <c r="F91" s="2">
        <v>4</v>
      </c>
      <c r="G91" s="2">
        <v>4</v>
      </c>
      <c r="H91" s="2">
        <v>50</v>
      </c>
      <c r="I91" s="2">
        <v>202</v>
      </c>
      <c r="J91" s="2">
        <v>0</v>
      </c>
      <c r="K91" s="143">
        <f t="shared" si="1"/>
        <v>0</v>
      </c>
      <c r="L91" s="2">
        <v>12</v>
      </c>
      <c r="M91" s="2">
        <v>44</v>
      </c>
      <c r="N91" s="2">
        <v>19</v>
      </c>
      <c r="O91" s="2">
        <v>4</v>
      </c>
      <c r="P91" s="2">
        <v>50.5</v>
      </c>
      <c r="Q91" s="2">
        <v>12.5</v>
      </c>
      <c r="R91" s="2">
        <v>1</v>
      </c>
      <c r="S91" s="2"/>
    </row>
    <row r="92" spans="1:19">
      <c r="A92" s="1">
        <v>88</v>
      </c>
      <c r="B92" s="2" t="s">
        <v>814</v>
      </c>
      <c r="C92" s="2">
        <v>23</v>
      </c>
      <c r="D92" s="2" t="s">
        <v>648</v>
      </c>
      <c r="E92" s="2" t="s">
        <v>88</v>
      </c>
      <c r="F92" s="2">
        <v>17</v>
      </c>
      <c r="G92" s="2">
        <v>0</v>
      </c>
      <c r="H92" s="2">
        <v>50</v>
      </c>
      <c r="I92" s="2">
        <v>308</v>
      </c>
      <c r="J92" s="2">
        <v>2</v>
      </c>
      <c r="K92" s="143">
        <f t="shared" si="1"/>
        <v>0.04</v>
      </c>
      <c r="L92" s="2">
        <v>17</v>
      </c>
      <c r="M92" s="2">
        <v>56</v>
      </c>
      <c r="N92" s="2">
        <v>36</v>
      </c>
      <c r="O92" s="2">
        <v>6.2</v>
      </c>
      <c r="P92" s="2">
        <v>18.100000000000001</v>
      </c>
      <c r="Q92" s="2">
        <v>2.9</v>
      </c>
      <c r="R92" s="2">
        <v>1</v>
      </c>
      <c r="S92" s="2"/>
    </row>
    <row r="93" spans="1:19">
      <c r="A93" s="1">
        <v>89</v>
      </c>
      <c r="B93" s="2" t="s">
        <v>500</v>
      </c>
      <c r="C93" s="2">
        <v>29</v>
      </c>
      <c r="D93" s="2" t="s">
        <v>646</v>
      </c>
      <c r="E93" s="2" t="s">
        <v>88</v>
      </c>
      <c r="F93" s="2">
        <v>14</v>
      </c>
      <c r="G93" s="2">
        <v>1</v>
      </c>
      <c r="H93" s="2">
        <v>48</v>
      </c>
      <c r="I93" s="2">
        <v>164</v>
      </c>
      <c r="J93" s="2">
        <v>1</v>
      </c>
      <c r="K93" s="143">
        <f t="shared" si="1"/>
        <v>2.0833333333333332E-2</v>
      </c>
      <c r="L93" s="2">
        <v>11</v>
      </c>
      <c r="M93" s="2">
        <v>47.9</v>
      </c>
      <c r="N93" s="2">
        <v>14</v>
      </c>
      <c r="O93" s="2">
        <v>3.4</v>
      </c>
      <c r="P93" s="2">
        <v>11.7</v>
      </c>
      <c r="Q93" s="2">
        <v>3.4</v>
      </c>
      <c r="R93" s="2">
        <v>0</v>
      </c>
      <c r="S93" s="2"/>
    </row>
    <row r="94" spans="1:19">
      <c r="A94" s="1">
        <v>90</v>
      </c>
      <c r="B94" s="2" t="s">
        <v>365</v>
      </c>
      <c r="C94" s="2">
        <v>27</v>
      </c>
      <c r="D94" s="2" t="s">
        <v>270</v>
      </c>
      <c r="E94" s="2" t="s">
        <v>88</v>
      </c>
      <c r="F94" s="2">
        <v>15</v>
      </c>
      <c r="G94" s="2">
        <v>0</v>
      </c>
      <c r="H94" s="2">
        <v>47</v>
      </c>
      <c r="I94" s="2">
        <v>228</v>
      </c>
      <c r="J94" s="2">
        <v>1</v>
      </c>
      <c r="K94" s="143">
        <f t="shared" si="1"/>
        <v>2.1276595744680851E-2</v>
      </c>
      <c r="L94" s="2">
        <v>14</v>
      </c>
      <c r="M94" s="2">
        <v>44.7</v>
      </c>
      <c r="N94" s="2">
        <v>51</v>
      </c>
      <c r="O94" s="2">
        <v>4.9000000000000004</v>
      </c>
      <c r="P94" s="2">
        <v>15.2</v>
      </c>
      <c r="Q94" s="2">
        <v>3.1</v>
      </c>
      <c r="R94" s="2">
        <v>0</v>
      </c>
      <c r="S94" s="2"/>
    </row>
    <row r="95" spans="1:19">
      <c r="A95" s="1">
        <v>91</v>
      </c>
      <c r="B95" s="2" t="s">
        <v>545</v>
      </c>
      <c r="C95" s="2">
        <v>25</v>
      </c>
      <c r="D95" s="2" t="s">
        <v>291</v>
      </c>
      <c r="E95" s="2" t="s">
        <v>90</v>
      </c>
      <c r="F95" s="2">
        <v>12</v>
      </c>
      <c r="G95" s="2">
        <v>12</v>
      </c>
      <c r="H95" s="2">
        <v>45</v>
      </c>
      <c r="I95" s="2">
        <v>183</v>
      </c>
      <c r="J95" s="2">
        <v>0</v>
      </c>
      <c r="K95" s="143">
        <f t="shared" si="1"/>
        <v>0</v>
      </c>
      <c r="L95" s="2">
        <v>20</v>
      </c>
      <c r="M95" s="2">
        <v>48.9</v>
      </c>
      <c r="N95" s="2">
        <v>21</v>
      </c>
      <c r="O95" s="2">
        <v>4.0999999999999996</v>
      </c>
      <c r="P95" s="2">
        <v>15.3</v>
      </c>
      <c r="Q95" s="2">
        <v>3.8</v>
      </c>
      <c r="R95" s="2">
        <v>10</v>
      </c>
      <c r="S95" s="2"/>
    </row>
    <row r="96" spans="1:19">
      <c r="A96" s="1">
        <v>92</v>
      </c>
      <c r="B96" s="2" t="s">
        <v>439</v>
      </c>
      <c r="C96" s="2">
        <v>23</v>
      </c>
      <c r="D96" s="2" t="s">
        <v>279</v>
      </c>
      <c r="E96" s="2" t="s">
        <v>88</v>
      </c>
      <c r="F96" s="2">
        <v>10</v>
      </c>
      <c r="G96" s="2">
        <v>0</v>
      </c>
      <c r="H96" s="2">
        <v>43</v>
      </c>
      <c r="I96" s="2">
        <v>155</v>
      </c>
      <c r="J96" s="2">
        <v>0</v>
      </c>
      <c r="K96" s="143">
        <f t="shared" si="1"/>
        <v>0</v>
      </c>
      <c r="L96" s="2">
        <v>7</v>
      </c>
      <c r="M96" s="2">
        <v>32.6</v>
      </c>
      <c r="N96" s="2">
        <v>19</v>
      </c>
      <c r="O96" s="2">
        <v>3.6</v>
      </c>
      <c r="P96" s="2">
        <v>15.5</v>
      </c>
      <c r="Q96" s="2">
        <v>4.3</v>
      </c>
      <c r="R96" s="2">
        <v>1</v>
      </c>
      <c r="S96" s="2"/>
    </row>
    <row r="97" spans="1:19">
      <c r="A97" s="1">
        <v>93</v>
      </c>
      <c r="B97" s="2" t="s">
        <v>481</v>
      </c>
      <c r="C97" s="2">
        <v>36</v>
      </c>
      <c r="D97" s="2" t="s">
        <v>284</v>
      </c>
      <c r="E97" s="2" t="s">
        <v>90</v>
      </c>
      <c r="F97" s="2">
        <v>11</v>
      </c>
      <c r="G97" s="2">
        <v>11</v>
      </c>
      <c r="H97" s="2">
        <v>43</v>
      </c>
      <c r="I97" s="2">
        <v>155</v>
      </c>
      <c r="J97" s="2">
        <v>2</v>
      </c>
      <c r="K97" s="143">
        <f t="shared" si="1"/>
        <v>4.6511627906976744E-2</v>
      </c>
      <c r="L97" s="2">
        <v>16</v>
      </c>
      <c r="M97" s="2">
        <v>46.5</v>
      </c>
      <c r="N97" s="2">
        <v>19</v>
      </c>
      <c r="O97" s="2">
        <v>3.6</v>
      </c>
      <c r="P97" s="2">
        <v>14.1</v>
      </c>
      <c r="Q97" s="2">
        <v>3.9</v>
      </c>
      <c r="R97" s="2">
        <v>5</v>
      </c>
      <c r="S97" s="2" t="s">
        <v>708</v>
      </c>
    </row>
    <row r="98" spans="1:19">
      <c r="A98" s="1">
        <v>94</v>
      </c>
      <c r="B98" s="2" t="s">
        <v>563</v>
      </c>
      <c r="C98" s="2">
        <v>23</v>
      </c>
      <c r="D98" s="2" t="s">
        <v>293</v>
      </c>
      <c r="E98" s="2" t="s">
        <v>90</v>
      </c>
      <c r="F98" s="2">
        <v>14</v>
      </c>
      <c r="G98" s="2">
        <v>12</v>
      </c>
      <c r="H98" s="2">
        <v>43</v>
      </c>
      <c r="I98" s="2">
        <v>249</v>
      </c>
      <c r="J98" s="2">
        <v>6</v>
      </c>
      <c r="K98" s="143">
        <f t="shared" si="1"/>
        <v>0.13953488372093023</v>
      </c>
      <c r="L98" s="2">
        <v>15</v>
      </c>
      <c r="M98" s="2">
        <v>53.5</v>
      </c>
      <c r="N98" s="2">
        <v>34</v>
      </c>
      <c r="O98" s="2">
        <v>5.8</v>
      </c>
      <c r="P98" s="2">
        <v>17.8</v>
      </c>
      <c r="Q98" s="2">
        <v>3.1</v>
      </c>
      <c r="R98" s="2">
        <v>5</v>
      </c>
      <c r="S98" s="2"/>
    </row>
    <row r="99" spans="1:19">
      <c r="A99" s="1">
        <v>95</v>
      </c>
      <c r="B99" s="2" t="s">
        <v>391</v>
      </c>
      <c r="C99" s="2">
        <v>28</v>
      </c>
      <c r="D99" s="2" t="s">
        <v>273</v>
      </c>
      <c r="E99" s="2" t="s">
        <v>90</v>
      </c>
      <c r="F99" s="2">
        <v>17</v>
      </c>
      <c r="G99" s="2">
        <v>17</v>
      </c>
      <c r="H99" s="2">
        <v>42</v>
      </c>
      <c r="I99" s="2">
        <v>201</v>
      </c>
      <c r="J99" s="2">
        <v>2</v>
      </c>
      <c r="K99" s="143">
        <f t="shared" si="1"/>
        <v>4.7619047619047616E-2</v>
      </c>
      <c r="L99" s="2">
        <v>16</v>
      </c>
      <c r="M99" s="2">
        <v>47.6</v>
      </c>
      <c r="N99" s="2">
        <v>47</v>
      </c>
      <c r="O99" s="2">
        <v>4.8</v>
      </c>
      <c r="P99" s="2">
        <v>11.8</v>
      </c>
      <c r="Q99" s="2">
        <v>2.5</v>
      </c>
      <c r="R99" s="2">
        <v>11</v>
      </c>
      <c r="S99" s="2" t="s">
        <v>723</v>
      </c>
    </row>
    <row r="100" spans="1:19">
      <c r="A100" s="1">
        <v>96</v>
      </c>
      <c r="B100" s="2" t="s">
        <v>311</v>
      </c>
      <c r="C100" s="2">
        <v>28</v>
      </c>
      <c r="D100" s="2" t="s">
        <v>654</v>
      </c>
      <c r="E100" s="2" t="s">
        <v>89</v>
      </c>
      <c r="F100" s="2">
        <v>15</v>
      </c>
      <c r="G100" s="2">
        <v>15</v>
      </c>
      <c r="H100" s="2">
        <v>42</v>
      </c>
      <c r="I100" s="2">
        <v>136</v>
      </c>
      <c r="J100" s="2">
        <v>1</v>
      </c>
      <c r="K100" s="143">
        <f t="shared" si="1"/>
        <v>2.3809523809523808E-2</v>
      </c>
      <c r="L100" s="2">
        <v>5</v>
      </c>
      <c r="M100" s="2">
        <v>45.2</v>
      </c>
      <c r="N100" s="2">
        <v>13</v>
      </c>
      <c r="O100" s="2">
        <v>3.2</v>
      </c>
      <c r="P100" s="2">
        <v>9.1</v>
      </c>
      <c r="Q100" s="2">
        <v>2.8</v>
      </c>
      <c r="R100" s="2">
        <v>2</v>
      </c>
      <c r="S100" s="2"/>
    </row>
    <row r="101" spans="1:19">
      <c r="A101" s="1">
        <v>97</v>
      </c>
      <c r="B101" s="2" t="s">
        <v>598</v>
      </c>
      <c r="C101" s="2">
        <v>27</v>
      </c>
      <c r="D101" s="2" t="s">
        <v>271</v>
      </c>
      <c r="E101" s="2" t="s">
        <v>88</v>
      </c>
      <c r="F101" s="2">
        <v>17</v>
      </c>
      <c r="G101" s="2">
        <v>1</v>
      </c>
      <c r="H101" s="2">
        <v>41</v>
      </c>
      <c r="I101" s="2">
        <v>213</v>
      </c>
      <c r="J101" s="2">
        <v>1</v>
      </c>
      <c r="K101" s="143">
        <f t="shared" si="1"/>
        <v>2.4390243902439025E-2</v>
      </c>
      <c r="L101" s="2">
        <v>13</v>
      </c>
      <c r="M101" s="2">
        <v>65.900000000000006</v>
      </c>
      <c r="N101" s="2">
        <v>19</v>
      </c>
      <c r="O101" s="2">
        <v>5.2</v>
      </c>
      <c r="P101" s="2">
        <v>12.5</v>
      </c>
      <c r="Q101" s="2">
        <v>2.4</v>
      </c>
      <c r="R101" s="2">
        <v>0</v>
      </c>
      <c r="S101" s="2"/>
    </row>
    <row r="102" spans="1:19">
      <c r="A102" s="1">
        <v>98</v>
      </c>
      <c r="B102" s="2" t="s">
        <v>346</v>
      </c>
      <c r="C102" s="2">
        <v>24</v>
      </c>
      <c r="D102" s="2" t="s">
        <v>268</v>
      </c>
      <c r="E102" s="2" t="s">
        <v>88</v>
      </c>
      <c r="F102" s="2">
        <v>11</v>
      </c>
      <c r="G102" s="2">
        <v>0</v>
      </c>
      <c r="H102" s="2">
        <v>40</v>
      </c>
      <c r="I102" s="2">
        <v>293</v>
      </c>
      <c r="J102" s="2">
        <v>2</v>
      </c>
      <c r="K102" s="143">
        <f t="shared" si="1"/>
        <v>0.05</v>
      </c>
      <c r="L102" s="2">
        <v>7</v>
      </c>
      <c r="M102" s="2">
        <v>42.5</v>
      </c>
      <c r="N102" s="2">
        <v>92</v>
      </c>
      <c r="O102" s="2">
        <v>7.3</v>
      </c>
      <c r="P102" s="2">
        <v>26.6</v>
      </c>
      <c r="Q102" s="2">
        <v>3.6</v>
      </c>
      <c r="R102" s="2">
        <v>1</v>
      </c>
      <c r="S102" s="2"/>
    </row>
    <row r="103" spans="1:19">
      <c r="A103" s="1">
        <v>99</v>
      </c>
      <c r="B103" s="2" t="s">
        <v>498</v>
      </c>
      <c r="C103" s="2">
        <v>34</v>
      </c>
      <c r="D103" s="2" t="s">
        <v>646</v>
      </c>
      <c r="E103" s="2" t="s">
        <v>91</v>
      </c>
      <c r="F103" s="2">
        <v>8</v>
      </c>
      <c r="G103" s="2">
        <v>8</v>
      </c>
      <c r="H103" s="2">
        <v>39</v>
      </c>
      <c r="I103" s="2">
        <v>278</v>
      </c>
      <c r="J103" s="2">
        <v>6</v>
      </c>
      <c r="K103" s="143">
        <f t="shared" si="1"/>
        <v>0.15384615384615385</v>
      </c>
      <c r="L103" s="2">
        <v>18</v>
      </c>
      <c r="M103" s="2">
        <v>64.099999999999994</v>
      </c>
      <c r="N103" s="2">
        <v>75</v>
      </c>
      <c r="O103" s="2">
        <v>7.1</v>
      </c>
      <c r="P103" s="2">
        <v>34.799999999999997</v>
      </c>
      <c r="Q103" s="2">
        <v>4.9000000000000004</v>
      </c>
      <c r="R103" s="2">
        <v>1</v>
      </c>
      <c r="S103" s="2"/>
    </row>
    <row r="104" spans="1:19">
      <c r="A104" s="1">
        <v>100</v>
      </c>
      <c r="B104" s="2" t="s">
        <v>634</v>
      </c>
      <c r="C104" s="2">
        <v>24</v>
      </c>
      <c r="D104" s="2" t="s">
        <v>662</v>
      </c>
      <c r="E104" s="2" t="s">
        <v>88</v>
      </c>
      <c r="F104" s="2">
        <v>5</v>
      </c>
      <c r="G104" s="2">
        <v>2</v>
      </c>
      <c r="H104" s="2">
        <v>39</v>
      </c>
      <c r="I104" s="2">
        <v>183</v>
      </c>
      <c r="J104" s="2">
        <v>0</v>
      </c>
      <c r="K104" s="143">
        <f t="shared" si="1"/>
        <v>0</v>
      </c>
      <c r="L104" s="2">
        <v>10</v>
      </c>
      <c r="M104" s="2">
        <v>53.8</v>
      </c>
      <c r="N104" s="2">
        <v>29</v>
      </c>
      <c r="O104" s="2">
        <v>4.7</v>
      </c>
      <c r="P104" s="2">
        <v>36.6</v>
      </c>
      <c r="Q104" s="2">
        <v>7.8</v>
      </c>
      <c r="R104" s="2">
        <v>0</v>
      </c>
      <c r="S104" s="2"/>
    </row>
    <row r="105" spans="1:19">
      <c r="A105" s="1">
        <v>101</v>
      </c>
      <c r="B105" s="2" t="s">
        <v>501</v>
      </c>
      <c r="C105" s="2">
        <v>22</v>
      </c>
      <c r="D105" s="2" t="s">
        <v>646</v>
      </c>
      <c r="E105" s="2" t="s">
        <v>88</v>
      </c>
      <c r="F105" s="2">
        <v>6</v>
      </c>
      <c r="G105" s="2">
        <v>2</v>
      </c>
      <c r="H105" s="2">
        <v>39</v>
      </c>
      <c r="I105" s="2">
        <v>148</v>
      </c>
      <c r="J105" s="2">
        <v>1</v>
      </c>
      <c r="K105" s="143">
        <f t="shared" si="1"/>
        <v>2.564102564102564E-2</v>
      </c>
      <c r="L105" s="2">
        <v>11</v>
      </c>
      <c r="M105" s="2">
        <v>48.7</v>
      </c>
      <c r="N105" s="2">
        <v>17</v>
      </c>
      <c r="O105" s="2">
        <v>3.8</v>
      </c>
      <c r="P105" s="2">
        <v>24.7</v>
      </c>
      <c r="Q105" s="2">
        <v>6.5</v>
      </c>
      <c r="R105" s="2">
        <v>0</v>
      </c>
      <c r="S105" s="2"/>
    </row>
    <row r="106" spans="1:19">
      <c r="A106" s="1">
        <v>102</v>
      </c>
      <c r="B106" s="2" t="s">
        <v>813</v>
      </c>
      <c r="C106" s="2">
        <v>26</v>
      </c>
      <c r="D106" s="2" t="s">
        <v>654</v>
      </c>
      <c r="E106" s="2" t="s">
        <v>88</v>
      </c>
      <c r="F106" s="2">
        <v>13</v>
      </c>
      <c r="G106" s="2">
        <v>1</v>
      </c>
      <c r="H106" s="2">
        <v>39</v>
      </c>
      <c r="I106" s="2">
        <v>183</v>
      </c>
      <c r="J106" s="2">
        <v>1</v>
      </c>
      <c r="K106" s="143">
        <f t="shared" si="1"/>
        <v>2.564102564102564E-2</v>
      </c>
      <c r="L106" s="2">
        <v>11</v>
      </c>
      <c r="M106" s="2">
        <v>53.8</v>
      </c>
      <c r="N106" s="2">
        <v>29</v>
      </c>
      <c r="O106" s="2">
        <v>4.7</v>
      </c>
      <c r="P106" s="2">
        <v>14.1</v>
      </c>
      <c r="Q106" s="2">
        <v>3</v>
      </c>
      <c r="R106" s="2">
        <v>0</v>
      </c>
      <c r="S106" s="2"/>
    </row>
    <row r="107" spans="1:19">
      <c r="A107" s="1">
        <v>103</v>
      </c>
      <c r="B107" s="2" t="s">
        <v>812</v>
      </c>
      <c r="C107" s="2">
        <v>24</v>
      </c>
      <c r="D107" s="2" t="s">
        <v>694</v>
      </c>
      <c r="E107" s="2" t="s">
        <v>88</v>
      </c>
      <c r="F107" s="2">
        <v>15</v>
      </c>
      <c r="G107" s="2">
        <v>0</v>
      </c>
      <c r="H107" s="2">
        <v>36</v>
      </c>
      <c r="I107" s="2">
        <v>183</v>
      </c>
      <c r="J107" s="2">
        <v>1</v>
      </c>
      <c r="K107" s="143">
        <f t="shared" si="1"/>
        <v>2.7777777777777776E-2</v>
      </c>
      <c r="L107" s="2">
        <v>12</v>
      </c>
      <c r="M107" s="2">
        <v>55.6</v>
      </c>
      <c r="N107" s="2">
        <v>23</v>
      </c>
      <c r="O107" s="2">
        <v>5.0999999999999996</v>
      </c>
      <c r="P107" s="2">
        <v>12.2</v>
      </c>
      <c r="Q107" s="2">
        <v>2.4</v>
      </c>
      <c r="R107" s="2">
        <v>0</v>
      </c>
      <c r="S107" s="2"/>
    </row>
    <row r="108" spans="1:19">
      <c r="A108" s="1">
        <v>104</v>
      </c>
      <c r="B108" s="2" t="s">
        <v>401</v>
      </c>
      <c r="C108" s="2">
        <v>26</v>
      </c>
      <c r="D108" s="2" t="s">
        <v>681</v>
      </c>
      <c r="E108" s="2" t="s">
        <v>88</v>
      </c>
      <c r="F108" s="2">
        <v>14</v>
      </c>
      <c r="G108" s="2">
        <v>1</v>
      </c>
      <c r="H108" s="2">
        <v>36</v>
      </c>
      <c r="I108" s="2">
        <v>130</v>
      </c>
      <c r="J108" s="2">
        <v>1</v>
      </c>
      <c r="K108" s="143">
        <f t="shared" si="1"/>
        <v>2.7777777777777776E-2</v>
      </c>
      <c r="L108" s="2">
        <v>10</v>
      </c>
      <c r="M108" s="2">
        <v>55.6</v>
      </c>
      <c r="N108" s="2">
        <v>14</v>
      </c>
      <c r="O108" s="2">
        <v>3.6</v>
      </c>
      <c r="P108" s="2">
        <v>9.3000000000000007</v>
      </c>
      <c r="Q108" s="2">
        <v>2.6</v>
      </c>
      <c r="R108" s="2">
        <v>1</v>
      </c>
      <c r="S108" s="2"/>
    </row>
    <row r="109" spans="1:19">
      <c r="A109" s="1">
        <v>104</v>
      </c>
      <c r="B109" s="2" t="s">
        <v>401</v>
      </c>
      <c r="C109" s="2">
        <v>26</v>
      </c>
      <c r="D109" s="2" t="s">
        <v>274</v>
      </c>
      <c r="E109" s="2" t="s">
        <v>88</v>
      </c>
      <c r="F109" s="2">
        <v>6</v>
      </c>
      <c r="G109" s="2">
        <v>0</v>
      </c>
      <c r="H109" s="2">
        <v>8</v>
      </c>
      <c r="I109" s="2">
        <v>16</v>
      </c>
      <c r="J109" s="2">
        <v>1</v>
      </c>
      <c r="K109" s="143">
        <f t="shared" si="1"/>
        <v>0.125</v>
      </c>
      <c r="L109" s="2">
        <v>3</v>
      </c>
      <c r="M109" s="2">
        <v>62.5</v>
      </c>
      <c r="N109" s="2">
        <v>6</v>
      </c>
      <c r="O109" s="2">
        <v>2</v>
      </c>
      <c r="P109" s="2">
        <v>2.7</v>
      </c>
      <c r="Q109" s="2">
        <v>1.3</v>
      </c>
      <c r="R109" s="2">
        <v>0</v>
      </c>
      <c r="S109" s="2"/>
    </row>
    <row r="110" spans="1:19">
      <c r="A110" s="1">
        <v>104</v>
      </c>
      <c r="B110" s="2" t="s">
        <v>401</v>
      </c>
      <c r="C110" s="2">
        <v>26</v>
      </c>
      <c r="D110" s="2" t="s">
        <v>273</v>
      </c>
      <c r="E110" s="2" t="s">
        <v>88</v>
      </c>
      <c r="F110" s="2">
        <v>8</v>
      </c>
      <c r="G110" s="2">
        <v>1</v>
      </c>
      <c r="H110" s="2">
        <v>28</v>
      </c>
      <c r="I110" s="2">
        <v>114</v>
      </c>
      <c r="J110" s="2">
        <v>0</v>
      </c>
      <c r="K110" s="143">
        <f t="shared" si="1"/>
        <v>0</v>
      </c>
      <c r="L110" s="2">
        <v>7</v>
      </c>
      <c r="M110" s="2">
        <v>53.6</v>
      </c>
      <c r="N110" s="2">
        <v>14</v>
      </c>
      <c r="O110" s="2">
        <v>4.0999999999999996</v>
      </c>
      <c r="P110" s="2">
        <v>14.3</v>
      </c>
      <c r="Q110" s="2">
        <v>3.5</v>
      </c>
      <c r="R110" s="2">
        <v>1</v>
      </c>
      <c r="S110" s="2"/>
    </row>
    <row r="111" spans="1:19">
      <c r="A111" s="1">
        <v>105</v>
      </c>
      <c r="B111" s="2" t="s">
        <v>811</v>
      </c>
      <c r="C111" s="2">
        <v>25</v>
      </c>
      <c r="D111" s="2" t="s">
        <v>276</v>
      </c>
      <c r="E111" s="2" t="s">
        <v>88</v>
      </c>
      <c r="F111" s="2">
        <v>3</v>
      </c>
      <c r="G111" s="2">
        <v>1</v>
      </c>
      <c r="H111" s="2">
        <v>35</v>
      </c>
      <c r="I111" s="2">
        <v>131</v>
      </c>
      <c r="J111" s="2">
        <v>1</v>
      </c>
      <c r="K111" s="143">
        <f t="shared" si="1"/>
        <v>2.8571428571428571E-2</v>
      </c>
      <c r="L111" s="2">
        <v>9</v>
      </c>
      <c r="M111" s="2">
        <v>57.1</v>
      </c>
      <c r="N111" s="2">
        <v>13</v>
      </c>
      <c r="O111" s="2">
        <v>3.7</v>
      </c>
      <c r="P111" s="2">
        <v>43.7</v>
      </c>
      <c r="Q111" s="2">
        <v>11.7</v>
      </c>
      <c r="R111" s="2">
        <v>0</v>
      </c>
      <c r="S111" s="2"/>
    </row>
    <row r="112" spans="1:19">
      <c r="A112" s="1">
        <v>106</v>
      </c>
      <c r="B112" s="2" t="s">
        <v>314</v>
      </c>
      <c r="C112" s="2">
        <v>30</v>
      </c>
      <c r="D112" s="2" t="s">
        <v>264</v>
      </c>
      <c r="E112" s="2" t="s">
        <v>90</v>
      </c>
      <c r="F112" s="2">
        <v>17</v>
      </c>
      <c r="G112" s="2">
        <v>17</v>
      </c>
      <c r="H112" s="2">
        <v>35</v>
      </c>
      <c r="I112" s="2">
        <v>56</v>
      </c>
      <c r="J112" s="2">
        <v>0</v>
      </c>
      <c r="K112" s="143">
        <f t="shared" si="1"/>
        <v>0</v>
      </c>
      <c r="L112" s="2">
        <v>9</v>
      </c>
      <c r="M112" s="2">
        <v>34.299999999999997</v>
      </c>
      <c r="N112" s="2">
        <v>10</v>
      </c>
      <c r="O112" s="2">
        <v>1.6</v>
      </c>
      <c r="P112" s="2">
        <v>3.3</v>
      </c>
      <c r="Q112" s="2">
        <v>2.1</v>
      </c>
      <c r="R112" s="2">
        <v>6</v>
      </c>
      <c r="S112" s="2" t="s">
        <v>715</v>
      </c>
    </row>
    <row r="113" spans="1:19">
      <c r="A113" s="1">
        <v>107</v>
      </c>
      <c r="B113" s="2" t="s">
        <v>810</v>
      </c>
      <c r="C113" s="2">
        <v>24</v>
      </c>
      <c r="D113" s="2" t="s">
        <v>290</v>
      </c>
      <c r="E113" s="2" t="s">
        <v>88</v>
      </c>
      <c r="F113" s="2">
        <v>9</v>
      </c>
      <c r="G113" s="2">
        <v>0</v>
      </c>
      <c r="H113" s="2">
        <v>35</v>
      </c>
      <c r="I113" s="2">
        <v>173</v>
      </c>
      <c r="J113" s="2">
        <v>2</v>
      </c>
      <c r="K113" s="143">
        <f t="shared" si="1"/>
        <v>5.7142857142857141E-2</v>
      </c>
      <c r="L113" s="2">
        <v>10</v>
      </c>
      <c r="M113" s="2">
        <v>74.3</v>
      </c>
      <c r="N113" s="2">
        <v>25</v>
      </c>
      <c r="O113" s="2">
        <v>4.9000000000000004</v>
      </c>
      <c r="P113" s="2">
        <v>19.2</v>
      </c>
      <c r="Q113" s="2">
        <v>3.9</v>
      </c>
      <c r="R113" s="2">
        <v>0</v>
      </c>
      <c r="S113" s="2"/>
    </row>
    <row r="114" spans="1:19">
      <c r="A114" s="1">
        <v>108</v>
      </c>
      <c r="B114" s="2" t="s">
        <v>618</v>
      </c>
      <c r="C114" s="2">
        <v>25</v>
      </c>
      <c r="D114" s="2" t="s">
        <v>279</v>
      </c>
      <c r="E114" s="2" t="s">
        <v>88</v>
      </c>
      <c r="F114" s="2">
        <v>17</v>
      </c>
      <c r="G114" s="2">
        <v>0</v>
      </c>
      <c r="H114" s="2">
        <v>34</v>
      </c>
      <c r="I114" s="2">
        <v>89</v>
      </c>
      <c r="J114" s="2">
        <v>2</v>
      </c>
      <c r="K114" s="143">
        <f t="shared" si="1"/>
        <v>5.8823529411764705E-2</v>
      </c>
      <c r="L114" s="2">
        <v>13</v>
      </c>
      <c r="M114" s="2">
        <v>50</v>
      </c>
      <c r="N114" s="2">
        <v>12</v>
      </c>
      <c r="O114" s="2">
        <v>2.6</v>
      </c>
      <c r="P114" s="2">
        <v>5.2</v>
      </c>
      <c r="Q114" s="2">
        <v>2</v>
      </c>
      <c r="R114" s="2">
        <v>1</v>
      </c>
      <c r="S114" s="2"/>
    </row>
    <row r="115" spans="1:19">
      <c r="A115" s="1">
        <v>109</v>
      </c>
      <c r="B115" s="2" t="s">
        <v>622</v>
      </c>
      <c r="C115" s="2">
        <v>24</v>
      </c>
      <c r="D115" s="2" t="s">
        <v>281</v>
      </c>
      <c r="E115" s="2" t="s">
        <v>88</v>
      </c>
      <c r="F115" s="2">
        <v>16</v>
      </c>
      <c r="G115" s="2">
        <v>0</v>
      </c>
      <c r="H115" s="2">
        <v>32</v>
      </c>
      <c r="I115" s="2">
        <v>153</v>
      </c>
      <c r="J115" s="2">
        <v>1</v>
      </c>
      <c r="K115" s="143">
        <f t="shared" si="1"/>
        <v>3.125E-2</v>
      </c>
      <c r="L115" s="2">
        <v>6</v>
      </c>
      <c r="M115" s="2">
        <v>46.9</v>
      </c>
      <c r="N115" s="2">
        <v>33</v>
      </c>
      <c r="O115" s="2">
        <v>4.8</v>
      </c>
      <c r="P115" s="2">
        <v>9.6</v>
      </c>
      <c r="Q115" s="2">
        <v>2</v>
      </c>
      <c r="R115" s="2">
        <v>0</v>
      </c>
      <c r="S115" s="2"/>
    </row>
    <row r="116" spans="1:19">
      <c r="A116" s="1">
        <v>110</v>
      </c>
      <c r="B116" s="2" t="s">
        <v>809</v>
      </c>
      <c r="C116" s="2">
        <v>28</v>
      </c>
      <c r="D116" s="2" t="s">
        <v>278</v>
      </c>
      <c r="E116" s="2" t="s">
        <v>88</v>
      </c>
      <c r="F116" s="2">
        <v>14</v>
      </c>
      <c r="G116" s="2">
        <v>1</v>
      </c>
      <c r="H116" s="2">
        <v>32</v>
      </c>
      <c r="I116" s="2">
        <v>143</v>
      </c>
      <c r="J116" s="2">
        <v>0</v>
      </c>
      <c r="K116" s="143">
        <f t="shared" si="1"/>
        <v>0</v>
      </c>
      <c r="L116" s="2">
        <v>7</v>
      </c>
      <c r="M116" s="2">
        <v>50</v>
      </c>
      <c r="N116" s="2">
        <v>22</v>
      </c>
      <c r="O116" s="2">
        <v>4.5</v>
      </c>
      <c r="P116" s="2">
        <v>10.199999999999999</v>
      </c>
      <c r="Q116" s="2">
        <v>2.2999999999999998</v>
      </c>
      <c r="R116" s="2">
        <v>0</v>
      </c>
      <c r="S116" s="2"/>
    </row>
    <row r="117" spans="1:19">
      <c r="A117" s="1">
        <v>111</v>
      </c>
      <c r="B117" s="2" t="s">
        <v>629</v>
      </c>
      <c r="C117" s="2">
        <v>33</v>
      </c>
      <c r="D117" s="2" t="s">
        <v>284</v>
      </c>
      <c r="E117" s="2" t="s">
        <v>88</v>
      </c>
      <c r="F117" s="2">
        <v>13</v>
      </c>
      <c r="G117" s="2">
        <v>1</v>
      </c>
      <c r="H117" s="2">
        <v>32</v>
      </c>
      <c r="I117" s="2">
        <v>135</v>
      </c>
      <c r="J117" s="2">
        <v>0</v>
      </c>
      <c r="K117" s="143">
        <f t="shared" si="1"/>
        <v>0</v>
      </c>
      <c r="L117" s="2">
        <v>7</v>
      </c>
      <c r="M117" s="2">
        <v>43.8</v>
      </c>
      <c r="N117" s="2">
        <v>14</v>
      </c>
      <c r="O117" s="2">
        <v>4.2</v>
      </c>
      <c r="P117" s="2">
        <v>10.4</v>
      </c>
      <c r="Q117" s="2">
        <v>2.5</v>
      </c>
      <c r="R117" s="2">
        <v>1</v>
      </c>
      <c r="S117" s="2"/>
    </row>
    <row r="118" spans="1:19">
      <c r="A118" s="1">
        <v>112</v>
      </c>
      <c r="B118" s="2" t="s">
        <v>808</v>
      </c>
      <c r="C118" s="2">
        <v>24</v>
      </c>
      <c r="D118" s="2" t="s">
        <v>277</v>
      </c>
      <c r="E118" s="2" t="s">
        <v>88</v>
      </c>
      <c r="F118" s="2">
        <v>17</v>
      </c>
      <c r="G118" s="2">
        <v>0</v>
      </c>
      <c r="H118" s="2">
        <v>31</v>
      </c>
      <c r="I118" s="2">
        <v>172</v>
      </c>
      <c r="J118" s="2">
        <v>0</v>
      </c>
      <c r="K118" s="143">
        <f t="shared" si="1"/>
        <v>0</v>
      </c>
      <c r="L118" s="2">
        <v>8</v>
      </c>
      <c r="M118" s="2">
        <v>51.6</v>
      </c>
      <c r="N118" s="2">
        <v>25</v>
      </c>
      <c r="O118" s="2">
        <v>5.5</v>
      </c>
      <c r="P118" s="2">
        <v>10.1</v>
      </c>
      <c r="Q118" s="2">
        <v>1.8</v>
      </c>
      <c r="R118" s="2">
        <v>0</v>
      </c>
      <c r="S118" s="2"/>
    </row>
    <row r="119" spans="1:19">
      <c r="A119" s="1">
        <v>113</v>
      </c>
      <c r="B119" s="2" t="s">
        <v>807</v>
      </c>
      <c r="C119" s="2">
        <v>28</v>
      </c>
      <c r="D119" s="2" t="s">
        <v>264</v>
      </c>
      <c r="E119" s="2" t="s">
        <v>88</v>
      </c>
      <c r="F119" s="2">
        <v>17</v>
      </c>
      <c r="G119" s="2">
        <v>0</v>
      </c>
      <c r="H119" s="2">
        <v>31</v>
      </c>
      <c r="I119" s="2">
        <v>139</v>
      </c>
      <c r="J119" s="2">
        <v>0</v>
      </c>
      <c r="K119" s="143">
        <f t="shared" si="1"/>
        <v>0</v>
      </c>
      <c r="L119" s="2">
        <v>6</v>
      </c>
      <c r="M119" s="2">
        <v>54.8</v>
      </c>
      <c r="N119" s="2">
        <v>19</v>
      </c>
      <c r="O119" s="2">
        <v>4.5</v>
      </c>
      <c r="P119" s="2">
        <v>8.1999999999999993</v>
      </c>
      <c r="Q119" s="2">
        <v>1.8</v>
      </c>
      <c r="R119" s="2">
        <v>1</v>
      </c>
      <c r="S119" s="2"/>
    </row>
    <row r="120" spans="1:19">
      <c r="A120" s="1">
        <v>114</v>
      </c>
      <c r="B120" s="2" t="s">
        <v>446</v>
      </c>
      <c r="C120" s="2">
        <v>29</v>
      </c>
      <c r="D120" s="2" t="s">
        <v>280</v>
      </c>
      <c r="E120" s="2" t="s">
        <v>90</v>
      </c>
      <c r="F120" s="2">
        <v>7</v>
      </c>
      <c r="G120" s="2">
        <v>7</v>
      </c>
      <c r="H120" s="2">
        <v>31</v>
      </c>
      <c r="I120" s="2">
        <v>148</v>
      </c>
      <c r="J120" s="2">
        <v>1</v>
      </c>
      <c r="K120" s="143">
        <f t="shared" si="1"/>
        <v>3.2258064516129031E-2</v>
      </c>
      <c r="L120" s="2">
        <v>8</v>
      </c>
      <c r="M120" s="2">
        <v>41.9</v>
      </c>
      <c r="N120" s="2">
        <v>16</v>
      </c>
      <c r="O120" s="2">
        <v>4.8</v>
      </c>
      <c r="P120" s="2">
        <v>21.1</v>
      </c>
      <c r="Q120" s="2">
        <v>4.4000000000000004</v>
      </c>
      <c r="R120" s="2">
        <v>5</v>
      </c>
      <c r="S120" s="2"/>
    </row>
    <row r="121" spans="1:19">
      <c r="A121" s="1">
        <v>115</v>
      </c>
      <c r="B121" s="2" t="s">
        <v>609</v>
      </c>
      <c r="C121" s="2">
        <v>22</v>
      </c>
      <c r="D121" s="2" t="s">
        <v>275</v>
      </c>
      <c r="E121" s="2" t="s">
        <v>88</v>
      </c>
      <c r="F121" s="2">
        <v>17</v>
      </c>
      <c r="G121" s="2">
        <v>0</v>
      </c>
      <c r="H121" s="2">
        <v>30</v>
      </c>
      <c r="I121" s="2">
        <v>174</v>
      </c>
      <c r="J121" s="2">
        <v>1</v>
      </c>
      <c r="K121" s="143">
        <f t="shared" si="1"/>
        <v>3.3333333333333333E-2</v>
      </c>
      <c r="L121" s="2">
        <v>10</v>
      </c>
      <c r="M121" s="2">
        <v>63.3</v>
      </c>
      <c r="N121" s="2">
        <v>20</v>
      </c>
      <c r="O121" s="2">
        <v>5.8</v>
      </c>
      <c r="P121" s="2">
        <v>10.199999999999999</v>
      </c>
      <c r="Q121" s="2">
        <v>1.8</v>
      </c>
      <c r="R121" s="2">
        <v>0</v>
      </c>
      <c r="S121" s="2"/>
    </row>
    <row r="122" spans="1:19">
      <c r="A122" s="1">
        <v>116</v>
      </c>
      <c r="B122" s="2" t="s">
        <v>806</v>
      </c>
      <c r="C122" s="2">
        <v>30</v>
      </c>
      <c r="D122" s="2" t="s">
        <v>268</v>
      </c>
      <c r="E122" s="2" t="s">
        <v>88</v>
      </c>
      <c r="F122" s="2">
        <v>17</v>
      </c>
      <c r="G122" s="2">
        <v>1</v>
      </c>
      <c r="H122" s="2">
        <v>30</v>
      </c>
      <c r="I122" s="2">
        <v>112</v>
      </c>
      <c r="J122" s="2">
        <v>0</v>
      </c>
      <c r="K122" s="143">
        <f t="shared" si="1"/>
        <v>0</v>
      </c>
      <c r="L122" s="2">
        <v>5</v>
      </c>
      <c r="M122" s="2">
        <v>36.700000000000003</v>
      </c>
      <c r="N122" s="2">
        <v>35</v>
      </c>
      <c r="O122" s="2">
        <v>3.7</v>
      </c>
      <c r="P122" s="2">
        <v>6.6</v>
      </c>
      <c r="Q122" s="2">
        <v>1.8</v>
      </c>
      <c r="R122" s="2">
        <v>0</v>
      </c>
      <c r="S122" s="2"/>
    </row>
    <row r="123" spans="1:19">
      <c r="A123" s="1">
        <v>117</v>
      </c>
      <c r="B123" s="2" t="s">
        <v>338</v>
      </c>
      <c r="C123" s="2">
        <v>22</v>
      </c>
      <c r="D123" s="2" t="s">
        <v>267</v>
      </c>
      <c r="E123" s="2" t="s">
        <v>88</v>
      </c>
      <c r="F123" s="2">
        <v>16</v>
      </c>
      <c r="G123" s="2">
        <v>1</v>
      </c>
      <c r="H123" s="2">
        <v>30</v>
      </c>
      <c r="I123" s="2">
        <v>82</v>
      </c>
      <c r="J123" s="2">
        <v>0</v>
      </c>
      <c r="K123" s="143">
        <f t="shared" si="1"/>
        <v>0</v>
      </c>
      <c r="L123" s="2">
        <v>2</v>
      </c>
      <c r="M123" s="2">
        <v>26.7</v>
      </c>
      <c r="N123" s="2">
        <v>9</v>
      </c>
      <c r="O123" s="2">
        <v>2.7</v>
      </c>
      <c r="P123" s="2">
        <v>5.0999999999999996</v>
      </c>
      <c r="Q123" s="2">
        <v>1.9</v>
      </c>
      <c r="R123" s="2">
        <v>0</v>
      </c>
      <c r="S123" s="2"/>
    </row>
    <row r="124" spans="1:19">
      <c r="A124" s="1">
        <v>118</v>
      </c>
      <c r="B124" s="2" t="s">
        <v>329</v>
      </c>
      <c r="C124" s="2">
        <v>36</v>
      </c>
      <c r="D124" s="2" t="s">
        <v>266</v>
      </c>
      <c r="E124" s="2" t="s">
        <v>90</v>
      </c>
      <c r="F124" s="2">
        <v>16</v>
      </c>
      <c r="G124" s="2">
        <v>16</v>
      </c>
      <c r="H124" s="2">
        <v>30</v>
      </c>
      <c r="I124" s="2">
        <v>41</v>
      </c>
      <c r="J124" s="2">
        <v>0</v>
      </c>
      <c r="K124" s="143">
        <f t="shared" si="1"/>
        <v>0</v>
      </c>
      <c r="L124" s="2">
        <v>10</v>
      </c>
      <c r="M124" s="2">
        <v>36.700000000000003</v>
      </c>
      <c r="N124" s="2">
        <v>15</v>
      </c>
      <c r="O124" s="2">
        <v>1.4</v>
      </c>
      <c r="P124" s="2">
        <v>2.6</v>
      </c>
      <c r="Q124" s="2">
        <v>1.9</v>
      </c>
      <c r="R124" s="2">
        <v>6</v>
      </c>
      <c r="S124" s="2"/>
    </row>
    <row r="125" spans="1:19">
      <c r="A125" s="1">
        <v>119</v>
      </c>
      <c r="B125" s="2" t="s">
        <v>704</v>
      </c>
      <c r="C125" s="2">
        <v>26</v>
      </c>
      <c r="D125" s="2" t="s">
        <v>278</v>
      </c>
      <c r="E125" s="2" t="s">
        <v>90</v>
      </c>
      <c r="F125" s="2">
        <v>10</v>
      </c>
      <c r="G125" s="2">
        <v>7</v>
      </c>
      <c r="H125" s="2">
        <v>28</v>
      </c>
      <c r="I125" s="2">
        <v>92</v>
      </c>
      <c r="J125" s="2">
        <v>1</v>
      </c>
      <c r="K125" s="143">
        <f t="shared" si="1"/>
        <v>3.5714285714285712E-2</v>
      </c>
      <c r="L125" s="2">
        <v>12</v>
      </c>
      <c r="M125" s="2">
        <v>50</v>
      </c>
      <c r="N125" s="2">
        <v>13</v>
      </c>
      <c r="O125" s="2">
        <v>3.3</v>
      </c>
      <c r="P125" s="2">
        <v>9.1999999999999993</v>
      </c>
      <c r="Q125" s="2">
        <v>2.8</v>
      </c>
      <c r="R125" s="2">
        <v>2</v>
      </c>
      <c r="S125" s="2"/>
    </row>
    <row r="126" spans="1:19">
      <c r="A126" s="1">
        <v>120</v>
      </c>
      <c r="B126" s="2" t="s">
        <v>698</v>
      </c>
      <c r="C126" s="2">
        <v>26</v>
      </c>
      <c r="D126" s="2" t="s">
        <v>265</v>
      </c>
      <c r="E126" s="2" t="s">
        <v>90</v>
      </c>
      <c r="F126" s="2">
        <v>5</v>
      </c>
      <c r="G126" s="2">
        <v>5</v>
      </c>
      <c r="H126" s="2">
        <v>26</v>
      </c>
      <c r="I126" s="2">
        <v>135</v>
      </c>
      <c r="J126" s="2">
        <v>2</v>
      </c>
      <c r="K126" s="143">
        <f t="shared" si="1"/>
        <v>7.6923076923076927E-2</v>
      </c>
      <c r="L126" s="2">
        <v>10</v>
      </c>
      <c r="M126" s="2">
        <v>50</v>
      </c>
      <c r="N126" s="2">
        <v>20</v>
      </c>
      <c r="O126" s="2">
        <v>5.2</v>
      </c>
      <c r="P126" s="2">
        <v>27</v>
      </c>
      <c r="Q126" s="2">
        <v>5.2</v>
      </c>
      <c r="R126" s="2">
        <v>6</v>
      </c>
      <c r="S126" s="2"/>
    </row>
    <row r="127" spans="1:19">
      <c r="A127" s="1">
        <v>121</v>
      </c>
      <c r="B127" s="2" t="s">
        <v>430</v>
      </c>
      <c r="C127" s="2">
        <v>25</v>
      </c>
      <c r="D127" s="2" t="s">
        <v>278</v>
      </c>
      <c r="E127" s="2" t="s">
        <v>90</v>
      </c>
      <c r="F127" s="2">
        <v>10</v>
      </c>
      <c r="G127" s="2">
        <v>10</v>
      </c>
      <c r="H127" s="2">
        <v>26</v>
      </c>
      <c r="I127" s="2">
        <v>119</v>
      </c>
      <c r="J127" s="2">
        <v>3</v>
      </c>
      <c r="K127" s="143">
        <f t="shared" si="1"/>
        <v>0.11538461538461539</v>
      </c>
      <c r="L127" s="2">
        <v>13</v>
      </c>
      <c r="M127" s="2">
        <v>57.7</v>
      </c>
      <c r="N127" s="2">
        <v>33</v>
      </c>
      <c r="O127" s="2">
        <v>4.5999999999999996</v>
      </c>
      <c r="P127" s="2">
        <v>11.9</v>
      </c>
      <c r="Q127" s="2">
        <v>2.6</v>
      </c>
      <c r="R127" s="2">
        <v>3</v>
      </c>
      <c r="S127" s="2"/>
    </row>
    <row r="128" spans="1:19">
      <c r="A128" s="1">
        <v>122</v>
      </c>
      <c r="B128" s="2" t="s">
        <v>707</v>
      </c>
      <c r="C128" s="2">
        <v>31</v>
      </c>
      <c r="D128" s="2" t="s">
        <v>272</v>
      </c>
      <c r="E128" s="2" t="s">
        <v>90</v>
      </c>
      <c r="F128" s="2">
        <v>12</v>
      </c>
      <c r="G128" s="2">
        <v>8</v>
      </c>
      <c r="H128" s="2">
        <v>26</v>
      </c>
      <c r="I128" s="2">
        <v>18</v>
      </c>
      <c r="J128" s="2">
        <v>0</v>
      </c>
      <c r="K128" s="143">
        <f t="shared" si="1"/>
        <v>0</v>
      </c>
      <c r="L128" s="2">
        <v>5</v>
      </c>
      <c r="M128" s="2">
        <v>26.9</v>
      </c>
      <c r="N128" s="2">
        <v>9</v>
      </c>
      <c r="O128" s="2">
        <v>0.7</v>
      </c>
      <c r="P128" s="2">
        <v>1.5</v>
      </c>
      <c r="Q128" s="2">
        <v>2.2000000000000002</v>
      </c>
      <c r="R128" s="2">
        <v>9</v>
      </c>
      <c r="S128" s="2"/>
    </row>
    <row r="129" spans="1:19">
      <c r="A129" s="1">
        <v>123</v>
      </c>
      <c r="B129" s="2" t="s">
        <v>805</v>
      </c>
      <c r="C129" s="2">
        <v>26</v>
      </c>
      <c r="D129" s="2" t="s">
        <v>280</v>
      </c>
      <c r="E129" s="2" t="s">
        <v>88</v>
      </c>
      <c r="F129" s="2">
        <v>14</v>
      </c>
      <c r="G129" s="2">
        <v>0</v>
      </c>
      <c r="H129" s="2">
        <v>26</v>
      </c>
      <c r="I129" s="2">
        <v>108</v>
      </c>
      <c r="J129" s="2">
        <v>0</v>
      </c>
      <c r="K129" s="143">
        <f t="shared" si="1"/>
        <v>0</v>
      </c>
      <c r="L129" s="2">
        <v>6</v>
      </c>
      <c r="M129" s="2">
        <v>46.2</v>
      </c>
      <c r="N129" s="2">
        <v>19</v>
      </c>
      <c r="O129" s="2">
        <v>4.2</v>
      </c>
      <c r="P129" s="2">
        <v>7.7</v>
      </c>
      <c r="Q129" s="2">
        <v>1.9</v>
      </c>
      <c r="R129" s="2">
        <v>0</v>
      </c>
      <c r="S129" s="2"/>
    </row>
    <row r="130" spans="1:19">
      <c r="A130" s="1">
        <v>124</v>
      </c>
      <c r="B130" s="2" t="s">
        <v>352</v>
      </c>
      <c r="C130" s="2">
        <v>26</v>
      </c>
      <c r="D130" s="2" t="s">
        <v>694</v>
      </c>
      <c r="E130" s="2" t="s">
        <v>90</v>
      </c>
      <c r="F130" s="2">
        <v>15</v>
      </c>
      <c r="G130" s="2">
        <v>15</v>
      </c>
      <c r="H130" s="2">
        <v>25</v>
      </c>
      <c r="I130" s="2">
        <v>83</v>
      </c>
      <c r="J130" s="2">
        <v>1</v>
      </c>
      <c r="K130" s="143">
        <f t="shared" si="1"/>
        <v>0.04</v>
      </c>
      <c r="L130" s="2">
        <v>9</v>
      </c>
      <c r="M130" s="2">
        <v>44</v>
      </c>
      <c r="N130" s="2">
        <v>14</v>
      </c>
      <c r="O130" s="2">
        <v>3.3</v>
      </c>
      <c r="P130" s="2">
        <v>5.5</v>
      </c>
      <c r="Q130" s="2">
        <v>1.7</v>
      </c>
      <c r="R130" s="2">
        <v>4</v>
      </c>
      <c r="S130" s="2"/>
    </row>
    <row r="131" spans="1:19">
      <c r="A131" s="1">
        <v>125</v>
      </c>
      <c r="B131" s="2" t="s">
        <v>701</v>
      </c>
      <c r="C131" s="2">
        <v>29</v>
      </c>
      <c r="D131" s="2" t="s">
        <v>291</v>
      </c>
      <c r="E131" s="2" t="s">
        <v>90</v>
      </c>
      <c r="F131" s="2">
        <v>8</v>
      </c>
      <c r="G131" s="2">
        <v>5</v>
      </c>
      <c r="H131" s="2">
        <v>25</v>
      </c>
      <c r="I131" s="2">
        <v>106</v>
      </c>
      <c r="J131" s="2">
        <v>1</v>
      </c>
      <c r="K131" s="143">
        <f t="shared" si="1"/>
        <v>0.04</v>
      </c>
      <c r="L131" s="2">
        <v>13</v>
      </c>
      <c r="M131" s="2">
        <v>60</v>
      </c>
      <c r="N131" s="2">
        <v>14</v>
      </c>
      <c r="O131" s="2">
        <v>4.2</v>
      </c>
      <c r="P131" s="2">
        <v>13.3</v>
      </c>
      <c r="Q131" s="2">
        <v>3.1</v>
      </c>
      <c r="R131" s="2">
        <v>5</v>
      </c>
      <c r="S131" s="2"/>
    </row>
    <row r="132" spans="1:19">
      <c r="A132" s="1">
        <v>126</v>
      </c>
      <c r="B132" s="2" t="s">
        <v>706</v>
      </c>
      <c r="C132" s="2">
        <v>30</v>
      </c>
      <c r="D132" s="2" t="s">
        <v>280</v>
      </c>
      <c r="E132" s="2" t="s">
        <v>90</v>
      </c>
      <c r="F132" s="2">
        <v>12</v>
      </c>
      <c r="G132" s="2">
        <v>7</v>
      </c>
      <c r="H132" s="2">
        <v>25</v>
      </c>
      <c r="I132" s="2">
        <v>83</v>
      </c>
      <c r="J132" s="2">
        <v>1</v>
      </c>
      <c r="K132" s="143">
        <f t="shared" ref="K132:K195" si="2">J132/H132</f>
        <v>0.04</v>
      </c>
      <c r="L132" s="2">
        <v>17</v>
      </c>
      <c r="M132" s="2">
        <v>76</v>
      </c>
      <c r="N132" s="2">
        <v>13</v>
      </c>
      <c r="O132" s="2">
        <v>3.3</v>
      </c>
      <c r="P132" s="2">
        <v>6.9</v>
      </c>
      <c r="Q132" s="2">
        <v>2.1</v>
      </c>
      <c r="R132" s="2">
        <v>5</v>
      </c>
      <c r="S132" s="2"/>
    </row>
    <row r="133" spans="1:19">
      <c r="A133" s="1">
        <v>127</v>
      </c>
      <c r="B133" s="2" t="s">
        <v>804</v>
      </c>
      <c r="C133" s="2">
        <v>25</v>
      </c>
      <c r="D133" s="2" t="s">
        <v>276</v>
      </c>
      <c r="E133" s="2" t="s">
        <v>88</v>
      </c>
      <c r="F133" s="2">
        <v>13</v>
      </c>
      <c r="G133" s="2">
        <v>0</v>
      </c>
      <c r="H133" s="2">
        <v>24</v>
      </c>
      <c r="I133" s="2">
        <v>223</v>
      </c>
      <c r="J133" s="2">
        <v>1</v>
      </c>
      <c r="K133" s="143">
        <f t="shared" si="2"/>
        <v>4.1666666666666664E-2</v>
      </c>
      <c r="L133" s="2">
        <v>8</v>
      </c>
      <c r="M133" s="2">
        <v>50</v>
      </c>
      <c r="N133" s="2">
        <v>53</v>
      </c>
      <c r="O133" s="2">
        <v>9.3000000000000007</v>
      </c>
      <c r="P133" s="2">
        <v>17.2</v>
      </c>
      <c r="Q133" s="2">
        <v>1.8</v>
      </c>
      <c r="R133" s="2">
        <v>0</v>
      </c>
      <c r="S133" s="2"/>
    </row>
    <row r="134" spans="1:19">
      <c r="A134" s="1">
        <v>128</v>
      </c>
      <c r="B134" s="2" t="s">
        <v>473</v>
      </c>
      <c r="C134" s="2">
        <v>36</v>
      </c>
      <c r="D134" s="2" t="s">
        <v>283</v>
      </c>
      <c r="E134" s="2" t="s">
        <v>90</v>
      </c>
      <c r="F134" s="2">
        <v>14</v>
      </c>
      <c r="G134" s="2">
        <v>14</v>
      </c>
      <c r="H134" s="2">
        <v>23</v>
      </c>
      <c r="I134" s="2">
        <v>0</v>
      </c>
      <c r="J134" s="2">
        <v>0</v>
      </c>
      <c r="K134" s="143">
        <f t="shared" si="2"/>
        <v>0</v>
      </c>
      <c r="L134" s="2">
        <v>2</v>
      </c>
      <c r="M134" s="2">
        <v>13</v>
      </c>
      <c r="N134" s="2"/>
      <c r="O134" s="2">
        <v>0</v>
      </c>
      <c r="P134" s="2">
        <v>0</v>
      </c>
      <c r="Q134" s="2">
        <v>1.6</v>
      </c>
      <c r="R134" s="2">
        <v>13</v>
      </c>
      <c r="S134" s="2" t="s">
        <v>710</v>
      </c>
    </row>
    <row r="135" spans="1:19">
      <c r="A135" s="1">
        <v>129</v>
      </c>
      <c r="B135" s="2" t="s">
        <v>803</v>
      </c>
      <c r="C135" s="2">
        <v>24</v>
      </c>
      <c r="D135" s="2" t="s">
        <v>291</v>
      </c>
      <c r="E135" s="2" t="s">
        <v>88</v>
      </c>
      <c r="F135" s="2">
        <v>17</v>
      </c>
      <c r="G135" s="2">
        <v>0</v>
      </c>
      <c r="H135" s="2">
        <v>22</v>
      </c>
      <c r="I135" s="2">
        <v>102</v>
      </c>
      <c r="J135" s="2">
        <v>0</v>
      </c>
      <c r="K135" s="143">
        <f t="shared" si="2"/>
        <v>0</v>
      </c>
      <c r="L135" s="2">
        <v>2</v>
      </c>
      <c r="M135" s="2">
        <v>45.5</v>
      </c>
      <c r="N135" s="2">
        <v>12</v>
      </c>
      <c r="O135" s="2">
        <v>4.5999999999999996</v>
      </c>
      <c r="P135" s="2">
        <v>6</v>
      </c>
      <c r="Q135" s="2">
        <v>1.3</v>
      </c>
      <c r="R135" s="2">
        <v>0</v>
      </c>
      <c r="S135" s="2"/>
    </row>
    <row r="136" spans="1:19">
      <c r="A136" s="1">
        <v>130</v>
      </c>
      <c r="B136" s="2" t="s">
        <v>588</v>
      </c>
      <c r="C136" s="2">
        <v>25</v>
      </c>
      <c r="D136" s="2" t="s">
        <v>266</v>
      </c>
      <c r="E136" s="2" t="s">
        <v>88</v>
      </c>
      <c r="F136" s="2">
        <v>17</v>
      </c>
      <c r="G136" s="2">
        <v>0</v>
      </c>
      <c r="H136" s="2">
        <v>22</v>
      </c>
      <c r="I136" s="2">
        <v>99</v>
      </c>
      <c r="J136" s="2">
        <v>0</v>
      </c>
      <c r="K136" s="143">
        <f t="shared" si="2"/>
        <v>0</v>
      </c>
      <c r="L136" s="2">
        <v>6</v>
      </c>
      <c r="M136" s="2">
        <v>54.5</v>
      </c>
      <c r="N136" s="2">
        <v>12</v>
      </c>
      <c r="O136" s="2">
        <v>4.5</v>
      </c>
      <c r="P136" s="2">
        <v>5.8</v>
      </c>
      <c r="Q136" s="2">
        <v>1.3</v>
      </c>
      <c r="R136" s="2">
        <v>0</v>
      </c>
      <c r="S136" s="2"/>
    </row>
    <row r="137" spans="1:19">
      <c r="A137" s="1">
        <v>131</v>
      </c>
      <c r="B137" s="2" t="s">
        <v>407</v>
      </c>
      <c r="C137" s="2">
        <v>41</v>
      </c>
      <c r="D137" s="2" t="s">
        <v>275</v>
      </c>
      <c r="E137" s="2" t="s">
        <v>90</v>
      </c>
      <c r="F137" s="2">
        <v>17</v>
      </c>
      <c r="G137" s="2">
        <v>17</v>
      </c>
      <c r="H137" s="2">
        <v>22</v>
      </c>
      <c r="I137" s="2">
        <v>107</v>
      </c>
      <c r="J137" s="2">
        <v>0</v>
      </c>
      <c r="K137" s="143">
        <f t="shared" si="2"/>
        <v>0</v>
      </c>
      <c r="L137" s="2">
        <v>7</v>
      </c>
      <c r="M137" s="2">
        <v>40.9</v>
      </c>
      <c r="N137" s="2">
        <v>18</v>
      </c>
      <c r="O137" s="2">
        <v>4.9000000000000004</v>
      </c>
      <c r="P137" s="2">
        <v>6.3</v>
      </c>
      <c r="Q137" s="2">
        <v>1.3</v>
      </c>
      <c r="R137" s="2">
        <v>5</v>
      </c>
      <c r="S137" s="2" t="s">
        <v>722</v>
      </c>
    </row>
    <row r="138" spans="1:19">
      <c r="A138" s="1">
        <v>132</v>
      </c>
      <c r="B138" s="2" t="s">
        <v>515</v>
      </c>
      <c r="C138" s="2">
        <v>26</v>
      </c>
      <c r="D138" s="2" t="s">
        <v>662</v>
      </c>
      <c r="E138" s="2" t="s">
        <v>90</v>
      </c>
      <c r="F138" s="2">
        <v>9</v>
      </c>
      <c r="G138" s="2">
        <v>7</v>
      </c>
      <c r="H138" s="2">
        <v>21</v>
      </c>
      <c r="I138" s="2">
        <v>30</v>
      </c>
      <c r="J138" s="2">
        <v>1</v>
      </c>
      <c r="K138" s="143">
        <f t="shared" si="2"/>
        <v>4.7619047619047616E-2</v>
      </c>
      <c r="L138" s="2">
        <v>10</v>
      </c>
      <c r="M138" s="2">
        <v>52.4</v>
      </c>
      <c r="N138" s="2">
        <v>13</v>
      </c>
      <c r="O138" s="2">
        <v>1.4</v>
      </c>
      <c r="P138" s="2">
        <v>3.3</v>
      </c>
      <c r="Q138" s="2">
        <v>2.2999999999999998</v>
      </c>
      <c r="R138" s="2">
        <v>2</v>
      </c>
      <c r="S138" s="2"/>
    </row>
    <row r="139" spans="1:19">
      <c r="A139" s="1">
        <v>133</v>
      </c>
      <c r="B139" s="2" t="s">
        <v>697</v>
      </c>
      <c r="C139" s="2">
        <v>25</v>
      </c>
      <c r="D139" s="2" t="s">
        <v>280</v>
      </c>
      <c r="E139" s="2" t="s">
        <v>90</v>
      </c>
      <c r="F139" s="2">
        <v>7</v>
      </c>
      <c r="G139" s="2">
        <v>2</v>
      </c>
      <c r="H139" s="2">
        <v>21</v>
      </c>
      <c r="I139" s="2">
        <v>122</v>
      </c>
      <c r="J139" s="2">
        <v>0</v>
      </c>
      <c r="K139" s="143">
        <f t="shared" si="2"/>
        <v>0</v>
      </c>
      <c r="L139" s="2">
        <v>9</v>
      </c>
      <c r="M139" s="2">
        <v>61.9</v>
      </c>
      <c r="N139" s="2">
        <v>34</v>
      </c>
      <c r="O139" s="2">
        <v>5.8</v>
      </c>
      <c r="P139" s="2">
        <v>17.399999999999999</v>
      </c>
      <c r="Q139" s="2">
        <v>3</v>
      </c>
      <c r="R139" s="2">
        <v>3</v>
      </c>
      <c r="S139" s="2"/>
    </row>
    <row r="140" spans="1:19">
      <c r="A140" s="1">
        <v>134</v>
      </c>
      <c r="B140" s="2" t="s">
        <v>802</v>
      </c>
      <c r="C140" s="2">
        <v>28</v>
      </c>
      <c r="D140" s="2" t="s">
        <v>664</v>
      </c>
      <c r="E140" s="2" t="s">
        <v>88</v>
      </c>
      <c r="F140" s="2">
        <v>15</v>
      </c>
      <c r="G140" s="2">
        <v>0</v>
      </c>
      <c r="H140" s="2">
        <v>20</v>
      </c>
      <c r="I140" s="2">
        <v>69</v>
      </c>
      <c r="J140" s="2">
        <v>0</v>
      </c>
      <c r="K140" s="143">
        <f t="shared" si="2"/>
        <v>0</v>
      </c>
      <c r="L140" s="2">
        <v>4</v>
      </c>
      <c r="M140" s="2">
        <v>45</v>
      </c>
      <c r="N140" s="2">
        <v>15</v>
      </c>
      <c r="O140" s="2">
        <v>3.5</v>
      </c>
      <c r="P140" s="2">
        <v>4.5999999999999996</v>
      </c>
      <c r="Q140" s="2">
        <v>1.3</v>
      </c>
      <c r="R140" s="2">
        <v>0</v>
      </c>
      <c r="S140" s="2"/>
    </row>
    <row r="141" spans="1:19">
      <c r="A141" s="1">
        <v>135</v>
      </c>
      <c r="B141" s="2" t="s">
        <v>801</v>
      </c>
      <c r="C141" s="2">
        <v>25</v>
      </c>
      <c r="D141" s="2" t="s">
        <v>646</v>
      </c>
      <c r="E141" s="2" t="s">
        <v>88</v>
      </c>
      <c r="F141" s="2">
        <v>11</v>
      </c>
      <c r="G141" s="2">
        <v>0</v>
      </c>
      <c r="H141" s="2">
        <v>20</v>
      </c>
      <c r="I141" s="2">
        <v>70</v>
      </c>
      <c r="J141" s="2">
        <v>0</v>
      </c>
      <c r="K141" s="143">
        <f t="shared" si="2"/>
        <v>0</v>
      </c>
      <c r="L141" s="2">
        <v>2</v>
      </c>
      <c r="M141" s="2">
        <v>40</v>
      </c>
      <c r="N141" s="2">
        <v>9</v>
      </c>
      <c r="O141" s="2">
        <v>3.5</v>
      </c>
      <c r="P141" s="2">
        <v>6.4</v>
      </c>
      <c r="Q141" s="2">
        <v>1.8</v>
      </c>
      <c r="R141" s="2">
        <v>0</v>
      </c>
      <c r="S141" s="2"/>
    </row>
    <row r="142" spans="1:19">
      <c r="A142" s="1">
        <v>136</v>
      </c>
      <c r="B142" s="2" t="s">
        <v>529</v>
      </c>
      <c r="C142" s="2">
        <v>29</v>
      </c>
      <c r="D142" s="2" t="s">
        <v>676</v>
      </c>
      <c r="E142" s="2" t="s">
        <v>88</v>
      </c>
      <c r="F142" s="2">
        <v>17</v>
      </c>
      <c r="G142" s="2">
        <v>0</v>
      </c>
      <c r="H142" s="2">
        <v>20</v>
      </c>
      <c r="I142" s="2">
        <v>92</v>
      </c>
      <c r="J142" s="2">
        <v>1</v>
      </c>
      <c r="K142" s="143">
        <f t="shared" si="2"/>
        <v>0.05</v>
      </c>
      <c r="L142" s="2">
        <v>7</v>
      </c>
      <c r="M142" s="2">
        <v>55</v>
      </c>
      <c r="N142" s="2">
        <v>13</v>
      </c>
      <c r="O142" s="2">
        <v>4.5999999999999996</v>
      </c>
      <c r="P142" s="2">
        <v>5.4</v>
      </c>
      <c r="Q142" s="2">
        <v>1.2</v>
      </c>
      <c r="R142" s="2">
        <v>0</v>
      </c>
      <c r="S142" s="2"/>
    </row>
    <row r="143" spans="1:19">
      <c r="A143" s="1">
        <v>137</v>
      </c>
      <c r="B143" s="2" t="s">
        <v>358</v>
      </c>
      <c r="C143" s="2">
        <v>24</v>
      </c>
      <c r="D143" s="2" t="s">
        <v>694</v>
      </c>
      <c r="E143" s="2" t="s">
        <v>89</v>
      </c>
      <c r="F143" s="2">
        <v>17</v>
      </c>
      <c r="G143" s="2">
        <v>10</v>
      </c>
      <c r="H143" s="2">
        <v>20</v>
      </c>
      <c r="I143" s="2">
        <v>163</v>
      </c>
      <c r="J143" s="2">
        <v>1</v>
      </c>
      <c r="K143" s="143">
        <f t="shared" si="2"/>
        <v>0.05</v>
      </c>
      <c r="L143" s="2">
        <v>7</v>
      </c>
      <c r="M143" s="2">
        <v>65</v>
      </c>
      <c r="N143" s="2">
        <v>33</v>
      </c>
      <c r="O143" s="2">
        <v>8.1999999999999993</v>
      </c>
      <c r="P143" s="2">
        <v>9.6</v>
      </c>
      <c r="Q143" s="2">
        <v>1.2</v>
      </c>
      <c r="R143" s="2">
        <v>3</v>
      </c>
      <c r="S143" s="2"/>
    </row>
    <row r="144" spans="1:19">
      <c r="A144" s="1">
        <v>138</v>
      </c>
      <c r="B144" s="2" t="s">
        <v>695</v>
      </c>
      <c r="C144" s="2">
        <v>25</v>
      </c>
      <c r="D144" s="2" t="s">
        <v>694</v>
      </c>
      <c r="E144" s="2" t="s">
        <v>90</v>
      </c>
      <c r="F144" s="2">
        <v>7</v>
      </c>
      <c r="G144" s="2">
        <v>2</v>
      </c>
      <c r="H144" s="2">
        <v>20</v>
      </c>
      <c r="I144" s="2">
        <v>138</v>
      </c>
      <c r="J144" s="2">
        <v>1</v>
      </c>
      <c r="K144" s="143">
        <f t="shared" si="2"/>
        <v>0.05</v>
      </c>
      <c r="L144" s="2">
        <v>6</v>
      </c>
      <c r="M144" s="2">
        <v>50</v>
      </c>
      <c r="N144" s="2">
        <v>29</v>
      </c>
      <c r="O144" s="2">
        <v>6.9</v>
      </c>
      <c r="P144" s="2">
        <v>19.7</v>
      </c>
      <c r="Q144" s="2">
        <v>2.9</v>
      </c>
      <c r="R144" s="2">
        <v>1</v>
      </c>
      <c r="S144" s="2"/>
    </row>
    <row r="145" spans="1:19">
      <c r="A145" s="1">
        <v>139</v>
      </c>
      <c r="B145" s="2" t="s">
        <v>301</v>
      </c>
      <c r="C145" s="2">
        <v>21</v>
      </c>
      <c r="D145" s="2" t="s">
        <v>676</v>
      </c>
      <c r="E145" s="2" t="s">
        <v>89</v>
      </c>
      <c r="F145" s="2">
        <v>17</v>
      </c>
      <c r="G145" s="2">
        <v>13</v>
      </c>
      <c r="H145" s="2">
        <v>20</v>
      </c>
      <c r="I145" s="2">
        <v>104</v>
      </c>
      <c r="J145" s="2">
        <v>3</v>
      </c>
      <c r="K145" s="143">
        <f t="shared" si="2"/>
        <v>0.15</v>
      </c>
      <c r="L145" s="2">
        <v>4</v>
      </c>
      <c r="M145" s="2">
        <v>75</v>
      </c>
      <c r="N145" s="2">
        <v>21</v>
      </c>
      <c r="O145" s="2">
        <v>5.2</v>
      </c>
      <c r="P145" s="2">
        <v>6.1</v>
      </c>
      <c r="Q145" s="2">
        <v>1.2</v>
      </c>
      <c r="R145" s="2">
        <v>0</v>
      </c>
      <c r="S145" s="2"/>
    </row>
    <row r="146" spans="1:19">
      <c r="A146" s="1">
        <v>140</v>
      </c>
      <c r="B146" s="2" t="s">
        <v>516</v>
      </c>
      <c r="C146" s="2">
        <v>28</v>
      </c>
      <c r="D146" s="2" t="s">
        <v>662</v>
      </c>
      <c r="E146" s="2" t="s">
        <v>90</v>
      </c>
      <c r="F146" s="2">
        <v>10</v>
      </c>
      <c r="G146" s="2">
        <v>9</v>
      </c>
      <c r="H146" s="2">
        <v>19</v>
      </c>
      <c r="I146" s="2">
        <v>58</v>
      </c>
      <c r="J146" s="2">
        <v>0</v>
      </c>
      <c r="K146" s="143">
        <f t="shared" si="2"/>
        <v>0</v>
      </c>
      <c r="L146" s="2">
        <v>5</v>
      </c>
      <c r="M146" s="2">
        <v>36.799999999999997</v>
      </c>
      <c r="N146" s="2">
        <v>11</v>
      </c>
      <c r="O146" s="2">
        <v>3.1</v>
      </c>
      <c r="P146" s="2">
        <v>5.8</v>
      </c>
      <c r="Q146" s="2">
        <v>1.9</v>
      </c>
      <c r="R146" s="2">
        <v>6</v>
      </c>
      <c r="S146" s="2"/>
    </row>
    <row r="147" spans="1:19">
      <c r="A147" s="1">
        <v>141</v>
      </c>
      <c r="B147" s="2" t="s">
        <v>700</v>
      </c>
      <c r="C147" s="2">
        <v>28</v>
      </c>
      <c r="D147" s="2" t="s">
        <v>287</v>
      </c>
      <c r="E147" s="2" t="s">
        <v>90</v>
      </c>
      <c r="F147" s="2">
        <v>8</v>
      </c>
      <c r="G147" s="2">
        <v>5</v>
      </c>
      <c r="H147" s="2">
        <v>18</v>
      </c>
      <c r="I147" s="2">
        <v>133</v>
      </c>
      <c r="J147" s="2">
        <v>2</v>
      </c>
      <c r="K147" s="143">
        <f t="shared" si="2"/>
        <v>0.1111111111111111</v>
      </c>
      <c r="L147" s="2">
        <v>9</v>
      </c>
      <c r="M147" s="2">
        <v>50</v>
      </c>
      <c r="N147" s="2">
        <v>28</v>
      </c>
      <c r="O147" s="2">
        <v>7.4</v>
      </c>
      <c r="P147" s="2">
        <v>16.600000000000001</v>
      </c>
      <c r="Q147" s="2">
        <v>2.2999999999999998</v>
      </c>
      <c r="R147" s="2">
        <v>5</v>
      </c>
      <c r="S147" s="2"/>
    </row>
    <row r="148" spans="1:19">
      <c r="A148" s="1">
        <v>142</v>
      </c>
      <c r="B148" s="2" t="s">
        <v>690</v>
      </c>
      <c r="C148" s="2">
        <v>31</v>
      </c>
      <c r="D148" s="2" t="s">
        <v>290</v>
      </c>
      <c r="E148" s="2" t="s">
        <v>90</v>
      </c>
      <c r="F148" s="2">
        <v>3</v>
      </c>
      <c r="G148" s="2">
        <v>0</v>
      </c>
      <c r="H148" s="2">
        <v>18</v>
      </c>
      <c r="I148" s="2">
        <v>92</v>
      </c>
      <c r="J148" s="2">
        <v>1</v>
      </c>
      <c r="K148" s="143">
        <f t="shared" si="2"/>
        <v>5.5555555555555552E-2</v>
      </c>
      <c r="L148" s="2">
        <v>6</v>
      </c>
      <c r="M148" s="2">
        <v>50</v>
      </c>
      <c r="N148" s="2">
        <v>33</v>
      </c>
      <c r="O148" s="2">
        <v>5.0999999999999996</v>
      </c>
      <c r="P148" s="2">
        <v>30.7</v>
      </c>
      <c r="Q148" s="2">
        <v>6</v>
      </c>
      <c r="R148" s="2">
        <v>0</v>
      </c>
      <c r="S148" s="2"/>
    </row>
    <row r="149" spans="1:19">
      <c r="A149" s="1">
        <v>143</v>
      </c>
      <c r="B149" s="2" t="s">
        <v>702</v>
      </c>
      <c r="C149" s="2">
        <v>24</v>
      </c>
      <c r="D149" s="2" t="s">
        <v>646</v>
      </c>
      <c r="E149" s="2" t="s">
        <v>90</v>
      </c>
      <c r="F149" s="2">
        <v>7</v>
      </c>
      <c r="G149" s="2">
        <v>6</v>
      </c>
      <c r="H149" s="2">
        <v>18</v>
      </c>
      <c r="I149" s="2">
        <v>146</v>
      </c>
      <c r="J149" s="2">
        <v>0</v>
      </c>
      <c r="K149" s="143">
        <f t="shared" si="2"/>
        <v>0</v>
      </c>
      <c r="L149" s="2">
        <v>7</v>
      </c>
      <c r="M149" s="2">
        <v>72.2</v>
      </c>
      <c r="N149" s="2">
        <v>28</v>
      </c>
      <c r="O149" s="2">
        <v>8.1</v>
      </c>
      <c r="P149" s="2">
        <v>20.9</v>
      </c>
      <c r="Q149" s="2">
        <v>2.6</v>
      </c>
      <c r="R149" s="2">
        <v>5</v>
      </c>
      <c r="S149" s="2"/>
    </row>
    <row r="150" spans="1:19">
      <c r="A150" s="1">
        <v>144</v>
      </c>
      <c r="B150" s="2" t="s">
        <v>497</v>
      </c>
      <c r="C150" s="2">
        <v>33</v>
      </c>
      <c r="D150" s="2" t="s">
        <v>646</v>
      </c>
      <c r="E150" s="2" t="s">
        <v>90</v>
      </c>
      <c r="F150" s="2">
        <v>10</v>
      </c>
      <c r="G150" s="2">
        <v>10</v>
      </c>
      <c r="H150" s="2">
        <v>17</v>
      </c>
      <c r="I150" s="2">
        <v>71</v>
      </c>
      <c r="J150" s="2">
        <v>1</v>
      </c>
      <c r="K150" s="143">
        <f t="shared" si="2"/>
        <v>5.8823529411764705E-2</v>
      </c>
      <c r="L150" s="2">
        <v>4</v>
      </c>
      <c r="M150" s="2">
        <v>52.9</v>
      </c>
      <c r="N150" s="2">
        <v>13</v>
      </c>
      <c r="O150" s="2">
        <v>4.2</v>
      </c>
      <c r="P150" s="2">
        <v>7.1</v>
      </c>
      <c r="Q150" s="2">
        <v>1.7</v>
      </c>
      <c r="R150" s="2">
        <v>3</v>
      </c>
      <c r="S150" s="2"/>
    </row>
    <row r="151" spans="1:19">
      <c r="A151" s="1">
        <v>145</v>
      </c>
      <c r="B151" s="2" t="s">
        <v>321</v>
      </c>
      <c r="C151" s="2">
        <v>26</v>
      </c>
      <c r="D151" s="2" t="s">
        <v>265</v>
      </c>
      <c r="E151" s="2" t="s">
        <v>90</v>
      </c>
      <c r="F151" s="2">
        <v>11</v>
      </c>
      <c r="G151" s="2">
        <v>11</v>
      </c>
      <c r="H151" s="2">
        <v>17</v>
      </c>
      <c r="I151" s="2">
        <v>49</v>
      </c>
      <c r="J151" s="2">
        <v>0</v>
      </c>
      <c r="K151" s="143">
        <f t="shared" si="2"/>
        <v>0</v>
      </c>
      <c r="L151" s="2">
        <v>5</v>
      </c>
      <c r="M151" s="2">
        <v>41.2</v>
      </c>
      <c r="N151" s="2">
        <v>13</v>
      </c>
      <c r="O151" s="2">
        <v>2.9</v>
      </c>
      <c r="P151" s="2">
        <v>4.5</v>
      </c>
      <c r="Q151" s="2">
        <v>1.5</v>
      </c>
      <c r="R151" s="2">
        <v>7</v>
      </c>
      <c r="S151" s="2"/>
    </row>
    <row r="152" spans="1:19">
      <c r="A152" s="1">
        <v>146</v>
      </c>
      <c r="B152" s="2" t="s">
        <v>679</v>
      </c>
      <c r="C152" s="2">
        <v>30</v>
      </c>
      <c r="D152" s="2" t="s">
        <v>271</v>
      </c>
      <c r="E152" s="2" t="s">
        <v>90</v>
      </c>
      <c r="F152" s="2">
        <v>9</v>
      </c>
      <c r="G152" s="2">
        <v>0</v>
      </c>
      <c r="H152" s="2">
        <v>17</v>
      </c>
      <c r="I152" s="2">
        <v>1</v>
      </c>
      <c r="J152" s="2">
        <v>0</v>
      </c>
      <c r="K152" s="143">
        <f t="shared" si="2"/>
        <v>0</v>
      </c>
      <c r="L152" s="2">
        <v>1</v>
      </c>
      <c r="M152" s="2">
        <v>11.8</v>
      </c>
      <c r="N152" s="2">
        <v>8</v>
      </c>
      <c r="O152" s="2">
        <v>0.1</v>
      </c>
      <c r="P152" s="2">
        <v>0.1</v>
      </c>
      <c r="Q152" s="2">
        <v>1.9</v>
      </c>
      <c r="R152" s="2">
        <v>1</v>
      </c>
      <c r="S152" s="2"/>
    </row>
    <row r="153" spans="1:19">
      <c r="A153" s="1">
        <v>147</v>
      </c>
      <c r="B153" s="2" t="s">
        <v>599</v>
      </c>
      <c r="C153" s="2">
        <v>23</v>
      </c>
      <c r="D153" s="2" t="s">
        <v>272</v>
      </c>
      <c r="E153" s="2" t="s">
        <v>88</v>
      </c>
      <c r="F153" s="2">
        <v>7</v>
      </c>
      <c r="G153" s="2">
        <v>0</v>
      </c>
      <c r="H153" s="2">
        <v>17</v>
      </c>
      <c r="I153" s="2">
        <v>70</v>
      </c>
      <c r="J153" s="2">
        <v>0</v>
      </c>
      <c r="K153" s="143">
        <f t="shared" si="2"/>
        <v>0</v>
      </c>
      <c r="L153" s="2">
        <v>2</v>
      </c>
      <c r="M153" s="2">
        <v>41.2</v>
      </c>
      <c r="N153" s="2">
        <v>12</v>
      </c>
      <c r="O153" s="2">
        <v>4.0999999999999996</v>
      </c>
      <c r="P153" s="2">
        <v>10</v>
      </c>
      <c r="Q153" s="2">
        <v>2.4</v>
      </c>
      <c r="R153" s="2">
        <v>0</v>
      </c>
      <c r="S153" s="2"/>
    </row>
    <row r="154" spans="1:19">
      <c r="A154" s="1">
        <v>148</v>
      </c>
      <c r="B154" s="2" t="s">
        <v>800</v>
      </c>
      <c r="C154" s="2">
        <v>28</v>
      </c>
      <c r="D154" s="2" t="s">
        <v>272</v>
      </c>
      <c r="E154" s="2" t="s">
        <v>89</v>
      </c>
      <c r="F154" s="2">
        <v>17</v>
      </c>
      <c r="G154" s="2">
        <v>2</v>
      </c>
      <c r="H154" s="2">
        <v>16</v>
      </c>
      <c r="I154" s="2">
        <v>92</v>
      </c>
      <c r="J154" s="2">
        <v>0</v>
      </c>
      <c r="K154" s="143">
        <f t="shared" si="2"/>
        <v>0</v>
      </c>
      <c r="L154" s="2">
        <v>6</v>
      </c>
      <c r="M154" s="2">
        <v>56.3</v>
      </c>
      <c r="N154" s="2">
        <v>16</v>
      </c>
      <c r="O154" s="2">
        <v>5.8</v>
      </c>
      <c r="P154" s="2">
        <v>5.4</v>
      </c>
      <c r="Q154" s="2">
        <v>0.9</v>
      </c>
      <c r="R154" s="2">
        <v>3</v>
      </c>
      <c r="S154" s="2" t="s">
        <v>659</v>
      </c>
    </row>
    <row r="155" spans="1:19">
      <c r="A155" s="1">
        <v>149</v>
      </c>
      <c r="B155" s="2" t="s">
        <v>799</v>
      </c>
      <c r="C155" s="2">
        <v>29</v>
      </c>
      <c r="D155" s="2" t="s">
        <v>265</v>
      </c>
      <c r="E155" s="2" t="s">
        <v>88</v>
      </c>
      <c r="F155" s="2">
        <v>9</v>
      </c>
      <c r="G155" s="2">
        <v>0</v>
      </c>
      <c r="H155" s="2">
        <v>16</v>
      </c>
      <c r="I155" s="2">
        <v>57</v>
      </c>
      <c r="J155" s="2">
        <v>0</v>
      </c>
      <c r="K155" s="143">
        <f t="shared" si="2"/>
        <v>0</v>
      </c>
      <c r="L155" s="2">
        <v>3</v>
      </c>
      <c r="M155" s="2">
        <v>43.8</v>
      </c>
      <c r="N155" s="2">
        <v>14</v>
      </c>
      <c r="O155" s="2">
        <v>3.6</v>
      </c>
      <c r="P155" s="2">
        <v>6.3</v>
      </c>
      <c r="Q155" s="2">
        <v>1.8</v>
      </c>
      <c r="R155" s="2">
        <v>0</v>
      </c>
      <c r="S155" s="2"/>
    </row>
    <row r="156" spans="1:19">
      <c r="A156" s="1">
        <v>150</v>
      </c>
      <c r="B156" s="2" t="s">
        <v>798</v>
      </c>
      <c r="C156" s="2">
        <v>25</v>
      </c>
      <c r="D156" s="2" t="s">
        <v>293</v>
      </c>
      <c r="E156" s="2" t="s">
        <v>88</v>
      </c>
      <c r="F156" s="2">
        <v>16</v>
      </c>
      <c r="G156" s="2">
        <v>1</v>
      </c>
      <c r="H156" s="2">
        <v>15</v>
      </c>
      <c r="I156" s="2">
        <v>80</v>
      </c>
      <c r="J156" s="2">
        <v>0</v>
      </c>
      <c r="K156" s="143">
        <f t="shared" si="2"/>
        <v>0</v>
      </c>
      <c r="L156" s="2">
        <v>2</v>
      </c>
      <c r="M156" s="2">
        <v>46.7</v>
      </c>
      <c r="N156" s="2">
        <v>26</v>
      </c>
      <c r="O156" s="2">
        <v>5.3</v>
      </c>
      <c r="P156" s="2">
        <v>5</v>
      </c>
      <c r="Q156" s="2">
        <v>0.9</v>
      </c>
      <c r="R156" s="2">
        <v>2</v>
      </c>
      <c r="S156" s="2"/>
    </row>
    <row r="157" spans="1:19">
      <c r="A157" s="1">
        <v>151</v>
      </c>
      <c r="B157" s="2" t="s">
        <v>554</v>
      </c>
      <c r="C157" s="2">
        <v>32</v>
      </c>
      <c r="D157" s="2" t="s">
        <v>664</v>
      </c>
      <c r="E157" s="2" t="s">
        <v>90</v>
      </c>
      <c r="F157" s="2">
        <v>8</v>
      </c>
      <c r="G157" s="2">
        <v>5</v>
      </c>
      <c r="H157" s="2">
        <v>15</v>
      </c>
      <c r="I157" s="2">
        <v>62</v>
      </c>
      <c r="J157" s="2">
        <v>0</v>
      </c>
      <c r="K157" s="143">
        <f t="shared" si="2"/>
        <v>0</v>
      </c>
      <c r="L157" s="2">
        <v>5</v>
      </c>
      <c r="M157" s="2">
        <v>53.3</v>
      </c>
      <c r="N157" s="2">
        <v>16</v>
      </c>
      <c r="O157" s="2">
        <v>4.0999999999999996</v>
      </c>
      <c r="P157" s="2">
        <v>7.8</v>
      </c>
      <c r="Q157" s="2">
        <v>1.9</v>
      </c>
      <c r="R157" s="2">
        <v>4</v>
      </c>
      <c r="S157" s="2"/>
    </row>
    <row r="158" spans="1:19">
      <c r="A158" s="1">
        <v>152</v>
      </c>
      <c r="B158" s="2" t="s">
        <v>366</v>
      </c>
      <c r="C158" s="2">
        <v>22</v>
      </c>
      <c r="D158" s="2" t="s">
        <v>270</v>
      </c>
      <c r="E158" s="2" t="s">
        <v>88</v>
      </c>
      <c r="F158" s="2">
        <v>5</v>
      </c>
      <c r="G158" s="2">
        <v>0</v>
      </c>
      <c r="H158" s="2">
        <v>15</v>
      </c>
      <c r="I158" s="2">
        <v>30</v>
      </c>
      <c r="J158" s="2">
        <v>0</v>
      </c>
      <c r="K158" s="143">
        <f t="shared" si="2"/>
        <v>0</v>
      </c>
      <c r="L158" s="2">
        <v>2</v>
      </c>
      <c r="M158" s="2">
        <v>40</v>
      </c>
      <c r="N158" s="2">
        <v>7</v>
      </c>
      <c r="O158" s="2">
        <v>2</v>
      </c>
      <c r="P158" s="2">
        <v>6</v>
      </c>
      <c r="Q158" s="2">
        <v>3</v>
      </c>
      <c r="R158" s="2">
        <v>0</v>
      </c>
      <c r="S158" s="2"/>
    </row>
    <row r="159" spans="1:19">
      <c r="A159" s="1">
        <v>153</v>
      </c>
      <c r="B159" s="2" t="s">
        <v>508</v>
      </c>
      <c r="C159" s="2">
        <v>25</v>
      </c>
      <c r="D159" s="2" t="s">
        <v>287</v>
      </c>
      <c r="E159" s="2" t="s">
        <v>88</v>
      </c>
      <c r="F159" s="2">
        <v>17</v>
      </c>
      <c r="G159" s="2">
        <v>0</v>
      </c>
      <c r="H159" s="2">
        <v>14</v>
      </c>
      <c r="I159" s="2">
        <v>31</v>
      </c>
      <c r="J159" s="2">
        <v>0</v>
      </c>
      <c r="K159" s="143">
        <f t="shared" si="2"/>
        <v>0</v>
      </c>
      <c r="L159" s="2">
        <v>1</v>
      </c>
      <c r="M159" s="2">
        <v>28.6</v>
      </c>
      <c r="N159" s="2">
        <v>6</v>
      </c>
      <c r="O159" s="2">
        <v>2.2000000000000002</v>
      </c>
      <c r="P159" s="2">
        <v>1.8</v>
      </c>
      <c r="Q159" s="2">
        <v>0.8</v>
      </c>
      <c r="R159" s="2">
        <v>3</v>
      </c>
      <c r="S159" s="2"/>
    </row>
    <row r="160" spans="1:19">
      <c r="A160" s="1">
        <v>154</v>
      </c>
      <c r="B160" s="2" t="s">
        <v>387</v>
      </c>
      <c r="C160" s="2">
        <v>25</v>
      </c>
      <c r="D160" s="2" t="s">
        <v>272</v>
      </c>
      <c r="E160" s="2" t="s">
        <v>89</v>
      </c>
      <c r="F160" s="2">
        <v>15</v>
      </c>
      <c r="G160" s="2">
        <v>15</v>
      </c>
      <c r="H160" s="2">
        <v>14</v>
      </c>
      <c r="I160" s="2">
        <v>70</v>
      </c>
      <c r="J160" s="2">
        <v>0</v>
      </c>
      <c r="K160" s="143">
        <f t="shared" si="2"/>
        <v>0</v>
      </c>
      <c r="L160" s="2">
        <v>4</v>
      </c>
      <c r="M160" s="2">
        <v>42.9</v>
      </c>
      <c r="N160" s="2">
        <v>18</v>
      </c>
      <c r="O160" s="2">
        <v>5</v>
      </c>
      <c r="P160" s="2">
        <v>4.7</v>
      </c>
      <c r="Q160" s="2">
        <v>0.9</v>
      </c>
      <c r="R160" s="2">
        <v>1</v>
      </c>
      <c r="S160" s="2" t="s">
        <v>757</v>
      </c>
    </row>
    <row r="161" spans="1:19">
      <c r="A161" s="1">
        <v>155</v>
      </c>
      <c r="B161" s="2" t="s">
        <v>404</v>
      </c>
      <c r="C161" s="2">
        <v>27</v>
      </c>
      <c r="D161" s="2" t="s">
        <v>274</v>
      </c>
      <c r="E161" s="2" t="s">
        <v>89</v>
      </c>
      <c r="F161" s="2">
        <v>17</v>
      </c>
      <c r="G161" s="2">
        <v>17</v>
      </c>
      <c r="H161" s="2">
        <v>14</v>
      </c>
      <c r="I161" s="2">
        <v>75</v>
      </c>
      <c r="J161" s="2">
        <v>0</v>
      </c>
      <c r="K161" s="143">
        <f t="shared" si="2"/>
        <v>0</v>
      </c>
      <c r="L161" s="2">
        <v>3</v>
      </c>
      <c r="M161" s="2">
        <v>71.400000000000006</v>
      </c>
      <c r="N161" s="2">
        <v>14</v>
      </c>
      <c r="O161" s="2">
        <v>5.4</v>
      </c>
      <c r="P161" s="2">
        <v>4.4000000000000004</v>
      </c>
      <c r="Q161" s="2">
        <v>0.8</v>
      </c>
      <c r="R161" s="2">
        <v>1</v>
      </c>
      <c r="S161" s="2"/>
    </row>
    <row r="162" spans="1:19">
      <c r="A162" s="1">
        <v>156</v>
      </c>
      <c r="B162" s="2" t="s">
        <v>797</v>
      </c>
      <c r="C162" s="2">
        <v>29</v>
      </c>
      <c r="D162" s="2" t="s">
        <v>293</v>
      </c>
      <c r="E162" s="2" t="s">
        <v>88</v>
      </c>
      <c r="F162" s="2">
        <v>6</v>
      </c>
      <c r="G162" s="2">
        <v>0</v>
      </c>
      <c r="H162" s="2">
        <v>13</v>
      </c>
      <c r="I162" s="2">
        <v>51</v>
      </c>
      <c r="J162" s="2">
        <v>0</v>
      </c>
      <c r="K162" s="143">
        <f t="shared" si="2"/>
        <v>0</v>
      </c>
      <c r="L162" s="2">
        <v>3</v>
      </c>
      <c r="M162" s="2">
        <v>61.5</v>
      </c>
      <c r="N162" s="2">
        <v>9</v>
      </c>
      <c r="O162" s="2">
        <v>3.9</v>
      </c>
      <c r="P162" s="2">
        <v>8.5</v>
      </c>
      <c r="Q162" s="2">
        <v>2.2000000000000002</v>
      </c>
      <c r="R162" s="2">
        <v>0</v>
      </c>
      <c r="S162" s="2"/>
    </row>
    <row r="163" spans="1:19">
      <c r="A163" s="1">
        <v>157</v>
      </c>
      <c r="B163" s="2" t="s">
        <v>299</v>
      </c>
      <c r="C163" s="2">
        <v>25</v>
      </c>
      <c r="D163" s="2" t="s">
        <v>646</v>
      </c>
      <c r="E163" s="2" t="s">
        <v>88</v>
      </c>
      <c r="F163" s="2">
        <v>2</v>
      </c>
      <c r="G163" s="2">
        <v>0</v>
      </c>
      <c r="H163" s="2">
        <v>13</v>
      </c>
      <c r="I163" s="2">
        <v>46</v>
      </c>
      <c r="J163" s="2">
        <v>0</v>
      </c>
      <c r="K163" s="143">
        <f t="shared" si="2"/>
        <v>0</v>
      </c>
      <c r="L163" s="2">
        <v>2</v>
      </c>
      <c r="M163" s="2">
        <v>46.2</v>
      </c>
      <c r="N163" s="2">
        <v>12</v>
      </c>
      <c r="O163" s="2">
        <v>3.5</v>
      </c>
      <c r="P163" s="2">
        <v>23</v>
      </c>
      <c r="Q163" s="2">
        <v>6.5</v>
      </c>
      <c r="R163" s="2">
        <v>0</v>
      </c>
      <c r="S163" s="2"/>
    </row>
    <row r="164" spans="1:19">
      <c r="A164" s="1">
        <v>158</v>
      </c>
      <c r="B164" s="2" t="s">
        <v>796</v>
      </c>
      <c r="C164" s="2">
        <v>23</v>
      </c>
      <c r="D164" s="2" t="s">
        <v>664</v>
      </c>
      <c r="E164" s="2" t="s">
        <v>88</v>
      </c>
      <c r="F164" s="2">
        <v>3</v>
      </c>
      <c r="G164" s="2">
        <v>0</v>
      </c>
      <c r="H164" s="2">
        <v>13</v>
      </c>
      <c r="I164" s="2">
        <v>33</v>
      </c>
      <c r="J164" s="2">
        <v>0</v>
      </c>
      <c r="K164" s="143">
        <f t="shared" si="2"/>
        <v>0</v>
      </c>
      <c r="L164" s="2">
        <v>0</v>
      </c>
      <c r="M164" s="2">
        <v>23.1</v>
      </c>
      <c r="N164" s="2">
        <v>7</v>
      </c>
      <c r="O164" s="2">
        <v>2.5</v>
      </c>
      <c r="P164" s="2">
        <v>11</v>
      </c>
      <c r="Q164" s="2">
        <v>4.3</v>
      </c>
      <c r="R164" s="2">
        <v>0</v>
      </c>
      <c r="S164" s="2"/>
    </row>
    <row r="165" spans="1:19">
      <c r="A165" s="1">
        <v>159</v>
      </c>
      <c r="B165" s="2" t="s">
        <v>795</v>
      </c>
      <c r="C165" s="2">
        <v>22</v>
      </c>
      <c r="D165" s="2" t="s">
        <v>283</v>
      </c>
      <c r="E165" s="2" t="s">
        <v>88</v>
      </c>
      <c r="F165" s="2">
        <v>2</v>
      </c>
      <c r="G165" s="2">
        <v>0</v>
      </c>
      <c r="H165" s="2">
        <v>13</v>
      </c>
      <c r="I165" s="2">
        <v>32</v>
      </c>
      <c r="J165" s="2">
        <v>0</v>
      </c>
      <c r="K165" s="143">
        <f t="shared" si="2"/>
        <v>0</v>
      </c>
      <c r="L165" s="2">
        <v>2</v>
      </c>
      <c r="M165" s="2">
        <v>46.2</v>
      </c>
      <c r="N165" s="2">
        <v>8</v>
      </c>
      <c r="O165" s="2">
        <v>2.5</v>
      </c>
      <c r="P165" s="2">
        <v>16</v>
      </c>
      <c r="Q165" s="2">
        <v>6.5</v>
      </c>
      <c r="R165" s="2">
        <v>0</v>
      </c>
      <c r="S165" s="2"/>
    </row>
    <row r="166" spans="1:19">
      <c r="A166" s="1">
        <v>160</v>
      </c>
      <c r="B166" s="2" t="s">
        <v>532</v>
      </c>
      <c r="C166" s="2">
        <v>22</v>
      </c>
      <c r="D166" s="2" t="s">
        <v>289</v>
      </c>
      <c r="E166" s="2" t="s">
        <v>89</v>
      </c>
      <c r="F166" s="2">
        <v>17</v>
      </c>
      <c r="G166" s="2">
        <v>2</v>
      </c>
      <c r="H166" s="2">
        <v>13</v>
      </c>
      <c r="I166" s="2">
        <v>42</v>
      </c>
      <c r="J166" s="2">
        <v>0</v>
      </c>
      <c r="K166" s="143">
        <f t="shared" si="2"/>
        <v>0</v>
      </c>
      <c r="L166" s="2">
        <v>3</v>
      </c>
      <c r="M166" s="2">
        <v>38.5</v>
      </c>
      <c r="N166" s="2">
        <v>17</v>
      </c>
      <c r="O166" s="2">
        <v>3.2</v>
      </c>
      <c r="P166" s="2">
        <v>2.5</v>
      </c>
      <c r="Q166" s="2">
        <v>0.8</v>
      </c>
      <c r="R166" s="2">
        <v>1</v>
      </c>
      <c r="S166" s="2" t="s">
        <v>659</v>
      </c>
    </row>
    <row r="167" spans="1:19">
      <c r="A167" s="1">
        <v>161</v>
      </c>
      <c r="B167" s="2" t="s">
        <v>383</v>
      </c>
      <c r="C167" s="2">
        <v>31</v>
      </c>
      <c r="D167" s="2" t="s">
        <v>272</v>
      </c>
      <c r="E167" s="2" t="s">
        <v>90</v>
      </c>
      <c r="F167" s="2">
        <v>8</v>
      </c>
      <c r="G167" s="2">
        <v>8</v>
      </c>
      <c r="H167" s="2">
        <v>13</v>
      </c>
      <c r="I167" s="2">
        <v>54</v>
      </c>
      <c r="J167" s="2">
        <v>1</v>
      </c>
      <c r="K167" s="143">
        <f t="shared" si="2"/>
        <v>7.6923076923076927E-2</v>
      </c>
      <c r="L167" s="2">
        <v>5</v>
      </c>
      <c r="M167" s="2">
        <v>61.5</v>
      </c>
      <c r="N167" s="2">
        <v>22</v>
      </c>
      <c r="O167" s="2">
        <v>4.2</v>
      </c>
      <c r="P167" s="2">
        <v>6.8</v>
      </c>
      <c r="Q167" s="2">
        <v>1.6</v>
      </c>
      <c r="R167" s="2">
        <v>4</v>
      </c>
      <c r="S167" s="2"/>
    </row>
    <row r="168" spans="1:19">
      <c r="A168" s="1">
        <v>162</v>
      </c>
      <c r="B168" s="2" t="s">
        <v>794</v>
      </c>
      <c r="C168" s="2">
        <v>24</v>
      </c>
      <c r="D168" s="2" t="s">
        <v>279</v>
      </c>
      <c r="E168" s="2" t="s">
        <v>89</v>
      </c>
      <c r="F168" s="2">
        <v>15</v>
      </c>
      <c r="G168" s="2">
        <v>2</v>
      </c>
      <c r="H168" s="2">
        <v>12</v>
      </c>
      <c r="I168" s="2">
        <v>39</v>
      </c>
      <c r="J168" s="2">
        <v>0</v>
      </c>
      <c r="K168" s="143">
        <f t="shared" si="2"/>
        <v>0</v>
      </c>
      <c r="L168" s="2">
        <v>2</v>
      </c>
      <c r="M168" s="2">
        <v>50</v>
      </c>
      <c r="N168" s="2">
        <v>10</v>
      </c>
      <c r="O168" s="2">
        <v>3.3</v>
      </c>
      <c r="P168" s="2">
        <v>2.6</v>
      </c>
      <c r="Q168" s="2">
        <v>0.8</v>
      </c>
      <c r="R168" s="2">
        <v>3</v>
      </c>
      <c r="S168" s="2"/>
    </row>
    <row r="169" spans="1:19">
      <c r="A169" s="1">
        <v>163</v>
      </c>
      <c r="B169" s="2" t="s">
        <v>793</v>
      </c>
      <c r="C169" s="2">
        <v>24</v>
      </c>
      <c r="D169" s="2" t="s">
        <v>272</v>
      </c>
      <c r="E169" s="2" t="s">
        <v>88</v>
      </c>
      <c r="F169" s="2">
        <v>16</v>
      </c>
      <c r="G169" s="2">
        <v>4</v>
      </c>
      <c r="H169" s="2">
        <v>12</v>
      </c>
      <c r="I169" s="2">
        <v>38</v>
      </c>
      <c r="J169" s="2">
        <v>0</v>
      </c>
      <c r="K169" s="143">
        <f t="shared" si="2"/>
        <v>0</v>
      </c>
      <c r="L169" s="2">
        <v>6</v>
      </c>
      <c r="M169" s="2">
        <v>50</v>
      </c>
      <c r="N169" s="2">
        <v>10</v>
      </c>
      <c r="O169" s="2">
        <v>3.2</v>
      </c>
      <c r="P169" s="2">
        <v>2.4</v>
      </c>
      <c r="Q169" s="2">
        <v>0.8</v>
      </c>
      <c r="R169" s="2">
        <v>0</v>
      </c>
      <c r="S169" s="2"/>
    </row>
    <row r="170" spans="1:19">
      <c r="A170" s="1">
        <v>164</v>
      </c>
      <c r="B170" s="2" t="s">
        <v>635</v>
      </c>
      <c r="C170" s="2">
        <v>24</v>
      </c>
      <c r="D170" s="2" t="s">
        <v>289</v>
      </c>
      <c r="E170" s="2" t="s">
        <v>88</v>
      </c>
      <c r="F170" s="2">
        <v>3</v>
      </c>
      <c r="G170" s="2">
        <v>0</v>
      </c>
      <c r="H170" s="2">
        <v>11</v>
      </c>
      <c r="I170" s="2">
        <v>86</v>
      </c>
      <c r="J170" s="2">
        <v>0</v>
      </c>
      <c r="K170" s="143">
        <f t="shared" si="2"/>
        <v>0</v>
      </c>
      <c r="L170" s="2">
        <v>4</v>
      </c>
      <c r="M170" s="2">
        <v>54.5</v>
      </c>
      <c r="N170" s="2">
        <v>43</v>
      </c>
      <c r="O170" s="2">
        <v>7.8</v>
      </c>
      <c r="P170" s="2">
        <v>28.7</v>
      </c>
      <c r="Q170" s="2">
        <v>3.7</v>
      </c>
      <c r="R170" s="2">
        <v>1</v>
      </c>
      <c r="S170" s="2"/>
    </row>
    <row r="171" spans="1:19">
      <c r="A171" s="1">
        <v>165</v>
      </c>
      <c r="B171" s="2" t="s">
        <v>699</v>
      </c>
      <c r="C171" s="2">
        <v>37</v>
      </c>
      <c r="D171" s="2" t="s">
        <v>293</v>
      </c>
      <c r="E171" s="2" t="s">
        <v>90</v>
      </c>
      <c r="F171" s="2">
        <v>6</v>
      </c>
      <c r="G171" s="2">
        <v>5</v>
      </c>
      <c r="H171" s="2">
        <v>11</v>
      </c>
      <c r="I171" s="2">
        <v>34</v>
      </c>
      <c r="J171" s="2">
        <v>0</v>
      </c>
      <c r="K171" s="143">
        <f t="shared" si="2"/>
        <v>0</v>
      </c>
      <c r="L171" s="2">
        <v>2</v>
      </c>
      <c r="M171" s="2">
        <v>36.4</v>
      </c>
      <c r="N171" s="2">
        <v>18</v>
      </c>
      <c r="O171" s="2">
        <v>3.1</v>
      </c>
      <c r="P171" s="2">
        <v>5.7</v>
      </c>
      <c r="Q171" s="2">
        <v>1.8</v>
      </c>
      <c r="R171" s="2">
        <v>2</v>
      </c>
      <c r="S171" s="2"/>
    </row>
    <row r="172" spans="1:19">
      <c r="A172" s="1">
        <v>166</v>
      </c>
      <c r="B172" s="2" t="s">
        <v>687</v>
      </c>
      <c r="C172" s="2">
        <v>25</v>
      </c>
      <c r="D172" s="2" t="s">
        <v>646</v>
      </c>
      <c r="E172" s="2" t="s">
        <v>90</v>
      </c>
      <c r="F172" s="2">
        <v>8</v>
      </c>
      <c r="G172" s="2">
        <v>1</v>
      </c>
      <c r="H172" s="2">
        <v>11</v>
      </c>
      <c r="I172" s="2">
        <v>22</v>
      </c>
      <c r="J172" s="2">
        <v>0</v>
      </c>
      <c r="K172" s="143">
        <f t="shared" si="2"/>
        <v>0</v>
      </c>
      <c r="L172" s="2">
        <v>0</v>
      </c>
      <c r="M172" s="2">
        <v>18.2</v>
      </c>
      <c r="N172" s="2">
        <v>9</v>
      </c>
      <c r="O172" s="2">
        <v>2</v>
      </c>
      <c r="P172" s="2">
        <v>2.8</v>
      </c>
      <c r="Q172" s="2">
        <v>1.4</v>
      </c>
      <c r="R172" s="2">
        <v>0</v>
      </c>
      <c r="S172" s="2"/>
    </row>
    <row r="173" spans="1:19">
      <c r="A173" s="1">
        <v>167</v>
      </c>
      <c r="B173" s="2" t="s">
        <v>688</v>
      </c>
      <c r="C173" s="2">
        <v>24</v>
      </c>
      <c r="D173" s="2" t="s">
        <v>272</v>
      </c>
      <c r="E173" s="2" t="s">
        <v>90</v>
      </c>
      <c r="F173" s="2">
        <v>4</v>
      </c>
      <c r="G173" s="2">
        <v>1</v>
      </c>
      <c r="H173" s="2">
        <v>11</v>
      </c>
      <c r="I173" s="2">
        <v>41</v>
      </c>
      <c r="J173" s="2">
        <v>0</v>
      </c>
      <c r="K173" s="143">
        <f t="shared" si="2"/>
        <v>0</v>
      </c>
      <c r="L173" s="2">
        <v>3</v>
      </c>
      <c r="M173" s="2">
        <v>45.5</v>
      </c>
      <c r="N173" s="2">
        <v>11</v>
      </c>
      <c r="O173" s="2">
        <v>3.7</v>
      </c>
      <c r="P173" s="2">
        <v>10.3</v>
      </c>
      <c r="Q173" s="2">
        <v>2.8</v>
      </c>
      <c r="R173" s="2">
        <v>0</v>
      </c>
      <c r="S173" s="2"/>
    </row>
    <row r="174" spans="1:19">
      <c r="A174" s="1">
        <v>168</v>
      </c>
      <c r="B174" s="2" t="s">
        <v>333</v>
      </c>
      <c r="C174" s="2">
        <v>23</v>
      </c>
      <c r="D174" s="2" t="s">
        <v>266</v>
      </c>
      <c r="E174" s="2" t="s">
        <v>89</v>
      </c>
      <c r="F174" s="2">
        <v>11</v>
      </c>
      <c r="G174" s="2">
        <v>11</v>
      </c>
      <c r="H174" s="2">
        <v>11</v>
      </c>
      <c r="I174" s="2">
        <v>46</v>
      </c>
      <c r="J174" s="2">
        <v>1</v>
      </c>
      <c r="K174" s="143">
        <f t="shared" si="2"/>
        <v>9.0909090909090912E-2</v>
      </c>
      <c r="L174" s="2">
        <v>2</v>
      </c>
      <c r="M174" s="2">
        <v>63.6</v>
      </c>
      <c r="N174" s="2">
        <v>9</v>
      </c>
      <c r="O174" s="2">
        <v>4.2</v>
      </c>
      <c r="P174" s="2">
        <v>4.2</v>
      </c>
      <c r="Q174" s="2">
        <v>1</v>
      </c>
      <c r="R174" s="2">
        <v>0</v>
      </c>
      <c r="S174" s="2"/>
    </row>
    <row r="175" spans="1:19">
      <c r="A175" s="1">
        <v>169</v>
      </c>
      <c r="B175" s="2" t="s">
        <v>319</v>
      </c>
      <c r="C175" s="2">
        <v>23</v>
      </c>
      <c r="D175" s="2" t="s">
        <v>264</v>
      </c>
      <c r="E175" s="2" t="s">
        <v>89</v>
      </c>
      <c r="F175" s="2">
        <v>15</v>
      </c>
      <c r="G175" s="2">
        <v>11</v>
      </c>
      <c r="H175" s="2">
        <v>11</v>
      </c>
      <c r="I175" s="2">
        <v>61</v>
      </c>
      <c r="J175" s="2">
        <v>1</v>
      </c>
      <c r="K175" s="143">
        <f t="shared" si="2"/>
        <v>9.0909090909090912E-2</v>
      </c>
      <c r="L175" s="2">
        <v>5</v>
      </c>
      <c r="M175" s="2">
        <v>63.6</v>
      </c>
      <c r="N175" s="2">
        <v>15</v>
      </c>
      <c r="O175" s="2">
        <v>5.5</v>
      </c>
      <c r="P175" s="2">
        <v>4.0999999999999996</v>
      </c>
      <c r="Q175" s="2">
        <v>0.7</v>
      </c>
      <c r="R175" s="2">
        <v>0</v>
      </c>
      <c r="S175" s="2" t="s">
        <v>776</v>
      </c>
    </row>
    <row r="176" spans="1:19">
      <c r="A176" s="1">
        <v>170</v>
      </c>
      <c r="B176" s="2" t="s">
        <v>367</v>
      </c>
      <c r="C176" s="2">
        <v>23</v>
      </c>
      <c r="D176" s="2" t="s">
        <v>270</v>
      </c>
      <c r="E176" s="2" t="s">
        <v>88</v>
      </c>
      <c r="F176" s="2">
        <v>6</v>
      </c>
      <c r="G176" s="2">
        <v>0</v>
      </c>
      <c r="H176" s="2">
        <v>10</v>
      </c>
      <c r="I176" s="2">
        <v>31</v>
      </c>
      <c r="J176" s="2">
        <v>0</v>
      </c>
      <c r="K176" s="143">
        <f t="shared" si="2"/>
        <v>0</v>
      </c>
      <c r="L176" s="2">
        <v>2</v>
      </c>
      <c r="M176" s="2">
        <v>40</v>
      </c>
      <c r="N176" s="2">
        <v>9</v>
      </c>
      <c r="O176" s="2">
        <v>3.1</v>
      </c>
      <c r="P176" s="2">
        <v>5.2</v>
      </c>
      <c r="Q176" s="2">
        <v>1.7</v>
      </c>
      <c r="R176" s="2">
        <v>0</v>
      </c>
      <c r="S176" s="2"/>
    </row>
    <row r="177" spans="1:19">
      <c r="A177" s="1">
        <v>171</v>
      </c>
      <c r="B177" s="2" t="s">
        <v>792</v>
      </c>
      <c r="C177" s="2">
        <v>28</v>
      </c>
      <c r="D177" s="2" t="s">
        <v>265</v>
      </c>
      <c r="E177" s="2" t="s">
        <v>760</v>
      </c>
      <c r="F177" s="2">
        <v>15</v>
      </c>
      <c r="G177" s="2">
        <v>10</v>
      </c>
      <c r="H177" s="2">
        <v>10</v>
      </c>
      <c r="I177" s="2">
        <v>17</v>
      </c>
      <c r="J177" s="2">
        <v>1</v>
      </c>
      <c r="K177" s="143">
        <f t="shared" si="2"/>
        <v>0.1</v>
      </c>
      <c r="L177" s="2">
        <v>6</v>
      </c>
      <c r="M177" s="2">
        <v>60</v>
      </c>
      <c r="N177" s="2">
        <v>6</v>
      </c>
      <c r="O177" s="2">
        <v>1.7</v>
      </c>
      <c r="P177" s="2">
        <v>1.1000000000000001</v>
      </c>
      <c r="Q177" s="2">
        <v>0.7</v>
      </c>
      <c r="R177" s="2">
        <v>2</v>
      </c>
      <c r="S177" s="2"/>
    </row>
    <row r="178" spans="1:19">
      <c r="A178" s="1">
        <v>172</v>
      </c>
      <c r="B178" s="2" t="s">
        <v>480</v>
      </c>
      <c r="C178" s="2">
        <v>28</v>
      </c>
      <c r="D178" s="2" t="s">
        <v>283</v>
      </c>
      <c r="E178" s="2" t="s">
        <v>89</v>
      </c>
      <c r="F178" s="2">
        <v>17</v>
      </c>
      <c r="G178" s="2">
        <v>13</v>
      </c>
      <c r="H178" s="2">
        <v>10</v>
      </c>
      <c r="I178" s="2">
        <v>79</v>
      </c>
      <c r="J178" s="2">
        <v>0</v>
      </c>
      <c r="K178" s="143">
        <f t="shared" si="2"/>
        <v>0</v>
      </c>
      <c r="L178" s="2">
        <v>3</v>
      </c>
      <c r="M178" s="2">
        <v>60</v>
      </c>
      <c r="N178" s="2">
        <v>20</v>
      </c>
      <c r="O178" s="2">
        <v>7.9</v>
      </c>
      <c r="P178" s="2">
        <v>4.5999999999999996</v>
      </c>
      <c r="Q178" s="2">
        <v>0.6</v>
      </c>
      <c r="R178" s="2">
        <v>4</v>
      </c>
      <c r="S178" s="2"/>
    </row>
    <row r="179" spans="1:19">
      <c r="A179" s="1">
        <v>173</v>
      </c>
      <c r="B179" s="2" t="s">
        <v>682</v>
      </c>
      <c r="C179" s="2">
        <v>24</v>
      </c>
      <c r="D179" s="2" t="s">
        <v>664</v>
      </c>
      <c r="E179" s="2" t="s">
        <v>90</v>
      </c>
      <c r="F179" s="2">
        <v>1</v>
      </c>
      <c r="G179" s="2">
        <v>0</v>
      </c>
      <c r="H179" s="2">
        <v>10</v>
      </c>
      <c r="I179" s="2">
        <v>16</v>
      </c>
      <c r="J179" s="2">
        <v>1</v>
      </c>
      <c r="K179" s="143">
        <f t="shared" si="2"/>
        <v>0.1</v>
      </c>
      <c r="L179" s="2">
        <v>4</v>
      </c>
      <c r="M179" s="2">
        <v>50</v>
      </c>
      <c r="N179" s="2">
        <v>9</v>
      </c>
      <c r="O179" s="2">
        <v>1.6</v>
      </c>
      <c r="P179" s="2">
        <v>16</v>
      </c>
      <c r="Q179" s="2">
        <v>10</v>
      </c>
      <c r="R179" s="2">
        <v>1</v>
      </c>
      <c r="S179" s="2"/>
    </row>
    <row r="180" spans="1:19">
      <c r="A180" s="1">
        <v>174</v>
      </c>
      <c r="B180" s="2" t="s">
        <v>791</v>
      </c>
      <c r="C180" s="2">
        <v>26</v>
      </c>
      <c r="D180" s="2" t="s">
        <v>268</v>
      </c>
      <c r="E180" s="2" t="s">
        <v>88</v>
      </c>
      <c r="F180" s="2">
        <v>5</v>
      </c>
      <c r="G180" s="2">
        <v>0</v>
      </c>
      <c r="H180" s="2">
        <v>10</v>
      </c>
      <c r="I180" s="2">
        <v>44</v>
      </c>
      <c r="J180" s="2">
        <v>0</v>
      </c>
      <c r="K180" s="143">
        <f t="shared" si="2"/>
        <v>0</v>
      </c>
      <c r="L180" s="2">
        <v>1</v>
      </c>
      <c r="M180" s="2">
        <v>50</v>
      </c>
      <c r="N180" s="2">
        <v>9</v>
      </c>
      <c r="O180" s="2">
        <v>4.4000000000000004</v>
      </c>
      <c r="P180" s="2">
        <v>8.8000000000000007</v>
      </c>
      <c r="Q180" s="2">
        <v>2</v>
      </c>
      <c r="R180" s="2">
        <v>0</v>
      </c>
      <c r="S180" s="2"/>
    </row>
    <row r="181" spans="1:19">
      <c r="A181" s="1">
        <v>175</v>
      </c>
      <c r="B181" s="2" t="s">
        <v>564</v>
      </c>
      <c r="C181" s="2">
        <v>21</v>
      </c>
      <c r="D181" s="2" t="s">
        <v>293</v>
      </c>
      <c r="E181" s="2" t="s">
        <v>88</v>
      </c>
      <c r="F181" s="2">
        <v>3</v>
      </c>
      <c r="G181" s="2">
        <v>1</v>
      </c>
      <c r="H181" s="2">
        <v>9</v>
      </c>
      <c r="I181" s="2">
        <v>22</v>
      </c>
      <c r="J181" s="2">
        <v>0</v>
      </c>
      <c r="K181" s="143">
        <f t="shared" si="2"/>
        <v>0</v>
      </c>
      <c r="L181" s="2">
        <v>0</v>
      </c>
      <c r="M181" s="2">
        <v>33.299999999999997</v>
      </c>
      <c r="N181" s="2">
        <v>9</v>
      </c>
      <c r="O181" s="2">
        <v>2.4</v>
      </c>
      <c r="P181" s="2">
        <v>7.3</v>
      </c>
      <c r="Q181" s="2">
        <v>3</v>
      </c>
      <c r="R181" s="2">
        <v>0</v>
      </c>
      <c r="S181" s="2"/>
    </row>
    <row r="182" spans="1:19">
      <c r="A182" s="1">
        <v>176</v>
      </c>
      <c r="B182" s="2" t="s">
        <v>790</v>
      </c>
      <c r="C182" s="2">
        <v>26</v>
      </c>
      <c r="D182" s="2" t="s">
        <v>276</v>
      </c>
      <c r="E182" s="2" t="s">
        <v>88</v>
      </c>
      <c r="F182" s="2">
        <v>17</v>
      </c>
      <c r="G182" s="2">
        <v>0</v>
      </c>
      <c r="H182" s="2">
        <v>9</v>
      </c>
      <c r="I182" s="2">
        <v>49</v>
      </c>
      <c r="J182" s="2">
        <v>0</v>
      </c>
      <c r="K182" s="143">
        <f t="shared" si="2"/>
        <v>0</v>
      </c>
      <c r="L182" s="2">
        <v>4</v>
      </c>
      <c r="M182" s="2">
        <v>66.7</v>
      </c>
      <c r="N182" s="2">
        <v>22</v>
      </c>
      <c r="O182" s="2">
        <v>5.4</v>
      </c>
      <c r="P182" s="2">
        <v>2.9</v>
      </c>
      <c r="Q182" s="2">
        <v>0.5</v>
      </c>
      <c r="R182" s="2">
        <v>1</v>
      </c>
      <c r="S182" s="2"/>
    </row>
    <row r="183" spans="1:19">
      <c r="A183" s="1">
        <v>177</v>
      </c>
      <c r="B183" s="2" t="s">
        <v>349</v>
      </c>
      <c r="C183" s="2">
        <v>25</v>
      </c>
      <c r="D183" s="2" t="s">
        <v>268</v>
      </c>
      <c r="E183" s="2" t="s">
        <v>89</v>
      </c>
      <c r="F183" s="2">
        <v>14</v>
      </c>
      <c r="G183" s="2">
        <v>10</v>
      </c>
      <c r="H183" s="2">
        <v>9</v>
      </c>
      <c r="I183" s="2">
        <v>43</v>
      </c>
      <c r="J183" s="2">
        <v>0</v>
      </c>
      <c r="K183" s="143">
        <f t="shared" si="2"/>
        <v>0</v>
      </c>
      <c r="L183" s="2">
        <v>3</v>
      </c>
      <c r="M183" s="2">
        <v>33.299999999999997</v>
      </c>
      <c r="N183" s="2">
        <v>18</v>
      </c>
      <c r="O183" s="2">
        <v>4.8</v>
      </c>
      <c r="P183" s="2">
        <v>3.1</v>
      </c>
      <c r="Q183" s="2">
        <v>0.6</v>
      </c>
      <c r="R183" s="2">
        <v>0</v>
      </c>
      <c r="S183" s="2"/>
    </row>
    <row r="184" spans="1:19">
      <c r="A184" s="1">
        <v>178</v>
      </c>
      <c r="B184" s="2" t="s">
        <v>693</v>
      </c>
      <c r="C184" s="2">
        <v>29</v>
      </c>
      <c r="D184" s="2" t="s">
        <v>654</v>
      </c>
      <c r="E184" s="2" t="s">
        <v>90</v>
      </c>
      <c r="F184" s="2">
        <v>2</v>
      </c>
      <c r="G184" s="2">
        <v>1</v>
      </c>
      <c r="H184" s="2">
        <v>9</v>
      </c>
      <c r="I184" s="2">
        <v>24</v>
      </c>
      <c r="J184" s="2">
        <v>2</v>
      </c>
      <c r="K184" s="143">
        <f t="shared" si="2"/>
        <v>0.22222222222222221</v>
      </c>
      <c r="L184" s="2">
        <v>2</v>
      </c>
      <c r="M184" s="2">
        <v>33.299999999999997</v>
      </c>
      <c r="N184" s="2">
        <v>8</v>
      </c>
      <c r="O184" s="2">
        <v>2.7</v>
      </c>
      <c r="P184" s="2">
        <v>12</v>
      </c>
      <c r="Q184" s="2">
        <v>4.5</v>
      </c>
      <c r="R184" s="2">
        <v>2</v>
      </c>
      <c r="S184" s="2"/>
    </row>
    <row r="185" spans="1:19">
      <c r="A185" s="1">
        <v>179</v>
      </c>
      <c r="B185" s="2" t="s">
        <v>703</v>
      </c>
      <c r="C185" s="2">
        <v>39</v>
      </c>
      <c r="D185" s="2" t="s">
        <v>281</v>
      </c>
      <c r="E185" s="2" t="s">
        <v>90</v>
      </c>
      <c r="F185" s="2">
        <v>8</v>
      </c>
      <c r="G185" s="2">
        <v>6</v>
      </c>
      <c r="H185" s="2">
        <v>9</v>
      </c>
      <c r="I185" s="2">
        <v>26</v>
      </c>
      <c r="J185" s="2">
        <v>0</v>
      </c>
      <c r="K185" s="143">
        <f t="shared" si="2"/>
        <v>0</v>
      </c>
      <c r="L185" s="2">
        <v>2</v>
      </c>
      <c r="M185" s="2">
        <v>22.2</v>
      </c>
      <c r="N185" s="2">
        <v>21</v>
      </c>
      <c r="O185" s="2">
        <v>2.9</v>
      </c>
      <c r="P185" s="2">
        <v>3.3</v>
      </c>
      <c r="Q185" s="2">
        <v>1.1000000000000001</v>
      </c>
      <c r="R185" s="2">
        <v>4</v>
      </c>
      <c r="S185" s="2"/>
    </row>
    <row r="186" spans="1:19">
      <c r="A186" s="1">
        <v>180</v>
      </c>
      <c r="B186" s="2" t="s">
        <v>370</v>
      </c>
      <c r="C186" s="2">
        <v>24</v>
      </c>
      <c r="D186" s="2" t="s">
        <v>270</v>
      </c>
      <c r="E186" s="2" t="s">
        <v>89</v>
      </c>
      <c r="F186" s="2">
        <v>17</v>
      </c>
      <c r="G186" s="2">
        <v>15</v>
      </c>
      <c r="H186" s="2">
        <v>9</v>
      </c>
      <c r="I186" s="2">
        <v>56</v>
      </c>
      <c r="J186" s="2">
        <v>0</v>
      </c>
      <c r="K186" s="143">
        <f t="shared" si="2"/>
        <v>0</v>
      </c>
      <c r="L186" s="2">
        <v>1</v>
      </c>
      <c r="M186" s="2">
        <v>55.6</v>
      </c>
      <c r="N186" s="2">
        <v>19</v>
      </c>
      <c r="O186" s="2">
        <v>6.2</v>
      </c>
      <c r="P186" s="2">
        <v>3.3</v>
      </c>
      <c r="Q186" s="2">
        <v>0.5</v>
      </c>
      <c r="R186" s="2">
        <v>0</v>
      </c>
      <c r="S186" s="2" t="s">
        <v>651</v>
      </c>
    </row>
    <row r="187" spans="1:19">
      <c r="A187" s="1">
        <v>181</v>
      </c>
      <c r="B187" s="2" t="s">
        <v>619</v>
      </c>
      <c r="C187" s="2">
        <v>26</v>
      </c>
      <c r="D187" s="2" t="s">
        <v>267</v>
      </c>
      <c r="E187" s="2" t="s">
        <v>90</v>
      </c>
      <c r="F187" s="2">
        <v>5</v>
      </c>
      <c r="G187" s="2">
        <v>1</v>
      </c>
      <c r="H187" s="2">
        <v>9</v>
      </c>
      <c r="I187" s="2">
        <v>15</v>
      </c>
      <c r="J187" s="2">
        <v>1</v>
      </c>
      <c r="K187" s="143">
        <f t="shared" si="2"/>
        <v>0.1111111111111111</v>
      </c>
      <c r="L187" s="2">
        <v>3</v>
      </c>
      <c r="M187" s="2">
        <v>33.299999999999997</v>
      </c>
      <c r="N187" s="2">
        <v>8</v>
      </c>
      <c r="O187" s="2">
        <v>1.7</v>
      </c>
      <c r="P187" s="2">
        <v>3</v>
      </c>
      <c r="Q187" s="2">
        <v>1.8</v>
      </c>
      <c r="R187" s="2">
        <v>1</v>
      </c>
      <c r="S187" s="2"/>
    </row>
    <row r="188" spans="1:19">
      <c r="A188" s="1">
        <v>182</v>
      </c>
      <c r="B188" s="2" t="s">
        <v>696</v>
      </c>
      <c r="C188" s="2">
        <v>25</v>
      </c>
      <c r="D188" s="2" t="s">
        <v>662</v>
      </c>
      <c r="E188" s="2" t="s">
        <v>90</v>
      </c>
      <c r="F188" s="2">
        <v>6</v>
      </c>
      <c r="G188" s="2">
        <v>1</v>
      </c>
      <c r="H188" s="2">
        <v>9</v>
      </c>
      <c r="I188" s="2">
        <v>36</v>
      </c>
      <c r="J188" s="2">
        <v>0</v>
      </c>
      <c r="K188" s="143">
        <f t="shared" si="2"/>
        <v>0</v>
      </c>
      <c r="L188" s="2">
        <v>2</v>
      </c>
      <c r="M188" s="2">
        <v>44.4</v>
      </c>
      <c r="N188" s="2">
        <v>11</v>
      </c>
      <c r="O188" s="2">
        <v>4</v>
      </c>
      <c r="P188" s="2">
        <v>6</v>
      </c>
      <c r="Q188" s="2">
        <v>1.5</v>
      </c>
      <c r="R188" s="2">
        <v>3</v>
      </c>
      <c r="S188" s="2"/>
    </row>
    <row r="189" spans="1:19">
      <c r="A189" s="1">
        <v>183</v>
      </c>
      <c r="B189" s="2" t="s">
        <v>524</v>
      </c>
      <c r="C189" s="2">
        <v>23</v>
      </c>
      <c r="D189" s="2" t="s">
        <v>662</v>
      </c>
      <c r="E189" s="2" t="s">
        <v>89</v>
      </c>
      <c r="F189" s="2">
        <v>17</v>
      </c>
      <c r="G189" s="2">
        <v>14</v>
      </c>
      <c r="H189" s="2">
        <v>9</v>
      </c>
      <c r="I189" s="2">
        <v>44</v>
      </c>
      <c r="J189" s="2">
        <v>1</v>
      </c>
      <c r="K189" s="143">
        <f t="shared" si="2"/>
        <v>0.1111111111111111</v>
      </c>
      <c r="L189" s="2">
        <v>3</v>
      </c>
      <c r="M189" s="2">
        <v>66.7</v>
      </c>
      <c r="N189" s="2">
        <v>11</v>
      </c>
      <c r="O189" s="2">
        <v>4.9000000000000004</v>
      </c>
      <c r="P189" s="2">
        <v>2.6</v>
      </c>
      <c r="Q189" s="2">
        <v>0.5</v>
      </c>
      <c r="R189" s="2">
        <v>0</v>
      </c>
      <c r="S189" s="2"/>
    </row>
    <row r="190" spans="1:19">
      <c r="A190" s="1">
        <v>184</v>
      </c>
      <c r="B190" s="2" t="s">
        <v>789</v>
      </c>
      <c r="C190" s="2">
        <v>29</v>
      </c>
      <c r="D190" s="2" t="s">
        <v>272</v>
      </c>
      <c r="E190" s="2" t="s">
        <v>88</v>
      </c>
      <c r="F190" s="2">
        <v>2</v>
      </c>
      <c r="G190" s="2">
        <v>0</v>
      </c>
      <c r="H190" s="2">
        <v>8</v>
      </c>
      <c r="I190" s="2">
        <v>20</v>
      </c>
      <c r="J190" s="2">
        <v>0</v>
      </c>
      <c r="K190" s="143">
        <f t="shared" si="2"/>
        <v>0</v>
      </c>
      <c r="L190" s="2">
        <v>0</v>
      </c>
      <c r="M190" s="2">
        <v>37.5</v>
      </c>
      <c r="N190" s="2">
        <v>4</v>
      </c>
      <c r="O190" s="2">
        <v>2.5</v>
      </c>
      <c r="P190" s="2">
        <v>10</v>
      </c>
      <c r="Q190" s="2">
        <v>4</v>
      </c>
      <c r="R190" s="2">
        <v>0</v>
      </c>
      <c r="S190" s="2"/>
    </row>
    <row r="191" spans="1:19">
      <c r="A191" s="1">
        <v>185</v>
      </c>
      <c r="B191" s="2" t="s">
        <v>691</v>
      </c>
      <c r="C191" s="2">
        <v>26</v>
      </c>
      <c r="D191" s="2" t="s">
        <v>287</v>
      </c>
      <c r="E191" s="2" t="s">
        <v>90</v>
      </c>
      <c r="F191" s="2">
        <v>3</v>
      </c>
      <c r="G191" s="2">
        <v>2</v>
      </c>
      <c r="H191" s="2">
        <v>8</v>
      </c>
      <c r="I191" s="2">
        <v>32</v>
      </c>
      <c r="J191" s="2">
        <v>0</v>
      </c>
      <c r="K191" s="143">
        <f t="shared" si="2"/>
        <v>0</v>
      </c>
      <c r="L191" s="2">
        <v>1</v>
      </c>
      <c r="M191" s="2">
        <v>25</v>
      </c>
      <c r="N191" s="2">
        <v>17</v>
      </c>
      <c r="O191" s="2">
        <v>4</v>
      </c>
      <c r="P191" s="2">
        <v>10.7</v>
      </c>
      <c r="Q191" s="2">
        <v>2.7</v>
      </c>
      <c r="R191" s="2">
        <v>0</v>
      </c>
      <c r="S191" s="2"/>
    </row>
    <row r="192" spans="1:19">
      <c r="A192" s="1">
        <v>186</v>
      </c>
      <c r="B192" s="2" t="s">
        <v>326</v>
      </c>
      <c r="C192" s="2">
        <v>30</v>
      </c>
      <c r="D192" s="2" t="s">
        <v>265</v>
      </c>
      <c r="E192" s="2" t="s">
        <v>89</v>
      </c>
      <c r="F192" s="2">
        <v>17</v>
      </c>
      <c r="G192" s="2">
        <v>17</v>
      </c>
      <c r="H192" s="2">
        <v>8</v>
      </c>
      <c r="I192" s="2">
        <v>53</v>
      </c>
      <c r="J192" s="2">
        <v>0</v>
      </c>
      <c r="K192" s="143">
        <f t="shared" si="2"/>
        <v>0</v>
      </c>
      <c r="L192" s="2">
        <v>2</v>
      </c>
      <c r="M192" s="2">
        <v>62.5</v>
      </c>
      <c r="N192" s="2">
        <v>16</v>
      </c>
      <c r="O192" s="2">
        <v>6.6</v>
      </c>
      <c r="P192" s="2">
        <v>3.1</v>
      </c>
      <c r="Q192" s="2">
        <v>0.5</v>
      </c>
      <c r="R192" s="2">
        <v>0</v>
      </c>
      <c r="S192" s="2"/>
    </row>
    <row r="193" spans="1:19">
      <c r="A193" s="1">
        <v>187</v>
      </c>
      <c r="B193" s="2" t="s">
        <v>362</v>
      </c>
      <c r="C193" s="2">
        <v>25</v>
      </c>
      <c r="D193" s="2" t="s">
        <v>694</v>
      </c>
      <c r="E193" s="2" t="s">
        <v>89</v>
      </c>
      <c r="F193" s="2">
        <v>17</v>
      </c>
      <c r="G193" s="2">
        <v>0</v>
      </c>
      <c r="H193" s="2">
        <v>8</v>
      </c>
      <c r="I193" s="2">
        <v>54</v>
      </c>
      <c r="J193" s="2">
        <v>0</v>
      </c>
      <c r="K193" s="143">
        <f t="shared" si="2"/>
        <v>0</v>
      </c>
      <c r="L193" s="2">
        <v>4</v>
      </c>
      <c r="M193" s="2">
        <v>62.5</v>
      </c>
      <c r="N193" s="2">
        <v>16</v>
      </c>
      <c r="O193" s="2">
        <v>6.8</v>
      </c>
      <c r="P193" s="2">
        <v>3.2</v>
      </c>
      <c r="Q193" s="2">
        <v>0.5</v>
      </c>
      <c r="R193" s="2">
        <v>0</v>
      </c>
      <c r="S193" s="2"/>
    </row>
    <row r="194" spans="1:19">
      <c r="A194" s="1">
        <v>188</v>
      </c>
      <c r="B194" s="2" t="s">
        <v>549</v>
      </c>
      <c r="C194" s="2">
        <v>30</v>
      </c>
      <c r="D194" s="2" t="s">
        <v>291</v>
      </c>
      <c r="E194" s="2" t="s">
        <v>89</v>
      </c>
      <c r="F194" s="2">
        <v>17</v>
      </c>
      <c r="G194" s="2">
        <v>14</v>
      </c>
      <c r="H194" s="2">
        <v>8</v>
      </c>
      <c r="I194" s="2">
        <v>55</v>
      </c>
      <c r="J194" s="2">
        <v>1</v>
      </c>
      <c r="K194" s="143">
        <f t="shared" si="2"/>
        <v>0.125</v>
      </c>
      <c r="L194" s="2">
        <v>3</v>
      </c>
      <c r="M194" s="2">
        <v>75</v>
      </c>
      <c r="N194" s="2">
        <v>19</v>
      </c>
      <c r="O194" s="2">
        <v>6.9</v>
      </c>
      <c r="P194" s="2">
        <v>3.2</v>
      </c>
      <c r="Q194" s="2">
        <v>0.5</v>
      </c>
      <c r="R194" s="2">
        <v>1</v>
      </c>
      <c r="S194" s="2"/>
    </row>
    <row r="195" spans="1:19">
      <c r="A195" s="1">
        <v>189</v>
      </c>
      <c r="B195" s="2" t="s">
        <v>631</v>
      </c>
      <c r="C195" s="2">
        <v>31</v>
      </c>
      <c r="D195" s="2" t="s">
        <v>648</v>
      </c>
      <c r="E195" s="2" t="s">
        <v>89</v>
      </c>
      <c r="F195" s="2">
        <v>14</v>
      </c>
      <c r="G195" s="2">
        <v>5</v>
      </c>
      <c r="H195" s="2">
        <v>8</v>
      </c>
      <c r="I195" s="2">
        <v>69</v>
      </c>
      <c r="J195" s="2">
        <v>0</v>
      </c>
      <c r="K195" s="143">
        <f t="shared" si="2"/>
        <v>0</v>
      </c>
      <c r="L195" s="2">
        <v>4</v>
      </c>
      <c r="M195" s="2">
        <v>62.5</v>
      </c>
      <c r="N195" s="2">
        <v>24</v>
      </c>
      <c r="O195" s="2">
        <v>8.6</v>
      </c>
      <c r="P195" s="2">
        <v>4.9000000000000004</v>
      </c>
      <c r="Q195" s="2">
        <v>0.6</v>
      </c>
      <c r="R195" s="2">
        <v>0</v>
      </c>
      <c r="S195" s="2"/>
    </row>
    <row r="196" spans="1:19">
      <c r="A196" s="1">
        <v>190</v>
      </c>
      <c r="B196" s="2" t="s">
        <v>788</v>
      </c>
      <c r="C196" s="2">
        <v>32</v>
      </c>
      <c r="D196" s="2" t="s">
        <v>289</v>
      </c>
      <c r="E196" s="2" t="s">
        <v>760</v>
      </c>
      <c r="F196" s="2">
        <v>17</v>
      </c>
      <c r="G196" s="2">
        <v>2</v>
      </c>
      <c r="H196" s="2">
        <v>7</v>
      </c>
      <c r="I196" s="2">
        <v>8</v>
      </c>
      <c r="J196" s="2">
        <v>1</v>
      </c>
      <c r="K196" s="143">
        <f t="shared" ref="K196:K259" si="3">J196/H196</f>
        <v>0.14285714285714285</v>
      </c>
      <c r="L196" s="2">
        <v>3</v>
      </c>
      <c r="M196" s="2">
        <v>57.1</v>
      </c>
      <c r="N196" s="2">
        <v>3</v>
      </c>
      <c r="O196" s="2">
        <v>1.1000000000000001</v>
      </c>
      <c r="P196" s="2">
        <v>0.5</v>
      </c>
      <c r="Q196" s="2">
        <v>0.4</v>
      </c>
      <c r="R196" s="2">
        <v>0</v>
      </c>
      <c r="S196" s="2"/>
    </row>
    <row r="197" spans="1:19">
      <c r="A197" s="1">
        <v>191</v>
      </c>
      <c r="B197" s="2" t="s">
        <v>474</v>
      </c>
      <c r="C197" s="2">
        <v>24</v>
      </c>
      <c r="D197" s="2" t="s">
        <v>283</v>
      </c>
      <c r="E197" s="2" t="s">
        <v>90</v>
      </c>
      <c r="F197" s="2">
        <v>5</v>
      </c>
      <c r="G197" s="2">
        <v>3</v>
      </c>
      <c r="H197" s="2">
        <v>7</v>
      </c>
      <c r="I197" s="2">
        <v>11</v>
      </c>
      <c r="J197" s="2">
        <v>1</v>
      </c>
      <c r="K197" s="143">
        <f t="shared" si="3"/>
        <v>0.14285714285714285</v>
      </c>
      <c r="L197" s="2">
        <v>1</v>
      </c>
      <c r="M197" s="2">
        <v>14.3</v>
      </c>
      <c r="N197" s="2">
        <v>5</v>
      </c>
      <c r="O197" s="2">
        <v>1.6</v>
      </c>
      <c r="P197" s="2">
        <v>2.2000000000000002</v>
      </c>
      <c r="Q197" s="2">
        <v>1.4</v>
      </c>
      <c r="R197" s="2">
        <v>2</v>
      </c>
      <c r="S197" s="2"/>
    </row>
    <row r="198" spans="1:19">
      <c r="A198" s="1">
        <v>192</v>
      </c>
      <c r="B198" s="2" t="s">
        <v>666</v>
      </c>
      <c r="C198" s="2">
        <v>25</v>
      </c>
      <c r="D198" s="2" t="s">
        <v>276</v>
      </c>
      <c r="E198" s="2" t="s">
        <v>90</v>
      </c>
      <c r="F198" s="2">
        <v>6</v>
      </c>
      <c r="G198" s="2">
        <v>0</v>
      </c>
      <c r="H198" s="2">
        <v>7</v>
      </c>
      <c r="I198" s="2">
        <v>-4</v>
      </c>
      <c r="J198" s="2">
        <v>0</v>
      </c>
      <c r="K198" s="143">
        <f t="shared" si="3"/>
        <v>0</v>
      </c>
      <c r="L198" s="2">
        <v>2</v>
      </c>
      <c r="M198" s="2">
        <v>28.6</v>
      </c>
      <c r="N198" s="2">
        <v>2</v>
      </c>
      <c r="O198" s="2">
        <v>-0.6</v>
      </c>
      <c r="P198" s="2">
        <v>-0.7</v>
      </c>
      <c r="Q198" s="2">
        <v>1.2</v>
      </c>
      <c r="R198" s="2">
        <v>1</v>
      </c>
      <c r="S198" s="2"/>
    </row>
    <row r="199" spans="1:19">
      <c r="A199" s="1">
        <v>193</v>
      </c>
      <c r="B199" s="2" t="s">
        <v>669</v>
      </c>
      <c r="C199" s="2">
        <v>24</v>
      </c>
      <c r="D199" s="2" t="s">
        <v>274</v>
      </c>
      <c r="E199" s="2" t="s">
        <v>90</v>
      </c>
      <c r="F199" s="2">
        <v>4</v>
      </c>
      <c r="G199" s="2">
        <v>0</v>
      </c>
      <c r="H199" s="2">
        <v>6</v>
      </c>
      <c r="I199" s="2">
        <v>-7</v>
      </c>
      <c r="J199" s="2">
        <v>0</v>
      </c>
      <c r="K199" s="143">
        <f t="shared" si="3"/>
        <v>0</v>
      </c>
      <c r="L199" s="2">
        <v>0</v>
      </c>
      <c r="M199" s="2">
        <v>0</v>
      </c>
      <c r="N199" s="2"/>
      <c r="O199" s="2">
        <v>-1.2</v>
      </c>
      <c r="P199" s="2">
        <v>-1.8</v>
      </c>
      <c r="Q199" s="2">
        <v>1.5</v>
      </c>
      <c r="R199" s="2">
        <v>0</v>
      </c>
      <c r="S199" s="2"/>
    </row>
    <row r="200" spans="1:19">
      <c r="A200" s="1">
        <v>194</v>
      </c>
      <c r="B200" s="2" t="s">
        <v>608</v>
      </c>
      <c r="C200" s="2">
        <v>26</v>
      </c>
      <c r="D200" s="2" t="s">
        <v>274</v>
      </c>
      <c r="E200" s="2" t="s">
        <v>88</v>
      </c>
      <c r="F200" s="2">
        <v>10</v>
      </c>
      <c r="G200" s="2">
        <v>0</v>
      </c>
      <c r="H200" s="2">
        <v>6</v>
      </c>
      <c r="I200" s="2">
        <v>23</v>
      </c>
      <c r="J200" s="2">
        <v>0</v>
      </c>
      <c r="K200" s="143">
        <f t="shared" si="3"/>
        <v>0</v>
      </c>
      <c r="L200" s="2">
        <v>2</v>
      </c>
      <c r="M200" s="2">
        <v>66.7</v>
      </c>
      <c r="N200" s="2">
        <v>6</v>
      </c>
      <c r="O200" s="2">
        <v>3.8</v>
      </c>
      <c r="P200" s="2">
        <v>2.2999999999999998</v>
      </c>
      <c r="Q200" s="2">
        <v>0.6</v>
      </c>
      <c r="R200" s="2">
        <v>0</v>
      </c>
      <c r="S200" s="2"/>
    </row>
    <row r="201" spans="1:19">
      <c r="A201" s="1">
        <v>195</v>
      </c>
      <c r="B201" s="2" t="s">
        <v>787</v>
      </c>
      <c r="C201" s="2">
        <v>24</v>
      </c>
      <c r="D201" s="2" t="s">
        <v>264</v>
      </c>
      <c r="E201" s="2" t="s">
        <v>88</v>
      </c>
      <c r="F201" s="2">
        <v>2</v>
      </c>
      <c r="G201" s="2">
        <v>0</v>
      </c>
      <c r="H201" s="2">
        <v>6</v>
      </c>
      <c r="I201" s="2">
        <v>22</v>
      </c>
      <c r="J201" s="2">
        <v>0</v>
      </c>
      <c r="K201" s="143">
        <f t="shared" si="3"/>
        <v>0</v>
      </c>
      <c r="L201" s="2">
        <v>1</v>
      </c>
      <c r="M201" s="2">
        <v>83.3</v>
      </c>
      <c r="N201" s="2">
        <v>8</v>
      </c>
      <c r="O201" s="2">
        <v>3.7</v>
      </c>
      <c r="P201" s="2">
        <v>11</v>
      </c>
      <c r="Q201" s="2">
        <v>3</v>
      </c>
      <c r="R201" s="2">
        <v>0</v>
      </c>
      <c r="S201" s="2"/>
    </row>
    <row r="202" spans="1:19">
      <c r="A202" s="1">
        <v>196</v>
      </c>
      <c r="B202" s="2" t="s">
        <v>571</v>
      </c>
      <c r="C202" s="2">
        <v>23</v>
      </c>
      <c r="D202" s="2" t="s">
        <v>293</v>
      </c>
      <c r="E202" s="2" t="s">
        <v>89</v>
      </c>
      <c r="F202" s="2">
        <v>16</v>
      </c>
      <c r="G202" s="2">
        <v>13</v>
      </c>
      <c r="H202" s="2">
        <v>6</v>
      </c>
      <c r="I202" s="2">
        <v>24</v>
      </c>
      <c r="J202" s="2">
        <v>0</v>
      </c>
      <c r="K202" s="143">
        <f t="shared" si="3"/>
        <v>0</v>
      </c>
      <c r="L202" s="2">
        <v>2</v>
      </c>
      <c r="M202" s="2">
        <v>50</v>
      </c>
      <c r="N202" s="2">
        <v>8</v>
      </c>
      <c r="O202" s="2">
        <v>4</v>
      </c>
      <c r="P202" s="2">
        <v>1.5</v>
      </c>
      <c r="Q202" s="2">
        <v>0.4</v>
      </c>
      <c r="R202" s="2">
        <v>0</v>
      </c>
      <c r="S202" s="2"/>
    </row>
    <row r="203" spans="1:19">
      <c r="A203" s="1">
        <v>197</v>
      </c>
      <c r="B203" s="2" t="s">
        <v>355</v>
      </c>
      <c r="C203" s="2">
        <v>23</v>
      </c>
      <c r="D203" s="2" t="s">
        <v>694</v>
      </c>
      <c r="E203" s="2" t="s">
        <v>88</v>
      </c>
      <c r="F203" s="2">
        <v>1</v>
      </c>
      <c r="G203" s="2">
        <v>0</v>
      </c>
      <c r="H203" s="2">
        <v>6</v>
      </c>
      <c r="I203" s="2">
        <v>15</v>
      </c>
      <c r="J203" s="2">
        <v>0</v>
      </c>
      <c r="K203" s="143">
        <f t="shared" si="3"/>
        <v>0</v>
      </c>
      <c r="L203" s="2">
        <v>0</v>
      </c>
      <c r="M203" s="2">
        <v>16.7</v>
      </c>
      <c r="N203" s="2">
        <v>5</v>
      </c>
      <c r="O203" s="2">
        <v>2.5</v>
      </c>
      <c r="P203" s="2">
        <v>15</v>
      </c>
      <c r="Q203" s="2">
        <v>6</v>
      </c>
      <c r="R203" s="2">
        <v>0</v>
      </c>
      <c r="S203" s="2"/>
    </row>
    <row r="204" spans="1:19">
      <c r="A204" s="1">
        <v>198</v>
      </c>
      <c r="B204" s="2" t="s">
        <v>504</v>
      </c>
      <c r="C204" s="2">
        <v>26</v>
      </c>
      <c r="D204" s="2" t="s">
        <v>646</v>
      </c>
      <c r="E204" s="2" t="s">
        <v>89</v>
      </c>
      <c r="F204" s="2">
        <v>6</v>
      </c>
      <c r="G204" s="2">
        <v>5</v>
      </c>
      <c r="H204" s="2">
        <v>6</v>
      </c>
      <c r="I204" s="2">
        <v>29</v>
      </c>
      <c r="J204" s="2">
        <v>0</v>
      </c>
      <c r="K204" s="143">
        <f t="shared" si="3"/>
        <v>0</v>
      </c>
      <c r="L204" s="2">
        <v>2</v>
      </c>
      <c r="M204" s="2">
        <v>50</v>
      </c>
      <c r="N204" s="2">
        <v>13</v>
      </c>
      <c r="O204" s="2">
        <v>4.8</v>
      </c>
      <c r="P204" s="2">
        <v>4.8</v>
      </c>
      <c r="Q204" s="2">
        <v>1</v>
      </c>
      <c r="R204" s="2">
        <v>1</v>
      </c>
      <c r="S204" s="2"/>
    </row>
    <row r="205" spans="1:19">
      <c r="A205" s="1">
        <v>199</v>
      </c>
      <c r="B205" s="2" t="s">
        <v>786</v>
      </c>
      <c r="C205" s="2">
        <v>25</v>
      </c>
      <c r="D205" s="2" t="s">
        <v>284</v>
      </c>
      <c r="E205" s="2" t="s">
        <v>88</v>
      </c>
      <c r="F205" s="2">
        <v>3</v>
      </c>
      <c r="G205" s="2">
        <v>0</v>
      </c>
      <c r="H205" s="2">
        <v>6</v>
      </c>
      <c r="I205" s="2">
        <v>17</v>
      </c>
      <c r="J205" s="2">
        <v>0</v>
      </c>
      <c r="K205" s="143">
        <f t="shared" si="3"/>
        <v>0</v>
      </c>
      <c r="L205" s="2">
        <v>1</v>
      </c>
      <c r="M205" s="2">
        <v>16.7</v>
      </c>
      <c r="N205" s="2">
        <v>5</v>
      </c>
      <c r="O205" s="2">
        <v>2.8</v>
      </c>
      <c r="P205" s="2">
        <v>5.7</v>
      </c>
      <c r="Q205" s="2">
        <v>2</v>
      </c>
      <c r="R205" s="2">
        <v>0</v>
      </c>
      <c r="S205" s="2"/>
    </row>
    <row r="206" spans="1:19">
      <c r="A206" s="1">
        <v>200</v>
      </c>
      <c r="B206" s="2" t="s">
        <v>785</v>
      </c>
      <c r="C206" s="2">
        <v>22</v>
      </c>
      <c r="D206" s="2" t="s">
        <v>278</v>
      </c>
      <c r="E206" s="2" t="s">
        <v>89</v>
      </c>
      <c r="F206" s="2">
        <v>17</v>
      </c>
      <c r="G206" s="2">
        <v>16</v>
      </c>
      <c r="H206" s="2">
        <v>6</v>
      </c>
      <c r="I206" s="2">
        <v>48</v>
      </c>
      <c r="J206" s="2">
        <v>0</v>
      </c>
      <c r="K206" s="143">
        <f t="shared" si="3"/>
        <v>0</v>
      </c>
      <c r="L206" s="2">
        <v>3</v>
      </c>
      <c r="M206" s="2">
        <v>66.7</v>
      </c>
      <c r="N206" s="2">
        <v>18</v>
      </c>
      <c r="O206" s="2">
        <v>8</v>
      </c>
      <c r="P206" s="2">
        <v>2.8</v>
      </c>
      <c r="Q206" s="2">
        <v>0.4</v>
      </c>
      <c r="R206" s="2">
        <v>0</v>
      </c>
      <c r="S206" s="2" t="s">
        <v>784</v>
      </c>
    </row>
    <row r="207" spans="1:19">
      <c r="A207" s="1">
        <v>201</v>
      </c>
      <c r="B207" s="2" t="s">
        <v>783</v>
      </c>
      <c r="C207" s="2">
        <v>23</v>
      </c>
      <c r="D207" s="2" t="s">
        <v>264</v>
      </c>
      <c r="E207" s="2" t="s">
        <v>88</v>
      </c>
      <c r="F207" s="2">
        <v>16</v>
      </c>
      <c r="G207" s="2">
        <v>0</v>
      </c>
      <c r="H207" s="2">
        <v>6</v>
      </c>
      <c r="I207" s="2">
        <v>14</v>
      </c>
      <c r="J207" s="2">
        <v>0</v>
      </c>
      <c r="K207" s="143">
        <f t="shared" si="3"/>
        <v>0</v>
      </c>
      <c r="L207" s="2">
        <v>0</v>
      </c>
      <c r="M207" s="2">
        <v>33.299999999999997</v>
      </c>
      <c r="N207" s="2">
        <v>7</v>
      </c>
      <c r="O207" s="2">
        <v>2.2999999999999998</v>
      </c>
      <c r="P207" s="2">
        <v>0.9</v>
      </c>
      <c r="Q207" s="2">
        <v>0.4</v>
      </c>
      <c r="R207" s="2">
        <v>0</v>
      </c>
      <c r="S207" s="2"/>
    </row>
    <row r="208" spans="1:19">
      <c r="A208" s="1">
        <v>202</v>
      </c>
      <c r="B208" s="2" t="s">
        <v>520</v>
      </c>
      <c r="C208" s="2">
        <v>22</v>
      </c>
      <c r="D208" s="2" t="s">
        <v>662</v>
      </c>
      <c r="E208" s="2" t="s">
        <v>91</v>
      </c>
      <c r="F208" s="2">
        <v>17</v>
      </c>
      <c r="G208" s="2">
        <v>16</v>
      </c>
      <c r="H208" s="2">
        <v>5</v>
      </c>
      <c r="I208" s="2">
        <v>13</v>
      </c>
      <c r="J208" s="2">
        <v>0</v>
      </c>
      <c r="K208" s="143">
        <f t="shared" si="3"/>
        <v>0</v>
      </c>
      <c r="L208" s="2">
        <v>2</v>
      </c>
      <c r="M208" s="2">
        <v>60</v>
      </c>
      <c r="N208" s="2">
        <v>12</v>
      </c>
      <c r="O208" s="2">
        <v>2.6</v>
      </c>
      <c r="P208" s="2">
        <v>0.8</v>
      </c>
      <c r="Q208" s="2">
        <v>0.3</v>
      </c>
      <c r="R208" s="2">
        <v>0</v>
      </c>
      <c r="S208" s="2" t="s">
        <v>782</v>
      </c>
    </row>
    <row r="209" spans="1:19">
      <c r="A209" s="1">
        <v>203</v>
      </c>
      <c r="B209" s="2" t="s">
        <v>781</v>
      </c>
      <c r="C209" s="2">
        <v>24</v>
      </c>
      <c r="D209" s="2" t="s">
        <v>662</v>
      </c>
      <c r="E209" s="2" t="s">
        <v>88</v>
      </c>
      <c r="F209" s="2">
        <v>3</v>
      </c>
      <c r="G209" s="2">
        <v>0</v>
      </c>
      <c r="H209" s="2">
        <v>5</v>
      </c>
      <c r="I209" s="2">
        <v>12</v>
      </c>
      <c r="J209" s="2">
        <v>0</v>
      </c>
      <c r="K209" s="143">
        <f t="shared" si="3"/>
        <v>0</v>
      </c>
      <c r="L209" s="2">
        <v>0</v>
      </c>
      <c r="M209" s="2">
        <v>20</v>
      </c>
      <c r="N209" s="2">
        <v>4</v>
      </c>
      <c r="O209" s="2">
        <v>2.4</v>
      </c>
      <c r="P209" s="2">
        <v>4</v>
      </c>
      <c r="Q209" s="2">
        <v>1.7</v>
      </c>
      <c r="R209" s="2">
        <v>0</v>
      </c>
      <c r="S209" s="2"/>
    </row>
    <row r="210" spans="1:19">
      <c r="A210" s="1">
        <v>204</v>
      </c>
      <c r="B210" s="2" t="s">
        <v>421</v>
      </c>
      <c r="C210" s="2">
        <v>26</v>
      </c>
      <c r="D210" s="2" t="s">
        <v>276</v>
      </c>
      <c r="E210" s="2" t="s">
        <v>89</v>
      </c>
      <c r="F210" s="2">
        <v>17</v>
      </c>
      <c r="G210" s="2">
        <v>4</v>
      </c>
      <c r="H210" s="2">
        <v>5</v>
      </c>
      <c r="I210" s="2">
        <v>31</v>
      </c>
      <c r="J210" s="2">
        <v>0</v>
      </c>
      <c r="K210" s="143">
        <f t="shared" si="3"/>
        <v>0</v>
      </c>
      <c r="L210" s="2">
        <v>1</v>
      </c>
      <c r="M210" s="2">
        <v>100</v>
      </c>
      <c r="N210" s="2">
        <v>8</v>
      </c>
      <c r="O210" s="2">
        <v>6.2</v>
      </c>
      <c r="P210" s="2">
        <v>1.8</v>
      </c>
      <c r="Q210" s="2">
        <v>0.3</v>
      </c>
      <c r="R210" s="2">
        <v>3</v>
      </c>
      <c r="S210" s="2"/>
    </row>
    <row r="211" spans="1:19">
      <c r="A211" s="1">
        <v>205</v>
      </c>
      <c r="B211" s="2" t="s">
        <v>780</v>
      </c>
      <c r="C211" s="2">
        <v>27</v>
      </c>
      <c r="D211" s="2" t="s">
        <v>281</v>
      </c>
      <c r="E211" s="2" t="s">
        <v>89</v>
      </c>
      <c r="F211" s="2">
        <v>15</v>
      </c>
      <c r="G211" s="2">
        <v>2</v>
      </c>
      <c r="H211" s="2">
        <v>5</v>
      </c>
      <c r="I211" s="2">
        <v>45</v>
      </c>
      <c r="J211" s="2">
        <v>0</v>
      </c>
      <c r="K211" s="143">
        <f t="shared" si="3"/>
        <v>0</v>
      </c>
      <c r="L211" s="2">
        <v>2</v>
      </c>
      <c r="M211" s="2">
        <v>100</v>
      </c>
      <c r="N211" s="2">
        <v>12</v>
      </c>
      <c r="O211" s="2">
        <v>9</v>
      </c>
      <c r="P211" s="2">
        <v>3</v>
      </c>
      <c r="Q211" s="2">
        <v>0.3</v>
      </c>
      <c r="R211" s="2">
        <v>0</v>
      </c>
      <c r="S211" s="2"/>
    </row>
    <row r="212" spans="1:19">
      <c r="A212" s="1">
        <v>206</v>
      </c>
      <c r="B212" s="2" t="s">
        <v>596</v>
      </c>
      <c r="C212" s="2">
        <v>26</v>
      </c>
      <c r="D212" s="2" t="s">
        <v>676</v>
      </c>
      <c r="E212" s="2" t="s">
        <v>89</v>
      </c>
      <c r="F212" s="2">
        <v>12</v>
      </c>
      <c r="G212" s="2">
        <v>0</v>
      </c>
      <c r="H212" s="2">
        <v>5</v>
      </c>
      <c r="I212" s="2">
        <v>62</v>
      </c>
      <c r="J212" s="2">
        <v>1</v>
      </c>
      <c r="K212" s="143">
        <f t="shared" si="3"/>
        <v>0.2</v>
      </c>
      <c r="L212" s="2">
        <v>2</v>
      </c>
      <c r="M212" s="2">
        <v>100</v>
      </c>
      <c r="N212" s="2">
        <v>20</v>
      </c>
      <c r="O212" s="2">
        <v>12.4</v>
      </c>
      <c r="P212" s="2">
        <v>5.2</v>
      </c>
      <c r="Q212" s="2">
        <v>0.4</v>
      </c>
      <c r="R212" s="2">
        <v>0</v>
      </c>
      <c r="S212" s="2"/>
    </row>
    <row r="213" spans="1:19">
      <c r="A213" s="1">
        <v>207</v>
      </c>
      <c r="B213" s="2" t="s">
        <v>673</v>
      </c>
      <c r="C213" s="2">
        <v>26</v>
      </c>
      <c r="D213" s="2" t="s">
        <v>264</v>
      </c>
      <c r="E213" s="2" t="s">
        <v>90</v>
      </c>
      <c r="F213" s="2">
        <v>3</v>
      </c>
      <c r="G213" s="2">
        <v>0</v>
      </c>
      <c r="H213" s="2">
        <v>5</v>
      </c>
      <c r="I213" s="2">
        <v>2</v>
      </c>
      <c r="J213" s="2">
        <v>0</v>
      </c>
      <c r="K213" s="143">
        <f t="shared" si="3"/>
        <v>0</v>
      </c>
      <c r="L213" s="2">
        <v>1</v>
      </c>
      <c r="M213" s="2">
        <v>20</v>
      </c>
      <c r="N213" s="2">
        <v>3</v>
      </c>
      <c r="O213" s="2">
        <v>0.4</v>
      </c>
      <c r="P213" s="2">
        <v>0.7</v>
      </c>
      <c r="Q213" s="2">
        <v>1.7</v>
      </c>
      <c r="R213" s="2">
        <v>0</v>
      </c>
      <c r="S213" s="2"/>
    </row>
    <row r="214" spans="1:19">
      <c r="A214" s="1">
        <v>208</v>
      </c>
      <c r="B214" s="2" t="s">
        <v>590</v>
      </c>
      <c r="C214" s="2">
        <v>33</v>
      </c>
      <c r="D214" s="2" t="s">
        <v>654</v>
      </c>
      <c r="E214" s="2" t="s">
        <v>760</v>
      </c>
      <c r="F214" s="2">
        <v>17</v>
      </c>
      <c r="G214" s="2">
        <v>15</v>
      </c>
      <c r="H214" s="2">
        <v>5</v>
      </c>
      <c r="I214" s="2">
        <v>26</v>
      </c>
      <c r="J214" s="2">
        <v>1</v>
      </c>
      <c r="K214" s="143">
        <f t="shared" si="3"/>
        <v>0.2</v>
      </c>
      <c r="L214" s="2">
        <v>1</v>
      </c>
      <c r="M214" s="2">
        <v>20</v>
      </c>
      <c r="N214" s="2">
        <v>14</v>
      </c>
      <c r="O214" s="2">
        <v>5.2</v>
      </c>
      <c r="P214" s="2">
        <v>1.5</v>
      </c>
      <c r="Q214" s="2">
        <v>0.3</v>
      </c>
      <c r="R214" s="2">
        <v>1</v>
      </c>
      <c r="S214" s="2" t="s">
        <v>757</v>
      </c>
    </row>
    <row r="215" spans="1:19">
      <c r="A215" s="1">
        <v>209</v>
      </c>
      <c r="B215" s="2" t="s">
        <v>779</v>
      </c>
      <c r="C215" s="2">
        <v>26</v>
      </c>
      <c r="D215" s="2" t="s">
        <v>280</v>
      </c>
      <c r="E215" s="2" t="s">
        <v>88</v>
      </c>
      <c r="F215" s="2">
        <v>1</v>
      </c>
      <c r="G215" s="2">
        <v>0</v>
      </c>
      <c r="H215" s="2">
        <v>5</v>
      </c>
      <c r="I215" s="2">
        <v>24</v>
      </c>
      <c r="J215" s="2">
        <v>0</v>
      </c>
      <c r="K215" s="143">
        <f t="shared" si="3"/>
        <v>0</v>
      </c>
      <c r="L215" s="2">
        <v>1</v>
      </c>
      <c r="M215" s="2">
        <v>20</v>
      </c>
      <c r="N215" s="2">
        <v>17</v>
      </c>
      <c r="O215" s="2">
        <v>4.8</v>
      </c>
      <c r="P215" s="2">
        <v>24</v>
      </c>
      <c r="Q215" s="2">
        <v>5</v>
      </c>
      <c r="R215" s="2">
        <v>0</v>
      </c>
      <c r="S215" s="2"/>
    </row>
    <row r="216" spans="1:19">
      <c r="A216" s="1">
        <v>210</v>
      </c>
      <c r="B216" s="2" t="s">
        <v>692</v>
      </c>
      <c r="C216" s="2">
        <v>24</v>
      </c>
      <c r="D216" s="2" t="s">
        <v>267</v>
      </c>
      <c r="E216" s="2" t="s">
        <v>90</v>
      </c>
      <c r="F216" s="2">
        <v>2</v>
      </c>
      <c r="G216" s="2">
        <v>1</v>
      </c>
      <c r="H216" s="2">
        <v>5</v>
      </c>
      <c r="I216" s="2">
        <v>-1</v>
      </c>
      <c r="J216" s="2">
        <v>0</v>
      </c>
      <c r="K216" s="143">
        <f t="shared" si="3"/>
        <v>0</v>
      </c>
      <c r="L216" s="2">
        <v>1</v>
      </c>
      <c r="M216" s="2">
        <v>20</v>
      </c>
      <c r="N216" s="2">
        <v>2</v>
      </c>
      <c r="O216" s="2">
        <v>-0.2</v>
      </c>
      <c r="P216" s="2">
        <v>-0.5</v>
      </c>
      <c r="Q216" s="2">
        <v>2.5</v>
      </c>
      <c r="R216" s="2">
        <v>0</v>
      </c>
      <c r="S216" s="2"/>
    </row>
    <row r="217" spans="1:19">
      <c r="A217" s="1">
        <v>211</v>
      </c>
      <c r="B217" s="2" t="s">
        <v>511</v>
      </c>
      <c r="C217" s="2">
        <v>21</v>
      </c>
      <c r="D217" s="2" t="s">
        <v>287</v>
      </c>
      <c r="E217" s="2" t="s">
        <v>89</v>
      </c>
      <c r="F217" s="2">
        <v>15</v>
      </c>
      <c r="G217" s="2">
        <v>13</v>
      </c>
      <c r="H217" s="2">
        <v>5</v>
      </c>
      <c r="I217" s="2">
        <v>2</v>
      </c>
      <c r="J217" s="2">
        <v>0</v>
      </c>
      <c r="K217" s="143">
        <f t="shared" si="3"/>
        <v>0</v>
      </c>
      <c r="L217" s="2">
        <v>1</v>
      </c>
      <c r="M217" s="2">
        <v>40</v>
      </c>
      <c r="N217" s="2">
        <v>4</v>
      </c>
      <c r="O217" s="2">
        <v>0.4</v>
      </c>
      <c r="P217" s="2">
        <v>0.1</v>
      </c>
      <c r="Q217" s="2">
        <v>0.3</v>
      </c>
      <c r="R217" s="2">
        <v>1</v>
      </c>
      <c r="S217" s="2" t="s">
        <v>655</v>
      </c>
    </row>
    <row r="218" spans="1:19">
      <c r="A218" s="1">
        <v>212</v>
      </c>
      <c r="B218" s="2" t="s">
        <v>379</v>
      </c>
      <c r="C218" s="2">
        <v>28</v>
      </c>
      <c r="D218" s="2" t="s">
        <v>271</v>
      </c>
      <c r="E218" s="2" t="s">
        <v>89</v>
      </c>
      <c r="F218" s="2">
        <v>14</v>
      </c>
      <c r="G218" s="2">
        <v>2</v>
      </c>
      <c r="H218" s="2">
        <v>5</v>
      </c>
      <c r="I218" s="2">
        <v>14</v>
      </c>
      <c r="J218" s="2">
        <v>0</v>
      </c>
      <c r="K218" s="143">
        <f t="shared" si="3"/>
        <v>0</v>
      </c>
      <c r="L218" s="2">
        <v>0</v>
      </c>
      <c r="M218" s="2">
        <v>40</v>
      </c>
      <c r="N218" s="2">
        <v>7</v>
      </c>
      <c r="O218" s="2">
        <v>2.8</v>
      </c>
      <c r="P218" s="2">
        <v>1</v>
      </c>
      <c r="Q218" s="2">
        <v>0.4</v>
      </c>
      <c r="R218" s="2">
        <v>0</v>
      </c>
      <c r="S218" s="2"/>
    </row>
    <row r="219" spans="1:19">
      <c r="A219" s="1">
        <v>213</v>
      </c>
      <c r="B219" s="2" t="s">
        <v>428</v>
      </c>
      <c r="C219" s="2">
        <v>22</v>
      </c>
      <c r="D219" s="2" t="s">
        <v>277</v>
      </c>
      <c r="E219" s="2" t="s">
        <v>89</v>
      </c>
      <c r="F219" s="2">
        <v>17</v>
      </c>
      <c r="G219" s="2">
        <v>16</v>
      </c>
      <c r="H219" s="2">
        <v>5</v>
      </c>
      <c r="I219" s="2">
        <v>26</v>
      </c>
      <c r="J219" s="2">
        <v>0</v>
      </c>
      <c r="K219" s="143">
        <f t="shared" si="3"/>
        <v>0</v>
      </c>
      <c r="L219" s="2">
        <v>1</v>
      </c>
      <c r="M219" s="2">
        <v>60</v>
      </c>
      <c r="N219" s="2">
        <v>8</v>
      </c>
      <c r="O219" s="2">
        <v>5.2</v>
      </c>
      <c r="P219" s="2">
        <v>1.5</v>
      </c>
      <c r="Q219" s="2">
        <v>0.3</v>
      </c>
      <c r="R219" s="2">
        <v>1</v>
      </c>
      <c r="S219" s="2" t="s">
        <v>651</v>
      </c>
    </row>
    <row r="220" spans="1:19">
      <c r="A220" s="1">
        <v>214</v>
      </c>
      <c r="B220" s="2" t="s">
        <v>649</v>
      </c>
      <c r="C220" s="2">
        <v>26</v>
      </c>
      <c r="D220" s="2" t="s">
        <v>648</v>
      </c>
      <c r="E220" s="2" t="s">
        <v>90</v>
      </c>
      <c r="F220" s="2">
        <v>4</v>
      </c>
      <c r="G220" s="2">
        <v>0</v>
      </c>
      <c r="H220" s="2">
        <v>5</v>
      </c>
      <c r="I220" s="2">
        <v>-4</v>
      </c>
      <c r="J220" s="2">
        <v>0</v>
      </c>
      <c r="K220" s="143">
        <f t="shared" si="3"/>
        <v>0</v>
      </c>
      <c r="L220" s="2">
        <v>0</v>
      </c>
      <c r="M220" s="2">
        <v>0</v>
      </c>
      <c r="N220" s="2"/>
      <c r="O220" s="2">
        <v>-0.8</v>
      </c>
      <c r="P220" s="2">
        <v>-1</v>
      </c>
      <c r="Q220" s="2">
        <v>1.3</v>
      </c>
      <c r="R220" s="2">
        <v>0</v>
      </c>
      <c r="S220" s="2"/>
    </row>
    <row r="221" spans="1:19">
      <c r="A221" s="1">
        <v>215</v>
      </c>
      <c r="B221" s="2" t="s">
        <v>778</v>
      </c>
      <c r="C221" s="2">
        <v>27</v>
      </c>
      <c r="D221" s="2" t="s">
        <v>662</v>
      </c>
      <c r="E221" s="2" t="s">
        <v>89</v>
      </c>
      <c r="F221" s="2">
        <v>12</v>
      </c>
      <c r="G221" s="2">
        <v>6</v>
      </c>
      <c r="H221" s="2">
        <v>5</v>
      </c>
      <c r="I221" s="2">
        <v>33</v>
      </c>
      <c r="J221" s="2">
        <v>1</v>
      </c>
      <c r="K221" s="143">
        <f t="shared" si="3"/>
        <v>0.2</v>
      </c>
      <c r="L221" s="2">
        <v>1</v>
      </c>
      <c r="M221" s="2">
        <v>60</v>
      </c>
      <c r="N221" s="2">
        <v>18</v>
      </c>
      <c r="O221" s="2">
        <v>6.6</v>
      </c>
      <c r="P221" s="2">
        <v>2.8</v>
      </c>
      <c r="Q221" s="2">
        <v>0.4</v>
      </c>
      <c r="R221" s="2">
        <v>1</v>
      </c>
      <c r="S221" s="2"/>
    </row>
    <row r="222" spans="1:19">
      <c r="A222" s="1">
        <v>216</v>
      </c>
      <c r="B222" s="2" t="s">
        <v>777</v>
      </c>
      <c r="C222" s="2">
        <v>27</v>
      </c>
      <c r="D222" s="2" t="s">
        <v>284</v>
      </c>
      <c r="E222" s="2" t="s">
        <v>88</v>
      </c>
      <c r="F222" s="2">
        <v>4</v>
      </c>
      <c r="G222" s="2">
        <v>0</v>
      </c>
      <c r="H222" s="2">
        <v>5</v>
      </c>
      <c r="I222" s="2">
        <v>22</v>
      </c>
      <c r="J222" s="2">
        <v>0</v>
      </c>
      <c r="K222" s="143">
        <f t="shared" si="3"/>
        <v>0</v>
      </c>
      <c r="L222" s="2">
        <v>1</v>
      </c>
      <c r="M222" s="2">
        <v>60</v>
      </c>
      <c r="N222" s="2">
        <v>7</v>
      </c>
      <c r="O222" s="2">
        <v>4.4000000000000004</v>
      </c>
      <c r="P222" s="2">
        <v>5.5</v>
      </c>
      <c r="Q222" s="2">
        <v>1.3</v>
      </c>
      <c r="R222" s="2">
        <v>0</v>
      </c>
      <c r="S222" s="2"/>
    </row>
    <row r="223" spans="1:19">
      <c r="A223" s="1">
        <v>217</v>
      </c>
      <c r="B223" s="2" t="s">
        <v>583</v>
      </c>
      <c r="C223" s="2">
        <v>23</v>
      </c>
      <c r="D223" s="2" t="s">
        <v>265</v>
      </c>
      <c r="E223" s="2" t="s">
        <v>89</v>
      </c>
      <c r="F223" s="2">
        <v>14</v>
      </c>
      <c r="G223" s="2">
        <v>3</v>
      </c>
      <c r="H223" s="2">
        <v>5</v>
      </c>
      <c r="I223" s="2">
        <v>25</v>
      </c>
      <c r="J223" s="2">
        <v>1</v>
      </c>
      <c r="K223" s="143">
        <f t="shared" si="3"/>
        <v>0.2</v>
      </c>
      <c r="L223" s="2">
        <v>1</v>
      </c>
      <c r="M223" s="2">
        <v>60</v>
      </c>
      <c r="N223" s="2">
        <v>18</v>
      </c>
      <c r="O223" s="2">
        <v>5</v>
      </c>
      <c r="P223" s="2">
        <v>1.8</v>
      </c>
      <c r="Q223" s="2">
        <v>0.4</v>
      </c>
      <c r="R223" s="2">
        <v>1</v>
      </c>
      <c r="S223" s="2"/>
    </row>
    <row r="224" spans="1:19">
      <c r="A224" s="1">
        <v>218</v>
      </c>
      <c r="B224" s="2" t="s">
        <v>368</v>
      </c>
      <c r="C224" s="2">
        <v>29</v>
      </c>
      <c r="D224" s="2" t="s">
        <v>270</v>
      </c>
      <c r="E224" s="2" t="s">
        <v>91</v>
      </c>
      <c r="F224" s="2">
        <v>17</v>
      </c>
      <c r="G224" s="2">
        <v>13</v>
      </c>
      <c r="H224" s="2">
        <v>4</v>
      </c>
      <c r="I224" s="2">
        <v>5</v>
      </c>
      <c r="J224" s="2">
        <v>0</v>
      </c>
      <c r="K224" s="143">
        <f t="shared" si="3"/>
        <v>0</v>
      </c>
      <c r="L224" s="2">
        <v>3</v>
      </c>
      <c r="M224" s="2">
        <v>75</v>
      </c>
      <c r="N224" s="2">
        <v>2</v>
      </c>
      <c r="O224" s="2">
        <v>1.3</v>
      </c>
      <c r="P224" s="2">
        <v>0.3</v>
      </c>
      <c r="Q224" s="2">
        <v>0.2</v>
      </c>
      <c r="R224" s="2">
        <v>0</v>
      </c>
      <c r="S224" s="2" t="s">
        <v>776</v>
      </c>
    </row>
    <row r="225" spans="1:19">
      <c r="A225" s="1">
        <v>219</v>
      </c>
      <c r="B225" s="2" t="s">
        <v>775</v>
      </c>
      <c r="C225" s="2">
        <v>27</v>
      </c>
      <c r="D225" s="2" t="s">
        <v>278</v>
      </c>
      <c r="E225" s="2" t="s">
        <v>89</v>
      </c>
      <c r="F225" s="2">
        <v>13</v>
      </c>
      <c r="G225" s="2">
        <v>1</v>
      </c>
      <c r="H225" s="2">
        <v>4</v>
      </c>
      <c r="I225" s="2">
        <v>3</v>
      </c>
      <c r="J225" s="2">
        <v>0</v>
      </c>
      <c r="K225" s="143">
        <f t="shared" si="3"/>
        <v>0</v>
      </c>
      <c r="L225" s="2">
        <v>1</v>
      </c>
      <c r="M225" s="2">
        <v>50</v>
      </c>
      <c r="N225" s="2">
        <v>4</v>
      </c>
      <c r="O225" s="2">
        <v>0.8</v>
      </c>
      <c r="P225" s="2">
        <v>0.2</v>
      </c>
      <c r="Q225" s="2">
        <v>0.3</v>
      </c>
      <c r="R225" s="2">
        <v>1</v>
      </c>
      <c r="S225" s="2"/>
    </row>
    <row r="226" spans="1:19">
      <c r="A226" s="1">
        <v>220</v>
      </c>
      <c r="B226" s="2" t="s">
        <v>671</v>
      </c>
      <c r="C226" s="2">
        <v>38</v>
      </c>
      <c r="D226" s="2" t="s">
        <v>270</v>
      </c>
      <c r="E226" s="2" t="s">
        <v>90</v>
      </c>
      <c r="F226" s="2">
        <v>6</v>
      </c>
      <c r="G226" s="2">
        <v>0</v>
      </c>
      <c r="H226" s="2">
        <v>4</v>
      </c>
      <c r="I226" s="2">
        <v>1</v>
      </c>
      <c r="J226" s="2">
        <v>0</v>
      </c>
      <c r="K226" s="143">
        <f t="shared" si="3"/>
        <v>0</v>
      </c>
      <c r="L226" s="2">
        <v>0</v>
      </c>
      <c r="M226" s="2">
        <v>0</v>
      </c>
      <c r="N226" s="2">
        <v>2</v>
      </c>
      <c r="O226" s="2">
        <v>0.3</v>
      </c>
      <c r="P226" s="2">
        <v>0.2</v>
      </c>
      <c r="Q226" s="2">
        <v>0.7</v>
      </c>
      <c r="R226" s="2">
        <v>0</v>
      </c>
      <c r="S226" s="2"/>
    </row>
    <row r="227" spans="1:19">
      <c r="A227" s="1">
        <v>221</v>
      </c>
      <c r="B227" s="2" t="s">
        <v>774</v>
      </c>
      <c r="C227" s="2">
        <v>27</v>
      </c>
      <c r="D227" s="2" t="s">
        <v>276</v>
      </c>
      <c r="E227" s="2" t="s">
        <v>88</v>
      </c>
      <c r="F227" s="2">
        <v>1</v>
      </c>
      <c r="G227" s="2">
        <v>0</v>
      </c>
      <c r="H227" s="2">
        <v>4</v>
      </c>
      <c r="I227" s="2">
        <v>55</v>
      </c>
      <c r="J227" s="2">
        <v>1</v>
      </c>
      <c r="K227" s="143">
        <f t="shared" si="3"/>
        <v>0.25</v>
      </c>
      <c r="L227" s="2">
        <v>1</v>
      </c>
      <c r="M227" s="2">
        <v>50</v>
      </c>
      <c r="N227" s="2">
        <v>46</v>
      </c>
      <c r="O227" s="2">
        <v>13.8</v>
      </c>
      <c r="P227" s="2">
        <v>55</v>
      </c>
      <c r="Q227" s="2">
        <v>4</v>
      </c>
      <c r="R227" s="2">
        <v>0</v>
      </c>
      <c r="S227" s="2"/>
    </row>
    <row r="228" spans="1:19">
      <c r="A228" s="1">
        <v>222</v>
      </c>
      <c r="B228" s="2" t="s">
        <v>495</v>
      </c>
      <c r="C228" s="2">
        <v>23</v>
      </c>
      <c r="D228" s="2" t="s">
        <v>648</v>
      </c>
      <c r="E228" s="2" t="s">
        <v>89</v>
      </c>
      <c r="F228" s="2">
        <v>13</v>
      </c>
      <c r="G228" s="2">
        <v>12</v>
      </c>
      <c r="H228" s="2">
        <v>4</v>
      </c>
      <c r="I228" s="2">
        <v>43</v>
      </c>
      <c r="J228" s="2">
        <v>0</v>
      </c>
      <c r="K228" s="143">
        <f t="shared" si="3"/>
        <v>0</v>
      </c>
      <c r="L228" s="2">
        <v>3</v>
      </c>
      <c r="M228" s="2">
        <v>100</v>
      </c>
      <c r="N228" s="2">
        <v>17</v>
      </c>
      <c r="O228" s="2">
        <v>10.8</v>
      </c>
      <c r="P228" s="2">
        <v>3.3</v>
      </c>
      <c r="Q228" s="2">
        <v>0.3</v>
      </c>
      <c r="R228" s="2">
        <v>0</v>
      </c>
      <c r="S228" s="2"/>
    </row>
    <row r="229" spans="1:19">
      <c r="A229" s="1">
        <v>223</v>
      </c>
      <c r="B229" s="2" t="s">
        <v>461</v>
      </c>
      <c r="C229" s="2">
        <v>22</v>
      </c>
      <c r="D229" s="2" t="s">
        <v>281</v>
      </c>
      <c r="E229" s="2" t="s">
        <v>89</v>
      </c>
      <c r="F229" s="2">
        <v>17</v>
      </c>
      <c r="G229" s="2">
        <v>7</v>
      </c>
      <c r="H229" s="2">
        <v>4</v>
      </c>
      <c r="I229" s="2">
        <v>6</v>
      </c>
      <c r="J229" s="2">
        <v>0</v>
      </c>
      <c r="K229" s="143">
        <f t="shared" si="3"/>
        <v>0</v>
      </c>
      <c r="L229" s="2">
        <v>1</v>
      </c>
      <c r="M229" s="2">
        <v>50</v>
      </c>
      <c r="N229" s="2">
        <v>10</v>
      </c>
      <c r="O229" s="2">
        <v>1.5</v>
      </c>
      <c r="P229" s="2">
        <v>0.4</v>
      </c>
      <c r="Q229" s="2">
        <v>0.2</v>
      </c>
      <c r="R229" s="2">
        <v>2</v>
      </c>
      <c r="S229" s="2"/>
    </row>
    <row r="230" spans="1:19">
      <c r="A230" s="1">
        <v>224</v>
      </c>
      <c r="B230" s="2" t="s">
        <v>773</v>
      </c>
      <c r="C230" s="2">
        <v>27</v>
      </c>
      <c r="D230" s="2" t="s">
        <v>266</v>
      </c>
      <c r="E230" s="2" t="s">
        <v>89</v>
      </c>
      <c r="F230" s="2">
        <v>15</v>
      </c>
      <c r="G230" s="2">
        <v>0</v>
      </c>
      <c r="H230" s="2">
        <v>4</v>
      </c>
      <c r="I230" s="2">
        <v>36</v>
      </c>
      <c r="J230" s="2">
        <v>0</v>
      </c>
      <c r="K230" s="143">
        <f t="shared" si="3"/>
        <v>0</v>
      </c>
      <c r="L230" s="2">
        <v>1</v>
      </c>
      <c r="M230" s="2">
        <v>75</v>
      </c>
      <c r="N230" s="2">
        <v>24</v>
      </c>
      <c r="O230" s="2">
        <v>9</v>
      </c>
      <c r="P230" s="2">
        <v>2.4</v>
      </c>
      <c r="Q230" s="2">
        <v>0.3</v>
      </c>
      <c r="R230" s="2">
        <v>0</v>
      </c>
      <c r="S230" s="2"/>
    </row>
    <row r="231" spans="1:19">
      <c r="A231" s="1">
        <v>225</v>
      </c>
      <c r="B231" s="2" t="s">
        <v>772</v>
      </c>
      <c r="C231" s="2">
        <v>28</v>
      </c>
      <c r="D231" s="2" t="s">
        <v>289</v>
      </c>
      <c r="E231" s="2" t="s">
        <v>90</v>
      </c>
      <c r="F231" s="2">
        <v>3</v>
      </c>
      <c r="G231" s="2">
        <v>0</v>
      </c>
      <c r="H231" s="2">
        <v>4</v>
      </c>
      <c r="I231" s="2">
        <v>5</v>
      </c>
      <c r="J231" s="2">
        <v>0</v>
      </c>
      <c r="K231" s="143">
        <f t="shared" si="3"/>
        <v>0</v>
      </c>
      <c r="L231" s="2">
        <v>1</v>
      </c>
      <c r="M231" s="2">
        <v>25</v>
      </c>
      <c r="N231" s="2">
        <v>8</v>
      </c>
      <c r="O231" s="2">
        <v>1.3</v>
      </c>
      <c r="P231" s="2">
        <v>1.7</v>
      </c>
      <c r="Q231" s="2">
        <v>1.3</v>
      </c>
      <c r="R231" s="2">
        <v>0</v>
      </c>
      <c r="S231" s="2"/>
    </row>
    <row r="232" spans="1:19">
      <c r="A232" s="1">
        <v>226</v>
      </c>
      <c r="B232" s="2" t="s">
        <v>327</v>
      </c>
      <c r="C232" s="2">
        <v>26</v>
      </c>
      <c r="D232" s="2" t="s">
        <v>265</v>
      </c>
      <c r="E232" s="2" t="s">
        <v>89</v>
      </c>
      <c r="F232" s="2">
        <v>15</v>
      </c>
      <c r="G232" s="2">
        <v>15</v>
      </c>
      <c r="H232" s="2">
        <v>4</v>
      </c>
      <c r="I232" s="2">
        <v>12</v>
      </c>
      <c r="J232" s="2">
        <v>0</v>
      </c>
      <c r="K232" s="143">
        <f t="shared" si="3"/>
        <v>0</v>
      </c>
      <c r="L232" s="2">
        <v>1</v>
      </c>
      <c r="M232" s="2">
        <v>75</v>
      </c>
      <c r="N232" s="2">
        <v>6</v>
      </c>
      <c r="O232" s="2">
        <v>3</v>
      </c>
      <c r="P232" s="2">
        <v>0.8</v>
      </c>
      <c r="Q232" s="2">
        <v>0.3</v>
      </c>
      <c r="R232" s="2">
        <v>0</v>
      </c>
      <c r="S232" s="2"/>
    </row>
    <row r="233" spans="1:19">
      <c r="A233" s="1">
        <v>227</v>
      </c>
      <c r="B233" s="2" t="s">
        <v>771</v>
      </c>
      <c r="C233" s="2">
        <v>25</v>
      </c>
      <c r="D233" s="2" t="s">
        <v>289</v>
      </c>
      <c r="E233" s="2" t="s">
        <v>88</v>
      </c>
      <c r="F233" s="2">
        <v>2</v>
      </c>
      <c r="G233" s="2">
        <v>0</v>
      </c>
      <c r="H233" s="2">
        <v>4</v>
      </c>
      <c r="I233" s="2">
        <v>10</v>
      </c>
      <c r="J233" s="2">
        <v>0</v>
      </c>
      <c r="K233" s="143">
        <f t="shared" si="3"/>
        <v>0</v>
      </c>
      <c r="L233" s="2">
        <v>2</v>
      </c>
      <c r="M233" s="2">
        <v>75</v>
      </c>
      <c r="N233" s="2">
        <v>7</v>
      </c>
      <c r="O233" s="2">
        <v>2.5</v>
      </c>
      <c r="P233" s="2">
        <v>5</v>
      </c>
      <c r="Q233" s="2">
        <v>2</v>
      </c>
      <c r="R233" s="2">
        <v>0</v>
      </c>
      <c r="S233" s="2"/>
    </row>
    <row r="234" spans="1:19">
      <c r="A234" s="1">
        <v>228</v>
      </c>
      <c r="B234" s="2" t="s">
        <v>359</v>
      </c>
      <c r="C234" s="2">
        <v>25</v>
      </c>
      <c r="D234" s="2" t="s">
        <v>694</v>
      </c>
      <c r="E234" s="2" t="s">
        <v>89</v>
      </c>
      <c r="F234" s="2">
        <v>15</v>
      </c>
      <c r="G234" s="2">
        <v>15</v>
      </c>
      <c r="H234" s="2">
        <v>4</v>
      </c>
      <c r="I234" s="2">
        <v>23</v>
      </c>
      <c r="J234" s="2">
        <v>0</v>
      </c>
      <c r="K234" s="143">
        <f t="shared" si="3"/>
        <v>0</v>
      </c>
      <c r="L234" s="2">
        <v>1</v>
      </c>
      <c r="M234" s="2">
        <v>75</v>
      </c>
      <c r="N234" s="2">
        <v>14</v>
      </c>
      <c r="O234" s="2">
        <v>5.8</v>
      </c>
      <c r="P234" s="2">
        <v>1.5</v>
      </c>
      <c r="Q234" s="2">
        <v>0.3</v>
      </c>
      <c r="R234" s="2">
        <v>1</v>
      </c>
      <c r="S234" s="2"/>
    </row>
    <row r="235" spans="1:19">
      <c r="A235" s="1">
        <v>229</v>
      </c>
      <c r="B235" s="2" t="s">
        <v>470</v>
      </c>
      <c r="C235" s="2">
        <v>22</v>
      </c>
      <c r="D235" s="2" t="s">
        <v>282</v>
      </c>
      <c r="E235" s="2" t="s">
        <v>89</v>
      </c>
      <c r="F235" s="2">
        <v>15</v>
      </c>
      <c r="G235" s="2">
        <v>15</v>
      </c>
      <c r="H235" s="2">
        <v>3</v>
      </c>
      <c r="I235" s="2">
        <v>20</v>
      </c>
      <c r="J235" s="2">
        <v>1</v>
      </c>
      <c r="K235" s="143">
        <f t="shared" si="3"/>
        <v>0.33333333333333331</v>
      </c>
      <c r="L235" s="2">
        <v>1</v>
      </c>
      <c r="M235" s="2">
        <v>100</v>
      </c>
      <c r="N235" s="2">
        <v>9</v>
      </c>
      <c r="O235" s="2">
        <v>6.7</v>
      </c>
      <c r="P235" s="2">
        <v>1.3</v>
      </c>
      <c r="Q235" s="2">
        <v>0.2</v>
      </c>
      <c r="R235" s="2">
        <v>0</v>
      </c>
      <c r="S235" s="2"/>
    </row>
    <row r="236" spans="1:19">
      <c r="A236" s="1">
        <v>230</v>
      </c>
      <c r="B236" s="2" t="s">
        <v>683</v>
      </c>
      <c r="C236" s="2">
        <v>32</v>
      </c>
      <c r="D236" s="2" t="s">
        <v>654</v>
      </c>
      <c r="E236" s="2" t="s">
        <v>90</v>
      </c>
      <c r="F236" s="2">
        <v>3</v>
      </c>
      <c r="G236" s="2">
        <v>1</v>
      </c>
      <c r="H236" s="2">
        <v>3</v>
      </c>
      <c r="I236" s="2">
        <v>4</v>
      </c>
      <c r="J236" s="2">
        <v>0</v>
      </c>
      <c r="K236" s="143">
        <f t="shared" si="3"/>
        <v>0</v>
      </c>
      <c r="L236" s="2">
        <v>0</v>
      </c>
      <c r="M236" s="2">
        <v>0</v>
      </c>
      <c r="N236" s="2">
        <v>6</v>
      </c>
      <c r="O236" s="2">
        <v>1.3</v>
      </c>
      <c r="P236" s="2">
        <v>1.3</v>
      </c>
      <c r="Q236" s="2">
        <v>1</v>
      </c>
      <c r="R236" s="2">
        <v>2</v>
      </c>
      <c r="S236" s="2"/>
    </row>
    <row r="237" spans="1:19">
      <c r="A237" s="1">
        <v>231</v>
      </c>
      <c r="B237" s="2" t="s">
        <v>543</v>
      </c>
      <c r="C237" s="2">
        <v>25</v>
      </c>
      <c r="D237" s="2" t="s">
        <v>290</v>
      </c>
      <c r="E237" s="2" t="s">
        <v>89</v>
      </c>
      <c r="F237" s="2">
        <v>16</v>
      </c>
      <c r="G237" s="2">
        <v>3</v>
      </c>
      <c r="H237" s="2">
        <v>3</v>
      </c>
      <c r="I237" s="2">
        <v>26</v>
      </c>
      <c r="J237" s="2">
        <v>0</v>
      </c>
      <c r="K237" s="143">
        <f t="shared" si="3"/>
        <v>0</v>
      </c>
      <c r="L237" s="2">
        <v>1</v>
      </c>
      <c r="M237" s="2">
        <v>100</v>
      </c>
      <c r="N237" s="2">
        <v>14</v>
      </c>
      <c r="O237" s="2">
        <v>8.6999999999999993</v>
      </c>
      <c r="P237" s="2">
        <v>1.6</v>
      </c>
      <c r="Q237" s="2">
        <v>0.2</v>
      </c>
      <c r="R237" s="2">
        <v>1</v>
      </c>
      <c r="S237" s="2"/>
    </row>
    <row r="238" spans="1:19">
      <c r="A238" s="1">
        <v>232</v>
      </c>
      <c r="B238" s="2" t="s">
        <v>395</v>
      </c>
      <c r="C238" s="2">
        <v>24</v>
      </c>
      <c r="D238" s="2" t="s">
        <v>273</v>
      </c>
      <c r="E238" s="2" t="s">
        <v>89</v>
      </c>
      <c r="F238" s="2">
        <v>17</v>
      </c>
      <c r="G238" s="2">
        <v>16</v>
      </c>
      <c r="H238" s="2">
        <v>3</v>
      </c>
      <c r="I238" s="2">
        <v>32</v>
      </c>
      <c r="J238" s="2">
        <v>0</v>
      </c>
      <c r="K238" s="143">
        <f t="shared" si="3"/>
        <v>0</v>
      </c>
      <c r="L238" s="2">
        <v>2</v>
      </c>
      <c r="M238" s="2">
        <v>100</v>
      </c>
      <c r="N238" s="2">
        <v>14</v>
      </c>
      <c r="O238" s="2">
        <v>10.7</v>
      </c>
      <c r="P238" s="2">
        <v>1.9</v>
      </c>
      <c r="Q238" s="2">
        <v>0.2</v>
      </c>
      <c r="R238" s="2">
        <v>0</v>
      </c>
      <c r="S238" s="2" t="s">
        <v>770</v>
      </c>
    </row>
    <row r="239" spans="1:19">
      <c r="A239" s="1">
        <v>233</v>
      </c>
      <c r="B239" s="2" t="s">
        <v>388</v>
      </c>
      <c r="C239" s="2">
        <v>31</v>
      </c>
      <c r="D239" s="2" t="s">
        <v>272</v>
      </c>
      <c r="E239" s="2" t="s">
        <v>89</v>
      </c>
      <c r="F239" s="2">
        <v>10</v>
      </c>
      <c r="G239" s="2">
        <v>9</v>
      </c>
      <c r="H239" s="2">
        <v>3</v>
      </c>
      <c r="I239" s="2">
        <v>-3</v>
      </c>
      <c r="J239" s="2">
        <v>0</v>
      </c>
      <c r="K239" s="143">
        <f t="shared" si="3"/>
        <v>0</v>
      </c>
      <c r="L239" s="2">
        <v>0</v>
      </c>
      <c r="M239" s="2">
        <v>33.299999999999997</v>
      </c>
      <c r="N239" s="2">
        <v>5</v>
      </c>
      <c r="O239" s="2">
        <v>-1</v>
      </c>
      <c r="P239" s="2">
        <v>-0.3</v>
      </c>
      <c r="Q239" s="2">
        <v>0.3</v>
      </c>
      <c r="R239" s="2">
        <v>0</v>
      </c>
      <c r="S239" s="2"/>
    </row>
    <row r="240" spans="1:19">
      <c r="A240" s="1">
        <v>234</v>
      </c>
      <c r="B240" s="2" t="s">
        <v>769</v>
      </c>
      <c r="C240" s="2">
        <v>24</v>
      </c>
      <c r="D240" s="2" t="s">
        <v>267</v>
      </c>
      <c r="E240" s="2" t="s">
        <v>88</v>
      </c>
      <c r="F240" s="2">
        <v>1</v>
      </c>
      <c r="G240" s="2">
        <v>0</v>
      </c>
      <c r="H240" s="2">
        <v>3</v>
      </c>
      <c r="I240" s="2">
        <v>7</v>
      </c>
      <c r="J240" s="2">
        <v>0</v>
      </c>
      <c r="K240" s="143">
        <f t="shared" si="3"/>
        <v>0</v>
      </c>
      <c r="L240" s="2">
        <v>0</v>
      </c>
      <c r="M240" s="2">
        <v>0</v>
      </c>
      <c r="N240" s="2">
        <v>5</v>
      </c>
      <c r="O240" s="2">
        <v>2.2999999999999998</v>
      </c>
      <c r="P240" s="2">
        <v>7</v>
      </c>
      <c r="Q240" s="2">
        <v>3</v>
      </c>
      <c r="R240" s="2">
        <v>0</v>
      </c>
      <c r="S240" s="2"/>
    </row>
    <row r="241" spans="1:19">
      <c r="A241" s="1">
        <v>235</v>
      </c>
      <c r="B241" s="2" t="s">
        <v>350</v>
      </c>
      <c r="C241" s="2">
        <v>31</v>
      </c>
      <c r="D241" s="2" t="s">
        <v>268</v>
      </c>
      <c r="E241" s="2" t="s">
        <v>89</v>
      </c>
      <c r="F241" s="2">
        <v>8</v>
      </c>
      <c r="G241" s="2">
        <v>8</v>
      </c>
      <c r="H241" s="2">
        <v>3</v>
      </c>
      <c r="I241" s="2">
        <v>8</v>
      </c>
      <c r="J241" s="2">
        <v>1</v>
      </c>
      <c r="K241" s="143">
        <f t="shared" si="3"/>
        <v>0.33333333333333331</v>
      </c>
      <c r="L241" s="2">
        <v>1</v>
      </c>
      <c r="M241" s="2">
        <v>66.7</v>
      </c>
      <c r="N241" s="2">
        <v>6</v>
      </c>
      <c r="O241" s="2">
        <v>2.7</v>
      </c>
      <c r="P241" s="2">
        <v>1</v>
      </c>
      <c r="Q241" s="2">
        <v>0.4</v>
      </c>
      <c r="R241" s="2">
        <v>0</v>
      </c>
      <c r="S241" s="2"/>
    </row>
    <row r="242" spans="1:19">
      <c r="A242" s="1">
        <v>236</v>
      </c>
      <c r="B242" s="2" t="s">
        <v>559</v>
      </c>
      <c r="C242" s="2">
        <v>24</v>
      </c>
      <c r="D242" s="2" t="s">
        <v>664</v>
      </c>
      <c r="E242" s="2" t="s">
        <v>89</v>
      </c>
      <c r="F242" s="2">
        <v>17</v>
      </c>
      <c r="G242" s="2">
        <v>7</v>
      </c>
      <c r="H242" s="2">
        <v>3</v>
      </c>
      <c r="I242" s="2">
        <v>16</v>
      </c>
      <c r="J242" s="2">
        <v>0</v>
      </c>
      <c r="K242" s="143">
        <f t="shared" si="3"/>
        <v>0</v>
      </c>
      <c r="L242" s="2">
        <v>0</v>
      </c>
      <c r="M242" s="2">
        <v>66.7</v>
      </c>
      <c r="N242" s="2">
        <v>9</v>
      </c>
      <c r="O242" s="2">
        <v>5.3</v>
      </c>
      <c r="P242" s="2">
        <v>0.9</v>
      </c>
      <c r="Q242" s="2">
        <v>0.2</v>
      </c>
      <c r="R242" s="2">
        <v>1</v>
      </c>
      <c r="S242" s="2"/>
    </row>
    <row r="243" spans="1:19">
      <c r="A243" s="1">
        <v>237</v>
      </c>
      <c r="B243" s="2" t="s">
        <v>768</v>
      </c>
      <c r="C243" s="2">
        <v>26</v>
      </c>
      <c r="D243" s="2" t="s">
        <v>274</v>
      </c>
      <c r="E243" s="2" t="s">
        <v>88</v>
      </c>
      <c r="F243" s="2">
        <v>5</v>
      </c>
      <c r="G243" s="2">
        <v>0</v>
      </c>
      <c r="H243" s="2">
        <v>3</v>
      </c>
      <c r="I243" s="2">
        <v>3</v>
      </c>
      <c r="J243" s="2">
        <v>0</v>
      </c>
      <c r="K243" s="143">
        <f t="shared" si="3"/>
        <v>0</v>
      </c>
      <c r="L243" s="2">
        <v>0</v>
      </c>
      <c r="M243" s="2">
        <v>33.299999999999997</v>
      </c>
      <c r="N243" s="2">
        <v>4</v>
      </c>
      <c r="O243" s="2">
        <v>1</v>
      </c>
      <c r="P243" s="2">
        <v>0.6</v>
      </c>
      <c r="Q243" s="2">
        <v>0.6</v>
      </c>
      <c r="R243" s="2">
        <v>0</v>
      </c>
      <c r="S243" s="2"/>
    </row>
    <row r="244" spans="1:19">
      <c r="A244" s="1">
        <v>238</v>
      </c>
      <c r="B244" s="2" t="s">
        <v>767</v>
      </c>
      <c r="C244" s="2">
        <v>27</v>
      </c>
      <c r="D244" s="2" t="s">
        <v>282</v>
      </c>
      <c r="E244" s="2" t="s">
        <v>88</v>
      </c>
      <c r="F244" s="2">
        <v>5</v>
      </c>
      <c r="G244" s="2">
        <v>0</v>
      </c>
      <c r="H244" s="2">
        <v>3</v>
      </c>
      <c r="I244" s="2">
        <v>-1</v>
      </c>
      <c r="J244" s="2">
        <v>0</v>
      </c>
      <c r="K244" s="143">
        <f t="shared" si="3"/>
        <v>0</v>
      </c>
      <c r="L244" s="2">
        <v>0</v>
      </c>
      <c r="M244" s="2">
        <v>0</v>
      </c>
      <c r="N244" s="2">
        <v>2</v>
      </c>
      <c r="O244" s="2">
        <v>-0.3</v>
      </c>
      <c r="P244" s="2">
        <v>-0.2</v>
      </c>
      <c r="Q244" s="2">
        <v>0.6</v>
      </c>
      <c r="R244" s="2">
        <v>0</v>
      </c>
      <c r="S244" s="2"/>
    </row>
    <row r="245" spans="1:19">
      <c r="A245" s="1">
        <v>239</v>
      </c>
      <c r="B245" s="2" t="s">
        <v>766</v>
      </c>
      <c r="C245" s="2">
        <v>27</v>
      </c>
      <c r="D245" s="2" t="s">
        <v>271</v>
      </c>
      <c r="E245" s="2" t="s">
        <v>760</v>
      </c>
      <c r="F245" s="2">
        <v>15</v>
      </c>
      <c r="G245" s="2">
        <v>0</v>
      </c>
      <c r="H245" s="2">
        <v>3</v>
      </c>
      <c r="I245" s="2">
        <v>7</v>
      </c>
      <c r="J245" s="2">
        <v>0</v>
      </c>
      <c r="K245" s="143">
        <f t="shared" si="3"/>
        <v>0</v>
      </c>
      <c r="L245" s="2">
        <v>1</v>
      </c>
      <c r="M245" s="2">
        <v>33.299999999999997</v>
      </c>
      <c r="N245" s="2">
        <v>4</v>
      </c>
      <c r="O245" s="2">
        <v>2.2999999999999998</v>
      </c>
      <c r="P245" s="2">
        <v>0.5</v>
      </c>
      <c r="Q245" s="2">
        <v>0.2</v>
      </c>
      <c r="R245" s="2">
        <v>0</v>
      </c>
      <c r="S245" s="2"/>
    </row>
    <row r="246" spans="1:19">
      <c r="A246" s="1">
        <v>240</v>
      </c>
      <c r="B246" s="2" t="s">
        <v>765</v>
      </c>
      <c r="C246" s="2">
        <v>25</v>
      </c>
      <c r="D246" s="2" t="s">
        <v>277</v>
      </c>
      <c r="E246" s="2" t="s">
        <v>88</v>
      </c>
      <c r="F246" s="2">
        <v>5</v>
      </c>
      <c r="G246" s="2">
        <v>0</v>
      </c>
      <c r="H246" s="2">
        <v>3</v>
      </c>
      <c r="I246" s="2">
        <v>10</v>
      </c>
      <c r="J246" s="2">
        <v>0</v>
      </c>
      <c r="K246" s="143">
        <f t="shared" si="3"/>
        <v>0</v>
      </c>
      <c r="L246" s="2">
        <v>1</v>
      </c>
      <c r="M246" s="2">
        <v>66.7</v>
      </c>
      <c r="N246" s="2">
        <v>8</v>
      </c>
      <c r="O246" s="2">
        <v>3.3</v>
      </c>
      <c r="P246" s="2">
        <v>2</v>
      </c>
      <c r="Q246" s="2">
        <v>0.6</v>
      </c>
      <c r="R246" s="2">
        <v>0</v>
      </c>
      <c r="S246" s="2"/>
    </row>
    <row r="247" spans="1:19">
      <c r="A247" s="1">
        <v>241</v>
      </c>
      <c r="B247" s="2" t="s">
        <v>445</v>
      </c>
      <c r="C247" s="2">
        <v>23</v>
      </c>
      <c r="D247" s="2" t="s">
        <v>279</v>
      </c>
      <c r="E247" s="2" t="s">
        <v>89</v>
      </c>
      <c r="F247" s="2">
        <v>15</v>
      </c>
      <c r="G247" s="2">
        <v>11</v>
      </c>
      <c r="H247" s="2">
        <v>3</v>
      </c>
      <c r="I247" s="2">
        <v>6</v>
      </c>
      <c r="J247" s="2">
        <v>0</v>
      </c>
      <c r="K247" s="143">
        <f t="shared" si="3"/>
        <v>0</v>
      </c>
      <c r="L247" s="2">
        <v>0</v>
      </c>
      <c r="M247" s="2">
        <v>33.299999999999997</v>
      </c>
      <c r="N247" s="2">
        <v>4</v>
      </c>
      <c r="O247" s="2">
        <v>2</v>
      </c>
      <c r="P247" s="2">
        <v>0.4</v>
      </c>
      <c r="Q247" s="2">
        <v>0.2</v>
      </c>
      <c r="R247" s="2">
        <v>0</v>
      </c>
      <c r="S247" s="2"/>
    </row>
    <row r="248" spans="1:19">
      <c r="A248" s="1">
        <v>242</v>
      </c>
      <c r="B248" s="2" t="s">
        <v>357</v>
      </c>
      <c r="C248" s="2">
        <v>24</v>
      </c>
      <c r="D248" s="2" t="s">
        <v>694</v>
      </c>
      <c r="E248" s="2" t="s">
        <v>91</v>
      </c>
      <c r="F248" s="2">
        <v>17</v>
      </c>
      <c r="G248" s="2">
        <v>17</v>
      </c>
      <c r="H248" s="2">
        <v>3</v>
      </c>
      <c r="I248" s="2">
        <v>6</v>
      </c>
      <c r="J248" s="2">
        <v>0</v>
      </c>
      <c r="K248" s="143">
        <f t="shared" si="3"/>
        <v>0</v>
      </c>
      <c r="L248" s="2">
        <v>3</v>
      </c>
      <c r="M248" s="2">
        <v>100</v>
      </c>
      <c r="N248" s="2">
        <v>2</v>
      </c>
      <c r="O248" s="2">
        <v>2</v>
      </c>
      <c r="P248" s="2">
        <v>0.4</v>
      </c>
      <c r="Q248" s="2">
        <v>0.2</v>
      </c>
      <c r="R248" s="2">
        <v>1</v>
      </c>
      <c r="S248" s="2"/>
    </row>
    <row r="249" spans="1:19">
      <c r="A249" s="1">
        <v>243</v>
      </c>
      <c r="B249" s="2" t="s">
        <v>686</v>
      </c>
      <c r="C249" s="2">
        <v>26</v>
      </c>
      <c r="D249" s="2" t="s">
        <v>268</v>
      </c>
      <c r="E249" s="2" t="s">
        <v>90</v>
      </c>
      <c r="F249" s="2">
        <v>4</v>
      </c>
      <c r="G249" s="2">
        <v>0</v>
      </c>
      <c r="H249" s="2">
        <v>3</v>
      </c>
      <c r="I249" s="2">
        <v>11</v>
      </c>
      <c r="J249" s="2">
        <v>0</v>
      </c>
      <c r="K249" s="143">
        <f t="shared" si="3"/>
        <v>0</v>
      </c>
      <c r="L249" s="2">
        <v>1</v>
      </c>
      <c r="M249" s="2">
        <v>66.7</v>
      </c>
      <c r="N249" s="2">
        <v>9</v>
      </c>
      <c r="O249" s="2">
        <v>3.7</v>
      </c>
      <c r="P249" s="2">
        <v>2.8</v>
      </c>
      <c r="Q249" s="2">
        <v>0.8</v>
      </c>
      <c r="R249" s="2">
        <v>0</v>
      </c>
      <c r="S249" s="2"/>
    </row>
    <row r="250" spans="1:19">
      <c r="A250" s="1">
        <v>244</v>
      </c>
      <c r="B250" s="2" t="s">
        <v>667</v>
      </c>
      <c r="C250" s="2">
        <v>29</v>
      </c>
      <c r="D250" s="2" t="s">
        <v>282</v>
      </c>
      <c r="E250" s="2" t="s">
        <v>90</v>
      </c>
      <c r="F250" s="2">
        <v>4</v>
      </c>
      <c r="G250" s="2">
        <v>0</v>
      </c>
      <c r="H250" s="2">
        <v>3</v>
      </c>
      <c r="I250" s="2">
        <v>-2</v>
      </c>
      <c r="J250" s="2">
        <v>0</v>
      </c>
      <c r="K250" s="143">
        <f t="shared" si="3"/>
        <v>0</v>
      </c>
      <c r="L250" s="2">
        <v>0</v>
      </c>
      <c r="M250" s="2">
        <v>0</v>
      </c>
      <c r="N250" s="2"/>
      <c r="O250" s="2">
        <v>-0.7</v>
      </c>
      <c r="P250" s="2">
        <v>-0.5</v>
      </c>
      <c r="Q250" s="2">
        <v>0.8</v>
      </c>
      <c r="R250" s="2">
        <v>0</v>
      </c>
      <c r="S250" s="2"/>
    </row>
    <row r="251" spans="1:19">
      <c r="A251" s="1">
        <v>245</v>
      </c>
      <c r="B251" s="2" t="s">
        <v>471</v>
      </c>
      <c r="C251" s="2">
        <v>25</v>
      </c>
      <c r="D251" s="2" t="s">
        <v>282</v>
      </c>
      <c r="E251" s="2" t="s">
        <v>89</v>
      </c>
      <c r="F251" s="2">
        <v>17</v>
      </c>
      <c r="G251" s="2">
        <v>7</v>
      </c>
      <c r="H251" s="2">
        <v>3</v>
      </c>
      <c r="I251" s="2">
        <v>-4</v>
      </c>
      <c r="J251" s="2">
        <v>0</v>
      </c>
      <c r="K251" s="143">
        <f t="shared" si="3"/>
        <v>0</v>
      </c>
      <c r="L251" s="2">
        <v>1</v>
      </c>
      <c r="M251" s="2">
        <v>33.299999999999997</v>
      </c>
      <c r="N251" s="2">
        <v>3</v>
      </c>
      <c r="O251" s="2">
        <v>-1.3</v>
      </c>
      <c r="P251" s="2">
        <v>-0.2</v>
      </c>
      <c r="Q251" s="2">
        <v>0.2</v>
      </c>
      <c r="R251" s="2">
        <v>1</v>
      </c>
      <c r="S251" s="2"/>
    </row>
    <row r="252" spans="1:19">
      <c r="A252" s="1">
        <v>246</v>
      </c>
      <c r="B252" s="2" t="s">
        <v>405</v>
      </c>
      <c r="C252" s="2">
        <v>22</v>
      </c>
      <c r="D252" s="2" t="s">
        <v>274</v>
      </c>
      <c r="E252" s="2" t="s">
        <v>89</v>
      </c>
      <c r="F252" s="2">
        <v>17</v>
      </c>
      <c r="G252" s="2">
        <v>12</v>
      </c>
      <c r="H252" s="2">
        <v>3</v>
      </c>
      <c r="I252" s="2">
        <v>15</v>
      </c>
      <c r="J252" s="2">
        <v>0</v>
      </c>
      <c r="K252" s="143">
        <f t="shared" si="3"/>
        <v>0</v>
      </c>
      <c r="L252" s="2">
        <v>1</v>
      </c>
      <c r="M252" s="2">
        <v>66.7</v>
      </c>
      <c r="N252" s="2">
        <v>8</v>
      </c>
      <c r="O252" s="2">
        <v>5</v>
      </c>
      <c r="P252" s="2">
        <v>0.9</v>
      </c>
      <c r="Q252" s="2">
        <v>0.2</v>
      </c>
      <c r="R252" s="2">
        <v>2</v>
      </c>
      <c r="S252" s="2"/>
    </row>
    <row r="253" spans="1:19">
      <c r="A253" s="1">
        <v>247</v>
      </c>
      <c r="B253" s="2" t="s">
        <v>312</v>
      </c>
      <c r="C253" s="2">
        <v>24</v>
      </c>
      <c r="D253" s="2" t="s">
        <v>654</v>
      </c>
      <c r="E253" s="2" t="s">
        <v>89</v>
      </c>
      <c r="F253" s="2">
        <v>11</v>
      </c>
      <c r="G253" s="2">
        <v>4</v>
      </c>
      <c r="H253" s="2">
        <v>3</v>
      </c>
      <c r="I253" s="2">
        <v>45</v>
      </c>
      <c r="J253" s="2">
        <v>0</v>
      </c>
      <c r="K253" s="143">
        <f t="shared" si="3"/>
        <v>0</v>
      </c>
      <c r="L253" s="2">
        <v>1</v>
      </c>
      <c r="M253" s="2">
        <v>66.7</v>
      </c>
      <c r="N253" s="2">
        <v>39</v>
      </c>
      <c r="O253" s="2">
        <v>15</v>
      </c>
      <c r="P253" s="2">
        <v>4.0999999999999996</v>
      </c>
      <c r="Q253" s="2">
        <v>0.3</v>
      </c>
      <c r="R253" s="2">
        <v>0</v>
      </c>
      <c r="S253" s="2"/>
    </row>
    <row r="254" spans="1:19">
      <c r="A254" s="1">
        <v>248</v>
      </c>
      <c r="B254" s="2" t="s">
        <v>764</v>
      </c>
      <c r="C254" s="2">
        <v>25</v>
      </c>
      <c r="D254" s="2" t="s">
        <v>279</v>
      </c>
      <c r="E254" s="2" t="s">
        <v>89</v>
      </c>
      <c r="F254" s="2">
        <v>8</v>
      </c>
      <c r="G254" s="2">
        <v>2</v>
      </c>
      <c r="H254" s="2">
        <v>3</v>
      </c>
      <c r="I254" s="2">
        <v>-3</v>
      </c>
      <c r="J254" s="2">
        <v>0</v>
      </c>
      <c r="K254" s="143">
        <f t="shared" si="3"/>
        <v>0</v>
      </c>
      <c r="L254" s="2">
        <v>0</v>
      </c>
      <c r="M254" s="2">
        <v>0</v>
      </c>
      <c r="N254" s="2">
        <v>1</v>
      </c>
      <c r="O254" s="2">
        <v>-1</v>
      </c>
      <c r="P254" s="2">
        <v>-0.4</v>
      </c>
      <c r="Q254" s="2">
        <v>0.4</v>
      </c>
      <c r="R254" s="2">
        <v>1</v>
      </c>
      <c r="S254" s="2"/>
    </row>
    <row r="255" spans="1:19">
      <c r="A255" s="1">
        <v>249</v>
      </c>
      <c r="B255" s="2" t="s">
        <v>512</v>
      </c>
      <c r="C255" s="2">
        <v>23</v>
      </c>
      <c r="D255" s="2" t="s">
        <v>287</v>
      </c>
      <c r="E255" s="2" t="s">
        <v>89</v>
      </c>
      <c r="F255" s="2">
        <v>17</v>
      </c>
      <c r="G255" s="2">
        <v>7</v>
      </c>
      <c r="H255" s="2">
        <v>3</v>
      </c>
      <c r="I255" s="2">
        <v>18</v>
      </c>
      <c r="J255" s="2">
        <v>0</v>
      </c>
      <c r="K255" s="143">
        <f t="shared" si="3"/>
        <v>0</v>
      </c>
      <c r="L255" s="2">
        <v>1</v>
      </c>
      <c r="M255" s="2">
        <v>33.299999999999997</v>
      </c>
      <c r="N255" s="2">
        <v>14</v>
      </c>
      <c r="O255" s="2">
        <v>6</v>
      </c>
      <c r="P255" s="2">
        <v>1.1000000000000001</v>
      </c>
      <c r="Q255" s="2">
        <v>0.2</v>
      </c>
      <c r="R255" s="2">
        <v>0</v>
      </c>
      <c r="S255" s="2"/>
    </row>
    <row r="256" spans="1:19">
      <c r="A256" s="1">
        <v>250</v>
      </c>
      <c r="B256" s="2" t="s">
        <v>678</v>
      </c>
      <c r="C256" s="2">
        <v>35</v>
      </c>
      <c r="D256" s="2" t="s">
        <v>275</v>
      </c>
      <c r="E256" s="2" t="s">
        <v>90</v>
      </c>
      <c r="F256" s="2">
        <v>2</v>
      </c>
      <c r="G256" s="2">
        <v>0</v>
      </c>
      <c r="H256" s="2">
        <v>3</v>
      </c>
      <c r="I256" s="2">
        <v>13</v>
      </c>
      <c r="J256" s="2">
        <v>0</v>
      </c>
      <c r="K256" s="143">
        <f t="shared" si="3"/>
        <v>0</v>
      </c>
      <c r="L256" s="2">
        <v>0</v>
      </c>
      <c r="M256" s="2">
        <v>66.7</v>
      </c>
      <c r="N256" s="2">
        <v>7</v>
      </c>
      <c r="O256" s="2">
        <v>4.3</v>
      </c>
      <c r="P256" s="2">
        <v>6.5</v>
      </c>
      <c r="Q256" s="2">
        <v>1.5</v>
      </c>
      <c r="R256" s="2">
        <v>1</v>
      </c>
      <c r="S256" s="2"/>
    </row>
    <row r="257" spans="1:19">
      <c r="A257" s="1">
        <v>251</v>
      </c>
      <c r="B257" s="2" t="s">
        <v>677</v>
      </c>
      <c r="C257" s="2">
        <v>32</v>
      </c>
      <c r="D257" s="2" t="s">
        <v>676</v>
      </c>
      <c r="E257" s="2" t="s">
        <v>90</v>
      </c>
      <c r="F257" s="2">
        <v>3</v>
      </c>
      <c r="G257" s="2">
        <v>1</v>
      </c>
      <c r="H257" s="2">
        <v>3</v>
      </c>
      <c r="I257" s="2">
        <v>0</v>
      </c>
      <c r="J257" s="2">
        <v>0</v>
      </c>
      <c r="K257" s="143">
        <f t="shared" si="3"/>
        <v>0</v>
      </c>
      <c r="L257" s="2">
        <v>0</v>
      </c>
      <c r="M257" s="2">
        <v>0</v>
      </c>
      <c r="N257" s="2"/>
      <c r="O257" s="2">
        <v>0</v>
      </c>
      <c r="P257" s="2">
        <v>0</v>
      </c>
      <c r="Q257" s="2">
        <v>1</v>
      </c>
      <c r="R257" s="2">
        <v>0</v>
      </c>
      <c r="S257" s="2"/>
    </row>
    <row r="258" spans="1:19">
      <c r="A258" s="1">
        <v>252</v>
      </c>
      <c r="B258" s="2" t="s">
        <v>680</v>
      </c>
      <c r="C258" s="2">
        <v>30</v>
      </c>
      <c r="D258" s="2" t="s">
        <v>681</v>
      </c>
      <c r="E258" s="2" t="s">
        <v>90</v>
      </c>
      <c r="F258" s="2">
        <v>3</v>
      </c>
      <c r="G258" s="2">
        <v>0</v>
      </c>
      <c r="H258" s="2">
        <v>3</v>
      </c>
      <c r="I258" s="2">
        <v>9</v>
      </c>
      <c r="J258" s="2">
        <v>0</v>
      </c>
      <c r="K258" s="143">
        <f t="shared" si="3"/>
        <v>0</v>
      </c>
      <c r="L258" s="2">
        <v>1</v>
      </c>
      <c r="M258" s="2">
        <v>66.7</v>
      </c>
      <c r="N258" s="2">
        <v>6</v>
      </c>
      <c r="O258" s="2">
        <v>3</v>
      </c>
      <c r="P258" s="2">
        <v>3</v>
      </c>
      <c r="Q258" s="2">
        <v>1</v>
      </c>
      <c r="R258" s="2">
        <v>0</v>
      </c>
      <c r="S258" s="2"/>
    </row>
    <row r="259" spans="1:19">
      <c r="A259" s="1">
        <v>252</v>
      </c>
      <c r="B259" s="2" t="s">
        <v>680</v>
      </c>
      <c r="C259" s="2">
        <v>30</v>
      </c>
      <c r="D259" s="2" t="s">
        <v>265</v>
      </c>
      <c r="E259" s="2" t="s">
        <v>90</v>
      </c>
      <c r="F259" s="2">
        <v>2</v>
      </c>
      <c r="G259" s="2">
        <v>0</v>
      </c>
      <c r="H259" s="2">
        <v>2</v>
      </c>
      <c r="I259" s="2">
        <v>10</v>
      </c>
      <c r="J259" s="2">
        <v>0</v>
      </c>
      <c r="K259" s="143">
        <f t="shared" si="3"/>
        <v>0</v>
      </c>
      <c r="L259" s="2">
        <v>1</v>
      </c>
      <c r="M259" s="2">
        <v>100</v>
      </c>
      <c r="N259" s="2">
        <v>6</v>
      </c>
      <c r="O259" s="2">
        <v>5</v>
      </c>
      <c r="P259" s="2">
        <v>5</v>
      </c>
      <c r="Q259" s="2">
        <v>1</v>
      </c>
      <c r="R259" s="2">
        <v>0</v>
      </c>
      <c r="S259" s="2"/>
    </row>
    <row r="260" spans="1:19">
      <c r="A260" s="1">
        <v>252</v>
      </c>
      <c r="B260" s="2" t="s">
        <v>680</v>
      </c>
      <c r="C260" s="2">
        <v>30</v>
      </c>
      <c r="D260" s="2" t="s">
        <v>287</v>
      </c>
      <c r="E260" s="2" t="s">
        <v>90</v>
      </c>
      <c r="F260" s="2">
        <v>1</v>
      </c>
      <c r="G260" s="2">
        <v>0</v>
      </c>
      <c r="H260" s="2">
        <v>1</v>
      </c>
      <c r="I260" s="2">
        <v>-1</v>
      </c>
      <c r="J260" s="2">
        <v>0</v>
      </c>
      <c r="K260" s="143">
        <f t="shared" ref="K260:K323" si="4">J260/H260</f>
        <v>0</v>
      </c>
      <c r="L260" s="2">
        <v>0</v>
      </c>
      <c r="M260" s="2">
        <v>0</v>
      </c>
      <c r="N260" s="2">
        <v>-1</v>
      </c>
      <c r="O260" s="2">
        <v>-1</v>
      </c>
      <c r="P260" s="2">
        <v>-1</v>
      </c>
      <c r="Q260" s="2">
        <v>1</v>
      </c>
      <c r="R260" s="2">
        <v>0</v>
      </c>
      <c r="S260" s="2"/>
    </row>
    <row r="261" spans="1:19">
      <c r="A261" s="1">
        <v>253</v>
      </c>
      <c r="B261" s="2" t="s">
        <v>763</v>
      </c>
      <c r="C261" s="2">
        <v>27</v>
      </c>
      <c r="D261" s="2" t="s">
        <v>681</v>
      </c>
      <c r="E261" s="2" t="s">
        <v>89</v>
      </c>
      <c r="F261" s="2">
        <v>3</v>
      </c>
      <c r="G261" s="2">
        <v>0</v>
      </c>
      <c r="H261" s="2">
        <v>3</v>
      </c>
      <c r="I261" s="2">
        <v>11</v>
      </c>
      <c r="J261" s="2">
        <v>0</v>
      </c>
      <c r="K261" s="143">
        <f t="shared" si="4"/>
        <v>0</v>
      </c>
      <c r="L261" s="2">
        <v>1</v>
      </c>
      <c r="M261" s="2">
        <v>66.7</v>
      </c>
      <c r="N261" s="2">
        <v>6</v>
      </c>
      <c r="O261" s="2">
        <v>3.7</v>
      </c>
      <c r="P261" s="2">
        <v>3.7</v>
      </c>
      <c r="Q261" s="2">
        <v>1</v>
      </c>
      <c r="R261" s="2">
        <v>1</v>
      </c>
      <c r="S261" s="2"/>
    </row>
    <row r="262" spans="1:19">
      <c r="A262" s="1">
        <v>253</v>
      </c>
      <c r="B262" s="2" t="s">
        <v>763</v>
      </c>
      <c r="C262" s="2">
        <v>27</v>
      </c>
      <c r="D262" s="2" t="s">
        <v>274</v>
      </c>
      <c r="E262" s="2" t="s">
        <v>89</v>
      </c>
      <c r="F262" s="2">
        <v>1</v>
      </c>
      <c r="G262" s="2">
        <v>0</v>
      </c>
      <c r="H262" s="2">
        <v>2</v>
      </c>
      <c r="I262" s="2">
        <v>11</v>
      </c>
      <c r="J262" s="2">
        <v>0</v>
      </c>
      <c r="K262" s="143">
        <f t="shared" si="4"/>
        <v>0</v>
      </c>
      <c r="L262" s="2">
        <v>1</v>
      </c>
      <c r="M262" s="2">
        <v>100</v>
      </c>
      <c r="N262" s="2">
        <v>6</v>
      </c>
      <c r="O262" s="2">
        <v>5.5</v>
      </c>
      <c r="P262" s="2">
        <v>11</v>
      </c>
      <c r="Q262" s="2">
        <v>2</v>
      </c>
      <c r="R262" s="2">
        <v>1</v>
      </c>
      <c r="S262" s="2"/>
    </row>
    <row r="263" spans="1:19">
      <c r="A263" s="1">
        <v>253</v>
      </c>
      <c r="B263" s="2" t="s">
        <v>763</v>
      </c>
      <c r="C263" s="2">
        <v>27</v>
      </c>
      <c r="D263" s="2" t="s">
        <v>293</v>
      </c>
      <c r="E263" s="2" t="s">
        <v>89</v>
      </c>
      <c r="F263" s="2">
        <v>2</v>
      </c>
      <c r="G263" s="2">
        <v>0</v>
      </c>
      <c r="H263" s="2">
        <v>1</v>
      </c>
      <c r="I263" s="2">
        <v>0</v>
      </c>
      <c r="J263" s="2">
        <v>0</v>
      </c>
      <c r="K263" s="143">
        <f t="shared" si="4"/>
        <v>0</v>
      </c>
      <c r="L263" s="2">
        <v>0</v>
      </c>
      <c r="M263" s="2">
        <v>0</v>
      </c>
      <c r="N263" s="2"/>
      <c r="O263" s="2">
        <v>0</v>
      </c>
      <c r="P263" s="2">
        <v>0</v>
      </c>
      <c r="Q263" s="2">
        <v>0.5</v>
      </c>
      <c r="R263" s="2">
        <v>0</v>
      </c>
      <c r="S263" s="2"/>
    </row>
    <row r="264" spans="1:19">
      <c r="A264" s="1">
        <v>254</v>
      </c>
      <c r="B264" s="2" t="s">
        <v>584</v>
      </c>
      <c r="C264" s="2">
        <v>25</v>
      </c>
      <c r="D264" s="2" t="s">
        <v>266</v>
      </c>
      <c r="E264" s="2" t="s">
        <v>89</v>
      </c>
      <c r="F264" s="2">
        <v>17</v>
      </c>
      <c r="G264" s="2">
        <v>5</v>
      </c>
      <c r="H264" s="2">
        <v>2</v>
      </c>
      <c r="I264" s="2">
        <v>7</v>
      </c>
      <c r="J264" s="2">
        <v>0</v>
      </c>
      <c r="K264" s="143">
        <f t="shared" si="4"/>
        <v>0</v>
      </c>
      <c r="L264" s="2">
        <v>0</v>
      </c>
      <c r="M264" s="2">
        <v>50</v>
      </c>
      <c r="N264" s="2">
        <v>7</v>
      </c>
      <c r="O264" s="2">
        <v>3.5</v>
      </c>
      <c r="P264" s="2">
        <v>0.4</v>
      </c>
      <c r="Q264" s="2">
        <v>0.1</v>
      </c>
      <c r="R264" s="2">
        <v>0</v>
      </c>
      <c r="S264" s="2"/>
    </row>
    <row r="265" spans="1:19">
      <c r="A265" s="1">
        <v>255</v>
      </c>
      <c r="B265" s="2" t="s">
        <v>762</v>
      </c>
      <c r="C265" s="2">
        <v>28</v>
      </c>
      <c r="D265" s="2" t="s">
        <v>273</v>
      </c>
      <c r="E265" s="2" t="s">
        <v>90</v>
      </c>
      <c r="F265" s="2">
        <v>3</v>
      </c>
      <c r="G265" s="2">
        <v>0</v>
      </c>
      <c r="H265" s="2">
        <v>2</v>
      </c>
      <c r="I265" s="2">
        <v>-2</v>
      </c>
      <c r="J265" s="2">
        <v>0</v>
      </c>
      <c r="K265" s="143">
        <f t="shared" si="4"/>
        <v>0</v>
      </c>
      <c r="L265" s="2">
        <v>0</v>
      </c>
      <c r="M265" s="2">
        <v>0</v>
      </c>
      <c r="N265" s="2"/>
      <c r="O265" s="2">
        <v>-1</v>
      </c>
      <c r="P265" s="2">
        <v>-0.7</v>
      </c>
      <c r="Q265" s="2">
        <v>0.7</v>
      </c>
      <c r="R265" s="2">
        <v>0</v>
      </c>
      <c r="S265" s="2"/>
    </row>
    <row r="266" spans="1:19">
      <c r="A266" s="1">
        <v>256</v>
      </c>
      <c r="B266" s="2" t="s">
        <v>552</v>
      </c>
      <c r="C266" s="2">
        <v>24</v>
      </c>
      <c r="D266" s="2" t="s">
        <v>291</v>
      </c>
      <c r="E266" s="2" t="s">
        <v>89</v>
      </c>
      <c r="F266" s="2">
        <v>5</v>
      </c>
      <c r="G266" s="2">
        <v>2</v>
      </c>
      <c r="H266" s="2">
        <v>2</v>
      </c>
      <c r="I266" s="2">
        <v>1</v>
      </c>
      <c r="J266" s="2">
        <v>0</v>
      </c>
      <c r="K266" s="143">
        <f t="shared" si="4"/>
        <v>0</v>
      </c>
      <c r="L266" s="2">
        <v>0</v>
      </c>
      <c r="M266" s="2">
        <v>50</v>
      </c>
      <c r="N266" s="2">
        <v>6</v>
      </c>
      <c r="O266" s="2">
        <v>0.5</v>
      </c>
      <c r="P266" s="2">
        <v>0.2</v>
      </c>
      <c r="Q266" s="2">
        <v>0.4</v>
      </c>
      <c r="R266" s="2">
        <v>0</v>
      </c>
      <c r="S266" s="2"/>
    </row>
    <row r="267" spans="1:19">
      <c r="A267" s="1">
        <v>257</v>
      </c>
      <c r="B267" s="2" t="s">
        <v>414</v>
      </c>
      <c r="C267" s="2">
        <v>22</v>
      </c>
      <c r="D267" s="2" t="s">
        <v>275</v>
      </c>
      <c r="E267" s="2" t="s">
        <v>89</v>
      </c>
      <c r="F267" s="2">
        <v>9</v>
      </c>
      <c r="G267" s="2">
        <v>1</v>
      </c>
      <c r="H267" s="2">
        <v>2</v>
      </c>
      <c r="I267" s="2">
        <v>26</v>
      </c>
      <c r="J267" s="2">
        <v>0</v>
      </c>
      <c r="K267" s="143">
        <f t="shared" si="4"/>
        <v>0</v>
      </c>
      <c r="L267" s="2">
        <v>1</v>
      </c>
      <c r="M267" s="2">
        <v>100</v>
      </c>
      <c r="N267" s="2">
        <v>18</v>
      </c>
      <c r="O267" s="2">
        <v>13</v>
      </c>
      <c r="P267" s="2">
        <v>2.9</v>
      </c>
      <c r="Q267" s="2">
        <v>0.2</v>
      </c>
      <c r="R267" s="2">
        <v>1</v>
      </c>
      <c r="S267" s="2"/>
    </row>
    <row r="268" spans="1:19">
      <c r="A268" s="1">
        <v>258</v>
      </c>
      <c r="B268" s="2" t="s">
        <v>535</v>
      </c>
      <c r="C268" s="2">
        <v>21</v>
      </c>
      <c r="D268" s="2" t="s">
        <v>289</v>
      </c>
      <c r="E268" s="2" t="s">
        <v>89</v>
      </c>
      <c r="F268" s="2">
        <v>16</v>
      </c>
      <c r="G268" s="2">
        <v>6</v>
      </c>
      <c r="H268" s="2">
        <v>2</v>
      </c>
      <c r="I268" s="2">
        <v>8</v>
      </c>
      <c r="J268" s="2">
        <v>0</v>
      </c>
      <c r="K268" s="143">
        <f t="shared" si="4"/>
        <v>0</v>
      </c>
      <c r="L268" s="2">
        <v>0</v>
      </c>
      <c r="M268" s="2">
        <v>50</v>
      </c>
      <c r="N268" s="2">
        <v>5</v>
      </c>
      <c r="O268" s="2">
        <v>4</v>
      </c>
      <c r="P268" s="2">
        <v>0.5</v>
      </c>
      <c r="Q268" s="2">
        <v>0.1</v>
      </c>
      <c r="R268" s="2">
        <v>0</v>
      </c>
      <c r="S268" s="2"/>
    </row>
    <row r="269" spans="1:19">
      <c r="A269" s="1">
        <v>259</v>
      </c>
      <c r="B269" s="2" t="s">
        <v>689</v>
      </c>
      <c r="C269" s="2">
        <v>33</v>
      </c>
      <c r="D269" s="2" t="s">
        <v>266</v>
      </c>
      <c r="E269" s="2" t="s">
        <v>90</v>
      </c>
      <c r="F269" s="2">
        <v>1</v>
      </c>
      <c r="G269" s="2">
        <v>1</v>
      </c>
      <c r="H269" s="2">
        <v>2</v>
      </c>
      <c r="I269" s="2">
        <v>5</v>
      </c>
      <c r="J269" s="2">
        <v>0</v>
      </c>
      <c r="K269" s="143">
        <f t="shared" si="4"/>
        <v>0</v>
      </c>
      <c r="L269" s="2">
        <v>0</v>
      </c>
      <c r="M269" s="2">
        <v>50</v>
      </c>
      <c r="N269" s="2">
        <v>5</v>
      </c>
      <c r="O269" s="2">
        <v>2.5</v>
      </c>
      <c r="P269" s="2">
        <v>5</v>
      </c>
      <c r="Q269" s="2">
        <v>2</v>
      </c>
      <c r="R269" s="2">
        <v>0</v>
      </c>
      <c r="S269" s="2"/>
    </row>
    <row r="270" spans="1:19">
      <c r="A270" s="1">
        <v>260</v>
      </c>
      <c r="B270" s="2" t="s">
        <v>761</v>
      </c>
      <c r="C270" s="2">
        <v>31</v>
      </c>
      <c r="D270" s="2" t="s">
        <v>282</v>
      </c>
      <c r="E270" s="2" t="s">
        <v>760</v>
      </c>
      <c r="F270" s="2">
        <v>17</v>
      </c>
      <c r="G270" s="2">
        <v>3</v>
      </c>
      <c r="H270" s="2">
        <v>2</v>
      </c>
      <c r="I270" s="2">
        <v>10</v>
      </c>
      <c r="J270" s="2">
        <v>1</v>
      </c>
      <c r="K270" s="143">
        <f t="shared" si="4"/>
        <v>0.5</v>
      </c>
      <c r="L270" s="2">
        <v>1</v>
      </c>
      <c r="M270" s="2">
        <v>100</v>
      </c>
      <c r="N270" s="2">
        <v>8</v>
      </c>
      <c r="O270" s="2">
        <v>5</v>
      </c>
      <c r="P270" s="2">
        <v>0.6</v>
      </c>
      <c r="Q270" s="2">
        <v>0.1</v>
      </c>
      <c r="R270" s="2">
        <v>1</v>
      </c>
      <c r="S270" s="2"/>
    </row>
    <row r="271" spans="1:19">
      <c r="A271" s="1">
        <v>261</v>
      </c>
      <c r="B271" s="2" t="s">
        <v>672</v>
      </c>
      <c r="C271" s="2">
        <v>31</v>
      </c>
      <c r="D271" s="2" t="s">
        <v>279</v>
      </c>
      <c r="E271" s="2" t="s">
        <v>90</v>
      </c>
      <c r="F271" s="2">
        <v>4</v>
      </c>
      <c r="G271" s="2">
        <v>0</v>
      </c>
      <c r="H271" s="2">
        <v>2</v>
      </c>
      <c r="I271" s="2">
        <v>20</v>
      </c>
      <c r="J271" s="2">
        <v>0</v>
      </c>
      <c r="K271" s="143">
        <f t="shared" si="4"/>
        <v>0</v>
      </c>
      <c r="L271" s="2">
        <v>1</v>
      </c>
      <c r="M271" s="2">
        <v>50</v>
      </c>
      <c r="N271" s="2">
        <v>12</v>
      </c>
      <c r="O271" s="2">
        <v>10</v>
      </c>
      <c r="P271" s="2">
        <v>5</v>
      </c>
      <c r="Q271" s="2">
        <v>0.5</v>
      </c>
      <c r="R271" s="2">
        <v>0</v>
      </c>
      <c r="S271" s="2"/>
    </row>
    <row r="272" spans="1:19">
      <c r="A272" s="1">
        <v>262</v>
      </c>
      <c r="B272" s="2" t="s">
        <v>569</v>
      </c>
      <c r="C272" s="2">
        <v>28</v>
      </c>
      <c r="D272" s="2" t="s">
        <v>952</v>
      </c>
      <c r="E272" s="2" t="s">
        <v>89</v>
      </c>
      <c r="F272" s="2">
        <v>12</v>
      </c>
      <c r="G272" s="2">
        <v>8</v>
      </c>
      <c r="H272" s="2">
        <v>2</v>
      </c>
      <c r="I272" s="2">
        <v>6</v>
      </c>
      <c r="J272" s="2">
        <v>0</v>
      </c>
      <c r="K272" s="143">
        <f t="shared" si="4"/>
        <v>0</v>
      </c>
      <c r="L272" s="2">
        <v>1</v>
      </c>
      <c r="M272" s="2">
        <v>50</v>
      </c>
      <c r="N272" s="2">
        <v>4</v>
      </c>
      <c r="O272" s="2">
        <v>3</v>
      </c>
      <c r="P272" s="2">
        <v>0.5</v>
      </c>
      <c r="Q272" s="2">
        <v>0.2</v>
      </c>
      <c r="R272" s="2">
        <v>0</v>
      </c>
      <c r="S272" s="2"/>
    </row>
    <row r="273" spans="1:19">
      <c r="A273" s="1">
        <v>262</v>
      </c>
      <c r="B273" s="2" t="s">
        <v>569</v>
      </c>
      <c r="C273" s="2">
        <v>28</v>
      </c>
      <c r="D273" s="2" t="s">
        <v>293</v>
      </c>
      <c r="E273" s="2" t="s">
        <v>89</v>
      </c>
      <c r="F273" s="2">
        <v>7</v>
      </c>
      <c r="G273" s="2">
        <v>7</v>
      </c>
      <c r="H273" s="2">
        <v>2</v>
      </c>
      <c r="I273" s="2">
        <v>6</v>
      </c>
      <c r="J273" s="2">
        <v>0</v>
      </c>
      <c r="K273" s="143">
        <f t="shared" si="4"/>
        <v>0</v>
      </c>
      <c r="L273" s="2">
        <v>1</v>
      </c>
      <c r="M273" s="2">
        <v>50</v>
      </c>
      <c r="N273" s="2">
        <v>4</v>
      </c>
      <c r="O273" s="2">
        <v>3</v>
      </c>
      <c r="P273" s="2">
        <v>0.9</v>
      </c>
      <c r="Q273" s="2">
        <v>0.3</v>
      </c>
      <c r="R273" s="2">
        <v>0</v>
      </c>
      <c r="S273" s="2"/>
    </row>
    <row r="274" spans="1:19">
      <c r="A274" s="1">
        <v>262</v>
      </c>
      <c r="B274" s="2" t="s">
        <v>569</v>
      </c>
      <c r="C274" s="2">
        <v>28</v>
      </c>
      <c r="D274" s="2" t="s">
        <v>270</v>
      </c>
      <c r="E274" s="2" t="s">
        <v>89</v>
      </c>
      <c r="F274" s="2">
        <v>4</v>
      </c>
      <c r="G274" s="2">
        <v>1</v>
      </c>
      <c r="H274" s="2">
        <v>0</v>
      </c>
      <c r="I274" s="2">
        <v>0</v>
      </c>
      <c r="J274" s="2">
        <v>0</v>
      </c>
      <c r="K274" s="143" t="e">
        <f t="shared" si="4"/>
        <v>#DIV/0!</v>
      </c>
      <c r="L274" s="2">
        <v>0</v>
      </c>
      <c r="M274" s="2"/>
      <c r="N274" s="2"/>
      <c r="O274" s="2"/>
      <c r="P274" s="2">
        <v>0</v>
      </c>
      <c r="Q274" s="2">
        <v>0</v>
      </c>
      <c r="R274" s="2">
        <v>0</v>
      </c>
      <c r="S274" s="2"/>
    </row>
    <row r="275" spans="1:19">
      <c r="A275" s="1">
        <v>262</v>
      </c>
      <c r="B275" s="2" t="s">
        <v>569</v>
      </c>
      <c r="C275" s="2">
        <v>28</v>
      </c>
      <c r="D275" s="2" t="s">
        <v>268</v>
      </c>
      <c r="E275" s="2" t="s">
        <v>89</v>
      </c>
      <c r="F275" s="2">
        <v>1</v>
      </c>
      <c r="G275" s="2">
        <v>0</v>
      </c>
      <c r="H275" s="2">
        <v>0</v>
      </c>
      <c r="I275" s="2">
        <v>0</v>
      </c>
      <c r="J275" s="2">
        <v>0</v>
      </c>
      <c r="K275" s="143" t="e">
        <f t="shared" si="4"/>
        <v>#DIV/0!</v>
      </c>
      <c r="L275" s="2">
        <v>0</v>
      </c>
      <c r="M275" s="2"/>
      <c r="N275" s="2"/>
      <c r="O275" s="2"/>
      <c r="P275" s="2">
        <v>0</v>
      </c>
      <c r="Q275" s="2">
        <v>0</v>
      </c>
      <c r="R275" s="2">
        <v>0</v>
      </c>
      <c r="S275" s="2"/>
    </row>
    <row r="276" spans="1:19">
      <c r="A276" s="1">
        <v>263</v>
      </c>
      <c r="B276" s="2" t="s">
        <v>759</v>
      </c>
      <c r="C276" s="2">
        <v>22</v>
      </c>
      <c r="D276" s="2" t="s">
        <v>648</v>
      </c>
      <c r="E276" s="2" t="s">
        <v>89</v>
      </c>
      <c r="F276" s="2">
        <v>5</v>
      </c>
      <c r="G276" s="2">
        <v>0</v>
      </c>
      <c r="H276" s="2">
        <v>2</v>
      </c>
      <c r="I276" s="2">
        <v>11</v>
      </c>
      <c r="J276" s="2">
        <v>0</v>
      </c>
      <c r="K276" s="143">
        <f t="shared" si="4"/>
        <v>0</v>
      </c>
      <c r="L276" s="2">
        <v>1</v>
      </c>
      <c r="M276" s="2">
        <v>50</v>
      </c>
      <c r="N276" s="2">
        <v>11</v>
      </c>
      <c r="O276" s="2">
        <v>5.5</v>
      </c>
      <c r="P276" s="2">
        <v>2.2000000000000002</v>
      </c>
      <c r="Q276" s="2">
        <v>0.4</v>
      </c>
      <c r="R276" s="2">
        <v>0</v>
      </c>
      <c r="S276" s="2"/>
    </row>
    <row r="277" spans="1:19">
      <c r="A277" s="1">
        <v>264</v>
      </c>
      <c r="B277" s="2" t="s">
        <v>334</v>
      </c>
      <c r="C277" s="2">
        <v>31</v>
      </c>
      <c r="D277" s="2" t="s">
        <v>266</v>
      </c>
      <c r="E277" s="2" t="s">
        <v>89</v>
      </c>
      <c r="F277" s="2">
        <v>12</v>
      </c>
      <c r="G277" s="2">
        <v>11</v>
      </c>
      <c r="H277" s="2">
        <v>2</v>
      </c>
      <c r="I277" s="2">
        <v>10</v>
      </c>
      <c r="J277" s="2">
        <v>0</v>
      </c>
      <c r="K277" s="143">
        <f t="shared" si="4"/>
        <v>0</v>
      </c>
      <c r="L277" s="2">
        <v>1</v>
      </c>
      <c r="M277" s="2">
        <v>50</v>
      </c>
      <c r="N277" s="2">
        <v>9</v>
      </c>
      <c r="O277" s="2">
        <v>5</v>
      </c>
      <c r="P277" s="2">
        <v>0.8</v>
      </c>
      <c r="Q277" s="2">
        <v>0.2</v>
      </c>
      <c r="R277" s="2">
        <v>1</v>
      </c>
      <c r="S277" s="2"/>
    </row>
    <row r="278" spans="1:19">
      <c r="A278" s="1">
        <v>265</v>
      </c>
      <c r="B278" s="2" t="s">
        <v>758</v>
      </c>
      <c r="C278" s="2">
        <v>26</v>
      </c>
      <c r="D278" s="2" t="s">
        <v>662</v>
      </c>
      <c r="E278" s="2" t="s">
        <v>89</v>
      </c>
      <c r="F278" s="2">
        <v>3</v>
      </c>
      <c r="G278" s="2">
        <v>0</v>
      </c>
      <c r="H278" s="2">
        <v>2</v>
      </c>
      <c r="I278" s="2">
        <v>11</v>
      </c>
      <c r="J278" s="2">
        <v>0</v>
      </c>
      <c r="K278" s="143">
        <f t="shared" si="4"/>
        <v>0</v>
      </c>
      <c r="L278" s="2">
        <v>1</v>
      </c>
      <c r="M278" s="2">
        <v>50</v>
      </c>
      <c r="N278" s="2">
        <v>10</v>
      </c>
      <c r="O278" s="2">
        <v>5.5</v>
      </c>
      <c r="P278" s="2">
        <v>3.7</v>
      </c>
      <c r="Q278" s="2">
        <v>0.7</v>
      </c>
      <c r="R278" s="2">
        <v>0</v>
      </c>
      <c r="S278" s="2"/>
    </row>
    <row r="279" spans="1:19">
      <c r="A279" s="1">
        <v>266</v>
      </c>
      <c r="B279" s="2" t="s">
        <v>541</v>
      </c>
      <c r="C279" s="2">
        <v>29</v>
      </c>
      <c r="D279" s="2" t="s">
        <v>290</v>
      </c>
      <c r="E279" s="2" t="s">
        <v>89</v>
      </c>
      <c r="F279" s="2">
        <v>17</v>
      </c>
      <c r="G279" s="2">
        <v>17</v>
      </c>
      <c r="H279" s="2">
        <v>2</v>
      </c>
      <c r="I279" s="2">
        <v>2</v>
      </c>
      <c r="J279" s="2">
        <v>0</v>
      </c>
      <c r="K279" s="143">
        <f t="shared" si="4"/>
        <v>0</v>
      </c>
      <c r="L279" s="2">
        <v>0</v>
      </c>
      <c r="M279" s="2">
        <v>0</v>
      </c>
      <c r="N279" s="2">
        <v>2</v>
      </c>
      <c r="O279" s="2">
        <v>1</v>
      </c>
      <c r="P279" s="2">
        <v>0.1</v>
      </c>
      <c r="Q279" s="2">
        <v>0.1</v>
      </c>
      <c r="R279" s="2">
        <v>1</v>
      </c>
      <c r="S279" s="2" t="s">
        <v>757</v>
      </c>
    </row>
    <row r="280" spans="1:19">
      <c r="A280" s="1">
        <v>267</v>
      </c>
      <c r="B280" s="2" t="s">
        <v>523</v>
      </c>
      <c r="C280" s="2">
        <v>28</v>
      </c>
      <c r="D280" s="2" t="s">
        <v>662</v>
      </c>
      <c r="E280" s="2" t="s">
        <v>89</v>
      </c>
      <c r="F280" s="2">
        <v>15</v>
      </c>
      <c r="G280" s="2">
        <v>15</v>
      </c>
      <c r="H280" s="2">
        <v>2</v>
      </c>
      <c r="I280" s="2">
        <v>23</v>
      </c>
      <c r="J280" s="2">
        <v>0</v>
      </c>
      <c r="K280" s="143">
        <f t="shared" si="4"/>
        <v>0</v>
      </c>
      <c r="L280" s="2">
        <v>1</v>
      </c>
      <c r="M280" s="2">
        <v>50</v>
      </c>
      <c r="N280" s="2">
        <v>20</v>
      </c>
      <c r="O280" s="2">
        <v>11.5</v>
      </c>
      <c r="P280" s="2">
        <v>1.5</v>
      </c>
      <c r="Q280" s="2">
        <v>0.1</v>
      </c>
      <c r="R280" s="2">
        <v>0</v>
      </c>
      <c r="S280" s="2"/>
    </row>
    <row r="281" spans="1:19">
      <c r="A281" s="1">
        <v>268</v>
      </c>
      <c r="B281" s="2" t="s">
        <v>601</v>
      </c>
      <c r="C281" s="2">
        <v>23</v>
      </c>
      <c r="D281" s="2" t="s">
        <v>681</v>
      </c>
      <c r="E281" s="2" t="s">
        <v>89</v>
      </c>
      <c r="F281" s="2">
        <v>17</v>
      </c>
      <c r="G281" s="2">
        <v>6</v>
      </c>
      <c r="H281" s="2">
        <v>2</v>
      </c>
      <c r="I281" s="2">
        <v>5</v>
      </c>
      <c r="J281" s="2">
        <v>0</v>
      </c>
      <c r="K281" s="143">
        <f t="shared" si="4"/>
        <v>0</v>
      </c>
      <c r="L281" s="2">
        <v>0</v>
      </c>
      <c r="M281" s="2">
        <v>0</v>
      </c>
      <c r="N281" s="2">
        <v>3</v>
      </c>
      <c r="O281" s="2">
        <v>2.5</v>
      </c>
      <c r="P281" s="2">
        <v>0.3</v>
      </c>
      <c r="Q281" s="2">
        <v>0.1</v>
      </c>
      <c r="R281" s="2">
        <v>1</v>
      </c>
      <c r="S281" s="2"/>
    </row>
    <row r="282" spans="1:19">
      <c r="A282" s="1">
        <v>268</v>
      </c>
      <c r="B282" s="2" t="s">
        <v>601</v>
      </c>
      <c r="C282" s="2">
        <v>23</v>
      </c>
      <c r="D282" s="2" t="s">
        <v>293</v>
      </c>
      <c r="E282" s="2" t="s">
        <v>89</v>
      </c>
      <c r="F282" s="2">
        <v>9</v>
      </c>
      <c r="G282" s="2">
        <v>5</v>
      </c>
      <c r="H282" s="2">
        <v>2</v>
      </c>
      <c r="I282" s="2">
        <v>5</v>
      </c>
      <c r="J282" s="2">
        <v>0</v>
      </c>
      <c r="K282" s="143">
        <f t="shared" si="4"/>
        <v>0</v>
      </c>
      <c r="L282" s="2">
        <v>0</v>
      </c>
      <c r="M282" s="2">
        <v>0</v>
      </c>
      <c r="N282" s="2">
        <v>3</v>
      </c>
      <c r="O282" s="2">
        <v>2.5</v>
      </c>
      <c r="P282" s="2">
        <v>0.6</v>
      </c>
      <c r="Q282" s="2">
        <v>0.2</v>
      </c>
      <c r="R282" s="2">
        <v>1</v>
      </c>
      <c r="S282" s="2"/>
    </row>
    <row r="283" spans="1:19">
      <c r="A283" s="1">
        <v>268</v>
      </c>
      <c r="B283" s="2" t="s">
        <v>601</v>
      </c>
      <c r="C283" s="2">
        <v>23</v>
      </c>
      <c r="D283" s="2" t="s">
        <v>272</v>
      </c>
      <c r="E283" s="2" t="s">
        <v>89</v>
      </c>
      <c r="F283" s="2">
        <v>8</v>
      </c>
      <c r="G283" s="2">
        <v>1</v>
      </c>
      <c r="H283" s="2">
        <v>0</v>
      </c>
      <c r="I283" s="2">
        <v>0</v>
      </c>
      <c r="J283" s="2">
        <v>0</v>
      </c>
      <c r="K283" s="143" t="e">
        <f t="shared" si="4"/>
        <v>#DIV/0!</v>
      </c>
      <c r="L283" s="2">
        <v>0</v>
      </c>
      <c r="M283" s="2"/>
      <c r="N283" s="2"/>
      <c r="O283" s="2"/>
      <c r="P283" s="2">
        <v>0</v>
      </c>
      <c r="Q283" s="2">
        <v>0</v>
      </c>
      <c r="R283" s="2">
        <v>0</v>
      </c>
      <c r="S283" s="2"/>
    </row>
    <row r="284" spans="1:19">
      <c r="A284" s="1">
        <v>269</v>
      </c>
      <c r="B284" s="2" t="s">
        <v>486</v>
      </c>
      <c r="C284" s="2">
        <v>23</v>
      </c>
      <c r="D284" s="2" t="s">
        <v>284</v>
      </c>
      <c r="E284" s="2" t="s">
        <v>89</v>
      </c>
      <c r="F284" s="2">
        <v>14</v>
      </c>
      <c r="G284" s="2">
        <v>12</v>
      </c>
      <c r="H284" s="2">
        <v>2</v>
      </c>
      <c r="I284" s="2">
        <v>-6</v>
      </c>
      <c r="J284" s="2">
        <v>0</v>
      </c>
      <c r="K284" s="143">
        <f t="shared" si="4"/>
        <v>0</v>
      </c>
      <c r="L284" s="2">
        <v>0</v>
      </c>
      <c r="M284" s="2">
        <v>50</v>
      </c>
      <c r="N284" s="2">
        <v>4</v>
      </c>
      <c r="O284" s="2">
        <v>-3</v>
      </c>
      <c r="P284" s="2">
        <v>-0.4</v>
      </c>
      <c r="Q284" s="2">
        <v>0.1</v>
      </c>
      <c r="R284" s="2">
        <v>1</v>
      </c>
      <c r="S284" s="2"/>
    </row>
    <row r="285" spans="1:19">
      <c r="A285" s="1">
        <v>270</v>
      </c>
      <c r="B285" s="2" t="s">
        <v>320</v>
      </c>
      <c r="C285" s="2">
        <v>30</v>
      </c>
      <c r="D285" s="2" t="s">
        <v>264</v>
      </c>
      <c r="E285" s="2" t="s">
        <v>89</v>
      </c>
      <c r="F285" s="2">
        <v>12</v>
      </c>
      <c r="G285" s="2">
        <v>2</v>
      </c>
      <c r="H285" s="2">
        <v>2</v>
      </c>
      <c r="I285" s="2">
        <v>0</v>
      </c>
      <c r="J285" s="2">
        <v>0</v>
      </c>
      <c r="K285" s="143">
        <f t="shared" si="4"/>
        <v>0</v>
      </c>
      <c r="L285" s="2">
        <v>1</v>
      </c>
      <c r="M285" s="2">
        <v>50</v>
      </c>
      <c r="N285" s="2"/>
      <c r="O285" s="2">
        <v>0</v>
      </c>
      <c r="P285" s="2">
        <v>0</v>
      </c>
      <c r="Q285" s="2">
        <v>0.2</v>
      </c>
      <c r="R285" s="2">
        <v>0</v>
      </c>
      <c r="S285" s="2" t="s">
        <v>756</v>
      </c>
    </row>
    <row r="286" spans="1:19">
      <c r="A286" s="1">
        <v>271</v>
      </c>
      <c r="B286" s="2" t="s">
        <v>381</v>
      </c>
      <c r="C286" s="2">
        <v>24</v>
      </c>
      <c r="D286" s="2" t="s">
        <v>271</v>
      </c>
      <c r="E286" s="2" t="s">
        <v>89</v>
      </c>
      <c r="F286" s="2">
        <v>15</v>
      </c>
      <c r="G286" s="2">
        <v>9</v>
      </c>
      <c r="H286" s="2">
        <v>2</v>
      </c>
      <c r="I286" s="2">
        <v>4</v>
      </c>
      <c r="J286" s="2">
        <v>0</v>
      </c>
      <c r="K286" s="143">
        <f t="shared" si="4"/>
        <v>0</v>
      </c>
      <c r="L286" s="2">
        <v>0</v>
      </c>
      <c r="M286" s="2">
        <v>0</v>
      </c>
      <c r="N286" s="2">
        <v>2</v>
      </c>
      <c r="O286" s="2">
        <v>2</v>
      </c>
      <c r="P286" s="2">
        <v>0.3</v>
      </c>
      <c r="Q286" s="2">
        <v>0.1</v>
      </c>
      <c r="R286" s="2">
        <v>1</v>
      </c>
      <c r="S286" s="2"/>
    </row>
    <row r="287" spans="1:19">
      <c r="A287" s="1">
        <v>272</v>
      </c>
      <c r="B287" s="2" t="s">
        <v>514</v>
      </c>
      <c r="C287" s="2">
        <v>27</v>
      </c>
      <c r="D287" s="2" t="s">
        <v>287</v>
      </c>
      <c r="E287" s="2" t="s">
        <v>89</v>
      </c>
      <c r="F287" s="2">
        <v>16</v>
      </c>
      <c r="G287" s="2">
        <v>13</v>
      </c>
      <c r="H287" s="2">
        <v>2</v>
      </c>
      <c r="I287" s="2">
        <v>17</v>
      </c>
      <c r="J287" s="2">
        <v>0</v>
      </c>
      <c r="K287" s="143">
        <f t="shared" si="4"/>
        <v>0</v>
      </c>
      <c r="L287" s="2">
        <v>1</v>
      </c>
      <c r="M287" s="2">
        <v>100</v>
      </c>
      <c r="N287" s="2">
        <v>11</v>
      </c>
      <c r="O287" s="2">
        <v>8.5</v>
      </c>
      <c r="P287" s="2">
        <v>1.1000000000000001</v>
      </c>
      <c r="Q287" s="2">
        <v>0.1</v>
      </c>
      <c r="R287" s="2">
        <v>1</v>
      </c>
      <c r="S287" s="2"/>
    </row>
    <row r="288" spans="1:19">
      <c r="A288" s="1">
        <v>273</v>
      </c>
      <c r="B288" s="2" t="s">
        <v>755</v>
      </c>
      <c r="C288" s="2">
        <v>23</v>
      </c>
      <c r="D288" s="2" t="s">
        <v>267</v>
      </c>
      <c r="E288" s="2" t="s">
        <v>89</v>
      </c>
      <c r="F288" s="2">
        <v>7</v>
      </c>
      <c r="G288" s="2">
        <v>1</v>
      </c>
      <c r="H288" s="2">
        <v>2</v>
      </c>
      <c r="I288" s="2">
        <v>6</v>
      </c>
      <c r="J288" s="2">
        <v>0</v>
      </c>
      <c r="K288" s="143">
        <f t="shared" si="4"/>
        <v>0</v>
      </c>
      <c r="L288" s="2">
        <v>1</v>
      </c>
      <c r="M288" s="2">
        <v>50</v>
      </c>
      <c r="N288" s="2">
        <v>4</v>
      </c>
      <c r="O288" s="2">
        <v>3</v>
      </c>
      <c r="P288" s="2">
        <v>0.9</v>
      </c>
      <c r="Q288" s="2">
        <v>0.3</v>
      </c>
      <c r="R288" s="2">
        <v>0</v>
      </c>
      <c r="S288" s="2"/>
    </row>
    <row r="289" spans="1:19">
      <c r="A289" s="1">
        <v>274</v>
      </c>
      <c r="B289" s="2" t="s">
        <v>325</v>
      </c>
      <c r="C289" s="2">
        <v>29</v>
      </c>
      <c r="D289" s="2" t="s">
        <v>265</v>
      </c>
      <c r="E289" s="2" t="s">
        <v>91</v>
      </c>
      <c r="F289" s="2">
        <v>17</v>
      </c>
      <c r="G289" s="2">
        <v>6</v>
      </c>
      <c r="H289" s="2">
        <v>2</v>
      </c>
      <c r="I289" s="2">
        <v>-1</v>
      </c>
      <c r="J289" s="2">
        <v>0</v>
      </c>
      <c r="K289" s="143">
        <f t="shared" si="4"/>
        <v>0</v>
      </c>
      <c r="L289" s="2">
        <v>0</v>
      </c>
      <c r="M289" s="2">
        <v>0</v>
      </c>
      <c r="N289" s="2"/>
      <c r="O289" s="2">
        <v>-0.5</v>
      </c>
      <c r="P289" s="2">
        <v>-0.1</v>
      </c>
      <c r="Q289" s="2">
        <v>0.1</v>
      </c>
      <c r="R289" s="2">
        <v>2</v>
      </c>
      <c r="S289" s="2" t="s">
        <v>651</v>
      </c>
    </row>
    <row r="290" spans="1:19">
      <c r="A290" s="1">
        <v>275</v>
      </c>
      <c r="B290" s="2" t="s">
        <v>318</v>
      </c>
      <c r="C290" s="2">
        <v>25</v>
      </c>
      <c r="D290" s="2" t="s">
        <v>264</v>
      </c>
      <c r="E290" s="2" t="s">
        <v>89</v>
      </c>
      <c r="F290" s="2">
        <v>17</v>
      </c>
      <c r="G290" s="2">
        <v>17</v>
      </c>
      <c r="H290" s="2">
        <v>2</v>
      </c>
      <c r="I290" s="2">
        <v>6</v>
      </c>
      <c r="J290" s="2">
        <v>0</v>
      </c>
      <c r="K290" s="143">
        <f t="shared" si="4"/>
        <v>0</v>
      </c>
      <c r="L290" s="2">
        <v>1</v>
      </c>
      <c r="M290" s="2">
        <v>50</v>
      </c>
      <c r="N290" s="2">
        <v>10</v>
      </c>
      <c r="O290" s="2">
        <v>3</v>
      </c>
      <c r="P290" s="2">
        <v>0.4</v>
      </c>
      <c r="Q290" s="2">
        <v>0.1</v>
      </c>
      <c r="R290" s="2">
        <v>1</v>
      </c>
      <c r="S290" s="2" t="s">
        <v>650</v>
      </c>
    </row>
    <row r="291" spans="1:19">
      <c r="A291" s="1">
        <v>276</v>
      </c>
      <c r="B291" s="2" t="s">
        <v>754</v>
      </c>
      <c r="C291" s="2">
        <v>25</v>
      </c>
      <c r="D291" s="2" t="s">
        <v>293</v>
      </c>
      <c r="E291" s="2" t="s">
        <v>89</v>
      </c>
      <c r="F291" s="2">
        <v>7</v>
      </c>
      <c r="G291" s="2">
        <v>0</v>
      </c>
      <c r="H291" s="2">
        <v>2</v>
      </c>
      <c r="I291" s="2">
        <v>7</v>
      </c>
      <c r="J291" s="2">
        <v>0</v>
      </c>
      <c r="K291" s="143">
        <f t="shared" si="4"/>
        <v>0</v>
      </c>
      <c r="L291" s="2">
        <v>0</v>
      </c>
      <c r="M291" s="2">
        <v>50</v>
      </c>
      <c r="N291" s="2">
        <v>9</v>
      </c>
      <c r="O291" s="2">
        <v>3.5</v>
      </c>
      <c r="P291" s="2">
        <v>1</v>
      </c>
      <c r="Q291" s="2">
        <v>0.3</v>
      </c>
      <c r="R291" s="2">
        <v>0</v>
      </c>
      <c r="S291" s="2"/>
    </row>
    <row r="292" spans="1:19">
      <c r="A292" s="1">
        <v>277</v>
      </c>
      <c r="B292" s="2" t="s">
        <v>304</v>
      </c>
      <c r="C292" s="2">
        <v>25</v>
      </c>
      <c r="D292" s="2" t="s">
        <v>280</v>
      </c>
      <c r="E292" s="2" t="s">
        <v>89</v>
      </c>
      <c r="F292" s="2">
        <v>3</v>
      </c>
      <c r="G292" s="2">
        <v>0</v>
      </c>
      <c r="H292" s="2">
        <v>2</v>
      </c>
      <c r="I292" s="2">
        <v>-4</v>
      </c>
      <c r="J292" s="2">
        <v>0</v>
      </c>
      <c r="K292" s="143">
        <f t="shared" si="4"/>
        <v>0</v>
      </c>
      <c r="L292" s="2">
        <v>0</v>
      </c>
      <c r="M292" s="2">
        <v>0</v>
      </c>
      <c r="N292" s="2">
        <v>3</v>
      </c>
      <c r="O292" s="2">
        <v>-2</v>
      </c>
      <c r="P292" s="2">
        <v>-1.3</v>
      </c>
      <c r="Q292" s="2">
        <v>0.7</v>
      </c>
      <c r="R292" s="2">
        <v>1</v>
      </c>
      <c r="S292" s="2"/>
    </row>
    <row r="293" spans="1:19">
      <c r="A293" s="1">
        <v>278</v>
      </c>
      <c r="B293" s="2" t="s">
        <v>753</v>
      </c>
      <c r="C293" s="2">
        <v>27</v>
      </c>
      <c r="D293" s="2" t="s">
        <v>654</v>
      </c>
      <c r="E293" s="2" t="s">
        <v>88</v>
      </c>
      <c r="F293" s="2">
        <v>3</v>
      </c>
      <c r="G293" s="2">
        <v>0</v>
      </c>
      <c r="H293" s="2">
        <v>2</v>
      </c>
      <c r="I293" s="2">
        <v>4</v>
      </c>
      <c r="J293" s="2">
        <v>0</v>
      </c>
      <c r="K293" s="143">
        <f t="shared" si="4"/>
        <v>0</v>
      </c>
      <c r="L293" s="2">
        <v>0</v>
      </c>
      <c r="M293" s="2">
        <v>0</v>
      </c>
      <c r="N293" s="2">
        <v>3</v>
      </c>
      <c r="O293" s="2">
        <v>2</v>
      </c>
      <c r="P293" s="2">
        <v>1.3</v>
      </c>
      <c r="Q293" s="2">
        <v>0.7</v>
      </c>
      <c r="R293" s="2">
        <v>0</v>
      </c>
      <c r="S293" s="2"/>
    </row>
    <row r="294" spans="1:19">
      <c r="A294" s="1">
        <v>279</v>
      </c>
      <c r="B294" s="2" t="s">
        <v>587</v>
      </c>
      <c r="C294" s="2">
        <v>24</v>
      </c>
      <c r="D294" s="2" t="s">
        <v>266</v>
      </c>
      <c r="E294" s="2" t="s">
        <v>89</v>
      </c>
      <c r="F294" s="2">
        <v>15</v>
      </c>
      <c r="G294" s="2">
        <v>3</v>
      </c>
      <c r="H294" s="2">
        <v>2</v>
      </c>
      <c r="I294" s="2">
        <v>12</v>
      </c>
      <c r="J294" s="2">
        <v>0</v>
      </c>
      <c r="K294" s="143">
        <f t="shared" si="4"/>
        <v>0</v>
      </c>
      <c r="L294" s="2">
        <v>2</v>
      </c>
      <c r="M294" s="2">
        <v>100</v>
      </c>
      <c r="N294" s="2">
        <v>7</v>
      </c>
      <c r="O294" s="2">
        <v>6</v>
      </c>
      <c r="P294" s="2">
        <v>0.8</v>
      </c>
      <c r="Q294" s="2">
        <v>0.1</v>
      </c>
      <c r="R294" s="2">
        <v>0</v>
      </c>
      <c r="S294" s="2"/>
    </row>
    <row r="295" spans="1:19">
      <c r="A295" s="1">
        <v>280</v>
      </c>
      <c r="B295" s="2" t="s">
        <v>411</v>
      </c>
      <c r="C295" s="2">
        <v>24</v>
      </c>
      <c r="D295" s="2" t="s">
        <v>275</v>
      </c>
      <c r="E295" s="2" t="s">
        <v>89</v>
      </c>
      <c r="F295" s="2">
        <v>17</v>
      </c>
      <c r="G295" s="2">
        <v>17</v>
      </c>
      <c r="H295" s="2">
        <v>2</v>
      </c>
      <c r="I295" s="2">
        <v>5</v>
      </c>
      <c r="J295" s="2">
        <v>0</v>
      </c>
      <c r="K295" s="143">
        <f t="shared" si="4"/>
        <v>0</v>
      </c>
      <c r="L295" s="2">
        <v>1</v>
      </c>
      <c r="M295" s="2">
        <v>50</v>
      </c>
      <c r="N295" s="2">
        <v>5</v>
      </c>
      <c r="O295" s="2">
        <v>2.5</v>
      </c>
      <c r="P295" s="2">
        <v>0.3</v>
      </c>
      <c r="Q295" s="2">
        <v>0.1</v>
      </c>
      <c r="R295" s="2">
        <v>2</v>
      </c>
      <c r="S295" s="2"/>
    </row>
    <row r="296" spans="1:19">
      <c r="A296" s="1">
        <v>281</v>
      </c>
      <c r="B296" s="2" t="s">
        <v>684</v>
      </c>
      <c r="C296" s="2">
        <v>25</v>
      </c>
      <c r="D296" s="2" t="s">
        <v>280</v>
      </c>
      <c r="E296" s="2" t="s">
        <v>90</v>
      </c>
      <c r="F296" s="2">
        <v>1</v>
      </c>
      <c r="G296" s="2">
        <v>1</v>
      </c>
      <c r="H296" s="2">
        <v>2</v>
      </c>
      <c r="I296" s="2">
        <v>2</v>
      </c>
      <c r="J296" s="2">
        <v>0</v>
      </c>
      <c r="K296" s="143">
        <f t="shared" si="4"/>
        <v>0</v>
      </c>
      <c r="L296" s="2">
        <v>0</v>
      </c>
      <c r="M296" s="2">
        <v>0</v>
      </c>
      <c r="N296" s="2">
        <v>3</v>
      </c>
      <c r="O296" s="2">
        <v>1</v>
      </c>
      <c r="P296" s="2">
        <v>2</v>
      </c>
      <c r="Q296" s="2">
        <v>2</v>
      </c>
      <c r="R296" s="2">
        <v>0</v>
      </c>
      <c r="S296" s="2"/>
    </row>
    <row r="297" spans="1:19">
      <c r="A297" s="1">
        <v>282</v>
      </c>
      <c r="B297" s="2" t="s">
        <v>752</v>
      </c>
      <c r="C297" s="2">
        <v>24</v>
      </c>
      <c r="D297" s="2" t="s">
        <v>646</v>
      </c>
      <c r="E297" s="2" t="s">
        <v>89</v>
      </c>
      <c r="F297" s="2">
        <v>8</v>
      </c>
      <c r="G297" s="2">
        <v>2</v>
      </c>
      <c r="H297" s="2">
        <v>1</v>
      </c>
      <c r="I297" s="2">
        <v>9</v>
      </c>
      <c r="J297" s="2">
        <v>0</v>
      </c>
      <c r="K297" s="143">
        <f t="shared" si="4"/>
        <v>0</v>
      </c>
      <c r="L297" s="2">
        <v>0</v>
      </c>
      <c r="M297" s="2">
        <v>100</v>
      </c>
      <c r="N297" s="2">
        <v>9</v>
      </c>
      <c r="O297" s="2">
        <v>9</v>
      </c>
      <c r="P297" s="2">
        <v>1.1000000000000001</v>
      </c>
      <c r="Q297" s="2">
        <v>0.1</v>
      </c>
      <c r="R297" s="2">
        <v>1</v>
      </c>
      <c r="S297" s="2"/>
    </row>
    <row r="298" spans="1:19">
      <c r="A298" s="1">
        <v>283</v>
      </c>
      <c r="B298" s="2" t="s">
        <v>751</v>
      </c>
      <c r="C298" s="2">
        <v>27</v>
      </c>
      <c r="D298" s="2" t="s">
        <v>265</v>
      </c>
      <c r="E298" s="2" t="s">
        <v>652</v>
      </c>
      <c r="F298" s="2">
        <v>17</v>
      </c>
      <c r="G298" s="2">
        <v>0</v>
      </c>
      <c r="H298" s="2">
        <v>1</v>
      </c>
      <c r="I298" s="2">
        <v>0</v>
      </c>
      <c r="J298" s="2">
        <v>0</v>
      </c>
      <c r="K298" s="143">
        <f t="shared" si="4"/>
        <v>0</v>
      </c>
      <c r="L298" s="2">
        <v>0</v>
      </c>
      <c r="M298" s="2">
        <v>0</v>
      </c>
      <c r="N298" s="2"/>
      <c r="O298" s="2">
        <v>0</v>
      </c>
      <c r="P298" s="2">
        <v>0</v>
      </c>
      <c r="Q298" s="2">
        <v>0.1</v>
      </c>
      <c r="R298" s="2">
        <v>1</v>
      </c>
      <c r="S298" s="2"/>
    </row>
    <row r="299" spans="1:19">
      <c r="A299" s="1">
        <v>284</v>
      </c>
      <c r="B299" s="2" t="s">
        <v>750</v>
      </c>
      <c r="C299" s="2">
        <v>24</v>
      </c>
      <c r="D299" s="2" t="s">
        <v>287</v>
      </c>
      <c r="E299" s="2" t="s">
        <v>656</v>
      </c>
      <c r="F299" s="2">
        <v>17</v>
      </c>
      <c r="G299" s="2">
        <v>6</v>
      </c>
      <c r="H299" s="2">
        <v>1</v>
      </c>
      <c r="I299" s="2">
        <v>10</v>
      </c>
      <c r="J299" s="2">
        <v>0</v>
      </c>
      <c r="K299" s="143">
        <f t="shared" si="4"/>
        <v>0</v>
      </c>
      <c r="L299" s="2">
        <v>1</v>
      </c>
      <c r="M299" s="2">
        <v>100</v>
      </c>
      <c r="N299" s="2">
        <v>10</v>
      </c>
      <c r="O299" s="2">
        <v>10</v>
      </c>
      <c r="P299" s="2">
        <v>0.6</v>
      </c>
      <c r="Q299" s="2">
        <v>0.1</v>
      </c>
      <c r="R299" s="2">
        <v>0</v>
      </c>
      <c r="S299" s="2"/>
    </row>
    <row r="300" spans="1:19">
      <c r="A300" s="1">
        <v>285</v>
      </c>
      <c r="B300" s="2" t="s">
        <v>561</v>
      </c>
      <c r="C300" s="2">
        <v>29</v>
      </c>
      <c r="D300" s="2" t="s">
        <v>664</v>
      </c>
      <c r="E300" s="2" t="s">
        <v>89</v>
      </c>
      <c r="F300" s="2">
        <v>12</v>
      </c>
      <c r="G300" s="2">
        <v>9</v>
      </c>
      <c r="H300" s="2">
        <v>1</v>
      </c>
      <c r="I300" s="2">
        <v>6</v>
      </c>
      <c r="J300" s="2">
        <v>0</v>
      </c>
      <c r="K300" s="143">
        <f t="shared" si="4"/>
        <v>0</v>
      </c>
      <c r="L300" s="2">
        <v>1</v>
      </c>
      <c r="M300" s="2">
        <v>100</v>
      </c>
      <c r="N300" s="2">
        <v>6</v>
      </c>
      <c r="O300" s="2">
        <v>6</v>
      </c>
      <c r="P300" s="2">
        <v>0.5</v>
      </c>
      <c r="Q300" s="2">
        <v>0.1</v>
      </c>
      <c r="R300" s="2">
        <v>0</v>
      </c>
      <c r="S300" s="2"/>
    </row>
    <row r="301" spans="1:19">
      <c r="A301" s="1">
        <v>286</v>
      </c>
      <c r="B301" s="2" t="s">
        <v>551</v>
      </c>
      <c r="C301" s="2">
        <v>30</v>
      </c>
      <c r="D301" s="2" t="s">
        <v>291</v>
      </c>
      <c r="E301" s="2" t="s">
        <v>89</v>
      </c>
      <c r="F301" s="2">
        <v>16</v>
      </c>
      <c r="G301" s="2">
        <v>8</v>
      </c>
      <c r="H301" s="2">
        <v>1</v>
      </c>
      <c r="I301" s="2">
        <v>3</v>
      </c>
      <c r="J301" s="2">
        <v>0</v>
      </c>
      <c r="K301" s="143">
        <f t="shared" si="4"/>
        <v>0</v>
      </c>
      <c r="L301" s="2">
        <v>1</v>
      </c>
      <c r="M301" s="2">
        <v>100</v>
      </c>
      <c r="N301" s="2">
        <v>3</v>
      </c>
      <c r="O301" s="2">
        <v>3</v>
      </c>
      <c r="P301" s="2">
        <v>0.2</v>
      </c>
      <c r="Q301" s="2">
        <v>0.1</v>
      </c>
      <c r="R301" s="2">
        <v>0</v>
      </c>
      <c r="S301" s="2"/>
    </row>
    <row r="302" spans="1:19">
      <c r="A302" s="1">
        <v>287</v>
      </c>
      <c r="B302" s="2" t="s">
        <v>749</v>
      </c>
      <c r="C302" s="2">
        <v>25</v>
      </c>
      <c r="D302" s="2" t="s">
        <v>268</v>
      </c>
      <c r="E302" s="2" t="s">
        <v>88</v>
      </c>
      <c r="F302" s="2">
        <v>5</v>
      </c>
      <c r="G302" s="2">
        <v>0</v>
      </c>
      <c r="H302" s="2">
        <v>1</v>
      </c>
      <c r="I302" s="2">
        <v>2</v>
      </c>
      <c r="J302" s="2">
        <v>0</v>
      </c>
      <c r="K302" s="143">
        <f t="shared" si="4"/>
        <v>0</v>
      </c>
      <c r="L302" s="2">
        <v>0</v>
      </c>
      <c r="M302" s="2">
        <v>0</v>
      </c>
      <c r="N302" s="2">
        <v>2</v>
      </c>
      <c r="O302" s="2">
        <v>2</v>
      </c>
      <c r="P302" s="2">
        <v>0.4</v>
      </c>
      <c r="Q302" s="2">
        <v>0.2</v>
      </c>
      <c r="R302" s="2">
        <v>0</v>
      </c>
      <c r="S302" s="2"/>
    </row>
    <row r="303" spans="1:19">
      <c r="A303" s="1">
        <v>288</v>
      </c>
      <c r="B303" s="2" t="s">
        <v>380</v>
      </c>
      <c r="C303" s="2">
        <v>21</v>
      </c>
      <c r="D303" s="2" t="s">
        <v>271</v>
      </c>
      <c r="E303" s="2" t="s">
        <v>89</v>
      </c>
      <c r="F303" s="2">
        <v>13</v>
      </c>
      <c r="G303" s="2">
        <v>12</v>
      </c>
      <c r="H303" s="2">
        <v>1</v>
      </c>
      <c r="I303" s="2">
        <v>9</v>
      </c>
      <c r="J303" s="2">
        <v>0</v>
      </c>
      <c r="K303" s="143">
        <f t="shared" si="4"/>
        <v>0</v>
      </c>
      <c r="L303" s="2">
        <v>0</v>
      </c>
      <c r="M303" s="2">
        <v>100</v>
      </c>
      <c r="N303" s="2">
        <v>9</v>
      </c>
      <c r="O303" s="2">
        <v>9</v>
      </c>
      <c r="P303" s="2">
        <v>0.7</v>
      </c>
      <c r="Q303" s="2">
        <v>0.1</v>
      </c>
      <c r="R303" s="2">
        <v>0</v>
      </c>
      <c r="S303" s="2"/>
    </row>
    <row r="304" spans="1:19">
      <c r="A304" s="1">
        <v>289</v>
      </c>
      <c r="B304" s="2" t="s">
        <v>410</v>
      </c>
      <c r="C304" s="2">
        <v>29</v>
      </c>
      <c r="D304" s="2" t="s">
        <v>275</v>
      </c>
      <c r="E304" s="2" t="s">
        <v>91</v>
      </c>
      <c r="F304" s="2">
        <v>16</v>
      </c>
      <c r="G304" s="2">
        <v>15</v>
      </c>
      <c r="H304" s="2">
        <v>1</v>
      </c>
      <c r="I304" s="2">
        <v>0</v>
      </c>
      <c r="J304" s="2">
        <v>0</v>
      </c>
      <c r="K304" s="143">
        <f t="shared" si="4"/>
        <v>0</v>
      </c>
      <c r="L304" s="2">
        <v>0</v>
      </c>
      <c r="M304" s="2">
        <v>0</v>
      </c>
      <c r="N304" s="2"/>
      <c r="O304" s="2">
        <v>0</v>
      </c>
      <c r="P304" s="2">
        <v>0</v>
      </c>
      <c r="Q304" s="2">
        <v>0.1</v>
      </c>
      <c r="R304" s="2">
        <v>0</v>
      </c>
      <c r="S304" s="2"/>
    </row>
    <row r="305" spans="1:19">
      <c r="A305" s="1">
        <v>290</v>
      </c>
      <c r="B305" s="2" t="s">
        <v>748</v>
      </c>
      <c r="C305" s="2">
        <v>23</v>
      </c>
      <c r="D305" s="2" t="s">
        <v>654</v>
      </c>
      <c r="E305" s="2" t="s">
        <v>89</v>
      </c>
      <c r="F305" s="2">
        <v>15</v>
      </c>
      <c r="G305" s="2">
        <v>0</v>
      </c>
      <c r="H305" s="2">
        <v>1</v>
      </c>
      <c r="I305" s="2">
        <v>7</v>
      </c>
      <c r="J305" s="2">
        <v>0</v>
      </c>
      <c r="K305" s="143">
        <f t="shared" si="4"/>
        <v>0</v>
      </c>
      <c r="L305" s="2">
        <v>0</v>
      </c>
      <c r="M305" s="2">
        <v>100</v>
      </c>
      <c r="N305" s="2">
        <v>7</v>
      </c>
      <c r="O305" s="2">
        <v>7</v>
      </c>
      <c r="P305" s="2">
        <v>0.5</v>
      </c>
      <c r="Q305" s="2">
        <v>0.1</v>
      </c>
      <c r="R305" s="2">
        <v>2</v>
      </c>
      <c r="S305" s="2"/>
    </row>
    <row r="306" spans="1:19">
      <c r="A306" s="1">
        <v>291</v>
      </c>
      <c r="B306" s="2" t="s">
        <v>747</v>
      </c>
      <c r="C306" s="2">
        <v>28</v>
      </c>
      <c r="D306" s="2" t="s">
        <v>275</v>
      </c>
      <c r="E306" s="2" t="s">
        <v>656</v>
      </c>
      <c r="F306" s="2">
        <v>15</v>
      </c>
      <c r="G306" s="2">
        <v>1</v>
      </c>
      <c r="H306" s="2">
        <v>1</v>
      </c>
      <c r="I306" s="2">
        <v>21</v>
      </c>
      <c r="J306" s="2">
        <v>0</v>
      </c>
      <c r="K306" s="143">
        <f t="shared" si="4"/>
        <v>0</v>
      </c>
      <c r="L306" s="2">
        <v>1</v>
      </c>
      <c r="M306" s="2">
        <v>100</v>
      </c>
      <c r="N306" s="2">
        <v>21</v>
      </c>
      <c r="O306" s="2">
        <v>21</v>
      </c>
      <c r="P306" s="2">
        <v>1.4</v>
      </c>
      <c r="Q306" s="2">
        <v>0.1</v>
      </c>
      <c r="R306" s="2">
        <v>0</v>
      </c>
      <c r="S306" s="2"/>
    </row>
    <row r="307" spans="1:19">
      <c r="A307" s="1">
        <v>292</v>
      </c>
      <c r="B307" s="2" t="s">
        <v>542</v>
      </c>
      <c r="C307" s="2">
        <v>24</v>
      </c>
      <c r="D307" s="2" t="s">
        <v>267</v>
      </c>
      <c r="E307" s="2" t="s">
        <v>89</v>
      </c>
      <c r="F307" s="2">
        <v>17</v>
      </c>
      <c r="G307" s="2">
        <v>6</v>
      </c>
      <c r="H307" s="2">
        <v>1</v>
      </c>
      <c r="I307" s="2">
        <v>13</v>
      </c>
      <c r="J307" s="2">
        <v>0</v>
      </c>
      <c r="K307" s="143">
        <f t="shared" si="4"/>
        <v>0</v>
      </c>
      <c r="L307" s="2">
        <v>1</v>
      </c>
      <c r="M307" s="2">
        <v>100</v>
      </c>
      <c r="N307" s="2">
        <v>13</v>
      </c>
      <c r="O307" s="2">
        <v>13</v>
      </c>
      <c r="P307" s="2">
        <v>0.8</v>
      </c>
      <c r="Q307" s="2">
        <v>0.1</v>
      </c>
      <c r="R307" s="2">
        <v>0</v>
      </c>
      <c r="S307" s="2"/>
    </row>
    <row r="308" spans="1:19">
      <c r="A308" s="1">
        <v>293</v>
      </c>
      <c r="B308" s="2" t="s">
        <v>462</v>
      </c>
      <c r="C308" s="2">
        <v>23</v>
      </c>
      <c r="D308" s="2" t="s">
        <v>281</v>
      </c>
      <c r="E308" s="2" t="s">
        <v>89</v>
      </c>
      <c r="F308" s="2">
        <v>14</v>
      </c>
      <c r="G308" s="2">
        <v>8</v>
      </c>
      <c r="H308" s="2">
        <v>1</v>
      </c>
      <c r="I308" s="2">
        <v>12</v>
      </c>
      <c r="J308" s="2">
        <v>0</v>
      </c>
      <c r="K308" s="143">
        <f t="shared" si="4"/>
        <v>0</v>
      </c>
      <c r="L308" s="2">
        <v>0</v>
      </c>
      <c r="M308" s="2">
        <v>0</v>
      </c>
      <c r="N308" s="2">
        <v>13</v>
      </c>
      <c r="O308" s="2">
        <v>12</v>
      </c>
      <c r="P308" s="2">
        <v>0.9</v>
      </c>
      <c r="Q308" s="2">
        <v>0.1</v>
      </c>
      <c r="R308" s="2">
        <v>0</v>
      </c>
      <c r="S308" s="2"/>
    </row>
    <row r="309" spans="1:19">
      <c r="A309" s="1">
        <v>294</v>
      </c>
      <c r="B309" s="2" t="s">
        <v>413</v>
      </c>
      <c r="C309" s="2">
        <v>23</v>
      </c>
      <c r="D309" s="2" t="s">
        <v>275</v>
      </c>
      <c r="E309" s="2" t="s">
        <v>89</v>
      </c>
      <c r="F309" s="2">
        <v>17</v>
      </c>
      <c r="G309" s="2">
        <v>0</v>
      </c>
      <c r="H309" s="2">
        <v>1</v>
      </c>
      <c r="I309" s="2">
        <v>5</v>
      </c>
      <c r="J309" s="2">
        <v>0</v>
      </c>
      <c r="K309" s="143">
        <f t="shared" si="4"/>
        <v>0</v>
      </c>
      <c r="L309" s="2">
        <v>1</v>
      </c>
      <c r="M309" s="2">
        <v>100</v>
      </c>
      <c r="N309" s="2">
        <v>5</v>
      </c>
      <c r="O309" s="2">
        <v>5</v>
      </c>
      <c r="P309" s="2">
        <v>0.3</v>
      </c>
      <c r="Q309" s="2">
        <v>0.1</v>
      </c>
      <c r="R309" s="2">
        <v>4</v>
      </c>
      <c r="S309" s="2"/>
    </row>
    <row r="310" spans="1:19">
      <c r="A310" s="1">
        <v>295</v>
      </c>
      <c r="B310" s="2" t="s">
        <v>494</v>
      </c>
      <c r="C310" s="2">
        <v>28</v>
      </c>
      <c r="D310" s="2" t="s">
        <v>648</v>
      </c>
      <c r="E310" s="2" t="s">
        <v>89</v>
      </c>
      <c r="F310" s="2">
        <v>7</v>
      </c>
      <c r="G310" s="2">
        <v>7</v>
      </c>
      <c r="H310" s="2">
        <v>1</v>
      </c>
      <c r="I310" s="2">
        <v>2</v>
      </c>
      <c r="J310" s="2">
        <v>0</v>
      </c>
      <c r="K310" s="143">
        <f t="shared" si="4"/>
        <v>0</v>
      </c>
      <c r="L310" s="2">
        <v>1</v>
      </c>
      <c r="M310" s="2">
        <v>100</v>
      </c>
      <c r="N310" s="2">
        <v>2</v>
      </c>
      <c r="O310" s="2">
        <v>2</v>
      </c>
      <c r="P310" s="2">
        <v>0.3</v>
      </c>
      <c r="Q310" s="2">
        <v>0.1</v>
      </c>
      <c r="R310" s="2">
        <v>1</v>
      </c>
      <c r="S310" s="2"/>
    </row>
    <row r="311" spans="1:19">
      <c r="A311" s="1">
        <v>296</v>
      </c>
      <c r="B311" s="2" t="s">
        <v>578</v>
      </c>
      <c r="C311" s="2">
        <v>25</v>
      </c>
      <c r="D311" s="2" t="s">
        <v>676</v>
      </c>
      <c r="E311" s="2" t="s">
        <v>91</v>
      </c>
      <c r="F311" s="2">
        <v>17</v>
      </c>
      <c r="G311" s="2">
        <v>10</v>
      </c>
      <c r="H311" s="2">
        <v>1</v>
      </c>
      <c r="I311" s="2">
        <v>-4</v>
      </c>
      <c r="J311" s="2">
        <v>0</v>
      </c>
      <c r="K311" s="143">
        <f t="shared" si="4"/>
        <v>0</v>
      </c>
      <c r="L311" s="2">
        <v>0</v>
      </c>
      <c r="M311" s="2">
        <v>0</v>
      </c>
      <c r="N311" s="2">
        <v>-4</v>
      </c>
      <c r="O311" s="2">
        <v>-4</v>
      </c>
      <c r="P311" s="2">
        <v>-0.2</v>
      </c>
      <c r="Q311" s="2">
        <v>0.1</v>
      </c>
      <c r="R311" s="2">
        <v>0</v>
      </c>
      <c r="S311" s="2"/>
    </row>
    <row r="312" spans="1:19">
      <c r="A312" s="1">
        <v>297</v>
      </c>
      <c r="B312" s="2" t="s">
        <v>746</v>
      </c>
      <c r="C312" s="2">
        <v>27</v>
      </c>
      <c r="D312" s="2" t="s">
        <v>646</v>
      </c>
      <c r="E312" s="2" t="s">
        <v>652</v>
      </c>
      <c r="F312" s="2">
        <v>17</v>
      </c>
      <c r="G312" s="2">
        <v>0</v>
      </c>
      <c r="H312" s="2">
        <v>1</v>
      </c>
      <c r="I312" s="2">
        <v>11</v>
      </c>
      <c r="J312" s="2">
        <v>0</v>
      </c>
      <c r="K312" s="143">
        <f t="shared" si="4"/>
        <v>0</v>
      </c>
      <c r="L312" s="2">
        <v>1</v>
      </c>
      <c r="M312" s="2">
        <v>100</v>
      </c>
      <c r="N312" s="2">
        <v>11</v>
      </c>
      <c r="O312" s="2">
        <v>11</v>
      </c>
      <c r="P312" s="2">
        <v>0.6</v>
      </c>
      <c r="Q312" s="2">
        <v>0.1</v>
      </c>
      <c r="R312" s="2">
        <v>0</v>
      </c>
      <c r="S312" s="2"/>
    </row>
    <row r="313" spans="1:19">
      <c r="A313" s="1">
        <v>298</v>
      </c>
      <c r="B313" s="2" t="s">
        <v>745</v>
      </c>
      <c r="C313" s="2">
        <v>22</v>
      </c>
      <c r="D313" s="2" t="s">
        <v>676</v>
      </c>
      <c r="E313" s="2" t="s">
        <v>744</v>
      </c>
      <c r="F313" s="2">
        <v>17</v>
      </c>
      <c r="G313" s="2">
        <v>1</v>
      </c>
      <c r="H313" s="2">
        <v>1</v>
      </c>
      <c r="I313" s="2">
        <v>1</v>
      </c>
      <c r="J313" s="2">
        <v>0</v>
      </c>
      <c r="K313" s="143">
        <f t="shared" si="4"/>
        <v>0</v>
      </c>
      <c r="L313" s="2">
        <v>0</v>
      </c>
      <c r="M313" s="2">
        <v>0</v>
      </c>
      <c r="N313" s="2">
        <v>1</v>
      </c>
      <c r="O313" s="2">
        <v>1</v>
      </c>
      <c r="P313" s="2">
        <v>0.1</v>
      </c>
      <c r="Q313" s="2">
        <v>0.1</v>
      </c>
      <c r="R313" s="2">
        <v>0</v>
      </c>
      <c r="S313" s="2"/>
    </row>
    <row r="314" spans="1:19">
      <c r="A314" s="1">
        <v>299</v>
      </c>
      <c r="B314" s="2" t="s">
        <v>675</v>
      </c>
      <c r="C314" s="2">
        <v>24</v>
      </c>
      <c r="D314" s="2" t="s">
        <v>277</v>
      </c>
      <c r="E314" s="2" t="s">
        <v>90</v>
      </c>
      <c r="F314" s="2">
        <v>2</v>
      </c>
      <c r="G314" s="2">
        <v>0</v>
      </c>
      <c r="H314" s="2">
        <v>1</v>
      </c>
      <c r="I314" s="2">
        <v>2</v>
      </c>
      <c r="J314" s="2">
        <v>0</v>
      </c>
      <c r="K314" s="143">
        <f t="shared" si="4"/>
        <v>0</v>
      </c>
      <c r="L314" s="2">
        <v>0</v>
      </c>
      <c r="M314" s="2">
        <v>0</v>
      </c>
      <c r="N314" s="2">
        <v>2</v>
      </c>
      <c r="O314" s="2">
        <v>2</v>
      </c>
      <c r="P314" s="2">
        <v>1</v>
      </c>
      <c r="Q314" s="2">
        <v>0.5</v>
      </c>
      <c r="R314" s="2">
        <v>0</v>
      </c>
      <c r="S314" s="2"/>
    </row>
    <row r="315" spans="1:19">
      <c r="A315" s="1">
        <v>300</v>
      </c>
      <c r="B315" s="2" t="s">
        <v>743</v>
      </c>
      <c r="C315" s="2">
        <v>30</v>
      </c>
      <c r="D315" s="2" t="s">
        <v>273</v>
      </c>
      <c r="E315" s="2" t="s">
        <v>91</v>
      </c>
      <c r="F315" s="2">
        <v>11</v>
      </c>
      <c r="G315" s="2">
        <v>0</v>
      </c>
      <c r="H315" s="2">
        <v>1</v>
      </c>
      <c r="I315" s="2">
        <v>1</v>
      </c>
      <c r="J315" s="2">
        <v>0</v>
      </c>
      <c r="K315" s="143">
        <f t="shared" si="4"/>
        <v>0</v>
      </c>
      <c r="L315" s="2">
        <v>1</v>
      </c>
      <c r="M315" s="2">
        <v>100</v>
      </c>
      <c r="N315" s="2">
        <v>1</v>
      </c>
      <c r="O315" s="2">
        <v>1</v>
      </c>
      <c r="P315" s="2">
        <v>0.1</v>
      </c>
      <c r="Q315" s="2">
        <v>0.1</v>
      </c>
      <c r="R315" s="2">
        <v>1</v>
      </c>
      <c r="S315" s="2"/>
    </row>
    <row r="316" spans="1:19">
      <c r="A316" s="1">
        <v>301</v>
      </c>
      <c r="B316" s="2" t="s">
        <v>742</v>
      </c>
      <c r="C316" s="2">
        <v>24</v>
      </c>
      <c r="D316" s="2" t="s">
        <v>646</v>
      </c>
      <c r="E316" s="2" t="s">
        <v>89</v>
      </c>
      <c r="F316" s="2">
        <v>4</v>
      </c>
      <c r="G316" s="2">
        <v>0</v>
      </c>
      <c r="H316" s="2">
        <v>1</v>
      </c>
      <c r="I316" s="2">
        <v>-1</v>
      </c>
      <c r="J316" s="2">
        <v>0</v>
      </c>
      <c r="K316" s="143">
        <f t="shared" si="4"/>
        <v>0</v>
      </c>
      <c r="L316" s="2">
        <v>0</v>
      </c>
      <c r="M316" s="2">
        <v>0</v>
      </c>
      <c r="N316" s="2"/>
      <c r="O316" s="2">
        <v>-1</v>
      </c>
      <c r="P316" s="2">
        <v>-0.3</v>
      </c>
      <c r="Q316" s="2">
        <v>0.3</v>
      </c>
      <c r="R316" s="2">
        <v>0</v>
      </c>
      <c r="S316" s="2"/>
    </row>
    <row r="317" spans="1:19">
      <c r="A317" s="1">
        <v>302</v>
      </c>
      <c r="B317" s="2" t="s">
        <v>741</v>
      </c>
      <c r="C317" s="2">
        <v>24</v>
      </c>
      <c r="D317" s="2" t="s">
        <v>291</v>
      </c>
      <c r="E317" s="2" t="s">
        <v>89</v>
      </c>
      <c r="F317" s="2">
        <v>12</v>
      </c>
      <c r="G317" s="2">
        <v>0</v>
      </c>
      <c r="H317" s="2">
        <v>1</v>
      </c>
      <c r="I317" s="2">
        <v>-5</v>
      </c>
      <c r="J317" s="2">
        <v>0</v>
      </c>
      <c r="K317" s="143">
        <f t="shared" si="4"/>
        <v>0</v>
      </c>
      <c r="L317" s="2">
        <v>0</v>
      </c>
      <c r="M317" s="2">
        <v>0</v>
      </c>
      <c r="N317" s="2"/>
      <c r="O317" s="2">
        <v>-5</v>
      </c>
      <c r="P317" s="2">
        <v>-0.4</v>
      </c>
      <c r="Q317" s="2">
        <v>0.1</v>
      </c>
      <c r="R317" s="2">
        <v>5</v>
      </c>
      <c r="S317" s="2"/>
    </row>
    <row r="318" spans="1:19">
      <c r="A318" s="1">
        <v>303</v>
      </c>
      <c r="B318" s="2" t="s">
        <v>469</v>
      </c>
      <c r="C318" s="2">
        <v>25</v>
      </c>
      <c r="D318" s="2" t="s">
        <v>282</v>
      </c>
      <c r="E318" s="2" t="s">
        <v>89</v>
      </c>
      <c r="F318" s="2">
        <v>17</v>
      </c>
      <c r="G318" s="2">
        <v>17</v>
      </c>
      <c r="H318" s="2">
        <v>1</v>
      </c>
      <c r="I318" s="2">
        <v>3</v>
      </c>
      <c r="J318" s="2">
        <v>0</v>
      </c>
      <c r="K318" s="143">
        <f t="shared" si="4"/>
        <v>0</v>
      </c>
      <c r="L318" s="2">
        <v>0</v>
      </c>
      <c r="M318" s="2">
        <v>0</v>
      </c>
      <c r="N318" s="2">
        <v>3</v>
      </c>
      <c r="O318" s="2">
        <v>3</v>
      </c>
      <c r="P318" s="2">
        <v>0.2</v>
      </c>
      <c r="Q318" s="2">
        <v>0.1</v>
      </c>
      <c r="R318" s="2">
        <v>1</v>
      </c>
      <c r="S318" s="2" t="s">
        <v>658</v>
      </c>
    </row>
    <row r="319" spans="1:19">
      <c r="A319" s="1">
        <v>304</v>
      </c>
      <c r="B319" s="2" t="s">
        <v>740</v>
      </c>
      <c r="C319" s="2">
        <v>26</v>
      </c>
      <c r="D319" s="2" t="s">
        <v>664</v>
      </c>
      <c r="E319" s="2" t="s">
        <v>727</v>
      </c>
      <c r="F319" s="2">
        <v>14</v>
      </c>
      <c r="G319" s="2">
        <v>9</v>
      </c>
      <c r="H319" s="2">
        <v>1</v>
      </c>
      <c r="I319" s="2">
        <v>5</v>
      </c>
      <c r="J319" s="2">
        <v>0</v>
      </c>
      <c r="K319" s="143">
        <f t="shared" si="4"/>
        <v>0</v>
      </c>
      <c r="L319" s="2">
        <v>0</v>
      </c>
      <c r="M319" s="2">
        <v>100</v>
      </c>
      <c r="N319" s="2">
        <v>5</v>
      </c>
      <c r="O319" s="2">
        <v>5</v>
      </c>
      <c r="P319" s="2">
        <v>0.4</v>
      </c>
      <c r="Q319" s="2">
        <v>0.1</v>
      </c>
      <c r="R319" s="2">
        <v>2</v>
      </c>
      <c r="S319" s="2"/>
    </row>
    <row r="320" spans="1:19">
      <c r="A320" s="1">
        <v>305</v>
      </c>
      <c r="B320" s="2" t="s">
        <v>300</v>
      </c>
      <c r="C320" s="2">
        <v>35</v>
      </c>
      <c r="D320" s="2" t="s">
        <v>676</v>
      </c>
      <c r="E320" s="2" t="s">
        <v>91</v>
      </c>
      <c r="F320" s="2">
        <v>16</v>
      </c>
      <c r="G320" s="2">
        <v>16</v>
      </c>
      <c r="H320" s="2">
        <v>1</v>
      </c>
      <c r="I320" s="2">
        <v>1</v>
      </c>
      <c r="J320" s="2">
        <v>0</v>
      </c>
      <c r="K320" s="143">
        <f t="shared" si="4"/>
        <v>0</v>
      </c>
      <c r="L320" s="2">
        <v>0</v>
      </c>
      <c r="M320" s="2">
        <v>100</v>
      </c>
      <c r="N320" s="2">
        <v>1</v>
      </c>
      <c r="O320" s="2">
        <v>1</v>
      </c>
      <c r="P320" s="2">
        <v>0.1</v>
      </c>
      <c r="Q320" s="2">
        <v>0.1</v>
      </c>
      <c r="R320" s="2">
        <v>2</v>
      </c>
      <c r="S320" s="2" t="s">
        <v>651</v>
      </c>
    </row>
    <row r="321" spans="1:19">
      <c r="A321" s="1">
        <v>306</v>
      </c>
      <c r="B321" s="2" t="s">
        <v>739</v>
      </c>
      <c r="C321" s="2">
        <v>27</v>
      </c>
      <c r="D321" s="2" t="s">
        <v>291</v>
      </c>
      <c r="E321" s="2" t="s">
        <v>88</v>
      </c>
      <c r="F321" s="2">
        <v>3</v>
      </c>
      <c r="G321" s="2">
        <v>0</v>
      </c>
      <c r="H321" s="2">
        <v>1</v>
      </c>
      <c r="I321" s="2">
        <v>2</v>
      </c>
      <c r="J321" s="2">
        <v>0</v>
      </c>
      <c r="K321" s="143">
        <f t="shared" si="4"/>
        <v>0</v>
      </c>
      <c r="L321" s="2">
        <v>0</v>
      </c>
      <c r="M321" s="2">
        <v>0</v>
      </c>
      <c r="N321" s="2">
        <v>2</v>
      </c>
      <c r="O321" s="2">
        <v>2</v>
      </c>
      <c r="P321" s="2">
        <v>0.7</v>
      </c>
      <c r="Q321" s="2">
        <v>0.3</v>
      </c>
      <c r="R321" s="2">
        <v>0</v>
      </c>
      <c r="S321" s="2"/>
    </row>
    <row r="322" spans="1:19">
      <c r="A322" s="1">
        <v>307</v>
      </c>
      <c r="B322" s="2" t="s">
        <v>738</v>
      </c>
      <c r="C322" s="2">
        <v>25</v>
      </c>
      <c r="D322" s="2" t="s">
        <v>270</v>
      </c>
      <c r="E322" s="2" t="s">
        <v>91</v>
      </c>
      <c r="F322" s="2">
        <v>13</v>
      </c>
      <c r="G322" s="2">
        <v>3</v>
      </c>
      <c r="H322" s="2">
        <v>1</v>
      </c>
      <c r="I322" s="2">
        <v>2</v>
      </c>
      <c r="J322" s="2">
        <v>0</v>
      </c>
      <c r="K322" s="143">
        <f t="shared" si="4"/>
        <v>0</v>
      </c>
      <c r="L322" s="2">
        <v>1</v>
      </c>
      <c r="M322" s="2">
        <v>100</v>
      </c>
      <c r="N322" s="2">
        <v>2</v>
      </c>
      <c r="O322" s="2">
        <v>2</v>
      </c>
      <c r="P322" s="2">
        <v>0.2</v>
      </c>
      <c r="Q322" s="2">
        <v>0.1</v>
      </c>
      <c r="R322" s="2">
        <v>0</v>
      </c>
      <c r="S322" s="2"/>
    </row>
    <row r="323" spans="1:19">
      <c r="A323" s="1">
        <v>308</v>
      </c>
      <c r="B323" s="2" t="s">
        <v>519</v>
      </c>
      <c r="C323" s="2">
        <v>25</v>
      </c>
      <c r="D323" s="2" t="s">
        <v>662</v>
      </c>
      <c r="E323" s="2" t="s">
        <v>88</v>
      </c>
      <c r="F323" s="2">
        <v>10</v>
      </c>
      <c r="G323" s="2">
        <v>0</v>
      </c>
      <c r="H323" s="2">
        <v>1</v>
      </c>
      <c r="I323" s="2">
        <v>0</v>
      </c>
      <c r="J323" s="2">
        <v>0</v>
      </c>
      <c r="K323" s="143">
        <f t="shared" si="4"/>
        <v>0</v>
      </c>
      <c r="L323" s="2">
        <v>0</v>
      </c>
      <c r="M323" s="2">
        <v>0</v>
      </c>
      <c r="N323" s="2"/>
      <c r="O323" s="2">
        <v>0</v>
      </c>
      <c r="P323" s="2">
        <v>0</v>
      </c>
      <c r="Q323" s="2">
        <v>0.1</v>
      </c>
      <c r="R323" s="2">
        <v>1</v>
      </c>
      <c r="S323" s="2"/>
    </row>
    <row r="324" spans="1:19">
      <c r="A324" s="1">
        <v>309</v>
      </c>
      <c r="B324" s="2" t="s">
        <v>478</v>
      </c>
      <c r="C324" s="2">
        <v>23</v>
      </c>
      <c r="D324" s="2" t="s">
        <v>283</v>
      </c>
      <c r="E324" s="2" t="s">
        <v>89</v>
      </c>
      <c r="F324" s="2">
        <v>17</v>
      </c>
      <c r="G324" s="2">
        <v>17</v>
      </c>
      <c r="H324" s="2">
        <v>1</v>
      </c>
      <c r="I324" s="2">
        <v>-3</v>
      </c>
      <c r="J324" s="2">
        <v>0</v>
      </c>
      <c r="K324" s="143">
        <f t="shared" ref="K324:K387" si="5">J324/H324</f>
        <v>0</v>
      </c>
      <c r="L324" s="2">
        <v>0</v>
      </c>
      <c r="M324" s="2">
        <v>0</v>
      </c>
      <c r="N324" s="2">
        <v>-3</v>
      </c>
      <c r="O324" s="2">
        <v>-3</v>
      </c>
      <c r="P324" s="2">
        <v>-0.2</v>
      </c>
      <c r="Q324" s="2">
        <v>0.1</v>
      </c>
      <c r="R324" s="2">
        <v>0</v>
      </c>
      <c r="S324" s="2"/>
    </row>
    <row r="325" spans="1:19">
      <c r="A325" s="1">
        <v>310</v>
      </c>
      <c r="B325" s="2" t="s">
        <v>737</v>
      </c>
      <c r="C325" s="2">
        <v>26</v>
      </c>
      <c r="D325" s="2" t="s">
        <v>277</v>
      </c>
      <c r="E325" s="2" t="s">
        <v>736</v>
      </c>
      <c r="F325" s="2">
        <v>17</v>
      </c>
      <c r="G325" s="2">
        <v>17</v>
      </c>
      <c r="H325" s="2">
        <v>1</v>
      </c>
      <c r="I325" s="2">
        <v>2</v>
      </c>
      <c r="J325" s="2">
        <v>0</v>
      </c>
      <c r="K325" s="143">
        <f t="shared" si="5"/>
        <v>0</v>
      </c>
      <c r="L325" s="2">
        <v>1</v>
      </c>
      <c r="M325" s="2">
        <v>100</v>
      </c>
      <c r="N325" s="2">
        <v>2</v>
      </c>
      <c r="O325" s="2">
        <v>2</v>
      </c>
      <c r="P325" s="2">
        <v>0.1</v>
      </c>
      <c r="Q325" s="2">
        <v>0.1</v>
      </c>
      <c r="R325" s="2">
        <v>0</v>
      </c>
      <c r="S325" s="2"/>
    </row>
    <row r="326" spans="1:19">
      <c r="A326" s="1">
        <v>311</v>
      </c>
      <c r="B326" s="2" t="s">
        <v>418</v>
      </c>
      <c r="C326" s="2">
        <v>25</v>
      </c>
      <c r="D326" s="2" t="s">
        <v>276</v>
      </c>
      <c r="E326" s="2" t="s">
        <v>91</v>
      </c>
      <c r="F326" s="2">
        <v>16</v>
      </c>
      <c r="G326" s="2">
        <v>16</v>
      </c>
      <c r="H326" s="2">
        <v>1</v>
      </c>
      <c r="I326" s="2">
        <v>2</v>
      </c>
      <c r="J326" s="2">
        <v>1</v>
      </c>
      <c r="K326" s="143">
        <f t="shared" si="5"/>
        <v>1</v>
      </c>
      <c r="L326" s="2">
        <v>1</v>
      </c>
      <c r="M326" s="2">
        <v>100</v>
      </c>
      <c r="N326" s="2">
        <v>2</v>
      </c>
      <c r="O326" s="2">
        <v>2</v>
      </c>
      <c r="P326" s="2">
        <v>0.1</v>
      </c>
      <c r="Q326" s="2">
        <v>0.1</v>
      </c>
      <c r="R326" s="2">
        <v>0</v>
      </c>
      <c r="S326" s="2" t="s">
        <v>651</v>
      </c>
    </row>
    <row r="327" spans="1:19">
      <c r="A327" s="1">
        <v>312</v>
      </c>
      <c r="B327" s="2" t="s">
        <v>644</v>
      </c>
      <c r="C327" s="2">
        <v>29</v>
      </c>
      <c r="D327" s="2" t="s">
        <v>293</v>
      </c>
      <c r="E327" s="2" t="s">
        <v>89</v>
      </c>
      <c r="F327" s="2">
        <v>17</v>
      </c>
      <c r="G327" s="2">
        <v>5</v>
      </c>
      <c r="H327" s="2">
        <v>1</v>
      </c>
      <c r="I327" s="2">
        <v>0</v>
      </c>
      <c r="J327" s="2">
        <v>0</v>
      </c>
      <c r="K327" s="143">
        <f t="shared" si="5"/>
        <v>0</v>
      </c>
      <c r="L327" s="2">
        <v>0</v>
      </c>
      <c r="M327" s="2">
        <v>0</v>
      </c>
      <c r="N327" s="2"/>
      <c r="O327" s="2">
        <v>0</v>
      </c>
      <c r="P327" s="2">
        <v>0</v>
      </c>
      <c r="Q327" s="2">
        <v>0.1</v>
      </c>
      <c r="R327" s="2">
        <v>0</v>
      </c>
      <c r="S327" s="2"/>
    </row>
    <row r="328" spans="1:19">
      <c r="A328" s="1">
        <v>313</v>
      </c>
      <c r="B328" s="2" t="s">
        <v>454</v>
      </c>
      <c r="C328" s="2">
        <v>24</v>
      </c>
      <c r="D328" s="2" t="s">
        <v>280</v>
      </c>
      <c r="E328" s="2" t="s">
        <v>89</v>
      </c>
      <c r="F328" s="2">
        <v>17</v>
      </c>
      <c r="G328" s="2">
        <v>13</v>
      </c>
      <c r="H328" s="2">
        <v>1</v>
      </c>
      <c r="I328" s="2">
        <v>1</v>
      </c>
      <c r="J328" s="2">
        <v>0</v>
      </c>
      <c r="K328" s="143">
        <f t="shared" si="5"/>
        <v>0</v>
      </c>
      <c r="L328" s="2">
        <v>0</v>
      </c>
      <c r="M328" s="2">
        <v>0</v>
      </c>
      <c r="N328" s="2">
        <v>1</v>
      </c>
      <c r="O328" s="2">
        <v>1</v>
      </c>
      <c r="P328" s="2">
        <v>0.1</v>
      </c>
      <c r="Q328" s="2">
        <v>0.1</v>
      </c>
      <c r="R328" s="2">
        <v>0</v>
      </c>
      <c r="S328" s="2"/>
    </row>
    <row r="329" spans="1:19">
      <c r="A329" s="1">
        <v>314</v>
      </c>
      <c r="B329" s="2" t="s">
        <v>548</v>
      </c>
      <c r="C329" s="2">
        <v>25</v>
      </c>
      <c r="D329" s="2" t="s">
        <v>291</v>
      </c>
      <c r="E329" s="2" t="s">
        <v>91</v>
      </c>
      <c r="F329" s="2">
        <v>17</v>
      </c>
      <c r="G329" s="2">
        <v>11</v>
      </c>
      <c r="H329" s="2">
        <v>1</v>
      </c>
      <c r="I329" s="2">
        <v>17</v>
      </c>
      <c r="J329" s="2">
        <v>0</v>
      </c>
      <c r="K329" s="143">
        <f t="shared" si="5"/>
        <v>0</v>
      </c>
      <c r="L329" s="2">
        <v>1</v>
      </c>
      <c r="M329" s="2">
        <v>100</v>
      </c>
      <c r="N329" s="2">
        <v>17</v>
      </c>
      <c r="O329" s="2">
        <v>17</v>
      </c>
      <c r="P329" s="2">
        <v>1</v>
      </c>
      <c r="Q329" s="2">
        <v>0.1</v>
      </c>
      <c r="R329" s="2">
        <v>2</v>
      </c>
      <c r="S329" s="2"/>
    </row>
    <row r="330" spans="1:19">
      <c r="A330" s="1">
        <v>315</v>
      </c>
      <c r="B330" s="2" t="s">
        <v>735</v>
      </c>
      <c r="C330" s="2">
        <v>27</v>
      </c>
      <c r="D330" s="2" t="s">
        <v>676</v>
      </c>
      <c r="E330" s="2" t="s">
        <v>90</v>
      </c>
      <c r="F330" s="2">
        <v>1</v>
      </c>
      <c r="G330" s="2">
        <v>0</v>
      </c>
      <c r="H330" s="2">
        <v>1</v>
      </c>
      <c r="I330" s="2">
        <v>5</v>
      </c>
      <c r="J330" s="2">
        <v>0</v>
      </c>
      <c r="K330" s="143">
        <f t="shared" si="5"/>
        <v>0</v>
      </c>
      <c r="L330" s="2">
        <v>0</v>
      </c>
      <c r="M330" s="2">
        <v>0</v>
      </c>
      <c r="N330" s="2">
        <v>5</v>
      </c>
      <c r="O330" s="2">
        <v>5</v>
      </c>
      <c r="P330" s="2">
        <v>5</v>
      </c>
      <c r="Q330" s="2">
        <v>1</v>
      </c>
      <c r="R330" s="2">
        <v>1</v>
      </c>
      <c r="S330" s="2"/>
    </row>
    <row r="331" spans="1:19">
      <c r="A331" s="1">
        <v>316</v>
      </c>
      <c r="B331" s="2" t="s">
        <v>503</v>
      </c>
      <c r="C331" s="2">
        <v>24</v>
      </c>
      <c r="D331" s="2" t="s">
        <v>646</v>
      </c>
      <c r="E331" s="2" t="s">
        <v>89</v>
      </c>
      <c r="F331" s="2">
        <v>8</v>
      </c>
      <c r="G331" s="2">
        <v>8</v>
      </c>
      <c r="H331" s="2">
        <v>1</v>
      </c>
      <c r="I331" s="2">
        <v>7</v>
      </c>
      <c r="J331" s="2">
        <v>0</v>
      </c>
      <c r="K331" s="143">
        <f t="shared" si="5"/>
        <v>0</v>
      </c>
      <c r="L331" s="2">
        <v>1</v>
      </c>
      <c r="M331" s="2">
        <v>100</v>
      </c>
      <c r="N331" s="2">
        <v>7</v>
      </c>
      <c r="O331" s="2">
        <v>7</v>
      </c>
      <c r="P331" s="2">
        <v>0.9</v>
      </c>
      <c r="Q331" s="2">
        <v>0.1</v>
      </c>
      <c r="R331" s="2">
        <v>1</v>
      </c>
      <c r="S331" s="2"/>
    </row>
    <row r="332" spans="1:19">
      <c r="A332" s="1">
        <v>317</v>
      </c>
      <c r="B332" s="2" t="s">
        <v>492</v>
      </c>
      <c r="C332" s="2">
        <v>25</v>
      </c>
      <c r="D332" s="2" t="s">
        <v>648</v>
      </c>
      <c r="E332" s="2" t="s">
        <v>91</v>
      </c>
      <c r="F332" s="2">
        <v>14</v>
      </c>
      <c r="G332" s="2">
        <v>14</v>
      </c>
      <c r="H332" s="2">
        <v>1</v>
      </c>
      <c r="I332" s="2">
        <v>-4</v>
      </c>
      <c r="J332" s="2">
        <v>0</v>
      </c>
      <c r="K332" s="143">
        <f t="shared" si="5"/>
        <v>0</v>
      </c>
      <c r="L332" s="2">
        <v>0</v>
      </c>
      <c r="M332" s="2">
        <v>0</v>
      </c>
      <c r="N332" s="2">
        <v>-4</v>
      </c>
      <c r="O332" s="2">
        <v>-4</v>
      </c>
      <c r="P332" s="2">
        <v>-0.3</v>
      </c>
      <c r="Q332" s="2">
        <v>0.1</v>
      </c>
      <c r="R332" s="2">
        <v>2</v>
      </c>
      <c r="S332" s="2"/>
    </row>
    <row r="333" spans="1:19">
      <c r="A333" s="1">
        <v>318</v>
      </c>
      <c r="B333" s="2" t="s">
        <v>734</v>
      </c>
      <c r="C333" s="2">
        <v>23</v>
      </c>
      <c r="D333" s="2" t="s">
        <v>664</v>
      </c>
      <c r="E333" s="2" t="s">
        <v>656</v>
      </c>
      <c r="F333" s="2">
        <v>17</v>
      </c>
      <c r="G333" s="2">
        <v>1</v>
      </c>
      <c r="H333" s="2">
        <v>1</v>
      </c>
      <c r="I333" s="2">
        <v>2</v>
      </c>
      <c r="J333" s="2">
        <v>0</v>
      </c>
      <c r="K333" s="143">
        <f t="shared" si="5"/>
        <v>0</v>
      </c>
      <c r="L333" s="2">
        <v>1</v>
      </c>
      <c r="M333" s="2">
        <v>100</v>
      </c>
      <c r="N333" s="2">
        <v>2</v>
      </c>
      <c r="O333" s="2">
        <v>2</v>
      </c>
      <c r="P333" s="2">
        <v>0.1</v>
      </c>
      <c r="Q333" s="2">
        <v>0.1</v>
      </c>
      <c r="R333" s="2">
        <v>0</v>
      </c>
      <c r="S333" s="2"/>
    </row>
    <row r="334" spans="1:19">
      <c r="A334" s="1">
        <v>319</v>
      </c>
      <c r="B334" s="2" t="s">
        <v>558</v>
      </c>
      <c r="C334" s="2">
        <v>22</v>
      </c>
      <c r="D334" s="2" t="s">
        <v>664</v>
      </c>
      <c r="E334" s="2" t="s">
        <v>89</v>
      </c>
      <c r="F334" s="2">
        <v>15</v>
      </c>
      <c r="G334" s="2">
        <v>7</v>
      </c>
      <c r="H334" s="2">
        <v>1</v>
      </c>
      <c r="I334" s="2">
        <v>0</v>
      </c>
      <c r="J334" s="2">
        <v>0</v>
      </c>
      <c r="K334" s="143">
        <f t="shared" si="5"/>
        <v>0</v>
      </c>
      <c r="L334" s="2">
        <v>0</v>
      </c>
      <c r="M334" s="2">
        <v>0</v>
      </c>
      <c r="N334" s="2"/>
      <c r="O334" s="2">
        <v>0</v>
      </c>
      <c r="P334" s="2">
        <v>0</v>
      </c>
      <c r="Q334" s="2">
        <v>0.1</v>
      </c>
      <c r="R334" s="2">
        <v>0</v>
      </c>
      <c r="S334" s="2"/>
    </row>
    <row r="335" spans="1:19">
      <c r="A335" s="1">
        <v>320</v>
      </c>
      <c r="B335" s="2" t="s">
        <v>733</v>
      </c>
      <c r="C335" s="2">
        <v>29</v>
      </c>
      <c r="D335" s="2" t="s">
        <v>264</v>
      </c>
      <c r="E335" s="2" t="s">
        <v>732</v>
      </c>
      <c r="F335" s="2">
        <v>10</v>
      </c>
      <c r="G335" s="2">
        <v>0</v>
      </c>
      <c r="H335" s="2">
        <v>1</v>
      </c>
      <c r="I335" s="2">
        <v>1</v>
      </c>
      <c r="J335" s="2">
        <v>0</v>
      </c>
      <c r="K335" s="143">
        <f t="shared" si="5"/>
        <v>0</v>
      </c>
      <c r="L335" s="2">
        <v>0</v>
      </c>
      <c r="M335" s="2">
        <v>0</v>
      </c>
      <c r="N335" s="2">
        <v>1</v>
      </c>
      <c r="O335" s="2">
        <v>1</v>
      </c>
      <c r="P335" s="2">
        <v>0.1</v>
      </c>
      <c r="Q335" s="2">
        <v>0.1</v>
      </c>
      <c r="R335" s="2">
        <v>0</v>
      </c>
      <c r="S335" s="2"/>
    </row>
    <row r="336" spans="1:19">
      <c r="A336" s="1">
        <v>321</v>
      </c>
      <c r="B336" s="2" t="s">
        <v>302</v>
      </c>
      <c r="C336" s="2">
        <v>24</v>
      </c>
      <c r="D336" s="2" t="s">
        <v>676</v>
      </c>
      <c r="E336" s="2" t="s">
        <v>89</v>
      </c>
      <c r="F336" s="2">
        <v>4</v>
      </c>
      <c r="G336" s="2">
        <v>4</v>
      </c>
      <c r="H336" s="2">
        <v>1</v>
      </c>
      <c r="I336" s="2">
        <v>1</v>
      </c>
      <c r="J336" s="2">
        <v>0</v>
      </c>
      <c r="K336" s="143">
        <f t="shared" si="5"/>
        <v>0</v>
      </c>
      <c r="L336" s="2">
        <v>1</v>
      </c>
      <c r="M336" s="2">
        <v>100</v>
      </c>
      <c r="N336" s="2">
        <v>1</v>
      </c>
      <c r="O336" s="2">
        <v>1</v>
      </c>
      <c r="P336" s="2">
        <v>0.3</v>
      </c>
      <c r="Q336" s="2">
        <v>0.3</v>
      </c>
      <c r="R336" s="2">
        <v>0</v>
      </c>
      <c r="S336" s="2"/>
    </row>
    <row r="337" spans="1:19">
      <c r="A337" s="1">
        <v>322</v>
      </c>
      <c r="B337" s="2" t="s">
        <v>604</v>
      </c>
      <c r="C337" s="2">
        <v>28</v>
      </c>
      <c r="D337" s="2" t="s">
        <v>273</v>
      </c>
      <c r="E337" s="2" t="s">
        <v>91</v>
      </c>
      <c r="F337" s="2">
        <v>17</v>
      </c>
      <c r="G337" s="2">
        <v>15</v>
      </c>
      <c r="H337" s="2">
        <v>1</v>
      </c>
      <c r="I337" s="2">
        <v>-4</v>
      </c>
      <c r="J337" s="2">
        <v>0</v>
      </c>
      <c r="K337" s="143">
        <f t="shared" si="5"/>
        <v>0</v>
      </c>
      <c r="L337" s="2">
        <v>0</v>
      </c>
      <c r="M337" s="2">
        <v>0</v>
      </c>
      <c r="N337" s="2"/>
      <c r="O337" s="2">
        <v>-4</v>
      </c>
      <c r="P337" s="2">
        <v>-0.2</v>
      </c>
      <c r="Q337" s="2">
        <v>0.1</v>
      </c>
      <c r="R337" s="2">
        <v>1</v>
      </c>
      <c r="S337" s="2"/>
    </row>
    <row r="338" spans="1:19">
      <c r="A338" s="1">
        <v>323</v>
      </c>
      <c r="B338" s="2" t="s">
        <v>731</v>
      </c>
      <c r="C338" s="2">
        <v>25</v>
      </c>
      <c r="D338" s="2" t="s">
        <v>266</v>
      </c>
      <c r="E338" s="2" t="s">
        <v>88</v>
      </c>
      <c r="F338" s="2">
        <v>1</v>
      </c>
      <c r="G338" s="2">
        <v>0</v>
      </c>
      <c r="H338" s="2">
        <v>1</v>
      </c>
      <c r="I338" s="2">
        <v>3</v>
      </c>
      <c r="J338" s="2">
        <v>0</v>
      </c>
      <c r="K338" s="143">
        <f t="shared" si="5"/>
        <v>0</v>
      </c>
      <c r="L338" s="2">
        <v>0</v>
      </c>
      <c r="M338" s="2">
        <v>0</v>
      </c>
      <c r="N338" s="2">
        <v>3</v>
      </c>
      <c r="O338" s="2">
        <v>3</v>
      </c>
      <c r="P338" s="2">
        <v>3</v>
      </c>
      <c r="Q338" s="2">
        <v>1</v>
      </c>
      <c r="R338" s="2">
        <v>0</v>
      </c>
      <c r="S338" s="2"/>
    </row>
    <row r="339" spans="1:19">
      <c r="A339" s="1">
        <v>324</v>
      </c>
      <c r="B339" s="2" t="s">
        <v>653</v>
      </c>
      <c r="C339" s="2">
        <v>29</v>
      </c>
      <c r="D339" s="2" t="s">
        <v>279</v>
      </c>
      <c r="E339" s="2" t="s">
        <v>652</v>
      </c>
      <c r="F339" s="2">
        <v>17</v>
      </c>
      <c r="G339" s="2">
        <v>0</v>
      </c>
      <c r="H339" s="2">
        <v>1</v>
      </c>
      <c r="I339" s="2">
        <v>0</v>
      </c>
      <c r="J339" s="2">
        <v>0</v>
      </c>
      <c r="K339" s="143">
        <f t="shared" si="5"/>
        <v>0</v>
      </c>
      <c r="L339" s="2">
        <v>0</v>
      </c>
      <c r="M339" s="2">
        <v>0</v>
      </c>
      <c r="N339" s="2"/>
      <c r="O339" s="2">
        <v>0</v>
      </c>
      <c r="P339" s="2">
        <v>0</v>
      </c>
      <c r="Q339" s="2">
        <v>0.1</v>
      </c>
      <c r="R339" s="2">
        <v>1</v>
      </c>
      <c r="S339" s="2"/>
    </row>
    <row r="340" spans="1:19">
      <c r="A340" s="1">
        <v>325</v>
      </c>
      <c r="B340" s="2" t="s">
        <v>730</v>
      </c>
      <c r="C340" s="2">
        <v>26</v>
      </c>
      <c r="D340" s="2" t="s">
        <v>277</v>
      </c>
      <c r="E340" s="2" t="s">
        <v>89</v>
      </c>
      <c r="F340" s="2">
        <v>11</v>
      </c>
      <c r="G340" s="2">
        <v>1</v>
      </c>
      <c r="H340" s="2">
        <v>1</v>
      </c>
      <c r="I340" s="2">
        <v>1</v>
      </c>
      <c r="J340" s="2">
        <v>0</v>
      </c>
      <c r="K340" s="143">
        <f t="shared" si="5"/>
        <v>0</v>
      </c>
      <c r="L340" s="2">
        <v>0</v>
      </c>
      <c r="M340" s="2">
        <v>0</v>
      </c>
      <c r="N340" s="2">
        <v>1</v>
      </c>
      <c r="O340" s="2">
        <v>1</v>
      </c>
      <c r="P340" s="2">
        <v>0.1</v>
      </c>
      <c r="Q340" s="2">
        <v>0.1</v>
      </c>
      <c r="R340" s="2">
        <v>2</v>
      </c>
      <c r="S340" s="2"/>
    </row>
    <row r="341" spans="1:19">
      <c r="A341" s="1">
        <v>326</v>
      </c>
      <c r="B341" s="2" t="s">
        <v>729</v>
      </c>
      <c r="C341" s="2">
        <v>27</v>
      </c>
      <c r="D341" s="2" t="s">
        <v>268</v>
      </c>
      <c r="E341" s="2" t="s">
        <v>89</v>
      </c>
      <c r="F341" s="2">
        <v>7</v>
      </c>
      <c r="G341" s="2">
        <v>0</v>
      </c>
      <c r="H341" s="2">
        <v>1</v>
      </c>
      <c r="I341" s="2">
        <v>0</v>
      </c>
      <c r="J341" s="2">
        <v>0</v>
      </c>
      <c r="K341" s="143">
        <f t="shared" si="5"/>
        <v>0</v>
      </c>
      <c r="L341" s="2">
        <v>0</v>
      </c>
      <c r="M341" s="2">
        <v>0</v>
      </c>
      <c r="N341" s="2"/>
      <c r="O341" s="2">
        <v>0</v>
      </c>
      <c r="P341" s="2">
        <v>0</v>
      </c>
      <c r="Q341" s="2">
        <v>0.1</v>
      </c>
      <c r="R341" s="2">
        <v>2</v>
      </c>
      <c r="S341" s="2"/>
    </row>
    <row r="342" spans="1:19">
      <c r="A342" s="1">
        <v>327</v>
      </c>
      <c r="B342" s="2" t="s">
        <v>342</v>
      </c>
      <c r="C342" s="2">
        <v>26</v>
      </c>
      <c r="D342" s="2" t="s">
        <v>267</v>
      </c>
      <c r="E342" s="2" t="s">
        <v>89</v>
      </c>
      <c r="F342" s="2">
        <v>13</v>
      </c>
      <c r="G342" s="2">
        <v>13</v>
      </c>
      <c r="H342" s="2">
        <v>1</v>
      </c>
      <c r="I342" s="2">
        <v>1</v>
      </c>
      <c r="J342" s="2">
        <v>0</v>
      </c>
      <c r="K342" s="143">
        <f t="shared" si="5"/>
        <v>0</v>
      </c>
      <c r="L342" s="2">
        <v>0</v>
      </c>
      <c r="M342" s="2">
        <v>0</v>
      </c>
      <c r="N342" s="2">
        <v>1</v>
      </c>
      <c r="O342" s="2">
        <v>1</v>
      </c>
      <c r="P342" s="2">
        <v>0.1</v>
      </c>
      <c r="Q342" s="2">
        <v>0.1</v>
      </c>
      <c r="R342" s="2">
        <v>0</v>
      </c>
      <c r="S342" s="2"/>
    </row>
    <row r="343" spans="1:19">
      <c r="A343" s="1">
        <v>328</v>
      </c>
      <c r="B343" s="2" t="s">
        <v>728</v>
      </c>
      <c r="C343" s="2">
        <v>28</v>
      </c>
      <c r="D343" s="2" t="s">
        <v>648</v>
      </c>
      <c r="E343" s="2" t="s">
        <v>727</v>
      </c>
      <c r="F343" s="2">
        <v>17</v>
      </c>
      <c r="G343" s="2">
        <v>0</v>
      </c>
      <c r="H343" s="2">
        <v>1</v>
      </c>
      <c r="I343" s="2">
        <v>-2</v>
      </c>
      <c r="J343" s="2">
        <v>0</v>
      </c>
      <c r="K343" s="143">
        <f t="shared" si="5"/>
        <v>0</v>
      </c>
      <c r="L343" s="2">
        <v>0</v>
      </c>
      <c r="M343" s="2">
        <v>0</v>
      </c>
      <c r="N343" s="2"/>
      <c r="O343" s="2">
        <v>-2</v>
      </c>
      <c r="P343" s="2">
        <v>-0.1</v>
      </c>
      <c r="Q343" s="2">
        <v>0.1</v>
      </c>
      <c r="R343" s="2">
        <v>0</v>
      </c>
      <c r="S343" s="2"/>
    </row>
    <row r="344" spans="1:19">
      <c r="A344" s="1">
        <v>329</v>
      </c>
      <c r="B344" s="2" t="s">
        <v>685</v>
      </c>
      <c r="C344" s="2">
        <v>27</v>
      </c>
      <c r="D344" s="2" t="s">
        <v>265</v>
      </c>
      <c r="E344" s="2" t="s">
        <v>90</v>
      </c>
      <c r="F344" s="2">
        <v>3</v>
      </c>
      <c r="G344" s="2">
        <v>1</v>
      </c>
      <c r="H344" s="2">
        <v>1</v>
      </c>
      <c r="I344" s="2">
        <v>4</v>
      </c>
      <c r="J344" s="2">
        <v>0</v>
      </c>
      <c r="K344" s="143">
        <f t="shared" si="5"/>
        <v>0</v>
      </c>
      <c r="L344" s="2">
        <v>0</v>
      </c>
      <c r="M344" s="2">
        <v>0</v>
      </c>
      <c r="N344" s="2">
        <v>4</v>
      </c>
      <c r="O344" s="2">
        <v>4</v>
      </c>
      <c r="P344" s="2">
        <v>1.3</v>
      </c>
      <c r="Q344" s="2">
        <v>0.3</v>
      </c>
      <c r="R344" s="2">
        <v>2</v>
      </c>
      <c r="S344" s="2"/>
    </row>
    <row r="345" spans="1:19">
      <c r="A345" s="1">
        <v>330</v>
      </c>
      <c r="B345" s="2" t="s">
        <v>453</v>
      </c>
      <c r="C345" s="2">
        <v>24</v>
      </c>
      <c r="D345" s="2" t="s">
        <v>280</v>
      </c>
      <c r="E345" s="2" t="s">
        <v>89</v>
      </c>
      <c r="F345" s="2">
        <v>11</v>
      </c>
      <c r="G345" s="2">
        <v>6</v>
      </c>
      <c r="H345" s="2">
        <v>1</v>
      </c>
      <c r="I345" s="2">
        <v>-5</v>
      </c>
      <c r="J345" s="2">
        <v>0</v>
      </c>
      <c r="K345" s="143">
        <f t="shared" si="5"/>
        <v>0</v>
      </c>
      <c r="L345" s="2">
        <v>0</v>
      </c>
      <c r="M345" s="2">
        <v>0</v>
      </c>
      <c r="N345" s="2"/>
      <c r="O345" s="2">
        <v>-5</v>
      </c>
      <c r="P345" s="2">
        <v>-0.5</v>
      </c>
      <c r="Q345" s="2">
        <v>0.1</v>
      </c>
      <c r="R345" s="2">
        <v>1</v>
      </c>
      <c r="S345" s="2"/>
    </row>
    <row r="346" spans="1:19">
      <c r="A346" s="1">
        <v>331</v>
      </c>
      <c r="B346" s="2" t="s">
        <v>613</v>
      </c>
      <c r="C346" s="2">
        <v>30</v>
      </c>
      <c r="D346" s="2" t="s">
        <v>681</v>
      </c>
      <c r="E346" s="2" t="s">
        <v>89</v>
      </c>
      <c r="F346" s="2">
        <v>14</v>
      </c>
      <c r="G346" s="2">
        <v>8</v>
      </c>
      <c r="H346" s="2">
        <v>1</v>
      </c>
      <c r="I346" s="2">
        <v>4</v>
      </c>
      <c r="J346" s="2">
        <v>0</v>
      </c>
      <c r="K346" s="143">
        <f t="shared" si="5"/>
        <v>0</v>
      </c>
      <c r="L346" s="2">
        <v>0</v>
      </c>
      <c r="M346" s="2">
        <v>0</v>
      </c>
      <c r="N346" s="2">
        <v>4</v>
      </c>
      <c r="O346" s="2">
        <v>4</v>
      </c>
      <c r="P346" s="2">
        <v>0.3</v>
      </c>
      <c r="Q346" s="2">
        <v>0.1</v>
      </c>
      <c r="R346" s="2">
        <v>0</v>
      </c>
      <c r="S346" s="2"/>
    </row>
    <row r="347" spans="1:19">
      <c r="A347" s="1">
        <v>331</v>
      </c>
      <c r="B347" s="2" t="s">
        <v>613</v>
      </c>
      <c r="C347" s="2">
        <v>30</v>
      </c>
      <c r="D347" s="2" t="s">
        <v>271</v>
      </c>
      <c r="E347" s="2" t="s">
        <v>89</v>
      </c>
      <c r="F347" s="2">
        <v>6</v>
      </c>
      <c r="G347" s="2">
        <v>0</v>
      </c>
      <c r="H347" s="2">
        <v>0</v>
      </c>
      <c r="I347" s="2">
        <v>0</v>
      </c>
      <c r="J347" s="2">
        <v>0</v>
      </c>
      <c r="K347" s="143" t="e">
        <f t="shared" si="5"/>
        <v>#DIV/0!</v>
      </c>
      <c r="L347" s="2">
        <v>0</v>
      </c>
      <c r="M347" s="2"/>
      <c r="N347" s="2"/>
      <c r="O347" s="2"/>
      <c r="P347" s="2">
        <v>0</v>
      </c>
      <c r="Q347" s="2">
        <v>0</v>
      </c>
      <c r="R347" s="2">
        <v>0</v>
      </c>
      <c r="S347" s="2"/>
    </row>
    <row r="348" spans="1:19">
      <c r="A348" s="1">
        <v>331</v>
      </c>
      <c r="B348" s="2" t="s">
        <v>613</v>
      </c>
      <c r="C348" s="2">
        <v>30</v>
      </c>
      <c r="D348" s="2" t="s">
        <v>646</v>
      </c>
      <c r="E348" s="2" t="s">
        <v>89</v>
      </c>
      <c r="F348" s="2">
        <v>8</v>
      </c>
      <c r="G348" s="2">
        <v>8</v>
      </c>
      <c r="H348" s="2">
        <v>1</v>
      </c>
      <c r="I348" s="2">
        <v>4</v>
      </c>
      <c r="J348" s="2">
        <v>0</v>
      </c>
      <c r="K348" s="143">
        <f t="shared" si="5"/>
        <v>0</v>
      </c>
      <c r="L348" s="2">
        <v>0</v>
      </c>
      <c r="M348" s="2">
        <v>0</v>
      </c>
      <c r="N348" s="2">
        <v>4</v>
      </c>
      <c r="O348" s="2">
        <v>4</v>
      </c>
      <c r="P348" s="2">
        <v>0.5</v>
      </c>
      <c r="Q348" s="2">
        <v>0.1</v>
      </c>
      <c r="R348" s="2">
        <v>0</v>
      </c>
      <c r="S348" s="2"/>
    </row>
    <row r="349" spans="1:19">
      <c r="A349" s="1">
        <v>332</v>
      </c>
      <c r="B349" s="2" t="s">
        <v>420</v>
      </c>
      <c r="C349" s="2">
        <v>24</v>
      </c>
      <c r="D349" s="2" t="s">
        <v>276</v>
      </c>
      <c r="E349" s="2" t="s">
        <v>89</v>
      </c>
      <c r="F349" s="2">
        <v>16</v>
      </c>
      <c r="G349" s="2">
        <v>13</v>
      </c>
      <c r="H349" s="2">
        <v>1</v>
      </c>
      <c r="I349" s="2">
        <v>7</v>
      </c>
      <c r="J349" s="2">
        <v>0</v>
      </c>
      <c r="K349" s="143">
        <f t="shared" si="5"/>
        <v>0</v>
      </c>
      <c r="L349" s="2">
        <v>0</v>
      </c>
      <c r="M349" s="2">
        <v>0</v>
      </c>
      <c r="N349" s="2">
        <v>7</v>
      </c>
      <c r="O349" s="2">
        <v>7</v>
      </c>
      <c r="P349" s="2">
        <v>0.4</v>
      </c>
      <c r="Q349" s="2">
        <v>0.1</v>
      </c>
      <c r="R349" s="2">
        <v>1</v>
      </c>
      <c r="S349" s="2"/>
    </row>
    <row r="350" spans="1:19">
      <c r="A350" s="1">
        <v>333</v>
      </c>
      <c r="B350" s="2" t="s">
        <v>606</v>
      </c>
      <c r="C350" s="2">
        <v>27</v>
      </c>
      <c r="D350" s="2" t="s">
        <v>290</v>
      </c>
      <c r="E350" s="2" t="s">
        <v>89</v>
      </c>
      <c r="F350" s="2">
        <v>17</v>
      </c>
      <c r="G350" s="2">
        <v>6</v>
      </c>
      <c r="H350" s="2">
        <v>1</v>
      </c>
      <c r="I350" s="2">
        <v>8</v>
      </c>
      <c r="J350" s="2">
        <v>0</v>
      </c>
      <c r="K350" s="143">
        <f t="shared" si="5"/>
        <v>0</v>
      </c>
      <c r="L350" s="2">
        <v>1</v>
      </c>
      <c r="M350" s="2">
        <v>100</v>
      </c>
      <c r="N350" s="2">
        <v>8</v>
      </c>
      <c r="O350" s="2">
        <v>8</v>
      </c>
      <c r="P350" s="2">
        <v>0.5</v>
      </c>
      <c r="Q350" s="2">
        <v>0.1</v>
      </c>
      <c r="R350" s="2">
        <v>3</v>
      </c>
      <c r="S350" s="2"/>
    </row>
    <row r="351" spans="1:19">
      <c r="A351" s="1">
        <v>334</v>
      </c>
      <c r="B351" s="2" t="s">
        <v>522</v>
      </c>
      <c r="C351" s="2">
        <v>32</v>
      </c>
      <c r="D351" s="2" t="s">
        <v>681</v>
      </c>
      <c r="E351" s="2" t="s">
        <v>89</v>
      </c>
      <c r="F351" s="2">
        <v>14</v>
      </c>
      <c r="G351" s="2">
        <v>14</v>
      </c>
      <c r="H351" s="2">
        <v>0</v>
      </c>
      <c r="I351" s="2">
        <v>0</v>
      </c>
      <c r="J351" s="2">
        <v>0</v>
      </c>
      <c r="K351" s="143" t="e">
        <f t="shared" si="5"/>
        <v>#DIV/0!</v>
      </c>
      <c r="L351" s="2">
        <v>0</v>
      </c>
      <c r="M351" s="2"/>
      <c r="N351" s="2"/>
      <c r="O351" s="2"/>
      <c r="P351" s="2">
        <v>0</v>
      </c>
      <c r="Q351" s="2">
        <v>0</v>
      </c>
      <c r="R351" s="2">
        <v>0</v>
      </c>
      <c r="S351" s="2"/>
    </row>
    <row r="352" spans="1:19">
      <c r="A352" s="1">
        <v>334</v>
      </c>
      <c r="B352" s="2" t="s">
        <v>522</v>
      </c>
      <c r="C352" s="2">
        <v>32</v>
      </c>
      <c r="D352" s="2" t="s">
        <v>662</v>
      </c>
      <c r="E352" s="2" t="s">
        <v>89</v>
      </c>
      <c r="F352" s="2">
        <v>3</v>
      </c>
      <c r="G352" s="2">
        <v>3</v>
      </c>
      <c r="H352" s="2">
        <v>0</v>
      </c>
      <c r="I352" s="2">
        <v>0</v>
      </c>
      <c r="J352" s="2">
        <v>0</v>
      </c>
      <c r="K352" s="143" t="e">
        <f t="shared" si="5"/>
        <v>#DIV/0!</v>
      </c>
      <c r="L352" s="2">
        <v>0</v>
      </c>
      <c r="M352" s="2"/>
      <c r="N352" s="2"/>
      <c r="O352" s="2"/>
      <c r="P352" s="2">
        <v>0</v>
      </c>
      <c r="Q352" s="2">
        <v>0</v>
      </c>
      <c r="R352" s="2">
        <v>0</v>
      </c>
      <c r="S352" s="2"/>
    </row>
    <row r="353" spans="1:19">
      <c r="A353" s="1">
        <v>334</v>
      </c>
      <c r="B353" s="2" t="s">
        <v>522</v>
      </c>
      <c r="C353" s="2">
        <v>32</v>
      </c>
      <c r="D353" s="2" t="s">
        <v>275</v>
      </c>
      <c r="E353" s="2" t="s">
        <v>89</v>
      </c>
      <c r="F353" s="2">
        <v>11</v>
      </c>
      <c r="G353" s="2">
        <v>11</v>
      </c>
      <c r="H353" s="2">
        <v>0</v>
      </c>
      <c r="I353" s="2">
        <v>0</v>
      </c>
      <c r="J353" s="2">
        <v>0</v>
      </c>
      <c r="K353" s="143" t="e">
        <f t="shared" si="5"/>
        <v>#DIV/0!</v>
      </c>
      <c r="L353" s="2">
        <v>0</v>
      </c>
      <c r="M353" s="2"/>
      <c r="N353" s="2"/>
      <c r="O353" s="2"/>
      <c r="P353" s="2">
        <v>0</v>
      </c>
      <c r="Q353" s="2">
        <v>0</v>
      </c>
      <c r="R353" s="2">
        <v>0</v>
      </c>
      <c r="S353" s="2"/>
    </row>
    <row r="354" spans="1:19">
      <c r="A354" s="1">
        <v>335</v>
      </c>
      <c r="B354" s="2" t="s">
        <v>941</v>
      </c>
      <c r="C354" s="2">
        <v>25</v>
      </c>
      <c r="D354" s="2" t="s">
        <v>289</v>
      </c>
      <c r="E354" s="2" t="s">
        <v>91</v>
      </c>
      <c r="F354" s="2">
        <v>17</v>
      </c>
      <c r="G354" s="2">
        <v>10</v>
      </c>
      <c r="H354" s="2">
        <v>0</v>
      </c>
      <c r="I354" s="2">
        <v>0</v>
      </c>
      <c r="J354" s="2">
        <v>0</v>
      </c>
      <c r="K354" s="143" t="e">
        <f t="shared" si="5"/>
        <v>#DIV/0!</v>
      </c>
      <c r="L354" s="2">
        <v>0</v>
      </c>
      <c r="M354" s="2"/>
      <c r="N354" s="2"/>
      <c r="O354" s="2"/>
      <c r="P354" s="2">
        <v>0</v>
      </c>
      <c r="Q354" s="2">
        <v>0</v>
      </c>
      <c r="R354" s="2">
        <v>0</v>
      </c>
      <c r="S354" s="2"/>
    </row>
    <row r="355" spans="1:19">
      <c r="A355" s="1">
        <v>336</v>
      </c>
      <c r="B355" s="2" t="s">
        <v>372</v>
      </c>
      <c r="C355" s="2">
        <v>31</v>
      </c>
      <c r="D355" s="2" t="s">
        <v>270</v>
      </c>
      <c r="E355" s="2" t="s">
        <v>89</v>
      </c>
      <c r="F355" s="2">
        <v>14</v>
      </c>
      <c r="G355" s="2">
        <v>7</v>
      </c>
      <c r="H355" s="2">
        <v>0</v>
      </c>
      <c r="I355" s="2">
        <v>0</v>
      </c>
      <c r="J355" s="2">
        <v>0</v>
      </c>
      <c r="K355" s="143" t="e">
        <f t="shared" si="5"/>
        <v>#DIV/0!</v>
      </c>
      <c r="L355" s="2">
        <v>0</v>
      </c>
      <c r="M355" s="2"/>
      <c r="N355" s="2"/>
      <c r="O355" s="2"/>
      <c r="P355" s="2">
        <v>0</v>
      </c>
      <c r="Q355" s="2">
        <v>0</v>
      </c>
      <c r="R355" s="2">
        <v>0</v>
      </c>
      <c r="S355" s="2"/>
    </row>
    <row r="356" spans="1:19">
      <c r="A356" s="1">
        <v>337</v>
      </c>
      <c r="B356" s="2" t="s">
        <v>310</v>
      </c>
      <c r="C356" s="2">
        <v>26</v>
      </c>
      <c r="D356" s="2" t="s">
        <v>654</v>
      </c>
      <c r="E356" s="2" t="s">
        <v>89</v>
      </c>
      <c r="F356" s="2">
        <v>7</v>
      </c>
      <c r="G356" s="2">
        <v>7</v>
      </c>
      <c r="H356" s="2">
        <v>0</v>
      </c>
      <c r="I356" s="2">
        <v>0</v>
      </c>
      <c r="J356" s="2">
        <v>0</v>
      </c>
      <c r="K356" s="143" t="e">
        <f t="shared" si="5"/>
        <v>#DIV/0!</v>
      </c>
      <c r="L356" s="2">
        <v>0</v>
      </c>
      <c r="M356" s="2"/>
      <c r="N356" s="2"/>
      <c r="O356" s="2"/>
      <c r="P356" s="2">
        <v>0</v>
      </c>
      <c r="Q356" s="2">
        <v>0</v>
      </c>
      <c r="R356" s="2">
        <v>0</v>
      </c>
      <c r="S356" s="2"/>
    </row>
    <row r="357" spans="1:19">
      <c r="A357" s="1">
        <v>338</v>
      </c>
      <c r="B357" s="2" t="s">
        <v>955</v>
      </c>
      <c r="C357" s="2">
        <v>32</v>
      </c>
      <c r="D357" s="2" t="s">
        <v>280</v>
      </c>
      <c r="E357" s="2" t="s">
        <v>91</v>
      </c>
      <c r="F357" s="2">
        <v>17</v>
      </c>
      <c r="G357" s="2">
        <v>6</v>
      </c>
      <c r="H357" s="2">
        <v>0</v>
      </c>
      <c r="I357" s="2">
        <v>0</v>
      </c>
      <c r="J357" s="2">
        <v>0</v>
      </c>
      <c r="K357" s="143" t="e">
        <f t="shared" si="5"/>
        <v>#DIV/0!</v>
      </c>
      <c r="L357" s="2">
        <v>0</v>
      </c>
      <c r="M357" s="2"/>
      <c r="N357" s="2"/>
      <c r="O357" s="2"/>
      <c r="P357" s="2">
        <v>0</v>
      </c>
      <c r="Q357" s="2">
        <v>0</v>
      </c>
      <c r="R357" s="2">
        <v>1</v>
      </c>
      <c r="S357" s="2"/>
    </row>
    <row r="358" spans="1:19">
      <c r="A358" s="1">
        <v>339</v>
      </c>
      <c r="B358" s="2" t="s">
        <v>939</v>
      </c>
      <c r="C358" s="2">
        <v>31</v>
      </c>
      <c r="D358" s="2" t="s">
        <v>281</v>
      </c>
      <c r="E358" s="2" t="s">
        <v>91</v>
      </c>
      <c r="F358" s="2">
        <v>17</v>
      </c>
      <c r="G358" s="2">
        <v>13</v>
      </c>
      <c r="H358" s="2">
        <v>0</v>
      </c>
      <c r="I358" s="2">
        <v>0</v>
      </c>
      <c r="J358" s="2">
        <v>0</v>
      </c>
      <c r="K358" s="143" t="e">
        <f t="shared" si="5"/>
        <v>#DIV/0!</v>
      </c>
      <c r="L358" s="2">
        <v>0</v>
      </c>
      <c r="M358" s="2"/>
      <c r="N358" s="2"/>
      <c r="O358" s="2"/>
      <c r="P358" s="2">
        <v>0</v>
      </c>
      <c r="Q358" s="2">
        <v>0</v>
      </c>
      <c r="R358" s="2">
        <v>0</v>
      </c>
      <c r="S358" s="2"/>
    </row>
    <row r="359" spans="1:19">
      <c r="A359" s="1">
        <v>340</v>
      </c>
      <c r="B359" s="2" t="s">
        <v>947</v>
      </c>
      <c r="C359" s="2">
        <v>24</v>
      </c>
      <c r="D359" s="2" t="s">
        <v>273</v>
      </c>
      <c r="E359" s="2" t="s">
        <v>91</v>
      </c>
      <c r="F359" s="2">
        <v>9</v>
      </c>
      <c r="G359" s="2">
        <v>6</v>
      </c>
      <c r="H359" s="2">
        <v>0</v>
      </c>
      <c r="I359" s="2">
        <v>0</v>
      </c>
      <c r="J359" s="2">
        <v>0</v>
      </c>
      <c r="K359" s="143" t="e">
        <f t="shared" si="5"/>
        <v>#DIV/0!</v>
      </c>
      <c r="L359" s="2">
        <v>0</v>
      </c>
      <c r="M359" s="2"/>
      <c r="N359" s="2"/>
      <c r="O359" s="2"/>
      <c r="P359" s="2">
        <v>0</v>
      </c>
      <c r="Q359" s="2">
        <v>0</v>
      </c>
      <c r="R359" s="2">
        <v>0</v>
      </c>
      <c r="S359" s="2"/>
    </row>
    <row r="360" spans="1:19">
      <c r="A360" s="1">
        <v>341</v>
      </c>
      <c r="B360" s="2" t="s">
        <v>586</v>
      </c>
      <c r="C360" s="2">
        <v>23</v>
      </c>
      <c r="D360" s="2" t="s">
        <v>266</v>
      </c>
      <c r="E360" s="2" t="s">
        <v>91</v>
      </c>
      <c r="F360" s="2">
        <v>15</v>
      </c>
      <c r="G360" s="2">
        <v>5</v>
      </c>
      <c r="H360" s="2">
        <v>0</v>
      </c>
      <c r="I360" s="2">
        <v>0</v>
      </c>
      <c r="J360" s="2">
        <v>0</v>
      </c>
      <c r="K360" s="143" t="e">
        <f t="shared" si="5"/>
        <v>#DIV/0!</v>
      </c>
      <c r="L360" s="2">
        <v>0</v>
      </c>
      <c r="M360" s="2"/>
      <c r="N360" s="2"/>
      <c r="O360" s="2"/>
      <c r="P360" s="2">
        <v>0</v>
      </c>
      <c r="Q360" s="2">
        <v>0</v>
      </c>
      <c r="R360" s="2">
        <v>0</v>
      </c>
      <c r="S360" s="2"/>
    </row>
    <row r="361" spans="1:19">
      <c r="A361" s="1">
        <v>342</v>
      </c>
      <c r="B361" s="2" t="s">
        <v>406</v>
      </c>
      <c r="C361" s="2">
        <v>32</v>
      </c>
      <c r="D361" s="2" t="s">
        <v>274</v>
      </c>
      <c r="E361" s="2" t="s">
        <v>89</v>
      </c>
      <c r="F361" s="2">
        <v>15</v>
      </c>
      <c r="G361" s="2">
        <v>15</v>
      </c>
      <c r="H361" s="2">
        <v>0</v>
      </c>
      <c r="I361" s="2">
        <v>0</v>
      </c>
      <c r="J361" s="2">
        <v>0</v>
      </c>
      <c r="K361" s="143" t="e">
        <f t="shared" si="5"/>
        <v>#DIV/0!</v>
      </c>
      <c r="L361" s="2">
        <v>0</v>
      </c>
      <c r="M361" s="2"/>
      <c r="N361" s="2"/>
      <c r="O361" s="2"/>
      <c r="P361" s="2">
        <v>0</v>
      </c>
      <c r="Q361" s="2">
        <v>0</v>
      </c>
      <c r="R361" s="2">
        <v>1</v>
      </c>
      <c r="S361" s="2"/>
    </row>
    <row r="362" spans="1:19">
      <c r="A362" s="1">
        <v>343</v>
      </c>
      <c r="B362" s="2" t="s">
        <v>954</v>
      </c>
      <c r="C362" s="2">
        <v>25</v>
      </c>
      <c r="D362" s="2" t="s">
        <v>284</v>
      </c>
      <c r="E362" s="2" t="s">
        <v>89</v>
      </c>
      <c r="F362" s="2">
        <v>17</v>
      </c>
      <c r="G362" s="2">
        <v>8</v>
      </c>
      <c r="H362" s="2">
        <v>0</v>
      </c>
      <c r="I362" s="2">
        <v>0</v>
      </c>
      <c r="J362" s="2">
        <v>0</v>
      </c>
      <c r="K362" s="143" t="e">
        <f t="shared" si="5"/>
        <v>#DIV/0!</v>
      </c>
      <c r="L362" s="2">
        <v>0</v>
      </c>
      <c r="M362" s="2"/>
      <c r="N362" s="2"/>
      <c r="O362" s="2"/>
      <c r="P362" s="2">
        <v>0</v>
      </c>
      <c r="Q362" s="2">
        <v>0</v>
      </c>
      <c r="R362" s="2">
        <v>1</v>
      </c>
      <c r="S362" s="2"/>
    </row>
    <row r="363" spans="1:19">
      <c r="A363" s="1">
        <v>344</v>
      </c>
      <c r="B363" s="2" t="s">
        <v>898</v>
      </c>
      <c r="C363" s="2">
        <v>28</v>
      </c>
      <c r="D363" s="2" t="s">
        <v>662</v>
      </c>
      <c r="E363" s="2" t="s">
        <v>89</v>
      </c>
      <c r="F363" s="2">
        <v>6</v>
      </c>
      <c r="G363" s="2">
        <v>1</v>
      </c>
      <c r="H363" s="2">
        <v>0</v>
      </c>
      <c r="I363" s="2">
        <v>0</v>
      </c>
      <c r="J363" s="2">
        <v>0</v>
      </c>
      <c r="K363" s="143" t="e">
        <f t="shared" si="5"/>
        <v>#DIV/0!</v>
      </c>
      <c r="L363" s="2">
        <v>0</v>
      </c>
      <c r="M363" s="2"/>
      <c r="N363" s="2"/>
      <c r="O363" s="2"/>
      <c r="P363" s="2">
        <v>0</v>
      </c>
      <c r="Q363" s="2">
        <v>0</v>
      </c>
      <c r="R363" s="2">
        <v>0</v>
      </c>
      <c r="S363" s="2"/>
    </row>
    <row r="364" spans="1:19">
      <c r="A364" s="1">
        <v>345</v>
      </c>
      <c r="B364" s="2" t="s">
        <v>562</v>
      </c>
      <c r="C364" s="2">
        <v>22</v>
      </c>
      <c r="D364" s="2" t="s">
        <v>664</v>
      </c>
      <c r="E364" s="2" t="s">
        <v>89</v>
      </c>
      <c r="F364" s="2">
        <v>11</v>
      </c>
      <c r="G364" s="2">
        <v>1</v>
      </c>
      <c r="H364" s="2">
        <v>0</v>
      </c>
      <c r="I364" s="2">
        <v>0</v>
      </c>
      <c r="J364" s="2">
        <v>0</v>
      </c>
      <c r="K364" s="143" t="e">
        <f t="shared" si="5"/>
        <v>#DIV/0!</v>
      </c>
      <c r="L364" s="2">
        <v>0</v>
      </c>
      <c r="M364" s="2"/>
      <c r="N364" s="2"/>
      <c r="O364" s="2"/>
      <c r="P364" s="2">
        <v>0</v>
      </c>
      <c r="Q364" s="2">
        <v>0</v>
      </c>
      <c r="R364" s="2">
        <v>0</v>
      </c>
      <c r="S364" s="2"/>
    </row>
    <row r="365" spans="1:19">
      <c r="A365" s="1">
        <v>346</v>
      </c>
      <c r="B365" s="2" t="s">
        <v>950</v>
      </c>
      <c r="C365" s="2">
        <v>22</v>
      </c>
      <c r="D365" s="2" t="s">
        <v>277</v>
      </c>
      <c r="E365" s="2" t="s">
        <v>91</v>
      </c>
      <c r="F365" s="2">
        <v>17</v>
      </c>
      <c r="G365" s="2">
        <v>6</v>
      </c>
      <c r="H365" s="2">
        <v>0</v>
      </c>
      <c r="I365" s="2">
        <v>0</v>
      </c>
      <c r="J365" s="2">
        <v>0</v>
      </c>
      <c r="K365" s="143" t="e">
        <f t="shared" si="5"/>
        <v>#DIV/0!</v>
      </c>
      <c r="L365" s="2">
        <v>0</v>
      </c>
      <c r="M365" s="2"/>
      <c r="N365" s="2"/>
      <c r="O365" s="2"/>
      <c r="P365" s="2">
        <v>0</v>
      </c>
      <c r="Q365" s="2">
        <v>0</v>
      </c>
      <c r="R365" s="2">
        <v>0</v>
      </c>
      <c r="S365" s="2"/>
    </row>
    <row r="366" spans="1:19">
      <c r="A366" s="1">
        <v>347</v>
      </c>
      <c r="B366" s="2" t="s">
        <v>371</v>
      </c>
      <c r="C366" s="2">
        <v>25</v>
      </c>
      <c r="D366" s="2" t="s">
        <v>270</v>
      </c>
      <c r="E366" s="2" t="s">
        <v>89</v>
      </c>
      <c r="F366" s="2">
        <v>17</v>
      </c>
      <c r="G366" s="2">
        <v>14</v>
      </c>
      <c r="H366" s="2">
        <v>0</v>
      </c>
      <c r="I366" s="2">
        <v>0</v>
      </c>
      <c r="J366" s="2">
        <v>0</v>
      </c>
      <c r="K366" s="143" t="e">
        <f t="shared" si="5"/>
        <v>#DIV/0!</v>
      </c>
      <c r="L366" s="2">
        <v>0</v>
      </c>
      <c r="M366" s="2"/>
      <c r="N366" s="2"/>
      <c r="O366" s="2"/>
      <c r="P366" s="2">
        <v>0</v>
      </c>
      <c r="Q366" s="2">
        <v>0</v>
      </c>
      <c r="R366" s="2">
        <v>0</v>
      </c>
      <c r="S366" s="2"/>
    </row>
    <row r="367" spans="1:19">
      <c r="A367" s="1">
        <v>348</v>
      </c>
      <c r="B367" s="2" t="s">
        <v>830</v>
      </c>
      <c r="C367" s="2">
        <v>25</v>
      </c>
      <c r="D367" s="2" t="s">
        <v>280</v>
      </c>
      <c r="E367" s="2" t="s">
        <v>91</v>
      </c>
      <c r="F367" s="2">
        <v>2</v>
      </c>
      <c r="G367" s="2">
        <v>0</v>
      </c>
      <c r="H367" s="2">
        <v>0</v>
      </c>
      <c r="I367" s="2">
        <v>0</v>
      </c>
      <c r="J367" s="2">
        <v>0</v>
      </c>
      <c r="K367" s="143" t="e">
        <f t="shared" si="5"/>
        <v>#DIV/0!</v>
      </c>
      <c r="L367" s="2">
        <v>0</v>
      </c>
      <c r="M367" s="2"/>
      <c r="N367" s="2"/>
      <c r="O367" s="2"/>
      <c r="P367" s="2">
        <v>0</v>
      </c>
      <c r="Q367" s="2">
        <v>0</v>
      </c>
      <c r="R367" s="2">
        <v>0</v>
      </c>
      <c r="S367" s="2"/>
    </row>
    <row r="368" spans="1:19">
      <c r="A368" s="1">
        <v>349</v>
      </c>
      <c r="B368" s="2" t="s">
        <v>639</v>
      </c>
      <c r="C368" s="2">
        <v>27</v>
      </c>
      <c r="D368" s="2" t="s">
        <v>290</v>
      </c>
      <c r="E368" s="2" t="s">
        <v>91</v>
      </c>
      <c r="F368" s="2">
        <v>17</v>
      </c>
      <c r="G368" s="2">
        <v>6</v>
      </c>
      <c r="H368" s="2">
        <v>0</v>
      </c>
      <c r="I368" s="2">
        <v>0</v>
      </c>
      <c r="J368" s="2">
        <v>0</v>
      </c>
      <c r="K368" s="143" t="e">
        <f t="shared" si="5"/>
        <v>#DIV/0!</v>
      </c>
      <c r="L368" s="2">
        <v>0</v>
      </c>
      <c r="M368" s="2"/>
      <c r="N368" s="2"/>
      <c r="O368" s="2"/>
      <c r="P368" s="2">
        <v>0</v>
      </c>
      <c r="Q368" s="2">
        <v>0</v>
      </c>
      <c r="R368" s="2">
        <v>1</v>
      </c>
      <c r="S368" s="2"/>
    </row>
    <row r="369" spans="1:19">
      <c r="A369" s="1">
        <v>350</v>
      </c>
      <c r="B369" s="2" t="s">
        <v>829</v>
      </c>
      <c r="C369" s="2">
        <v>28</v>
      </c>
      <c r="D369" s="2" t="s">
        <v>681</v>
      </c>
      <c r="E369" s="2" t="s">
        <v>760</v>
      </c>
      <c r="F369" s="2">
        <v>4</v>
      </c>
      <c r="G369" s="2">
        <v>0</v>
      </c>
      <c r="H369" s="2">
        <v>0</v>
      </c>
      <c r="I369" s="2">
        <v>0</v>
      </c>
      <c r="J369" s="2">
        <v>0</v>
      </c>
      <c r="K369" s="143" t="e">
        <f t="shared" si="5"/>
        <v>#DIV/0!</v>
      </c>
      <c r="L369" s="2">
        <v>0</v>
      </c>
      <c r="M369" s="2"/>
      <c r="N369" s="2"/>
      <c r="O369" s="2"/>
      <c r="P369" s="2">
        <v>0</v>
      </c>
      <c r="Q369" s="2">
        <v>0</v>
      </c>
      <c r="R369" s="2">
        <v>0</v>
      </c>
      <c r="S369" s="2"/>
    </row>
    <row r="370" spans="1:19">
      <c r="A370" s="1">
        <v>350</v>
      </c>
      <c r="B370" s="2" t="s">
        <v>829</v>
      </c>
      <c r="C370" s="2">
        <v>28</v>
      </c>
      <c r="D370" s="2" t="s">
        <v>694</v>
      </c>
      <c r="E370" s="2" t="s">
        <v>760</v>
      </c>
      <c r="F370" s="2">
        <v>3</v>
      </c>
      <c r="G370" s="2">
        <v>0</v>
      </c>
      <c r="H370" s="2">
        <v>0</v>
      </c>
      <c r="I370" s="2">
        <v>0</v>
      </c>
      <c r="J370" s="2">
        <v>0</v>
      </c>
      <c r="K370" s="143" t="e">
        <f t="shared" si="5"/>
        <v>#DIV/0!</v>
      </c>
      <c r="L370" s="2">
        <v>0</v>
      </c>
      <c r="M370" s="2"/>
      <c r="N370" s="2"/>
      <c r="O370" s="2"/>
      <c r="P370" s="2">
        <v>0</v>
      </c>
      <c r="Q370" s="2">
        <v>0</v>
      </c>
      <c r="R370" s="2">
        <v>0</v>
      </c>
      <c r="S370" s="2"/>
    </row>
    <row r="371" spans="1:19">
      <c r="A371" s="1">
        <v>350</v>
      </c>
      <c r="B371" s="2" t="s">
        <v>829</v>
      </c>
      <c r="C371" s="2">
        <v>28</v>
      </c>
      <c r="D371" s="2" t="s">
        <v>268</v>
      </c>
      <c r="E371" s="2" t="s">
        <v>760</v>
      </c>
      <c r="F371" s="2">
        <v>1</v>
      </c>
      <c r="G371" s="2">
        <v>0</v>
      </c>
      <c r="H371" s="2">
        <v>0</v>
      </c>
      <c r="I371" s="2">
        <v>0</v>
      </c>
      <c r="J371" s="2">
        <v>0</v>
      </c>
      <c r="K371" s="143" t="e">
        <f t="shared" si="5"/>
        <v>#DIV/0!</v>
      </c>
      <c r="L371" s="2">
        <v>0</v>
      </c>
      <c r="M371" s="2"/>
      <c r="N371" s="2"/>
      <c r="O371" s="2"/>
      <c r="P371" s="2">
        <v>0</v>
      </c>
      <c r="Q371" s="2">
        <v>0</v>
      </c>
      <c r="R371" s="2">
        <v>0</v>
      </c>
      <c r="S371" s="2"/>
    </row>
    <row r="372" spans="1:19">
      <c r="A372" s="1">
        <v>351</v>
      </c>
      <c r="B372" s="2" t="s">
        <v>328</v>
      </c>
      <c r="C372" s="2">
        <v>32</v>
      </c>
      <c r="D372" s="2" t="s">
        <v>265</v>
      </c>
      <c r="E372" s="2" t="s">
        <v>89</v>
      </c>
      <c r="F372" s="2">
        <v>9</v>
      </c>
      <c r="G372" s="2">
        <v>0</v>
      </c>
      <c r="H372" s="2">
        <v>0</v>
      </c>
      <c r="I372" s="2">
        <v>0</v>
      </c>
      <c r="J372" s="2">
        <v>0</v>
      </c>
      <c r="K372" s="143" t="e">
        <f t="shared" si="5"/>
        <v>#DIV/0!</v>
      </c>
      <c r="L372" s="2">
        <v>0</v>
      </c>
      <c r="M372" s="2"/>
      <c r="N372" s="2"/>
      <c r="O372" s="2"/>
      <c r="P372" s="2">
        <v>0</v>
      </c>
      <c r="Q372" s="2">
        <v>0</v>
      </c>
      <c r="R372" s="2">
        <v>0</v>
      </c>
      <c r="S372" s="2"/>
    </row>
    <row r="373" spans="1:19">
      <c r="A373" s="1">
        <v>352</v>
      </c>
      <c r="B373" s="2" t="s">
        <v>620</v>
      </c>
      <c r="C373" s="2">
        <v>24</v>
      </c>
      <c r="D373" s="2" t="s">
        <v>280</v>
      </c>
      <c r="E373" s="2" t="s">
        <v>89</v>
      </c>
      <c r="F373" s="2">
        <v>1</v>
      </c>
      <c r="G373" s="2">
        <v>0</v>
      </c>
      <c r="H373" s="2">
        <v>0</v>
      </c>
      <c r="I373" s="2">
        <v>0</v>
      </c>
      <c r="J373" s="2">
        <v>0</v>
      </c>
      <c r="K373" s="143" t="e">
        <f t="shared" si="5"/>
        <v>#DIV/0!</v>
      </c>
      <c r="L373" s="2">
        <v>0</v>
      </c>
      <c r="M373" s="2"/>
      <c r="N373" s="2"/>
      <c r="O373" s="2"/>
      <c r="P373" s="2">
        <v>0</v>
      </c>
      <c r="Q373" s="2">
        <v>0</v>
      </c>
      <c r="R373" s="2">
        <v>0</v>
      </c>
      <c r="S373" s="2"/>
    </row>
    <row r="374" spans="1:19">
      <c r="A374" s="1">
        <v>353</v>
      </c>
      <c r="B374" s="2" t="s">
        <v>883</v>
      </c>
      <c r="C374" s="2">
        <v>23</v>
      </c>
      <c r="D374" s="2" t="s">
        <v>664</v>
      </c>
      <c r="E374" s="2" t="s">
        <v>91</v>
      </c>
      <c r="F374" s="2">
        <v>15</v>
      </c>
      <c r="G374" s="2">
        <v>0</v>
      </c>
      <c r="H374" s="2">
        <v>0</v>
      </c>
      <c r="I374" s="2">
        <v>0</v>
      </c>
      <c r="J374" s="2">
        <v>0</v>
      </c>
      <c r="K374" s="143" t="e">
        <f t="shared" si="5"/>
        <v>#DIV/0!</v>
      </c>
      <c r="L374" s="2">
        <v>0</v>
      </c>
      <c r="M374" s="2"/>
      <c r="N374" s="2"/>
      <c r="O374" s="2"/>
      <c r="P374" s="2">
        <v>0</v>
      </c>
      <c r="Q374" s="2">
        <v>0</v>
      </c>
      <c r="R374" s="2">
        <v>0</v>
      </c>
      <c r="S374" s="2"/>
    </row>
    <row r="375" spans="1:19">
      <c r="A375" s="1">
        <v>354</v>
      </c>
      <c r="B375" s="2" t="s">
        <v>882</v>
      </c>
      <c r="C375" s="2">
        <v>24</v>
      </c>
      <c r="D375" s="2" t="s">
        <v>654</v>
      </c>
      <c r="E375" s="2" t="s">
        <v>89</v>
      </c>
      <c r="F375" s="2">
        <v>9</v>
      </c>
      <c r="G375" s="2">
        <v>0</v>
      </c>
      <c r="H375" s="2">
        <v>0</v>
      </c>
      <c r="I375" s="2">
        <v>0</v>
      </c>
      <c r="J375" s="2">
        <v>0</v>
      </c>
      <c r="K375" s="143" t="e">
        <f t="shared" si="5"/>
        <v>#DIV/0!</v>
      </c>
      <c r="L375" s="2">
        <v>0</v>
      </c>
      <c r="M375" s="2"/>
      <c r="N375" s="2"/>
      <c r="O375" s="2"/>
      <c r="P375" s="2">
        <v>0</v>
      </c>
      <c r="Q375" s="2">
        <v>0</v>
      </c>
      <c r="R375" s="2">
        <v>0</v>
      </c>
      <c r="S375" s="2"/>
    </row>
    <row r="376" spans="1:19">
      <c r="A376" s="1">
        <v>355</v>
      </c>
      <c r="B376" s="2" t="s">
        <v>510</v>
      </c>
      <c r="C376" s="2">
        <v>24</v>
      </c>
      <c r="D376" s="2" t="s">
        <v>287</v>
      </c>
      <c r="E376" s="2" t="s">
        <v>91</v>
      </c>
      <c r="F376" s="2">
        <v>17</v>
      </c>
      <c r="G376" s="2">
        <v>8</v>
      </c>
      <c r="H376" s="2">
        <v>0</v>
      </c>
      <c r="I376" s="2">
        <v>0</v>
      </c>
      <c r="J376" s="2">
        <v>0</v>
      </c>
      <c r="K376" s="143" t="e">
        <f t="shared" si="5"/>
        <v>#DIV/0!</v>
      </c>
      <c r="L376" s="2">
        <v>0</v>
      </c>
      <c r="M376" s="2"/>
      <c r="N376" s="2"/>
      <c r="O376" s="2"/>
      <c r="P376" s="2">
        <v>0</v>
      </c>
      <c r="Q376" s="2">
        <v>0</v>
      </c>
      <c r="R376" s="2">
        <v>0</v>
      </c>
      <c r="S376" s="2"/>
    </row>
    <row r="377" spans="1:19">
      <c r="A377" s="1">
        <v>356</v>
      </c>
      <c r="B377" s="2" t="s">
        <v>592</v>
      </c>
      <c r="C377" s="2">
        <v>29</v>
      </c>
      <c r="D377" s="2" t="s">
        <v>265</v>
      </c>
      <c r="E377" s="2" t="s">
        <v>89</v>
      </c>
      <c r="F377" s="2">
        <v>6</v>
      </c>
      <c r="G377" s="2">
        <v>0</v>
      </c>
      <c r="H377" s="2">
        <v>0</v>
      </c>
      <c r="I377" s="2">
        <v>0</v>
      </c>
      <c r="J377" s="2">
        <v>0</v>
      </c>
      <c r="K377" s="143" t="e">
        <f t="shared" si="5"/>
        <v>#DIV/0!</v>
      </c>
      <c r="L377" s="2">
        <v>0</v>
      </c>
      <c r="M377" s="2"/>
      <c r="N377" s="2"/>
      <c r="O377" s="2"/>
      <c r="P377" s="2">
        <v>0</v>
      </c>
      <c r="Q377" s="2">
        <v>0</v>
      </c>
      <c r="R377" s="2">
        <v>0</v>
      </c>
      <c r="S377" s="2"/>
    </row>
    <row r="378" spans="1:19">
      <c r="A378" s="1">
        <v>357</v>
      </c>
      <c r="B378" s="2" t="s">
        <v>871</v>
      </c>
      <c r="C378" s="2">
        <v>27</v>
      </c>
      <c r="D378" s="2" t="s">
        <v>283</v>
      </c>
      <c r="E378" s="2" t="s">
        <v>89</v>
      </c>
      <c r="F378" s="2">
        <v>4</v>
      </c>
      <c r="G378" s="2">
        <v>0</v>
      </c>
      <c r="H378" s="2">
        <v>0</v>
      </c>
      <c r="I378" s="2">
        <v>0</v>
      </c>
      <c r="J378" s="2">
        <v>0</v>
      </c>
      <c r="K378" s="143" t="e">
        <f t="shared" si="5"/>
        <v>#DIV/0!</v>
      </c>
      <c r="L378" s="2">
        <v>0</v>
      </c>
      <c r="M378" s="2"/>
      <c r="N378" s="2"/>
      <c r="O378" s="2"/>
      <c r="P378" s="2">
        <v>0</v>
      </c>
      <c r="Q378" s="2">
        <v>0</v>
      </c>
      <c r="R378" s="2">
        <v>0</v>
      </c>
      <c r="S378" s="2"/>
    </row>
    <row r="379" spans="1:19">
      <c r="A379" s="1">
        <v>358</v>
      </c>
      <c r="B379" s="2" t="s">
        <v>614</v>
      </c>
      <c r="C379" s="2">
        <v>26</v>
      </c>
      <c r="D379" s="2" t="s">
        <v>277</v>
      </c>
      <c r="E379" s="2" t="s">
        <v>89</v>
      </c>
      <c r="F379" s="2">
        <v>17</v>
      </c>
      <c r="G379" s="2">
        <v>3</v>
      </c>
      <c r="H379" s="2">
        <v>0</v>
      </c>
      <c r="I379" s="2">
        <v>0</v>
      </c>
      <c r="J379" s="2">
        <v>0</v>
      </c>
      <c r="K379" s="143" t="e">
        <f t="shared" si="5"/>
        <v>#DIV/0!</v>
      </c>
      <c r="L379" s="2">
        <v>0</v>
      </c>
      <c r="M379" s="2"/>
      <c r="N379" s="2"/>
      <c r="O379" s="2"/>
      <c r="P379" s="2">
        <v>0</v>
      </c>
      <c r="Q379" s="2">
        <v>0</v>
      </c>
      <c r="R379" s="2">
        <v>0</v>
      </c>
      <c r="S379" s="2"/>
    </row>
    <row r="380" spans="1:19">
      <c r="A380" s="1">
        <v>359</v>
      </c>
      <c r="B380" s="2" t="s">
        <v>642</v>
      </c>
      <c r="C380" s="2">
        <v>22</v>
      </c>
      <c r="D380" s="2" t="s">
        <v>664</v>
      </c>
      <c r="E380" s="2" t="s">
        <v>89</v>
      </c>
      <c r="F380" s="2">
        <v>15</v>
      </c>
      <c r="G380" s="2">
        <v>13</v>
      </c>
      <c r="H380" s="2">
        <v>0</v>
      </c>
      <c r="I380" s="2">
        <v>0</v>
      </c>
      <c r="J380" s="2">
        <v>0</v>
      </c>
      <c r="K380" s="143" t="e">
        <f t="shared" si="5"/>
        <v>#DIV/0!</v>
      </c>
      <c r="L380" s="2">
        <v>0</v>
      </c>
      <c r="M380" s="2"/>
      <c r="N380" s="2"/>
      <c r="O380" s="2"/>
      <c r="P380" s="2">
        <v>0</v>
      </c>
      <c r="Q380" s="2">
        <v>0</v>
      </c>
      <c r="R380" s="2">
        <v>0</v>
      </c>
      <c r="S380" s="2"/>
    </row>
    <row r="381" spans="1:19">
      <c r="A381" s="1">
        <v>360</v>
      </c>
      <c r="B381" s="2" t="s">
        <v>828</v>
      </c>
      <c r="C381" s="2">
        <v>32</v>
      </c>
      <c r="D381" s="2" t="s">
        <v>654</v>
      </c>
      <c r="E381" s="2" t="s">
        <v>827</v>
      </c>
      <c r="F381" s="2">
        <v>17</v>
      </c>
      <c r="G381" s="2">
        <v>17</v>
      </c>
      <c r="H381" s="2">
        <v>0</v>
      </c>
      <c r="I381" s="2">
        <v>0</v>
      </c>
      <c r="J381" s="2">
        <v>0</v>
      </c>
      <c r="K381" s="143" t="e">
        <f t="shared" si="5"/>
        <v>#DIV/0!</v>
      </c>
      <c r="L381" s="2">
        <v>0</v>
      </c>
      <c r="M381" s="2"/>
      <c r="N381" s="2"/>
      <c r="O381" s="2"/>
      <c r="P381" s="2">
        <v>0</v>
      </c>
      <c r="Q381" s="2">
        <v>0</v>
      </c>
      <c r="R381" s="2">
        <v>1</v>
      </c>
      <c r="S381" s="2"/>
    </row>
    <row r="382" spans="1:19">
      <c r="A382" s="1">
        <v>361</v>
      </c>
      <c r="B382" s="2" t="s">
        <v>390</v>
      </c>
      <c r="C382" s="2">
        <v>24</v>
      </c>
      <c r="D382" s="2" t="s">
        <v>272</v>
      </c>
      <c r="E382" s="2" t="s">
        <v>89</v>
      </c>
      <c r="F382" s="2">
        <v>14</v>
      </c>
      <c r="G382" s="2">
        <v>1</v>
      </c>
      <c r="H382" s="2">
        <v>0</v>
      </c>
      <c r="I382" s="2">
        <v>0</v>
      </c>
      <c r="J382" s="2">
        <v>0</v>
      </c>
      <c r="K382" s="143" t="e">
        <f t="shared" si="5"/>
        <v>#DIV/0!</v>
      </c>
      <c r="L382" s="2">
        <v>0</v>
      </c>
      <c r="M382" s="2"/>
      <c r="N382" s="2"/>
      <c r="O382" s="2"/>
      <c r="P382" s="2">
        <v>0</v>
      </c>
      <c r="Q382" s="2">
        <v>0</v>
      </c>
      <c r="R382" s="2">
        <v>0</v>
      </c>
      <c r="S382" s="2"/>
    </row>
    <row r="383" spans="1:19">
      <c r="A383" s="1">
        <v>362</v>
      </c>
      <c r="B383" s="2" t="s">
        <v>341</v>
      </c>
      <c r="C383" s="2">
        <v>27</v>
      </c>
      <c r="D383" s="2" t="s">
        <v>267</v>
      </c>
      <c r="E383" s="2" t="s">
        <v>89</v>
      </c>
      <c r="F383" s="2">
        <v>13</v>
      </c>
      <c r="G383" s="2">
        <v>13</v>
      </c>
      <c r="H383" s="2">
        <v>0</v>
      </c>
      <c r="I383" s="2">
        <v>0</v>
      </c>
      <c r="J383" s="2">
        <v>0</v>
      </c>
      <c r="K383" s="143" t="e">
        <f t="shared" si="5"/>
        <v>#DIV/0!</v>
      </c>
      <c r="L383" s="2">
        <v>0</v>
      </c>
      <c r="M383" s="2"/>
      <c r="N383" s="2"/>
      <c r="O383" s="2"/>
      <c r="P383" s="2">
        <v>0</v>
      </c>
      <c r="Q383" s="2">
        <v>0</v>
      </c>
      <c r="R383" s="2">
        <v>0</v>
      </c>
      <c r="S383" s="2" t="s">
        <v>756</v>
      </c>
    </row>
    <row r="384" spans="1:19">
      <c r="A384" s="1">
        <v>363</v>
      </c>
      <c r="B384" s="2" t="s">
        <v>303</v>
      </c>
      <c r="C384" s="2">
        <v>27</v>
      </c>
      <c r="D384" s="2" t="s">
        <v>676</v>
      </c>
      <c r="E384" s="2" t="s">
        <v>89</v>
      </c>
      <c r="F384" s="2">
        <v>2</v>
      </c>
      <c r="G384" s="2">
        <v>1</v>
      </c>
      <c r="H384" s="2">
        <v>0</v>
      </c>
      <c r="I384" s="2">
        <v>0</v>
      </c>
      <c r="J384" s="2">
        <v>0</v>
      </c>
      <c r="K384" s="143" t="e">
        <f t="shared" si="5"/>
        <v>#DIV/0!</v>
      </c>
      <c r="L384" s="2">
        <v>0</v>
      </c>
      <c r="M384" s="2"/>
      <c r="N384" s="2"/>
      <c r="O384" s="2"/>
      <c r="P384" s="2">
        <v>0</v>
      </c>
      <c r="Q384" s="2">
        <v>0</v>
      </c>
      <c r="R384" s="2">
        <v>0</v>
      </c>
      <c r="S384" s="2"/>
    </row>
    <row r="385" spans="1:19">
      <c r="A385" s="1">
        <v>364</v>
      </c>
      <c r="B385" s="2" t="s">
        <v>351</v>
      </c>
      <c r="C385" s="2">
        <v>28</v>
      </c>
      <c r="D385" s="2" t="s">
        <v>290</v>
      </c>
      <c r="E385" s="2" t="s">
        <v>89</v>
      </c>
      <c r="F385" s="2">
        <v>11</v>
      </c>
      <c r="G385" s="2">
        <v>9</v>
      </c>
      <c r="H385" s="2">
        <v>0</v>
      </c>
      <c r="I385" s="2">
        <v>0</v>
      </c>
      <c r="J385" s="2">
        <v>0</v>
      </c>
      <c r="K385" s="143" t="e">
        <f t="shared" si="5"/>
        <v>#DIV/0!</v>
      </c>
      <c r="L385" s="2">
        <v>0</v>
      </c>
      <c r="M385" s="2"/>
      <c r="N385" s="2"/>
      <c r="O385" s="2"/>
      <c r="P385" s="2">
        <v>0</v>
      </c>
      <c r="Q385" s="2">
        <v>0</v>
      </c>
      <c r="R385" s="2">
        <v>0</v>
      </c>
      <c r="S385" s="2"/>
    </row>
    <row r="386" spans="1:19">
      <c r="A386" s="1">
        <v>365</v>
      </c>
      <c r="B386" s="2" t="s">
        <v>924</v>
      </c>
      <c r="C386" s="2">
        <v>30</v>
      </c>
      <c r="D386" s="2" t="s">
        <v>277</v>
      </c>
      <c r="E386" s="2" t="s">
        <v>91</v>
      </c>
      <c r="F386" s="2">
        <v>15</v>
      </c>
      <c r="G386" s="2">
        <v>7</v>
      </c>
      <c r="H386" s="2">
        <v>0</v>
      </c>
      <c r="I386" s="2">
        <v>0</v>
      </c>
      <c r="J386" s="2">
        <v>0</v>
      </c>
      <c r="K386" s="143" t="e">
        <f t="shared" si="5"/>
        <v>#DIV/0!</v>
      </c>
      <c r="L386" s="2">
        <v>0</v>
      </c>
      <c r="M386" s="2"/>
      <c r="N386" s="2"/>
      <c r="O386" s="2"/>
      <c r="P386" s="2">
        <v>0</v>
      </c>
      <c r="Q386" s="2">
        <v>0</v>
      </c>
      <c r="R386" s="2">
        <v>1</v>
      </c>
      <c r="S386" s="2"/>
    </row>
    <row r="387" spans="1:19">
      <c r="A387" s="1">
        <v>366</v>
      </c>
      <c r="B387" s="2" t="s">
        <v>930</v>
      </c>
      <c r="C387" s="2">
        <v>26</v>
      </c>
      <c r="D387" s="2" t="s">
        <v>662</v>
      </c>
      <c r="E387" s="2" t="s">
        <v>91</v>
      </c>
      <c r="F387" s="2">
        <v>13</v>
      </c>
      <c r="G387" s="2">
        <v>3</v>
      </c>
      <c r="H387" s="2">
        <v>0</v>
      </c>
      <c r="I387" s="2">
        <v>0</v>
      </c>
      <c r="J387" s="2">
        <v>0</v>
      </c>
      <c r="K387" s="143" t="e">
        <f t="shared" si="5"/>
        <v>#DIV/0!</v>
      </c>
      <c r="L387" s="2">
        <v>0</v>
      </c>
      <c r="M387" s="2"/>
      <c r="N387" s="2"/>
      <c r="O387" s="2"/>
      <c r="P387" s="2">
        <v>0</v>
      </c>
      <c r="Q387" s="2">
        <v>0</v>
      </c>
      <c r="R387" s="2">
        <v>0</v>
      </c>
      <c r="S387" s="2"/>
    </row>
    <row r="388" spans="1:19">
      <c r="A388" s="1">
        <v>367</v>
      </c>
      <c r="B388" s="2" t="s">
        <v>398</v>
      </c>
      <c r="C388" s="2">
        <v>23</v>
      </c>
      <c r="D388" s="2" t="s">
        <v>273</v>
      </c>
      <c r="E388" s="2" t="s">
        <v>89</v>
      </c>
      <c r="F388" s="2">
        <v>14</v>
      </c>
      <c r="G388" s="2">
        <v>1</v>
      </c>
      <c r="H388" s="2">
        <v>0</v>
      </c>
      <c r="I388" s="2">
        <v>0</v>
      </c>
      <c r="J388" s="2">
        <v>0</v>
      </c>
      <c r="K388" s="143" t="e">
        <f t="shared" ref="K388:K451" si="6">J388/H388</f>
        <v>#DIV/0!</v>
      </c>
      <c r="L388" s="2">
        <v>0</v>
      </c>
      <c r="M388" s="2"/>
      <c r="N388" s="2"/>
      <c r="O388" s="2"/>
      <c r="P388" s="2">
        <v>0</v>
      </c>
      <c r="Q388" s="2">
        <v>0</v>
      </c>
      <c r="R388" s="2">
        <v>0</v>
      </c>
      <c r="S388" s="2"/>
    </row>
    <row r="389" spans="1:19">
      <c r="A389" s="1">
        <v>368</v>
      </c>
      <c r="B389" s="2" t="s">
        <v>589</v>
      </c>
      <c r="C389" s="2">
        <v>26</v>
      </c>
      <c r="D389" s="2" t="s">
        <v>267</v>
      </c>
      <c r="E389" s="2" t="s">
        <v>91</v>
      </c>
      <c r="F389" s="2">
        <v>17</v>
      </c>
      <c r="G389" s="2">
        <v>13</v>
      </c>
      <c r="H389" s="2">
        <v>0</v>
      </c>
      <c r="I389" s="2">
        <v>0</v>
      </c>
      <c r="J389" s="2">
        <v>0</v>
      </c>
      <c r="K389" s="143" t="e">
        <f t="shared" si="6"/>
        <v>#DIV/0!</v>
      </c>
      <c r="L389" s="2">
        <v>0</v>
      </c>
      <c r="M389" s="2"/>
      <c r="N389" s="2"/>
      <c r="O389" s="2"/>
      <c r="P389" s="2">
        <v>0</v>
      </c>
      <c r="Q389" s="2">
        <v>0</v>
      </c>
      <c r="R389" s="2">
        <v>0</v>
      </c>
      <c r="S389" s="2"/>
    </row>
    <row r="390" spans="1:19">
      <c r="A390" s="1">
        <v>369</v>
      </c>
      <c r="B390" s="2" t="s">
        <v>870</v>
      </c>
      <c r="C390" s="2">
        <v>27</v>
      </c>
      <c r="D390" s="2" t="s">
        <v>676</v>
      </c>
      <c r="E390" s="2" t="s">
        <v>827</v>
      </c>
      <c r="F390" s="2">
        <v>17</v>
      </c>
      <c r="G390" s="2">
        <v>3</v>
      </c>
      <c r="H390" s="2">
        <v>0</v>
      </c>
      <c r="I390" s="2">
        <v>0</v>
      </c>
      <c r="J390" s="2">
        <v>0</v>
      </c>
      <c r="K390" s="143" t="e">
        <f t="shared" si="6"/>
        <v>#DIV/0!</v>
      </c>
      <c r="L390" s="2">
        <v>0</v>
      </c>
      <c r="M390" s="2"/>
      <c r="N390" s="2"/>
      <c r="O390" s="2"/>
      <c r="P390" s="2">
        <v>0</v>
      </c>
      <c r="Q390" s="2">
        <v>0</v>
      </c>
      <c r="R390" s="2">
        <v>0</v>
      </c>
      <c r="S390" s="2"/>
    </row>
    <row r="391" spans="1:19">
      <c r="A391" s="1">
        <v>370</v>
      </c>
      <c r="B391" s="2" t="s">
        <v>602</v>
      </c>
      <c r="C391" s="2">
        <v>27</v>
      </c>
      <c r="D391" s="2" t="s">
        <v>267</v>
      </c>
      <c r="E391" s="2" t="s">
        <v>89</v>
      </c>
      <c r="F391" s="2">
        <v>5</v>
      </c>
      <c r="G391" s="2">
        <v>0</v>
      </c>
      <c r="H391" s="2">
        <v>0</v>
      </c>
      <c r="I391" s="2">
        <v>0</v>
      </c>
      <c r="J391" s="2">
        <v>0</v>
      </c>
      <c r="K391" s="143" t="e">
        <f t="shared" si="6"/>
        <v>#DIV/0!</v>
      </c>
      <c r="L391" s="2">
        <v>0</v>
      </c>
      <c r="M391" s="2"/>
      <c r="N391" s="2"/>
      <c r="O391" s="2"/>
      <c r="P391" s="2">
        <v>0</v>
      </c>
      <c r="Q391" s="2">
        <v>0</v>
      </c>
      <c r="R391" s="2">
        <v>0</v>
      </c>
      <c r="S391" s="2"/>
    </row>
    <row r="392" spans="1:19">
      <c r="A392" s="1">
        <v>371</v>
      </c>
      <c r="B392" s="2" t="s">
        <v>929</v>
      </c>
      <c r="C392" s="2">
        <v>31</v>
      </c>
      <c r="D392" s="2" t="s">
        <v>274</v>
      </c>
      <c r="E392" s="2" t="s">
        <v>89</v>
      </c>
      <c r="F392" s="2">
        <v>13</v>
      </c>
      <c r="G392" s="2">
        <v>0</v>
      </c>
      <c r="H392" s="2">
        <v>0</v>
      </c>
      <c r="I392" s="2">
        <v>0</v>
      </c>
      <c r="J392" s="2">
        <v>0</v>
      </c>
      <c r="K392" s="143" t="e">
        <f t="shared" si="6"/>
        <v>#DIV/0!</v>
      </c>
      <c r="L392" s="2">
        <v>0</v>
      </c>
      <c r="M392" s="2"/>
      <c r="N392" s="2"/>
      <c r="O392" s="2"/>
      <c r="P392" s="2">
        <v>0</v>
      </c>
      <c r="Q392" s="2">
        <v>0</v>
      </c>
      <c r="R392" s="2">
        <v>1</v>
      </c>
      <c r="S392" s="2"/>
    </row>
    <row r="393" spans="1:19">
      <c r="A393" s="1">
        <v>372</v>
      </c>
      <c r="B393" s="2" t="s">
        <v>444</v>
      </c>
      <c r="C393" s="2">
        <v>28</v>
      </c>
      <c r="D393" s="2" t="s">
        <v>279</v>
      </c>
      <c r="E393" s="2" t="s">
        <v>89</v>
      </c>
      <c r="F393" s="2">
        <v>7</v>
      </c>
      <c r="G393" s="2">
        <v>0</v>
      </c>
      <c r="H393" s="2">
        <v>0</v>
      </c>
      <c r="I393" s="2">
        <v>0</v>
      </c>
      <c r="J393" s="2">
        <v>0</v>
      </c>
      <c r="K393" s="143" t="e">
        <f t="shared" si="6"/>
        <v>#DIV/0!</v>
      </c>
      <c r="L393" s="2">
        <v>0</v>
      </c>
      <c r="M393" s="2"/>
      <c r="N393" s="2"/>
      <c r="O393" s="2"/>
      <c r="P393" s="2">
        <v>0</v>
      </c>
      <c r="Q393" s="2">
        <v>0</v>
      </c>
      <c r="R393" s="2">
        <v>0</v>
      </c>
      <c r="S393" s="2"/>
    </row>
    <row r="394" spans="1:19">
      <c r="A394" s="1">
        <v>373</v>
      </c>
      <c r="B394" s="2" t="s">
        <v>983</v>
      </c>
      <c r="C394" s="2">
        <v>27</v>
      </c>
      <c r="D394" s="2" t="s">
        <v>275</v>
      </c>
      <c r="E394" s="2" t="s">
        <v>89</v>
      </c>
      <c r="F394" s="2">
        <v>13</v>
      </c>
      <c r="G394" s="2">
        <v>0</v>
      </c>
      <c r="H394" s="2">
        <v>0</v>
      </c>
      <c r="I394" s="2">
        <v>0</v>
      </c>
      <c r="J394" s="2">
        <v>0</v>
      </c>
      <c r="K394" s="143" t="e">
        <f t="shared" si="6"/>
        <v>#DIV/0!</v>
      </c>
      <c r="L394" s="2">
        <v>0</v>
      </c>
      <c r="M394" s="2"/>
      <c r="N394" s="2"/>
      <c r="O394" s="2"/>
      <c r="P394" s="2">
        <v>0</v>
      </c>
      <c r="Q394" s="2">
        <v>0</v>
      </c>
      <c r="R394" s="2">
        <v>0</v>
      </c>
      <c r="S394" s="2"/>
    </row>
    <row r="395" spans="1:19">
      <c r="A395" s="1">
        <v>374</v>
      </c>
      <c r="B395" s="2" t="s">
        <v>897</v>
      </c>
      <c r="C395" s="2">
        <v>27</v>
      </c>
      <c r="D395" s="2" t="s">
        <v>293</v>
      </c>
      <c r="E395" s="2" t="s">
        <v>89</v>
      </c>
      <c r="F395" s="2">
        <v>6</v>
      </c>
      <c r="G395" s="2">
        <v>0</v>
      </c>
      <c r="H395" s="2">
        <v>0</v>
      </c>
      <c r="I395" s="2">
        <v>0</v>
      </c>
      <c r="J395" s="2">
        <v>0</v>
      </c>
      <c r="K395" s="143" t="e">
        <f t="shared" si="6"/>
        <v>#DIV/0!</v>
      </c>
      <c r="L395" s="2">
        <v>0</v>
      </c>
      <c r="M395" s="2"/>
      <c r="N395" s="2"/>
      <c r="O395" s="2"/>
      <c r="P395" s="2">
        <v>0</v>
      </c>
      <c r="Q395" s="2">
        <v>0</v>
      </c>
      <c r="R395" s="2">
        <v>0</v>
      </c>
      <c r="S395" s="2"/>
    </row>
    <row r="396" spans="1:19">
      <c r="A396" s="1">
        <v>375</v>
      </c>
      <c r="B396" s="2" t="s">
        <v>869</v>
      </c>
      <c r="C396" s="2">
        <v>31</v>
      </c>
      <c r="D396" s="2" t="s">
        <v>265</v>
      </c>
      <c r="E396" s="2" t="s">
        <v>89</v>
      </c>
      <c r="F396" s="2">
        <v>2</v>
      </c>
      <c r="G396" s="2">
        <v>0</v>
      </c>
      <c r="H396" s="2">
        <v>0</v>
      </c>
      <c r="I396" s="2">
        <v>0</v>
      </c>
      <c r="J396" s="2">
        <v>0</v>
      </c>
      <c r="K396" s="143" t="e">
        <f t="shared" si="6"/>
        <v>#DIV/0!</v>
      </c>
      <c r="L396" s="2">
        <v>0</v>
      </c>
      <c r="M396" s="2"/>
      <c r="N396" s="2"/>
      <c r="O396" s="2"/>
      <c r="P396" s="2">
        <v>0</v>
      </c>
      <c r="Q396" s="2">
        <v>0</v>
      </c>
      <c r="R396" s="2">
        <v>0</v>
      </c>
      <c r="S396" s="2"/>
    </row>
    <row r="397" spans="1:19">
      <c r="A397" s="1">
        <v>376</v>
      </c>
      <c r="B397" s="2" t="s">
        <v>643</v>
      </c>
      <c r="C397" s="2">
        <v>23</v>
      </c>
      <c r="D397" s="2" t="s">
        <v>293</v>
      </c>
      <c r="E397" s="2" t="s">
        <v>89</v>
      </c>
      <c r="F397" s="2">
        <v>11</v>
      </c>
      <c r="G397" s="2">
        <v>4</v>
      </c>
      <c r="H397" s="2">
        <v>0</v>
      </c>
      <c r="I397" s="2">
        <v>0</v>
      </c>
      <c r="J397" s="2">
        <v>0</v>
      </c>
      <c r="K397" s="143" t="e">
        <f t="shared" si="6"/>
        <v>#DIV/0!</v>
      </c>
      <c r="L397" s="2">
        <v>0</v>
      </c>
      <c r="M397" s="2"/>
      <c r="N397" s="2"/>
      <c r="O397" s="2"/>
      <c r="P397" s="2">
        <v>0</v>
      </c>
      <c r="Q397" s="2">
        <v>0</v>
      </c>
      <c r="R397" s="2">
        <v>0</v>
      </c>
      <c r="S397" s="2"/>
    </row>
    <row r="398" spans="1:19">
      <c r="A398" s="1">
        <v>377</v>
      </c>
      <c r="B398" s="2" t="s">
        <v>348</v>
      </c>
      <c r="C398" s="2">
        <v>25</v>
      </c>
      <c r="D398" s="2" t="s">
        <v>268</v>
      </c>
      <c r="E398" s="2" t="s">
        <v>89</v>
      </c>
      <c r="F398" s="2">
        <v>12</v>
      </c>
      <c r="G398" s="2">
        <v>12</v>
      </c>
      <c r="H398" s="2">
        <v>0</v>
      </c>
      <c r="I398" s="2">
        <v>0</v>
      </c>
      <c r="J398" s="2">
        <v>0</v>
      </c>
      <c r="K398" s="143" t="e">
        <f t="shared" si="6"/>
        <v>#DIV/0!</v>
      </c>
      <c r="L398" s="2">
        <v>0</v>
      </c>
      <c r="M398" s="2"/>
      <c r="N398" s="2"/>
      <c r="O398" s="2"/>
      <c r="P398" s="2">
        <v>0</v>
      </c>
      <c r="Q398" s="2">
        <v>0</v>
      </c>
      <c r="R398" s="2">
        <v>0</v>
      </c>
      <c r="S398" s="2" t="s">
        <v>651</v>
      </c>
    </row>
    <row r="399" spans="1:19">
      <c r="A399" s="1">
        <v>378</v>
      </c>
      <c r="B399" s="2" t="s">
        <v>915</v>
      </c>
      <c r="C399" s="2">
        <v>32</v>
      </c>
      <c r="D399" s="2" t="s">
        <v>654</v>
      </c>
      <c r="E399" s="2" t="s">
        <v>89</v>
      </c>
      <c r="F399" s="2">
        <v>15</v>
      </c>
      <c r="G399" s="2">
        <v>2</v>
      </c>
      <c r="H399" s="2">
        <v>0</v>
      </c>
      <c r="I399" s="2">
        <v>0</v>
      </c>
      <c r="J399" s="2">
        <v>0</v>
      </c>
      <c r="K399" s="143" t="e">
        <f t="shared" si="6"/>
        <v>#DIV/0!</v>
      </c>
      <c r="L399" s="2">
        <v>0</v>
      </c>
      <c r="M399" s="2"/>
      <c r="N399" s="2"/>
      <c r="O399" s="2"/>
      <c r="P399" s="2">
        <v>0</v>
      </c>
      <c r="Q399" s="2">
        <v>0</v>
      </c>
      <c r="R399" s="2">
        <v>0</v>
      </c>
      <c r="S399" s="2"/>
    </row>
    <row r="400" spans="1:19">
      <c r="A400" s="1">
        <v>379</v>
      </c>
      <c r="B400" s="2" t="s">
        <v>896</v>
      </c>
      <c r="C400" s="2">
        <v>26</v>
      </c>
      <c r="D400" s="2" t="s">
        <v>265</v>
      </c>
      <c r="E400" s="2" t="s">
        <v>91</v>
      </c>
      <c r="F400" s="2">
        <v>8</v>
      </c>
      <c r="G400" s="2">
        <v>1</v>
      </c>
      <c r="H400" s="2">
        <v>0</v>
      </c>
      <c r="I400" s="2">
        <v>0</v>
      </c>
      <c r="J400" s="2">
        <v>0</v>
      </c>
      <c r="K400" s="143" t="e">
        <f t="shared" si="6"/>
        <v>#DIV/0!</v>
      </c>
      <c r="L400" s="2">
        <v>0</v>
      </c>
      <c r="M400" s="2"/>
      <c r="N400" s="2"/>
      <c r="O400" s="2"/>
      <c r="P400" s="2">
        <v>0</v>
      </c>
      <c r="Q400" s="2">
        <v>0</v>
      </c>
      <c r="R400" s="2">
        <v>0</v>
      </c>
      <c r="S400" s="2"/>
    </row>
    <row r="401" spans="1:19">
      <c r="A401" s="1">
        <v>380</v>
      </c>
      <c r="B401" s="2" t="s">
        <v>451</v>
      </c>
      <c r="C401" s="2">
        <v>30</v>
      </c>
      <c r="D401" s="2" t="s">
        <v>681</v>
      </c>
      <c r="E401" s="2" t="s">
        <v>89</v>
      </c>
      <c r="F401" s="2">
        <v>14</v>
      </c>
      <c r="G401" s="2">
        <v>10</v>
      </c>
      <c r="H401" s="2">
        <v>0</v>
      </c>
      <c r="I401" s="2">
        <v>0</v>
      </c>
      <c r="J401" s="2">
        <v>0</v>
      </c>
      <c r="K401" s="143" t="e">
        <f t="shared" si="6"/>
        <v>#DIV/0!</v>
      </c>
      <c r="L401" s="2">
        <v>0</v>
      </c>
      <c r="M401" s="2"/>
      <c r="N401" s="2"/>
      <c r="O401" s="2"/>
      <c r="P401" s="2">
        <v>0</v>
      </c>
      <c r="Q401" s="2">
        <v>0</v>
      </c>
      <c r="R401" s="2">
        <v>0</v>
      </c>
      <c r="S401" s="2"/>
    </row>
    <row r="402" spans="1:19">
      <c r="A402" s="1">
        <v>380</v>
      </c>
      <c r="B402" s="2" t="s">
        <v>451</v>
      </c>
      <c r="C402" s="2">
        <v>30</v>
      </c>
      <c r="D402" s="2" t="s">
        <v>280</v>
      </c>
      <c r="E402" s="2" t="s">
        <v>89</v>
      </c>
      <c r="F402" s="2">
        <v>6</v>
      </c>
      <c r="G402" s="2">
        <v>6</v>
      </c>
      <c r="H402" s="2">
        <v>0</v>
      </c>
      <c r="I402" s="2">
        <v>0</v>
      </c>
      <c r="J402" s="2">
        <v>0</v>
      </c>
      <c r="K402" s="143" t="e">
        <f t="shared" si="6"/>
        <v>#DIV/0!</v>
      </c>
      <c r="L402" s="2">
        <v>0</v>
      </c>
      <c r="M402" s="2"/>
      <c r="N402" s="2"/>
      <c r="O402" s="2"/>
      <c r="P402" s="2">
        <v>0</v>
      </c>
      <c r="Q402" s="2">
        <v>0</v>
      </c>
      <c r="R402" s="2">
        <v>0</v>
      </c>
      <c r="S402" s="2"/>
    </row>
    <row r="403" spans="1:19">
      <c r="A403" s="1">
        <v>380</v>
      </c>
      <c r="B403" s="2" t="s">
        <v>451</v>
      </c>
      <c r="C403" s="2">
        <v>30</v>
      </c>
      <c r="D403" s="2" t="s">
        <v>271</v>
      </c>
      <c r="E403" s="2" t="s">
        <v>89</v>
      </c>
      <c r="F403" s="2">
        <v>8</v>
      </c>
      <c r="G403" s="2">
        <v>4</v>
      </c>
      <c r="H403" s="2">
        <v>0</v>
      </c>
      <c r="I403" s="2">
        <v>0</v>
      </c>
      <c r="J403" s="2">
        <v>0</v>
      </c>
      <c r="K403" s="143" t="e">
        <f t="shared" si="6"/>
        <v>#DIV/0!</v>
      </c>
      <c r="L403" s="2">
        <v>0</v>
      </c>
      <c r="M403" s="2"/>
      <c r="N403" s="2"/>
      <c r="O403" s="2"/>
      <c r="P403" s="2">
        <v>0</v>
      </c>
      <c r="Q403" s="2">
        <v>0</v>
      </c>
      <c r="R403" s="2">
        <v>0</v>
      </c>
      <c r="S403" s="2"/>
    </row>
    <row r="404" spans="1:19">
      <c r="A404" s="1">
        <v>381</v>
      </c>
      <c r="B404" s="2" t="s">
        <v>922</v>
      </c>
      <c r="C404" s="2">
        <v>27</v>
      </c>
      <c r="D404" s="2" t="s">
        <v>267</v>
      </c>
      <c r="E404" s="2" t="s">
        <v>89</v>
      </c>
      <c r="F404" s="2">
        <v>5</v>
      </c>
      <c r="G404" s="2">
        <v>1</v>
      </c>
      <c r="H404" s="2">
        <v>0</v>
      </c>
      <c r="I404" s="2">
        <v>0</v>
      </c>
      <c r="J404" s="2">
        <v>0</v>
      </c>
      <c r="K404" s="143" t="e">
        <f t="shared" si="6"/>
        <v>#DIV/0!</v>
      </c>
      <c r="L404" s="2">
        <v>0</v>
      </c>
      <c r="M404" s="2"/>
      <c r="N404" s="2"/>
      <c r="O404" s="2"/>
      <c r="P404" s="2">
        <v>0</v>
      </c>
      <c r="Q404" s="2">
        <v>0</v>
      </c>
      <c r="R404" s="2">
        <v>0</v>
      </c>
      <c r="S404" s="2"/>
    </row>
    <row r="405" spans="1:19">
      <c r="A405" s="1">
        <v>382</v>
      </c>
      <c r="B405" s="2" t="s">
        <v>921</v>
      </c>
      <c r="C405" s="2">
        <v>30</v>
      </c>
      <c r="D405" s="2" t="s">
        <v>265</v>
      </c>
      <c r="E405" s="2" t="s">
        <v>89</v>
      </c>
      <c r="F405" s="2">
        <v>8</v>
      </c>
      <c r="G405" s="2">
        <v>0</v>
      </c>
      <c r="H405" s="2">
        <v>0</v>
      </c>
      <c r="I405" s="2">
        <v>0</v>
      </c>
      <c r="J405" s="2">
        <v>0</v>
      </c>
      <c r="K405" s="143" t="e">
        <f t="shared" si="6"/>
        <v>#DIV/0!</v>
      </c>
      <c r="L405" s="2">
        <v>0</v>
      </c>
      <c r="M405" s="2"/>
      <c r="N405" s="2"/>
      <c r="O405" s="2"/>
      <c r="P405" s="2">
        <v>0</v>
      </c>
      <c r="Q405" s="2">
        <v>0</v>
      </c>
      <c r="R405" s="2">
        <v>0</v>
      </c>
      <c r="S405" s="2"/>
    </row>
    <row r="406" spans="1:19">
      <c r="A406" s="1">
        <v>383</v>
      </c>
      <c r="B406" s="2" t="s">
        <v>928</v>
      </c>
      <c r="C406" s="2">
        <v>31</v>
      </c>
      <c r="D406" s="2" t="s">
        <v>290</v>
      </c>
      <c r="E406" s="2" t="s">
        <v>89</v>
      </c>
      <c r="F406" s="2">
        <v>6</v>
      </c>
      <c r="G406" s="2">
        <v>1</v>
      </c>
      <c r="H406" s="2">
        <v>0</v>
      </c>
      <c r="I406" s="2">
        <v>0</v>
      </c>
      <c r="J406" s="2">
        <v>0</v>
      </c>
      <c r="K406" s="143" t="e">
        <f t="shared" si="6"/>
        <v>#DIV/0!</v>
      </c>
      <c r="L406" s="2">
        <v>0</v>
      </c>
      <c r="M406" s="2"/>
      <c r="N406" s="2"/>
      <c r="O406" s="2"/>
      <c r="P406" s="2">
        <v>0</v>
      </c>
      <c r="Q406" s="2">
        <v>0</v>
      </c>
      <c r="R406" s="2">
        <v>2</v>
      </c>
      <c r="S406" s="2"/>
    </row>
    <row r="407" spans="1:19">
      <c r="A407" s="1">
        <v>384</v>
      </c>
      <c r="B407" s="2" t="s">
        <v>909</v>
      </c>
      <c r="C407" s="2">
        <v>24</v>
      </c>
      <c r="D407" s="2" t="s">
        <v>648</v>
      </c>
      <c r="E407" s="2" t="s">
        <v>91</v>
      </c>
      <c r="F407" s="2">
        <v>5</v>
      </c>
      <c r="G407" s="2">
        <v>0</v>
      </c>
      <c r="H407" s="2">
        <v>0</v>
      </c>
      <c r="I407" s="2">
        <v>0</v>
      </c>
      <c r="J407" s="2">
        <v>0</v>
      </c>
      <c r="K407" s="143" t="e">
        <f t="shared" si="6"/>
        <v>#DIV/0!</v>
      </c>
      <c r="L407" s="2">
        <v>0</v>
      </c>
      <c r="M407" s="2"/>
      <c r="N407" s="2"/>
      <c r="O407" s="2"/>
      <c r="P407" s="2">
        <v>0</v>
      </c>
      <c r="Q407" s="2">
        <v>0</v>
      </c>
      <c r="R407" s="2">
        <v>0</v>
      </c>
      <c r="S407" s="2"/>
    </row>
    <row r="408" spans="1:19">
      <c r="A408" s="1">
        <v>385</v>
      </c>
      <c r="B408" s="2" t="s">
        <v>982</v>
      </c>
      <c r="C408" s="2">
        <v>24</v>
      </c>
      <c r="D408" s="2" t="s">
        <v>676</v>
      </c>
      <c r="E408" s="2" t="s">
        <v>91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143" t="e">
        <f t="shared" si="6"/>
        <v>#DIV/0!</v>
      </c>
      <c r="L408" s="2">
        <v>0</v>
      </c>
      <c r="M408" s="2"/>
      <c r="N408" s="2"/>
      <c r="O408" s="2"/>
      <c r="P408" s="2">
        <v>0</v>
      </c>
      <c r="Q408" s="2">
        <v>0</v>
      </c>
      <c r="R408" s="2">
        <v>0</v>
      </c>
      <c r="S408" s="2"/>
    </row>
    <row r="409" spans="1:19">
      <c r="A409" s="1">
        <v>386</v>
      </c>
      <c r="B409" s="2" t="s">
        <v>868</v>
      </c>
      <c r="C409" s="2">
        <v>25</v>
      </c>
      <c r="D409" s="2" t="s">
        <v>280</v>
      </c>
      <c r="E409" s="2" t="s">
        <v>89</v>
      </c>
      <c r="F409" s="2">
        <v>7</v>
      </c>
      <c r="G409" s="2">
        <v>1</v>
      </c>
      <c r="H409" s="2">
        <v>0</v>
      </c>
      <c r="I409" s="2">
        <v>0</v>
      </c>
      <c r="J409" s="2">
        <v>0</v>
      </c>
      <c r="K409" s="143" t="e">
        <f t="shared" si="6"/>
        <v>#DIV/0!</v>
      </c>
      <c r="L409" s="2">
        <v>0</v>
      </c>
      <c r="M409" s="2"/>
      <c r="N409" s="2"/>
      <c r="O409" s="2"/>
      <c r="P409" s="2">
        <v>0</v>
      </c>
      <c r="Q409" s="2">
        <v>0</v>
      </c>
      <c r="R409" s="2">
        <v>0</v>
      </c>
      <c r="S409" s="2"/>
    </row>
    <row r="410" spans="1:19">
      <c r="A410" s="1">
        <v>387</v>
      </c>
      <c r="B410" s="2" t="s">
        <v>867</v>
      </c>
      <c r="C410" s="2">
        <v>26</v>
      </c>
      <c r="D410" s="2" t="s">
        <v>271</v>
      </c>
      <c r="E410" s="2" t="s">
        <v>91</v>
      </c>
      <c r="F410" s="2">
        <v>2</v>
      </c>
      <c r="G410" s="2">
        <v>0</v>
      </c>
      <c r="H410" s="2">
        <v>0</v>
      </c>
      <c r="I410" s="2">
        <v>0</v>
      </c>
      <c r="J410" s="2">
        <v>0</v>
      </c>
      <c r="K410" s="143" t="e">
        <f t="shared" si="6"/>
        <v>#DIV/0!</v>
      </c>
      <c r="L410" s="2">
        <v>0</v>
      </c>
      <c r="M410" s="2"/>
      <c r="N410" s="2"/>
      <c r="O410" s="2"/>
      <c r="P410" s="2">
        <v>0</v>
      </c>
      <c r="Q410" s="2">
        <v>0</v>
      </c>
      <c r="R410" s="2">
        <v>0</v>
      </c>
      <c r="S410" s="2"/>
    </row>
    <row r="411" spans="1:19">
      <c r="A411" s="1">
        <v>388</v>
      </c>
      <c r="B411" s="2" t="s">
        <v>435</v>
      </c>
      <c r="C411" s="2">
        <v>25</v>
      </c>
      <c r="D411" s="2" t="s">
        <v>278</v>
      </c>
      <c r="E411" s="2" t="s">
        <v>89</v>
      </c>
      <c r="F411" s="2">
        <v>10</v>
      </c>
      <c r="G411" s="2">
        <v>9</v>
      </c>
      <c r="H411" s="2">
        <v>0</v>
      </c>
      <c r="I411" s="2">
        <v>0</v>
      </c>
      <c r="J411" s="2">
        <v>0</v>
      </c>
      <c r="K411" s="143" t="e">
        <f t="shared" si="6"/>
        <v>#DIV/0!</v>
      </c>
      <c r="L411" s="2">
        <v>0</v>
      </c>
      <c r="M411" s="2"/>
      <c r="N411" s="2"/>
      <c r="O411" s="2"/>
      <c r="P411" s="2">
        <v>0</v>
      </c>
      <c r="Q411" s="2">
        <v>0</v>
      </c>
      <c r="R411" s="2">
        <v>1</v>
      </c>
      <c r="S411" s="2"/>
    </row>
    <row r="412" spans="1:19">
      <c r="A412" s="1">
        <v>389</v>
      </c>
      <c r="B412" s="2" t="s">
        <v>866</v>
      </c>
      <c r="C412" s="2">
        <v>26</v>
      </c>
      <c r="D412" s="2" t="s">
        <v>662</v>
      </c>
      <c r="E412" s="2" t="s">
        <v>732</v>
      </c>
      <c r="F412" s="2">
        <v>14</v>
      </c>
      <c r="G412" s="2">
        <v>14</v>
      </c>
      <c r="H412" s="2">
        <v>0</v>
      </c>
      <c r="I412" s="2">
        <v>0</v>
      </c>
      <c r="J412" s="2">
        <v>0</v>
      </c>
      <c r="K412" s="143" t="e">
        <f t="shared" si="6"/>
        <v>#DIV/0!</v>
      </c>
      <c r="L412" s="2">
        <v>0</v>
      </c>
      <c r="M412" s="2"/>
      <c r="N412" s="2"/>
      <c r="O412" s="2"/>
      <c r="P412" s="2">
        <v>0</v>
      </c>
      <c r="Q412" s="2">
        <v>0</v>
      </c>
      <c r="R412" s="2">
        <v>0</v>
      </c>
      <c r="S412" s="2"/>
    </row>
    <row r="413" spans="1:19">
      <c r="A413" s="1">
        <v>390</v>
      </c>
      <c r="B413" s="2" t="s">
        <v>981</v>
      </c>
      <c r="C413" s="2">
        <v>31</v>
      </c>
      <c r="D413" s="2" t="s">
        <v>264</v>
      </c>
      <c r="E413" s="2" t="s">
        <v>839</v>
      </c>
      <c r="F413" s="2">
        <v>14</v>
      </c>
      <c r="G413" s="2">
        <v>14</v>
      </c>
      <c r="H413" s="2">
        <v>0</v>
      </c>
      <c r="I413" s="2">
        <v>0</v>
      </c>
      <c r="J413" s="2">
        <v>0</v>
      </c>
      <c r="K413" s="143" t="e">
        <f t="shared" si="6"/>
        <v>#DIV/0!</v>
      </c>
      <c r="L413" s="2">
        <v>0</v>
      </c>
      <c r="M413" s="2"/>
      <c r="N413" s="2"/>
      <c r="O413" s="2"/>
      <c r="P413" s="2">
        <v>0</v>
      </c>
      <c r="Q413" s="2">
        <v>0</v>
      </c>
      <c r="R413" s="2">
        <v>0</v>
      </c>
      <c r="S413" s="2" t="s">
        <v>651</v>
      </c>
    </row>
    <row r="414" spans="1:19">
      <c r="A414" s="1">
        <v>391</v>
      </c>
      <c r="B414" s="2" t="s">
        <v>895</v>
      </c>
      <c r="C414" s="2">
        <v>27</v>
      </c>
      <c r="D414" s="2" t="s">
        <v>278</v>
      </c>
      <c r="E414" s="2" t="s">
        <v>91</v>
      </c>
      <c r="F414" s="2">
        <v>15</v>
      </c>
      <c r="G414" s="2">
        <v>0</v>
      </c>
      <c r="H414" s="2">
        <v>0</v>
      </c>
      <c r="I414" s="2">
        <v>0</v>
      </c>
      <c r="J414" s="2">
        <v>0</v>
      </c>
      <c r="K414" s="143" t="e">
        <f t="shared" si="6"/>
        <v>#DIV/0!</v>
      </c>
      <c r="L414" s="2">
        <v>0</v>
      </c>
      <c r="M414" s="2"/>
      <c r="N414" s="2"/>
      <c r="O414" s="2"/>
      <c r="P414" s="2">
        <v>0</v>
      </c>
      <c r="Q414" s="2">
        <v>0</v>
      </c>
      <c r="R414" s="2">
        <v>0</v>
      </c>
      <c r="S414" s="2"/>
    </row>
    <row r="415" spans="1:19">
      <c r="A415" s="1">
        <v>392</v>
      </c>
      <c r="B415" s="2" t="s">
        <v>440</v>
      </c>
      <c r="C415" s="2">
        <v>28</v>
      </c>
      <c r="D415" s="2" t="s">
        <v>279</v>
      </c>
      <c r="E415" s="2" t="s">
        <v>91</v>
      </c>
      <c r="F415" s="2">
        <v>15</v>
      </c>
      <c r="G415" s="2">
        <v>8</v>
      </c>
      <c r="H415" s="2">
        <v>0</v>
      </c>
      <c r="I415" s="2">
        <v>0</v>
      </c>
      <c r="J415" s="2">
        <v>0</v>
      </c>
      <c r="K415" s="143" t="e">
        <f t="shared" si="6"/>
        <v>#DIV/0!</v>
      </c>
      <c r="L415" s="2">
        <v>0</v>
      </c>
      <c r="M415" s="2"/>
      <c r="N415" s="2"/>
      <c r="O415" s="2"/>
      <c r="P415" s="2">
        <v>0</v>
      </c>
      <c r="Q415" s="2">
        <v>0</v>
      </c>
      <c r="R415" s="2">
        <v>0</v>
      </c>
      <c r="S415" s="2"/>
    </row>
    <row r="416" spans="1:19">
      <c r="A416" s="1">
        <v>393</v>
      </c>
      <c r="B416" s="2" t="s">
        <v>360</v>
      </c>
      <c r="C416" s="2">
        <v>24</v>
      </c>
      <c r="D416" s="2" t="s">
        <v>694</v>
      </c>
      <c r="E416" s="2" t="s">
        <v>89</v>
      </c>
      <c r="F416" s="2">
        <v>13</v>
      </c>
      <c r="G416" s="2">
        <v>12</v>
      </c>
      <c r="H416" s="2">
        <v>0</v>
      </c>
      <c r="I416" s="2">
        <v>0</v>
      </c>
      <c r="J416" s="2">
        <v>0</v>
      </c>
      <c r="K416" s="143" t="e">
        <f t="shared" si="6"/>
        <v>#DIV/0!</v>
      </c>
      <c r="L416" s="2">
        <v>0</v>
      </c>
      <c r="M416" s="2"/>
      <c r="N416" s="2"/>
      <c r="O416" s="2"/>
      <c r="P416" s="2">
        <v>0</v>
      </c>
      <c r="Q416" s="2">
        <v>0</v>
      </c>
      <c r="R416" s="2">
        <v>0</v>
      </c>
      <c r="S416" s="2"/>
    </row>
    <row r="417" spans="1:19">
      <c r="A417" s="1">
        <v>394</v>
      </c>
      <c r="B417" s="2" t="s">
        <v>881</v>
      </c>
      <c r="C417" s="2">
        <v>23</v>
      </c>
      <c r="D417" s="2" t="s">
        <v>265</v>
      </c>
      <c r="E417" s="2" t="s">
        <v>89</v>
      </c>
      <c r="F417" s="2">
        <v>3</v>
      </c>
      <c r="G417" s="2">
        <v>0</v>
      </c>
      <c r="H417" s="2">
        <v>0</v>
      </c>
      <c r="I417" s="2">
        <v>0</v>
      </c>
      <c r="J417" s="2">
        <v>0</v>
      </c>
      <c r="K417" s="143" t="e">
        <f t="shared" si="6"/>
        <v>#DIV/0!</v>
      </c>
      <c r="L417" s="2">
        <v>0</v>
      </c>
      <c r="M417" s="2"/>
      <c r="N417" s="2"/>
      <c r="O417" s="2"/>
      <c r="P417" s="2">
        <v>0</v>
      </c>
      <c r="Q417" s="2">
        <v>0</v>
      </c>
      <c r="R417" s="2">
        <v>0</v>
      </c>
      <c r="S417" s="2"/>
    </row>
    <row r="418" spans="1:19">
      <c r="A418" s="1">
        <v>395</v>
      </c>
      <c r="B418" s="2" t="s">
        <v>530</v>
      </c>
      <c r="C418" s="2">
        <v>24</v>
      </c>
      <c r="D418" s="2" t="s">
        <v>289</v>
      </c>
      <c r="E418" s="2" t="s">
        <v>91</v>
      </c>
      <c r="F418" s="2">
        <v>4</v>
      </c>
      <c r="G418" s="2">
        <v>3</v>
      </c>
      <c r="H418" s="2">
        <v>0</v>
      </c>
      <c r="I418" s="2">
        <v>0</v>
      </c>
      <c r="J418" s="2">
        <v>0</v>
      </c>
      <c r="K418" s="143" t="e">
        <f t="shared" si="6"/>
        <v>#DIV/0!</v>
      </c>
      <c r="L418" s="2">
        <v>0</v>
      </c>
      <c r="M418" s="2"/>
      <c r="N418" s="2"/>
      <c r="O418" s="2"/>
      <c r="P418" s="2">
        <v>0</v>
      </c>
      <c r="Q418" s="2">
        <v>0</v>
      </c>
      <c r="R418" s="2">
        <v>0</v>
      </c>
      <c r="S418" s="2"/>
    </row>
    <row r="419" spans="1:19">
      <c r="A419" s="1">
        <v>396</v>
      </c>
      <c r="B419" s="2" t="s">
        <v>934</v>
      </c>
      <c r="C419" s="2">
        <v>24</v>
      </c>
      <c r="D419" s="2" t="s">
        <v>648</v>
      </c>
      <c r="E419" s="2" t="s">
        <v>91</v>
      </c>
      <c r="F419" s="2">
        <v>16</v>
      </c>
      <c r="G419" s="2">
        <v>6</v>
      </c>
      <c r="H419" s="2">
        <v>0</v>
      </c>
      <c r="I419" s="2">
        <v>0</v>
      </c>
      <c r="J419" s="2">
        <v>0</v>
      </c>
      <c r="K419" s="143" t="e">
        <f t="shared" si="6"/>
        <v>#DIV/0!</v>
      </c>
      <c r="L419" s="2">
        <v>0</v>
      </c>
      <c r="M419" s="2"/>
      <c r="N419" s="2"/>
      <c r="O419" s="2"/>
      <c r="P419" s="2">
        <v>0</v>
      </c>
      <c r="Q419" s="2">
        <v>0</v>
      </c>
      <c r="R419" s="2">
        <v>1</v>
      </c>
      <c r="S419" s="2"/>
    </row>
    <row r="420" spans="1:19">
      <c r="A420" s="1">
        <v>397</v>
      </c>
      <c r="B420" s="2" t="s">
        <v>865</v>
      </c>
      <c r="C420" s="2">
        <v>29</v>
      </c>
      <c r="D420" s="2" t="s">
        <v>283</v>
      </c>
      <c r="E420" s="2" t="s">
        <v>91</v>
      </c>
      <c r="F420" s="2">
        <v>17</v>
      </c>
      <c r="G420" s="2">
        <v>0</v>
      </c>
      <c r="H420" s="2">
        <v>0</v>
      </c>
      <c r="I420" s="2">
        <v>0</v>
      </c>
      <c r="J420" s="2">
        <v>0</v>
      </c>
      <c r="K420" s="143" t="e">
        <f t="shared" si="6"/>
        <v>#DIV/0!</v>
      </c>
      <c r="L420" s="2">
        <v>0</v>
      </c>
      <c r="M420" s="2"/>
      <c r="N420" s="2"/>
      <c r="O420" s="2"/>
      <c r="P420" s="2">
        <v>0</v>
      </c>
      <c r="Q420" s="2">
        <v>0</v>
      </c>
      <c r="R420" s="2">
        <v>0</v>
      </c>
      <c r="S420" s="2"/>
    </row>
    <row r="421" spans="1:19">
      <c r="A421" s="1">
        <v>398</v>
      </c>
      <c r="B421" s="2" t="s">
        <v>433</v>
      </c>
      <c r="C421" s="2">
        <v>30</v>
      </c>
      <c r="D421" s="2" t="s">
        <v>278</v>
      </c>
      <c r="E421" s="2" t="s">
        <v>91</v>
      </c>
      <c r="F421" s="2">
        <v>9</v>
      </c>
      <c r="G421" s="2">
        <v>9</v>
      </c>
      <c r="H421" s="2">
        <v>0</v>
      </c>
      <c r="I421" s="2">
        <v>0</v>
      </c>
      <c r="J421" s="2">
        <v>0</v>
      </c>
      <c r="K421" s="143" t="e">
        <f t="shared" si="6"/>
        <v>#DIV/0!</v>
      </c>
      <c r="L421" s="2">
        <v>0</v>
      </c>
      <c r="M421" s="2"/>
      <c r="N421" s="2"/>
      <c r="O421" s="2"/>
      <c r="P421" s="2">
        <v>0</v>
      </c>
      <c r="Q421" s="2">
        <v>0</v>
      </c>
      <c r="R421" s="2">
        <v>1</v>
      </c>
      <c r="S421" s="2"/>
    </row>
    <row r="422" spans="1:19">
      <c r="A422" s="1">
        <v>399</v>
      </c>
      <c r="B422" s="2" t="s">
        <v>540</v>
      </c>
      <c r="C422" s="2">
        <v>34</v>
      </c>
      <c r="D422" s="2" t="s">
        <v>290</v>
      </c>
      <c r="E422" s="2" t="s">
        <v>91</v>
      </c>
      <c r="F422" s="2">
        <v>17</v>
      </c>
      <c r="G422" s="2">
        <v>17</v>
      </c>
      <c r="H422" s="2">
        <v>0</v>
      </c>
      <c r="I422" s="2">
        <v>0</v>
      </c>
      <c r="J422" s="2">
        <v>0</v>
      </c>
      <c r="K422" s="143" t="e">
        <f t="shared" si="6"/>
        <v>#DIV/0!</v>
      </c>
      <c r="L422" s="2">
        <v>0</v>
      </c>
      <c r="M422" s="2"/>
      <c r="N422" s="2"/>
      <c r="O422" s="2"/>
      <c r="P422" s="2">
        <v>0</v>
      </c>
      <c r="Q422" s="2">
        <v>0</v>
      </c>
      <c r="R422" s="2">
        <v>1</v>
      </c>
      <c r="S422" s="2" t="s">
        <v>956</v>
      </c>
    </row>
    <row r="423" spans="1:19">
      <c r="A423" s="1">
        <v>400</v>
      </c>
      <c r="B423" s="2" t="s">
        <v>894</v>
      </c>
      <c r="C423" s="2">
        <v>27</v>
      </c>
      <c r="D423" s="2" t="s">
        <v>265</v>
      </c>
      <c r="E423" s="2" t="s">
        <v>89</v>
      </c>
      <c r="F423" s="2">
        <v>6</v>
      </c>
      <c r="G423" s="2">
        <v>0</v>
      </c>
      <c r="H423" s="2">
        <v>0</v>
      </c>
      <c r="I423" s="2">
        <v>0</v>
      </c>
      <c r="J423" s="2">
        <v>0</v>
      </c>
      <c r="K423" s="143" t="e">
        <f t="shared" si="6"/>
        <v>#DIV/0!</v>
      </c>
      <c r="L423" s="2">
        <v>0</v>
      </c>
      <c r="M423" s="2"/>
      <c r="N423" s="2"/>
      <c r="O423" s="2"/>
      <c r="P423" s="2">
        <v>0</v>
      </c>
      <c r="Q423" s="2">
        <v>0</v>
      </c>
      <c r="R423" s="2">
        <v>0</v>
      </c>
      <c r="S423" s="2"/>
    </row>
    <row r="424" spans="1:19">
      <c r="A424" s="1">
        <v>401</v>
      </c>
      <c r="B424" s="2" t="s">
        <v>493</v>
      </c>
      <c r="C424" s="2">
        <v>31</v>
      </c>
      <c r="D424" s="2" t="s">
        <v>648</v>
      </c>
      <c r="E424" s="2" t="s">
        <v>89</v>
      </c>
      <c r="F424" s="2">
        <v>14</v>
      </c>
      <c r="G424" s="2">
        <v>14</v>
      </c>
      <c r="H424" s="2">
        <v>0</v>
      </c>
      <c r="I424" s="2">
        <v>0</v>
      </c>
      <c r="J424" s="2">
        <v>0</v>
      </c>
      <c r="K424" s="143" t="e">
        <f t="shared" si="6"/>
        <v>#DIV/0!</v>
      </c>
      <c r="L424" s="2">
        <v>0</v>
      </c>
      <c r="M424" s="2"/>
      <c r="N424" s="2"/>
      <c r="O424" s="2"/>
      <c r="P424" s="2">
        <v>0</v>
      </c>
      <c r="Q424" s="2">
        <v>0</v>
      </c>
      <c r="R424" s="2">
        <v>0</v>
      </c>
      <c r="S424" s="2" t="s">
        <v>651</v>
      </c>
    </row>
    <row r="425" spans="1:19">
      <c r="A425" s="1">
        <v>402</v>
      </c>
      <c r="B425" s="2" t="s">
        <v>923</v>
      </c>
      <c r="C425" s="2">
        <v>30</v>
      </c>
      <c r="D425" s="2" t="s">
        <v>274</v>
      </c>
      <c r="E425" s="2" t="s">
        <v>91</v>
      </c>
      <c r="F425" s="2">
        <v>17</v>
      </c>
      <c r="G425" s="2">
        <v>4</v>
      </c>
      <c r="H425" s="2">
        <v>0</v>
      </c>
      <c r="I425" s="2">
        <v>0</v>
      </c>
      <c r="J425" s="2">
        <v>0</v>
      </c>
      <c r="K425" s="143" t="e">
        <f t="shared" si="6"/>
        <v>#DIV/0!</v>
      </c>
      <c r="L425" s="2">
        <v>0</v>
      </c>
      <c r="M425" s="2"/>
      <c r="N425" s="2"/>
      <c r="O425" s="2"/>
      <c r="P425" s="2">
        <v>0</v>
      </c>
      <c r="Q425" s="2">
        <v>0</v>
      </c>
      <c r="R425" s="2">
        <v>0</v>
      </c>
      <c r="S425" s="2"/>
    </row>
    <row r="426" spans="1:19">
      <c r="A426" s="1">
        <v>403</v>
      </c>
      <c r="B426" s="2" t="s">
        <v>980</v>
      </c>
      <c r="C426" s="2">
        <v>24</v>
      </c>
      <c r="D426" s="2" t="s">
        <v>265</v>
      </c>
      <c r="E426" s="2" t="s">
        <v>89</v>
      </c>
      <c r="F426" s="2">
        <v>2</v>
      </c>
      <c r="G426" s="2">
        <v>0</v>
      </c>
      <c r="H426" s="2">
        <v>0</v>
      </c>
      <c r="I426" s="2">
        <v>0</v>
      </c>
      <c r="J426" s="2">
        <v>0</v>
      </c>
      <c r="K426" s="143" t="e">
        <f t="shared" si="6"/>
        <v>#DIV/0!</v>
      </c>
      <c r="L426" s="2">
        <v>0</v>
      </c>
      <c r="M426" s="2"/>
      <c r="N426" s="2"/>
      <c r="O426" s="2"/>
      <c r="P426" s="2">
        <v>0</v>
      </c>
      <c r="Q426" s="2">
        <v>0</v>
      </c>
      <c r="R426" s="2">
        <v>0</v>
      </c>
      <c r="S426" s="2"/>
    </row>
    <row r="427" spans="1:19">
      <c r="A427" s="1">
        <v>404</v>
      </c>
      <c r="B427" s="2" t="s">
        <v>426</v>
      </c>
      <c r="C427" s="2">
        <v>27</v>
      </c>
      <c r="D427" s="2" t="s">
        <v>277</v>
      </c>
      <c r="E427" s="2" t="s">
        <v>91</v>
      </c>
      <c r="F427" s="2">
        <v>14</v>
      </c>
      <c r="G427" s="2">
        <v>9</v>
      </c>
      <c r="H427" s="2">
        <v>0</v>
      </c>
      <c r="I427" s="2">
        <v>0</v>
      </c>
      <c r="J427" s="2">
        <v>0</v>
      </c>
      <c r="K427" s="143" t="e">
        <f t="shared" si="6"/>
        <v>#DIV/0!</v>
      </c>
      <c r="L427" s="2">
        <v>0</v>
      </c>
      <c r="M427" s="2"/>
      <c r="N427" s="2"/>
      <c r="O427" s="2"/>
      <c r="P427" s="2">
        <v>0</v>
      </c>
      <c r="Q427" s="2">
        <v>0</v>
      </c>
      <c r="R427" s="2">
        <v>0</v>
      </c>
      <c r="S427" s="2"/>
    </row>
    <row r="428" spans="1:19">
      <c r="A428" s="1">
        <v>405</v>
      </c>
      <c r="B428" s="2" t="s">
        <v>581</v>
      </c>
      <c r="C428" s="2">
        <v>27</v>
      </c>
      <c r="D428" s="2" t="s">
        <v>278</v>
      </c>
      <c r="E428" s="2" t="s">
        <v>91</v>
      </c>
      <c r="F428" s="2">
        <v>17</v>
      </c>
      <c r="G428" s="2">
        <v>8</v>
      </c>
      <c r="H428" s="2">
        <v>0</v>
      </c>
      <c r="I428" s="2">
        <v>0</v>
      </c>
      <c r="J428" s="2">
        <v>0</v>
      </c>
      <c r="K428" s="143" t="e">
        <f t="shared" si="6"/>
        <v>#DIV/0!</v>
      </c>
      <c r="L428" s="2">
        <v>0</v>
      </c>
      <c r="M428" s="2"/>
      <c r="N428" s="2"/>
      <c r="O428" s="2"/>
      <c r="P428" s="2">
        <v>0</v>
      </c>
      <c r="Q428" s="2">
        <v>0</v>
      </c>
      <c r="R428" s="2">
        <v>0</v>
      </c>
      <c r="S428" s="2"/>
    </row>
    <row r="429" spans="1:19">
      <c r="A429" s="1">
        <v>406</v>
      </c>
      <c r="B429" s="2" t="s">
        <v>612</v>
      </c>
      <c r="C429" s="2">
        <v>27</v>
      </c>
      <c r="D429" s="2" t="s">
        <v>279</v>
      </c>
      <c r="E429" s="2" t="s">
        <v>89</v>
      </c>
      <c r="F429" s="2">
        <v>8</v>
      </c>
      <c r="G429" s="2">
        <v>2</v>
      </c>
      <c r="H429" s="2">
        <v>0</v>
      </c>
      <c r="I429" s="2">
        <v>0</v>
      </c>
      <c r="J429" s="2">
        <v>0</v>
      </c>
      <c r="K429" s="143" t="e">
        <f t="shared" si="6"/>
        <v>#DIV/0!</v>
      </c>
      <c r="L429" s="2">
        <v>0</v>
      </c>
      <c r="M429" s="2"/>
      <c r="N429" s="2"/>
      <c r="O429" s="2"/>
      <c r="P429" s="2">
        <v>0</v>
      </c>
      <c r="Q429" s="2">
        <v>0</v>
      </c>
      <c r="R429" s="2">
        <v>0</v>
      </c>
      <c r="S429" s="2"/>
    </row>
    <row r="430" spans="1:19">
      <c r="A430" s="1">
        <v>407</v>
      </c>
      <c r="B430" s="2" t="s">
        <v>386</v>
      </c>
      <c r="C430" s="2">
        <v>25</v>
      </c>
      <c r="D430" s="2" t="s">
        <v>272</v>
      </c>
      <c r="E430" s="2" t="s">
        <v>91</v>
      </c>
      <c r="F430" s="2">
        <v>14</v>
      </c>
      <c r="G430" s="2">
        <v>14</v>
      </c>
      <c r="H430" s="2">
        <v>0</v>
      </c>
      <c r="I430" s="2">
        <v>0</v>
      </c>
      <c r="J430" s="2">
        <v>0</v>
      </c>
      <c r="K430" s="143" t="e">
        <f t="shared" si="6"/>
        <v>#DIV/0!</v>
      </c>
      <c r="L430" s="2">
        <v>0</v>
      </c>
      <c r="M430" s="2"/>
      <c r="N430" s="2"/>
      <c r="O430" s="2"/>
      <c r="P430" s="2">
        <v>0</v>
      </c>
      <c r="Q430" s="2">
        <v>0</v>
      </c>
      <c r="R430" s="2">
        <v>4</v>
      </c>
      <c r="S430" s="2"/>
    </row>
    <row r="431" spans="1:19">
      <c r="A431" s="1">
        <v>408</v>
      </c>
      <c r="B431" s="2" t="s">
        <v>920</v>
      </c>
      <c r="C431" s="2">
        <v>25</v>
      </c>
      <c r="D431" s="2" t="s">
        <v>279</v>
      </c>
      <c r="E431" s="2" t="s">
        <v>91</v>
      </c>
      <c r="F431" s="2">
        <v>9</v>
      </c>
      <c r="G431" s="2">
        <v>5</v>
      </c>
      <c r="H431" s="2">
        <v>0</v>
      </c>
      <c r="I431" s="2">
        <v>0</v>
      </c>
      <c r="J431" s="2">
        <v>0</v>
      </c>
      <c r="K431" s="143" t="e">
        <f t="shared" si="6"/>
        <v>#DIV/0!</v>
      </c>
      <c r="L431" s="2">
        <v>0</v>
      </c>
      <c r="M431" s="2"/>
      <c r="N431" s="2"/>
      <c r="O431" s="2"/>
      <c r="P431" s="2">
        <v>0</v>
      </c>
      <c r="Q431" s="2">
        <v>0</v>
      </c>
      <c r="R431" s="2">
        <v>0</v>
      </c>
      <c r="S431" s="2"/>
    </row>
    <row r="432" spans="1:19">
      <c r="A432" s="1">
        <v>409</v>
      </c>
      <c r="B432" s="2" t="s">
        <v>864</v>
      </c>
      <c r="C432" s="2">
        <v>24</v>
      </c>
      <c r="D432" s="2" t="s">
        <v>694</v>
      </c>
      <c r="E432" s="2" t="s">
        <v>91</v>
      </c>
      <c r="F432" s="2">
        <v>9</v>
      </c>
      <c r="G432" s="2">
        <v>0</v>
      </c>
      <c r="H432" s="2">
        <v>0</v>
      </c>
      <c r="I432" s="2">
        <v>0</v>
      </c>
      <c r="J432" s="2">
        <v>0</v>
      </c>
      <c r="K432" s="143" t="e">
        <f t="shared" si="6"/>
        <v>#DIV/0!</v>
      </c>
      <c r="L432" s="2">
        <v>0</v>
      </c>
      <c r="M432" s="2"/>
      <c r="N432" s="2"/>
      <c r="O432" s="2"/>
      <c r="P432" s="2">
        <v>0</v>
      </c>
      <c r="Q432" s="2">
        <v>0</v>
      </c>
      <c r="R432" s="2">
        <v>0</v>
      </c>
      <c r="S432" s="2"/>
    </row>
    <row r="433" spans="1:19">
      <c r="A433" s="1">
        <v>410</v>
      </c>
      <c r="B433" s="2" t="s">
        <v>932</v>
      </c>
      <c r="C433" s="2">
        <v>25</v>
      </c>
      <c r="D433" s="2" t="s">
        <v>272</v>
      </c>
      <c r="E433" s="2" t="s">
        <v>89</v>
      </c>
      <c r="F433" s="2">
        <v>11</v>
      </c>
      <c r="G433" s="2">
        <v>1</v>
      </c>
      <c r="H433" s="2">
        <v>0</v>
      </c>
      <c r="I433" s="2">
        <v>0</v>
      </c>
      <c r="J433" s="2">
        <v>0</v>
      </c>
      <c r="K433" s="143" t="e">
        <f t="shared" si="6"/>
        <v>#DIV/0!</v>
      </c>
      <c r="L433" s="2">
        <v>0</v>
      </c>
      <c r="M433" s="2"/>
      <c r="N433" s="2"/>
      <c r="O433" s="2"/>
      <c r="P433" s="2">
        <v>0</v>
      </c>
      <c r="Q433" s="2">
        <v>0</v>
      </c>
      <c r="R433" s="2">
        <v>1</v>
      </c>
      <c r="S433" s="2"/>
    </row>
    <row r="434" spans="1:19">
      <c r="A434" s="1">
        <v>411</v>
      </c>
      <c r="B434" s="2" t="s">
        <v>863</v>
      </c>
      <c r="C434" s="2">
        <v>29</v>
      </c>
      <c r="D434" s="2" t="s">
        <v>676</v>
      </c>
      <c r="E434" s="2" t="s">
        <v>91</v>
      </c>
      <c r="F434" s="2">
        <v>3</v>
      </c>
      <c r="G434" s="2">
        <v>0</v>
      </c>
      <c r="H434" s="2">
        <v>0</v>
      </c>
      <c r="I434" s="2">
        <v>0</v>
      </c>
      <c r="J434" s="2">
        <v>0</v>
      </c>
      <c r="K434" s="143" t="e">
        <f t="shared" si="6"/>
        <v>#DIV/0!</v>
      </c>
      <c r="L434" s="2">
        <v>0</v>
      </c>
      <c r="M434" s="2"/>
      <c r="N434" s="2"/>
      <c r="O434" s="2"/>
      <c r="P434" s="2">
        <v>0</v>
      </c>
      <c r="Q434" s="2">
        <v>0</v>
      </c>
      <c r="R434" s="2">
        <v>0</v>
      </c>
      <c r="S434" s="2"/>
    </row>
    <row r="435" spans="1:19">
      <c r="A435" s="1">
        <v>412</v>
      </c>
      <c r="B435" s="2" t="s">
        <v>979</v>
      </c>
      <c r="C435" s="2">
        <v>28</v>
      </c>
      <c r="D435" s="2" t="s">
        <v>293</v>
      </c>
      <c r="E435" s="2" t="s">
        <v>656</v>
      </c>
      <c r="F435" s="2">
        <v>10</v>
      </c>
      <c r="G435" s="2">
        <v>0</v>
      </c>
      <c r="H435" s="2">
        <v>0</v>
      </c>
      <c r="I435" s="2">
        <v>0</v>
      </c>
      <c r="J435" s="2">
        <v>0</v>
      </c>
      <c r="K435" s="143" t="e">
        <f t="shared" si="6"/>
        <v>#DIV/0!</v>
      </c>
      <c r="L435" s="2">
        <v>0</v>
      </c>
      <c r="M435" s="2"/>
      <c r="N435" s="2"/>
      <c r="O435" s="2"/>
      <c r="P435" s="2">
        <v>0</v>
      </c>
      <c r="Q435" s="2">
        <v>0</v>
      </c>
      <c r="R435" s="2">
        <v>0</v>
      </c>
      <c r="S435" s="2"/>
    </row>
    <row r="436" spans="1:19">
      <c r="A436" s="1">
        <v>413</v>
      </c>
      <c r="B436" s="2" t="s">
        <v>862</v>
      </c>
      <c r="C436" s="2">
        <v>27</v>
      </c>
      <c r="D436" s="2" t="s">
        <v>293</v>
      </c>
      <c r="E436" s="2" t="s">
        <v>91</v>
      </c>
      <c r="F436" s="2">
        <v>16</v>
      </c>
      <c r="G436" s="2">
        <v>0</v>
      </c>
      <c r="H436" s="2">
        <v>0</v>
      </c>
      <c r="I436" s="2">
        <v>0</v>
      </c>
      <c r="J436" s="2">
        <v>0</v>
      </c>
      <c r="K436" s="143" t="e">
        <f t="shared" si="6"/>
        <v>#DIV/0!</v>
      </c>
      <c r="L436" s="2">
        <v>0</v>
      </c>
      <c r="M436" s="2"/>
      <c r="N436" s="2"/>
      <c r="O436" s="2"/>
      <c r="P436" s="2">
        <v>0</v>
      </c>
      <c r="Q436" s="2">
        <v>0</v>
      </c>
      <c r="R436" s="2">
        <v>0</v>
      </c>
      <c r="S436" s="2"/>
    </row>
    <row r="437" spans="1:19">
      <c r="A437" s="1">
        <v>414</v>
      </c>
      <c r="B437" s="2" t="s">
        <v>978</v>
      </c>
      <c r="C437" s="2">
        <v>23</v>
      </c>
      <c r="D437" s="2" t="s">
        <v>284</v>
      </c>
      <c r="E437" s="2" t="s">
        <v>977</v>
      </c>
      <c r="F437" s="2">
        <v>15</v>
      </c>
      <c r="G437" s="2">
        <v>15</v>
      </c>
      <c r="H437" s="2">
        <v>0</v>
      </c>
      <c r="I437" s="2">
        <v>0</v>
      </c>
      <c r="J437" s="2">
        <v>0</v>
      </c>
      <c r="K437" s="143" t="e">
        <f t="shared" si="6"/>
        <v>#DIV/0!</v>
      </c>
      <c r="L437" s="2">
        <v>0</v>
      </c>
      <c r="M437" s="2"/>
      <c r="N437" s="2"/>
      <c r="O437" s="2"/>
      <c r="P437" s="2">
        <v>0</v>
      </c>
      <c r="Q437" s="2">
        <v>0</v>
      </c>
      <c r="R437" s="2">
        <v>1</v>
      </c>
      <c r="S437" s="2"/>
    </row>
    <row r="438" spans="1:19">
      <c r="A438" s="1">
        <v>415</v>
      </c>
      <c r="B438" s="2" t="s">
        <v>485</v>
      </c>
      <c r="C438" s="2">
        <v>26</v>
      </c>
      <c r="D438" s="2" t="s">
        <v>284</v>
      </c>
      <c r="E438" s="2" t="s">
        <v>91</v>
      </c>
      <c r="F438" s="2">
        <v>17</v>
      </c>
      <c r="G438" s="2">
        <v>11</v>
      </c>
      <c r="H438" s="2">
        <v>0</v>
      </c>
      <c r="I438" s="2">
        <v>0</v>
      </c>
      <c r="J438" s="2">
        <v>0</v>
      </c>
      <c r="K438" s="143" t="e">
        <f t="shared" si="6"/>
        <v>#DIV/0!</v>
      </c>
      <c r="L438" s="2">
        <v>0</v>
      </c>
      <c r="M438" s="2"/>
      <c r="N438" s="2"/>
      <c r="O438" s="2"/>
      <c r="P438" s="2">
        <v>0</v>
      </c>
      <c r="Q438" s="2">
        <v>0</v>
      </c>
      <c r="R438" s="2">
        <v>3</v>
      </c>
      <c r="S438" s="2"/>
    </row>
    <row r="439" spans="1:19">
      <c r="A439" s="1">
        <v>416</v>
      </c>
      <c r="B439" s="2" t="s">
        <v>394</v>
      </c>
      <c r="C439" s="2">
        <v>29</v>
      </c>
      <c r="D439" s="2" t="s">
        <v>273</v>
      </c>
      <c r="E439" s="2" t="s">
        <v>91</v>
      </c>
      <c r="F439" s="2">
        <v>17</v>
      </c>
      <c r="G439" s="2">
        <v>3</v>
      </c>
      <c r="H439" s="2">
        <v>0</v>
      </c>
      <c r="I439" s="2">
        <v>0</v>
      </c>
      <c r="J439" s="2">
        <v>0</v>
      </c>
      <c r="K439" s="143" t="e">
        <f t="shared" si="6"/>
        <v>#DIV/0!</v>
      </c>
      <c r="L439" s="2">
        <v>0</v>
      </c>
      <c r="M439" s="2"/>
      <c r="N439" s="2"/>
      <c r="O439" s="2"/>
      <c r="P439" s="2">
        <v>0</v>
      </c>
      <c r="Q439" s="2">
        <v>0</v>
      </c>
      <c r="R439" s="2">
        <v>1</v>
      </c>
      <c r="S439" s="2"/>
    </row>
    <row r="440" spans="1:19">
      <c r="A440" s="1">
        <v>417</v>
      </c>
      <c r="B440" s="2" t="s">
        <v>340</v>
      </c>
      <c r="C440" s="2">
        <v>29</v>
      </c>
      <c r="D440" s="2" t="s">
        <v>267</v>
      </c>
      <c r="E440" s="2" t="s">
        <v>91</v>
      </c>
      <c r="F440" s="2">
        <v>10</v>
      </c>
      <c r="G440" s="2">
        <v>10</v>
      </c>
      <c r="H440" s="2">
        <v>0</v>
      </c>
      <c r="I440" s="2">
        <v>0</v>
      </c>
      <c r="J440" s="2">
        <v>0</v>
      </c>
      <c r="K440" s="143" t="e">
        <f t="shared" si="6"/>
        <v>#DIV/0!</v>
      </c>
      <c r="L440" s="2">
        <v>0</v>
      </c>
      <c r="M440" s="2"/>
      <c r="N440" s="2"/>
      <c r="O440" s="2"/>
      <c r="P440" s="2">
        <v>0</v>
      </c>
      <c r="Q440" s="2">
        <v>0</v>
      </c>
      <c r="R440" s="2">
        <v>2</v>
      </c>
      <c r="S440" s="2"/>
    </row>
    <row r="441" spans="1:19">
      <c r="A441" s="1">
        <v>418</v>
      </c>
      <c r="B441" s="2" t="s">
        <v>976</v>
      </c>
      <c r="C441" s="2">
        <v>34</v>
      </c>
      <c r="D441" s="2" t="s">
        <v>272</v>
      </c>
      <c r="E441" s="2" t="s">
        <v>727</v>
      </c>
      <c r="F441" s="2">
        <v>17</v>
      </c>
      <c r="G441" s="2">
        <v>0</v>
      </c>
      <c r="H441" s="2">
        <v>0</v>
      </c>
      <c r="I441" s="2">
        <v>0</v>
      </c>
      <c r="J441" s="2">
        <v>0</v>
      </c>
      <c r="K441" s="143" t="e">
        <f t="shared" si="6"/>
        <v>#DIV/0!</v>
      </c>
      <c r="L441" s="2">
        <v>0</v>
      </c>
      <c r="M441" s="2"/>
      <c r="N441" s="2"/>
      <c r="O441" s="2"/>
      <c r="P441" s="2">
        <v>0</v>
      </c>
      <c r="Q441" s="2">
        <v>0</v>
      </c>
      <c r="R441" s="2">
        <v>0</v>
      </c>
      <c r="S441" s="2"/>
    </row>
    <row r="442" spans="1:19">
      <c r="A442" s="1">
        <v>419</v>
      </c>
      <c r="B442" s="2" t="s">
        <v>861</v>
      </c>
      <c r="C442" s="2">
        <v>23</v>
      </c>
      <c r="D442" s="2" t="s">
        <v>281</v>
      </c>
      <c r="E442" s="2" t="s">
        <v>89</v>
      </c>
      <c r="F442" s="2">
        <v>8</v>
      </c>
      <c r="G442" s="2">
        <v>0</v>
      </c>
      <c r="H442" s="2">
        <v>0</v>
      </c>
      <c r="I442" s="2">
        <v>0</v>
      </c>
      <c r="J442" s="2">
        <v>0</v>
      </c>
      <c r="K442" s="143" t="e">
        <f t="shared" si="6"/>
        <v>#DIV/0!</v>
      </c>
      <c r="L442" s="2">
        <v>0</v>
      </c>
      <c r="M442" s="2"/>
      <c r="N442" s="2"/>
      <c r="O442" s="2"/>
      <c r="P442" s="2">
        <v>0</v>
      </c>
      <c r="Q442" s="2">
        <v>0</v>
      </c>
      <c r="R442" s="2">
        <v>0</v>
      </c>
      <c r="S442" s="2"/>
    </row>
    <row r="443" spans="1:19">
      <c r="A443" s="1">
        <v>420</v>
      </c>
      <c r="B443" s="2" t="s">
        <v>908</v>
      </c>
      <c r="C443" s="2">
        <v>24</v>
      </c>
      <c r="D443" s="2" t="s">
        <v>273</v>
      </c>
      <c r="E443" s="2" t="s">
        <v>91</v>
      </c>
      <c r="F443" s="2">
        <v>8</v>
      </c>
      <c r="G443" s="2">
        <v>6</v>
      </c>
      <c r="H443" s="2">
        <v>0</v>
      </c>
      <c r="I443" s="2">
        <v>0</v>
      </c>
      <c r="J443" s="2">
        <v>0</v>
      </c>
      <c r="K443" s="143" t="e">
        <f t="shared" si="6"/>
        <v>#DIV/0!</v>
      </c>
      <c r="L443" s="2">
        <v>0</v>
      </c>
      <c r="M443" s="2"/>
      <c r="N443" s="2"/>
      <c r="O443" s="2"/>
      <c r="P443" s="2">
        <v>0</v>
      </c>
      <c r="Q443" s="2">
        <v>0</v>
      </c>
      <c r="R443" s="2">
        <v>0</v>
      </c>
      <c r="S443" s="2"/>
    </row>
    <row r="444" spans="1:19">
      <c r="A444" s="1">
        <v>421</v>
      </c>
      <c r="B444" s="2" t="s">
        <v>458</v>
      </c>
      <c r="C444" s="2">
        <v>26</v>
      </c>
      <c r="D444" s="2" t="s">
        <v>281</v>
      </c>
      <c r="E444" s="2" t="s">
        <v>91</v>
      </c>
      <c r="F444" s="2">
        <v>17</v>
      </c>
      <c r="G444" s="2">
        <v>6</v>
      </c>
      <c r="H444" s="2">
        <v>0</v>
      </c>
      <c r="I444" s="2">
        <v>0</v>
      </c>
      <c r="J444" s="2">
        <v>0</v>
      </c>
      <c r="K444" s="143" t="e">
        <f t="shared" si="6"/>
        <v>#DIV/0!</v>
      </c>
      <c r="L444" s="2">
        <v>0</v>
      </c>
      <c r="M444" s="2"/>
      <c r="N444" s="2"/>
      <c r="O444" s="2"/>
      <c r="P444" s="2">
        <v>0</v>
      </c>
      <c r="Q444" s="2">
        <v>0</v>
      </c>
      <c r="R444" s="2">
        <v>0</v>
      </c>
      <c r="S444" s="2"/>
    </row>
    <row r="445" spans="1:19">
      <c r="A445" s="1">
        <v>422</v>
      </c>
      <c r="B445" s="2" t="s">
        <v>419</v>
      </c>
      <c r="C445" s="2">
        <v>22</v>
      </c>
      <c r="D445" s="2" t="s">
        <v>276</v>
      </c>
      <c r="E445" s="2" t="s">
        <v>89</v>
      </c>
      <c r="F445" s="2">
        <v>17</v>
      </c>
      <c r="G445" s="2">
        <v>16</v>
      </c>
      <c r="H445" s="2">
        <v>0</v>
      </c>
      <c r="I445" s="2">
        <v>0</v>
      </c>
      <c r="J445" s="2">
        <v>0</v>
      </c>
      <c r="K445" s="143" t="e">
        <f t="shared" si="6"/>
        <v>#DIV/0!</v>
      </c>
      <c r="L445" s="2">
        <v>0</v>
      </c>
      <c r="M445" s="2"/>
      <c r="N445" s="2"/>
      <c r="O445" s="2"/>
      <c r="P445" s="2">
        <v>0</v>
      </c>
      <c r="Q445" s="2">
        <v>0</v>
      </c>
      <c r="R445" s="2">
        <v>1</v>
      </c>
      <c r="S445" s="2"/>
    </row>
    <row r="446" spans="1:19">
      <c r="A446" s="1">
        <v>423</v>
      </c>
      <c r="B446" s="2" t="s">
        <v>931</v>
      </c>
      <c r="C446" s="2">
        <v>24</v>
      </c>
      <c r="D446" s="2" t="s">
        <v>694</v>
      </c>
      <c r="E446" s="2" t="s">
        <v>89</v>
      </c>
      <c r="F446" s="2">
        <v>13</v>
      </c>
      <c r="G446" s="2">
        <v>1</v>
      </c>
      <c r="H446" s="2">
        <v>0</v>
      </c>
      <c r="I446" s="2">
        <v>0</v>
      </c>
      <c r="J446" s="2">
        <v>0</v>
      </c>
      <c r="K446" s="143" t="e">
        <f t="shared" si="6"/>
        <v>#DIV/0!</v>
      </c>
      <c r="L446" s="2">
        <v>0</v>
      </c>
      <c r="M446" s="2"/>
      <c r="N446" s="2"/>
      <c r="O446" s="2"/>
      <c r="P446" s="2">
        <v>0</v>
      </c>
      <c r="Q446" s="2">
        <v>0</v>
      </c>
      <c r="R446" s="2">
        <v>0</v>
      </c>
      <c r="S446" s="2"/>
    </row>
    <row r="447" spans="1:19">
      <c r="A447" s="1">
        <v>424</v>
      </c>
      <c r="B447" s="2" t="s">
        <v>907</v>
      </c>
      <c r="C447" s="2">
        <v>25</v>
      </c>
      <c r="D447" s="2" t="s">
        <v>676</v>
      </c>
      <c r="E447" s="2" t="s">
        <v>91</v>
      </c>
      <c r="F447" s="2">
        <v>7</v>
      </c>
      <c r="G447" s="2">
        <v>1</v>
      </c>
      <c r="H447" s="2">
        <v>0</v>
      </c>
      <c r="I447" s="2">
        <v>0</v>
      </c>
      <c r="J447" s="2">
        <v>0</v>
      </c>
      <c r="K447" s="143" t="e">
        <f t="shared" si="6"/>
        <v>#DIV/0!</v>
      </c>
      <c r="L447" s="2">
        <v>0</v>
      </c>
      <c r="M447" s="2"/>
      <c r="N447" s="2"/>
      <c r="O447" s="2"/>
      <c r="P447" s="2">
        <v>0</v>
      </c>
      <c r="Q447" s="2">
        <v>0</v>
      </c>
      <c r="R447" s="2">
        <v>0</v>
      </c>
      <c r="S447" s="2"/>
    </row>
    <row r="448" spans="1:19">
      <c r="A448" s="1">
        <v>425</v>
      </c>
      <c r="B448" s="2" t="s">
        <v>557</v>
      </c>
      <c r="C448" s="2">
        <v>30</v>
      </c>
      <c r="D448" s="2" t="s">
        <v>664</v>
      </c>
      <c r="E448" s="2" t="s">
        <v>91</v>
      </c>
      <c r="F448" s="2">
        <v>16</v>
      </c>
      <c r="G448" s="2">
        <v>16</v>
      </c>
      <c r="H448" s="2">
        <v>0</v>
      </c>
      <c r="I448" s="2">
        <v>0</v>
      </c>
      <c r="J448" s="2">
        <v>0</v>
      </c>
      <c r="K448" s="143" t="e">
        <f t="shared" si="6"/>
        <v>#DIV/0!</v>
      </c>
      <c r="L448" s="2">
        <v>0</v>
      </c>
      <c r="M448" s="2"/>
      <c r="N448" s="2"/>
      <c r="O448" s="2"/>
      <c r="P448" s="2">
        <v>0</v>
      </c>
      <c r="Q448" s="2">
        <v>0</v>
      </c>
      <c r="R448" s="2">
        <v>0</v>
      </c>
      <c r="S448" s="2"/>
    </row>
    <row r="449" spans="1:19">
      <c r="A449" s="1">
        <v>426</v>
      </c>
      <c r="B449" s="2" t="s">
        <v>914</v>
      </c>
      <c r="C449" s="2">
        <v>25</v>
      </c>
      <c r="D449" s="2" t="s">
        <v>284</v>
      </c>
      <c r="E449" s="2" t="s">
        <v>91</v>
      </c>
      <c r="F449" s="2">
        <v>17</v>
      </c>
      <c r="G449" s="2">
        <v>5</v>
      </c>
      <c r="H449" s="2">
        <v>0</v>
      </c>
      <c r="I449" s="2">
        <v>0</v>
      </c>
      <c r="J449" s="2">
        <v>0</v>
      </c>
      <c r="K449" s="143" t="e">
        <f t="shared" si="6"/>
        <v>#DIV/0!</v>
      </c>
      <c r="L449" s="2">
        <v>0</v>
      </c>
      <c r="M449" s="2"/>
      <c r="N449" s="2"/>
      <c r="O449" s="2"/>
      <c r="P449" s="2">
        <v>0</v>
      </c>
      <c r="Q449" s="2">
        <v>0</v>
      </c>
      <c r="R449" s="2">
        <v>0</v>
      </c>
      <c r="S449" s="2"/>
    </row>
    <row r="450" spans="1:19">
      <c r="A450" s="1">
        <v>427</v>
      </c>
      <c r="B450" s="2" t="s">
        <v>585</v>
      </c>
      <c r="C450" s="2">
        <v>31</v>
      </c>
      <c r="D450" s="2" t="s">
        <v>266</v>
      </c>
      <c r="E450" s="2" t="s">
        <v>91</v>
      </c>
      <c r="F450" s="2">
        <v>3</v>
      </c>
      <c r="G450" s="2">
        <v>3</v>
      </c>
      <c r="H450" s="2">
        <v>0</v>
      </c>
      <c r="I450" s="2">
        <v>0</v>
      </c>
      <c r="J450" s="2">
        <v>0</v>
      </c>
      <c r="K450" s="143" t="e">
        <f t="shared" si="6"/>
        <v>#DIV/0!</v>
      </c>
      <c r="L450" s="2">
        <v>0</v>
      </c>
      <c r="M450" s="2"/>
      <c r="N450" s="2"/>
      <c r="O450" s="2"/>
      <c r="P450" s="2">
        <v>0</v>
      </c>
      <c r="Q450" s="2">
        <v>0</v>
      </c>
      <c r="R450" s="2">
        <v>0</v>
      </c>
      <c r="S450" s="2"/>
    </row>
    <row r="451" spans="1:19">
      <c r="A451" s="1">
        <v>428</v>
      </c>
      <c r="B451" s="2" t="s">
        <v>946</v>
      </c>
      <c r="C451" s="2">
        <v>24</v>
      </c>
      <c r="D451" s="2" t="s">
        <v>276</v>
      </c>
      <c r="E451" s="2" t="s">
        <v>91</v>
      </c>
      <c r="F451" s="2">
        <v>17</v>
      </c>
      <c r="G451" s="2">
        <v>6</v>
      </c>
      <c r="H451" s="2">
        <v>0</v>
      </c>
      <c r="I451" s="2">
        <v>0</v>
      </c>
      <c r="J451" s="2">
        <v>0</v>
      </c>
      <c r="K451" s="143" t="e">
        <f t="shared" si="6"/>
        <v>#DIV/0!</v>
      </c>
      <c r="L451" s="2">
        <v>0</v>
      </c>
      <c r="M451" s="2"/>
      <c r="N451" s="2"/>
      <c r="O451" s="2"/>
      <c r="P451" s="2">
        <v>0</v>
      </c>
      <c r="Q451" s="2">
        <v>0</v>
      </c>
      <c r="R451" s="2">
        <v>0</v>
      </c>
      <c r="S451" s="2"/>
    </row>
    <row r="452" spans="1:19">
      <c r="A452" s="1">
        <v>429</v>
      </c>
      <c r="B452" s="2" t="s">
        <v>396</v>
      </c>
      <c r="C452" s="2">
        <v>25</v>
      </c>
      <c r="D452" s="2" t="s">
        <v>273</v>
      </c>
      <c r="E452" s="2" t="s">
        <v>89</v>
      </c>
      <c r="F452" s="2">
        <v>12</v>
      </c>
      <c r="G452" s="2">
        <v>9</v>
      </c>
      <c r="H452" s="2">
        <v>0</v>
      </c>
      <c r="I452" s="2">
        <v>0</v>
      </c>
      <c r="J452" s="2">
        <v>0</v>
      </c>
      <c r="K452" s="143" t="e">
        <f t="shared" ref="K452:K501" si="7">J452/H452</f>
        <v>#DIV/0!</v>
      </c>
      <c r="L452" s="2">
        <v>0</v>
      </c>
      <c r="M452" s="2"/>
      <c r="N452" s="2"/>
      <c r="O452" s="2"/>
      <c r="P452" s="2">
        <v>0</v>
      </c>
      <c r="Q452" s="2">
        <v>0</v>
      </c>
      <c r="R452" s="2">
        <v>1</v>
      </c>
      <c r="S452" s="2"/>
    </row>
    <row r="453" spans="1:19">
      <c r="A453" s="1">
        <v>430</v>
      </c>
      <c r="B453" s="2" t="s">
        <v>938</v>
      </c>
      <c r="C453" s="2">
        <v>24</v>
      </c>
      <c r="D453" s="2" t="s">
        <v>265</v>
      </c>
      <c r="E453" s="2" t="s">
        <v>91</v>
      </c>
      <c r="F453" s="2">
        <v>16</v>
      </c>
      <c r="G453" s="2">
        <v>11</v>
      </c>
      <c r="H453" s="2">
        <v>0</v>
      </c>
      <c r="I453" s="2">
        <v>0</v>
      </c>
      <c r="J453" s="2">
        <v>0</v>
      </c>
      <c r="K453" s="143" t="e">
        <f t="shared" si="7"/>
        <v>#DIV/0!</v>
      </c>
      <c r="L453" s="2">
        <v>0</v>
      </c>
      <c r="M453" s="2"/>
      <c r="N453" s="2"/>
      <c r="O453" s="2"/>
      <c r="P453" s="2">
        <v>0</v>
      </c>
      <c r="Q453" s="2">
        <v>0</v>
      </c>
      <c r="R453" s="2">
        <v>1</v>
      </c>
      <c r="S453" s="2"/>
    </row>
    <row r="454" spans="1:19">
      <c r="A454" s="1">
        <v>431</v>
      </c>
      <c r="B454" s="2" t="s">
        <v>467</v>
      </c>
      <c r="C454" s="2">
        <v>27</v>
      </c>
      <c r="D454" s="2" t="s">
        <v>282</v>
      </c>
      <c r="E454" s="2" t="s">
        <v>91</v>
      </c>
      <c r="F454" s="2">
        <v>10</v>
      </c>
      <c r="G454" s="2">
        <v>9</v>
      </c>
      <c r="H454" s="2">
        <v>0</v>
      </c>
      <c r="I454" s="2">
        <v>0</v>
      </c>
      <c r="J454" s="2">
        <v>0</v>
      </c>
      <c r="K454" s="143" t="e">
        <f t="shared" si="7"/>
        <v>#DIV/0!</v>
      </c>
      <c r="L454" s="2">
        <v>0</v>
      </c>
      <c r="M454" s="2"/>
      <c r="N454" s="2"/>
      <c r="O454" s="2"/>
      <c r="P454" s="2">
        <v>0</v>
      </c>
      <c r="Q454" s="2">
        <v>0</v>
      </c>
      <c r="R454" s="2">
        <v>0</v>
      </c>
      <c r="S454" s="2" t="s">
        <v>776</v>
      </c>
    </row>
    <row r="455" spans="1:19">
      <c r="A455" s="1">
        <v>432</v>
      </c>
      <c r="B455" s="2" t="s">
        <v>919</v>
      </c>
      <c r="C455" s="2">
        <v>29</v>
      </c>
      <c r="D455" s="2" t="s">
        <v>283</v>
      </c>
      <c r="E455" s="2" t="s">
        <v>89</v>
      </c>
      <c r="F455" s="2">
        <v>17</v>
      </c>
      <c r="G455" s="2">
        <v>2</v>
      </c>
      <c r="H455" s="2">
        <v>0</v>
      </c>
      <c r="I455" s="2">
        <v>0</v>
      </c>
      <c r="J455" s="2">
        <v>0</v>
      </c>
      <c r="K455" s="143" t="e">
        <f t="shared" si="7"/>
        <v>#DIV/0!</v>
      </c>
      <c r="L455" s="2">
        <v>0</v>
      </c>
      <c r="M455" s="2"/>
      <c r="N455" s="2"/>
      <c r="O455" s="2"/>
      <c r="P455" s="2">
        <v>0</v>
      </c>
      <c r="Q455" s="2">
        <v>0</v>
      </c>
      <c r="R455" s="2">
        <v>0</v>
      </c>
      <c r="S455" s="2" t="s">
        <v>651</v>
      </c>
    </row>
    <row r="456" spans="1:19">
      <c r="A456" s="1">
        <v>433</v>
      </c>
      <c r="B456" s="2" t="s">
        <v>880</v>
      </c>
      <c r="C456" s="2">
        <v>26</v>
      </c>
      <c r="D456" s="2" t="s">
        <v>287</v>
      </c>
      <c r="E456" s="2" t="s">
        <v>89</v>
      </c>
      <c r="F456" s="2">
        <v>3</v>
      </c>
      <c r="G456" s="2">
        <v>0</v>
      </c>
      <c r="H456" s="2">
        <v>0</v>
      </c>
      <c r="I456" s="2">
        <v>0</v>
      </c>
      <c r="J456" s="2">
        <v>0</v>
      </c>
      <c r="K456" s="143" t="e">
        <f t="shared" si="7"/>
        <v>#DIV/0!</v>
      </c>
      <c r="L456" s="2">
        <v>0</v>
      </c>
      <c r="M456" s="2"/>
      <c r="N456" s="2"/>
      <c r="O456" s="2"/>
      <c r="P456" s="2">
        <v>0</v>
      </c>
      <c r="Q456" s="2">
        <v>0</v>
      </c>
      <c r="R456" s="2">
        <v>0</v>
      </c>
      <c r="S456" s="2"/>
    </row>
    <row r="457" spans="1:19">
      <c r="A457" s="1">
        <v>434</v>
      </c>
      <c r="B457" s="2" t="s">
        <v>893</v>
      </c>
      <c r="C457" s="2">
        <v>24</v>
      </c>
      <c r="D457" s="2" t="s">
        <v>646</v>
      </c>
      <c r="E457" s="2" t="s">
        <v>91</v>
      </c>
      <c r="F457" s="2">
        <v>12</v>
      </c>
      <c r="G457" s="2">
        <v>2</v>
      </c>
      <c r="H457" s="2">
        <v>0</v>
      </c>
      <c r="I457" s="2">
        <v>0</v>
      </c>
      <c r="J457" s="2">
        <v>0</v>
      </c>
      <c r="K457" s="143" t="e">
        <f t="shared" si="7"/>
        <v>#DIV/0!</v>
      </c>
      <c r="L457" s="2">
        <v>0</v>
      </c>
      <c r="M457" s="2"/>
      <c r="N457" s="2"/>
      <c r="O457" s="2"/>
      <c r="P457" s="2">
        <v>0</v>
      </c>
      <c r="Q457" s="2">
        <v>0</v>
      </c>
      <c r="R457" s="2">
        <v>0</v>
      </c>
      <c r="S457" s="2"/>
    </row>
    <row r="458" spans="1:19">
      <c r="A458" s="1">
        <v>435</v>
      </c>
      <c r="B458" s="2" t="s">
        <v>382</v>
      </c>
      <c r="C458" s="2">
        <v>31</v>
      </c>
      <c r="D458" s="2" t="s">
        <v>271</v>
      </c>
      <c r="E458" s="2" t="s">
        <v>89</v>
      </c>
      <c r="F458" s="2">
        <v>17</v>
      </c>
      <c r="G458" s="2">
        <v>13</v>
      </c>
      <c r="H458" s="2">
        <v>0</v>
      </c>
      <c r="I458" s="2">
        <v>0</v>
      </c>
      <c r="J458" s="2">
        <v>0</v>
      </c>
      <c r="K458" s="143" t="e">
        <f t="shared" si="7"/>
        <v>#DIV/0!</v>
      </c>
      <c r="L458" s="2">
        <v>0</v>
      </c>
      <c r="M458" s="2"/>
      <c r="N458" s="2"/>
      <c r="O458" s="2"/>
      <c r="P458" s="2">
        <v>0</v>
      </c>
      <c r="Q458" s="2">
        <v>0</v>
      </c>
      <c r="R458" s="2">
        <v>0</v>
      </c>
      <c r="S458" s="2"/>
    </row>
    <row r="459" spans="1:19">
      <c r="A459" s="1">
        <v>436</v>
      </c>
      <c r="B459" s="2" t="s">
        <v>641</v>
      </c>
      <c r="C459" s="2">
        <v>30</v>
      </c>
      <c r="D459" s="2" t="s">
        <v>664</v>
      </c>
      <c r="E459" s="2" t="s">
        <v>91</v>
      </c>
      <c r="F459" s="2">
        <v>17</v>
      </c>
      <c r="G459" s="2">
        <v>8</v>
      </c>
      <c r="H459" s="2">
        <v>0</v>
      </c>
      <c r="I459" s="2">
        <v>0</v>
      </c>
      <c r="J459" s="2">
        <v>0</v>
      </c>
      <c r="K459" s="143" t="e">
        <f t="shared" si="7"/>
        <v>#DIV/0!</v>
      </c>
      <c r="L459" s="2">
        <v>0</v>
      </c>
      <c r="M459" s="2"/>
      <c r="N459" s="2"/>
      <c r="O459" s="2"/>
      <c r="P459" s="2">
        <v>0</v>
      </c>
      <c r="Q459" s="2">
        <v>0</v>
      </c>
      <c r="R459" s="2">
        <v>2</v>
      </c>
      <c r="S459" s="2"/>
    </row>
    <row r="460" spans="1:19">
      <c r="A460" s="1">
        <v>437</v>
      </c>
      <c r="B460" s="2" t="s">
        <v>550</v>
      </c>
      <c r="C460" s="2">
        <v>32</v>
      </c>
      <c r="D460" s="2" t="s">
        <v>681</v>
      </c>
      <c r="E460" s="2" t="s">
        <v>89</v>
      </c>
      <c r="F460" s="2">
        <v>16</v>
      </c>
      <c r="G460" s="2">
        <v>8</v>
      </c>
      <c r="H460" s="2">
        <v>0</v>
      </c>
      <c r="I460" s="2">
        <v>0</v>
      </c>
      <c r="J460" s="2">
        <v>0</v>
      </c>
      <c r="K460" s="143" t="e">
        <f t="shared" si="7"/>
        <v>#DIV/0!</v>
      </c>
      <c r="L460" s="2">
        <v>0</v>
      </c>
      <c r="M460" s="2"/>
      <c r="N460" s="2"/>
      <c r="O460" s="2"/>
      <c r="P460" s="2">
        <v>0</v>
      </c>
      <c r="Q460" s="2">
        <v>0</v>
      </c>
      <c r="R460" s="2">
        <v>1</v>
      </c>
      <c r="S460" s="2"/>
    </row>
    <row r="461" spans="1:19">
      <c r="A461" s="1">
        <v>437</v>
      </c>
      <c r="B461" s="2" t="s">
        <v>550</v>
      </c>
      <c r="C461" s="2">
        <v>32</v>
      </c>
      <c r="D461" s="2" t="s">
        <v>291</v>
      </c>
      <c r="E461" s="2" t="s">
        <v>89</v>
      </c>
      <c r="F461" s="2">
        <v>6</v>
      </c>
      <c r="G461" s="2">
        <v>3</v>
      </c>
      <c r="H461" s="2">
        <v>0</v>
      </c>
      <c r="I461" s="2">
        <v>0</v>
      </c>
      <c r="J461" s="2">
        <v>0</v>
      </c>
      <c r="K461" s="143" t="e">
        <f t="shared" si="7"/>
        <v>#DIV/0!</v>
      </c>
      <c r="L461" s="2">
        <v>0</v>
      </c>
      <c r="M461" s="2"/>
      <c r="N461" s="2"/>
      <c r="O461" s="2"/>
      <c r="P461" s="2">
        <v>0</v>
      </c>
      <c r="Q461" s="2">
        <v>0</v>
      </c>
      <c r="R461" s="2">
        <v>1</v>
      </c>
      <c r="S461" s="2"/>
    </row>
    <row r="462" spans="1:19">
      <c r="A462" s="1">
        <v>437</v>
      </c>
      <c r="B462" s="2" t="s">
        <v>550</v>
      </c>
      <c r="C462" s="2">
        <v>32</v>
      </c>
      <c r="D462" s="2" t="s">
        <v>676</v>
      </c>
      <c r="E462" s="2" t="s">
        <v>89</v>
      </c>
      <c r="F462" s="2">
        <v>10</v>
      </c>
      <c r="G462" s="2">
        <v>5</v>
      </c>
      <c r="H462" s="2">
        <v>0</v>
      </c>
      <c r="I462" s="2">
        <v>0</v>
      </c>
      <c r="J462" s="2">
        <v>0</v>
      </c>
      <c r="K462" s="143" t="e">
        <f t="shared" si="7"/>
        <v>#DIV/0!</v>
      </c>
      <c r="L462" s="2">
        <v>0</v>
      </c>
      <c r="M462" s="2"/>
      <c r="N462" s="2"/>
      <c r="O462" s="2"/>
      <c r="P462" s="2">
        <v>0</v>
      </c>
      <c r="Q462" s="2">
        <v>0</v>
      </c>
      <c r="R462" s="2">
        <v>0</v>
      </c>
      <c r="S462" s="2"/>
    </row>
    <row r="463" spans="1:19">
      <c r="A463" s="1">
        <v>438</v>
      </c>
      <c r="B463" s="2" t="s">
        <v>860</v>
      </c>
      <c r="C463" s="2">
        <v>29</v>
      </c>
      <c r="D463" s="2" t="s">
        <v>273</v>
      </c>
      <c r="E463" s="2" t="s">
        <v>859</v>
      </c>
      <c r="F463" s="2">
        <v>14</v>
      </c>
      <c r="G463" s="2">
        <v>14</v>
      </c>
      <c r="H463" s="2">
        <v>0</v>
      </c>
      <c r="I463" s="2">
        <v>0</v>
      </c>
      <c r="J463" s="2">
        <v>0</v>
      </c>
      <c r="K463" s="143" t="e">
        <f t="shared" si="7"/>
        <v>#DIV/0!</v>
      </c>
      <c r="L463" s="2">
        <v>0</v>
      </c>
      <c r="M463" s="2"/>
      <c r="N463" s="2"/>
      <c r="O463" s="2"/>
      <c r="P463" s="2">
        <v>0</v>
      </c>
      <c r="Q463" s="2">
        <v>0</v>
      </c>
      <c r="R463" s="2">
        <v>0</v>
      </c>
      <c r="S463" s="2"/>
    </row>
    <row r="464" spans="1:19">
      <c r="A464" s="1">
        <v>439</v>
      </c>
      <c r="B464" s="2" t="s">
        <v>951</v>
      </c>
      <c r="C464" s="2">
        <v>26</v>
      </c>
      <c r="D464" s="2" t="s">
        <v>289</v>
      </c>
      <c r="E464" s="2" t="s">
        <v>89</v>
      </c>
      <c r="F464" s="2">
        <v>17</v>
      </c>
      <c r="G464" s="2">
        <v>7</v>
      </c>
      <c r="H464" s="2">
        <v>0</v>
      </c>
      <c r="I464" s="2">
        <v>0</v>
      </c>
      <c r="J464" s="2">
        <v>0</v>
      </c>
      <c r="K464" s="143" t="e">
        <f t="shared" si="7"/>
        <v>#DIV/0!</v>
      </c>
      <c r="L464" s="2">
        <v>0</v>
      </c>
      <c r="M464" s="2"/>
      <c r="N464" s="2"/>
      <c r="O464" s="2"/>
      <c r="P464" s="2">
        <v>0</v>
      </c>
      <c r="Q464" s="2">
        <v>0</v>
      </c>
      <c r="R464" s="2">
        <v>2</v>
      </c>
      <c r="S464" s="2"/>
    </row>
    <row r="465" spans="1:19">
      <c r="A465" s="1">
        <v>440</v>
      </c>
      <c r="B465" s="2" t="s">
        <v>441</v>
      </c>
      <c r="C465" s="2">
        <v>31</v>
      </c>
      <c r="D465" s="2" t="s">
        <v>279</v>
      </c>
      <c r="E465" s="2" t="s">
        <v>91</v>
      </c>
      <c r="F465" s="2">
        <v>9</v>
      </c>
      <c r="G465" s="2">
        <v>2</v>
      </c>
      <c r="H465" s="2">
        <v>0</v>
      </c>
      <c r="I465" s="2">
        <v>0</v>
      </c>
      <c r="J465" s="2">
        <v>0</v>
      </c>
      <c r="K465" s="143" t="e">
        <f t="shared" si="7"/>
        <v>#DIV/0!</v>
      </c>
      <c r="L465" s="2">
        <v>0</v>
      </c>
      <c r="M465" s="2"/>
      <c r="N465" s="2"/>
      <c r="O465" s="2"/>
      <c r="P465" s="2">
        <v>0</v>
      </c>
      <c r="Q465" s="2">
        <v>0</v>
      </c>
      <c r="R465" s="2">
        <v>0</v>
      </c>
      <c r="S465" s="2"/>
    </row>
    <row r="466" spans="1:19">
      <c r="A466" s="1">
        <v>441</v>
      </c>
      <c r="B466" s="2" t="s">
        <v>937</v>
      </c>
      <c r="C466" s="2">
        <v>24</v>
      </c>
      <c r="D466" s="2" t="s">
        <v>268</v>
      </c>
      <c r="E466" s="2" t="s">
        <v>89</v>
      </c>
      <c r="F466" s="2">
        <v>16</v>
      </c>
      <c r="G466" s="2">
        <v>3</v>
      </c>
      <c r="H466" s="2">
        <v>0</v>
      </c>
      <c r="I466" s="2">
        <v>0</v>
      </c>
      <c r="J466" s="2">
        <v>0</v>
      </c>
      <c r="K466" s="143" t="e">
        <f t="shared" si="7"/>
        <v>#DIV/0!</v>
      </c>
      <c r="L466" s="2">
        <v>0</v>
      </c>
      <c r="M466" s="2"/>
      <c r="N466" s="2"/>
      <c r="O466" s="2"/>
      <c r="P466" s="2">
        <v>0</v>
      </c>
      <c r="Q466" s="2">
        <v>0</v>
      </c>
      <c r="R466" s="2">
        <v>0</v>
      </c>
      <c r="S466" s="2"/>
    </row>
    <row r="467" spans="1:19">
      <c r="A467" s="1">
        <v>442</v>
      </c>
      <c r="B467" s="2" t="s">
        <v>513</v>
      </c>
      <c r="C467" s="2">
        <v>23</v>
      </c>
      <c r="D467" s="2" t="s">
        <v>287</v>
      </c>
      <c r="E467" s="2" t="s">
        <v>89</v>
      </c>
      <c r="F467" s="2">
        <v>16</v>
      </c>
      <c r="G467" s="2">
        <v>3</v>
      </c>
      <c r="H467" s="2">
        <v>0</v>
      </c>
      <c r="I467" s="2">
        <v>0</v>
      </c>
      <c r="J467" s="2">
        <v>0</v>
      </c>
      <c r="K467" s="143" t="e">
        <f t="shared" si="7"/>
        <v>#DIV/0!</v>
      </c>
      <c r="L467" s="2">
        <v>0</v>
      </c>
      <c r="M467" s="2"/>
      <c r="N467" s="2"/>
      <c r="O467" s="2"/>
      <c r="P467" s="2">
        <v>0</v>
      </c>
      <c r="Q467" s="2">
        <v>0</v>
      </c>
      <c r="R467" s="2">
        <v>0</v>
      </c>
      <c r="S467" s="2"/>
    </row>
    <row r="468" spans="1:19">
      <c r="A468" s="1">
        <v>443</v>
      </c>
      <c r="B468" s="2" t="s">
        <v>397</v>
      </c>
      <c r="C468" s="2">
        <v>25</v>
      </c>
      <c r="D468" s="2" t="s">
        <v>273</v>
      </c>
      <c r="E468" s="2" t="s">
        <v>89</v>
      </c>
      <c r="F468" s="2">
        <v>17</v>
      </c>
      <c r="G468" s="2">
        <v>8</v>
      </c>
      <c r="H468" s="2">
        <v>0</v>
      </c>
      <c r="I468" s="2">
        <v>0</v>
      </c>
      <c r="J468" s="2">
        <v>0</v>
      </c>
      <c r="K468" s="143" t="e">
        <f t="shared" si="7"/>
        <v>#DIV/0!</v>
      </c>
      <c r="L468" s="2">
        <v>0</v>
      </c>
      <c r="M468" s="2"/>
      <c r="N468" s="2"/>
      <c r="O468" s="2"/>
      <c r="P468" s="2">
        <v>0</v>
      </c>
      <c r="Q468" s="2">
        <v>0</v>
      </c>
      <c r="R468" s="2">
        <v>0</v>
      </c>
      <c r="S468" s="2"/>
    </row>
    <row r="469" spans="1:19">
      <c r="A469" s="1">
        <v>444</v>
      </c>
      <c r="B469" s="2" t="s">
        <v>892</v>
      </c>
      <c r="C469" s="2">
        <v>29</v>
      </c>
      <c r="D469" s="2" t="s">
        <v>273</v>
      </c>
      <c r="E469" s="2" t="s">
        <v>89</v>
      </c>
      <c r="F469" s="2">
        <v>7</v>
      </c>
      <c r="G469" s="2">
        <v>2</v>
      </c>
      <c r="H469" s="2">
        <v>0</v>
      </c>
      <c r="I469" s="2">
        <v>0</v>
      </c>
      <c r="J469" s="2">
        <v>0</v>
      </c>
      <c r="K469" s="143" t="e">
        <f t="shared" si="7"/>
        <v>#DIV/0!</v>
      </c>
      <c r="L469" s="2">
        <v>0</v>
      </c>
      <c r="M469" s="2"/>
      <c r="N469" s="2"/>
      <c r="O469" s="2"/>
      <c r="P469" s="2">
        <v>0</v>
      </c>
      <c r="Q469" s="2">
        <v>0</v>
      </c>
      <c r="R469" s="2">
        <v>0</v>
      </c>
      <c r="S469" s="2"/>
    </row>
    <row r="470" spans="1:19">
      <c r="A470" s="1">
        <v>445</v>
      </c>
      <c r="B470" s="2" t="s">
        <v>927</v>
      </c>
      <c r="C470" s="2">
        <v>23</v>
      </c>
      <c r="D470" s="2" t="s">
        <v>648</v>
      </c>
      <c r="E470" s="2" t="s">
        <v>89</v>
      </c>
      <c r="F470" s="2">
        <v>10</v>
      </c>
      <c r="G470" s="2">
        <v>2</v>
      </c>
      <c r="H470" s="2">
        <v>0</v>
      </c>
      <c r="I470" s="2">
        <v>0</v>
      </c>
      <c r="J470" s="2">
        <v>0</v>
      </c>
      <c r="K470" s="143" t="e">
        <f t="shared" si="7"/>
        <v>#DIV/0!</v>
      </c>
      <c r="L470" s="2">
        <v>0</v>
      </c>
      <c r="M470" s="2"/>
      <c r="N470" s="2"/>
      <c r="O470" s="2"/>
      <c r="P470" s="2">
        <v>0</v>
      </c>
      <c r="Q470" s="2">
        <v>0</v>
      </c>
      <c r="R470" s="2">
        <v>0</v>
      </c>
      <c r="S470" s="2"/>
    </row>
    <row r="471" spans="1:19">
      <c r="A471" s="1">
        <v>446</v>
      </c>
      <c r="B471" s="2" t="s">
        <v>487</v>
      </c>
      <c r="C471" s="2">
        <v>28</v>
      </c>
      <c r="D471" s="2" t="s">
        <v>284</v>
      </c>
      <c r="E471" s="2" t="s">
        <v>89</v>
      </c>
      <c r="F471" s="2">
        <v>17</v>
      </c>
      <c r="G471" s="2">
        <v>12</v>
      </c>
      <c r="H471" s="2">
        <v>0</v>
      </c>
      <c r="I471" s="2">
        <v>0</v>
      </c>
      <c r="J471" s="2">
        <v>0</v>
      </c>
      <c r="K471" s="143" t="e">
        <f t="shared" si="7"/>
        <v>#DIV/0!</v>
      </c>
      <c r="L471" s="2">
        <v>0</v>
      </c>
      <c r="M471" s="2"/>
      <c r="N471" s="2"/>
      <c r="O471" s="2"/>
      <c r="P471" s="2">
        <v>0</v>
      </c>
      <c r="Q471" s="2">
        <v>0</v>
      </c>
      <c r="R471" s="2">
        <v>0</v>
      </c>
      <c r="S471" s="2"/>
    </row>
    <row r="472" spans="1:19">
      <c r="A472" s="1">
        <v>447</v>
      </c>
      <c r="B472" s="2" t="s">
        <v>858</v>
      </c>
      <c r="C472" s="2">
        <v>26</v>
      </c>
      <c r="D472" s="2" t="s">
        <v>267</v>
      </c>
      <c r="E472" s="2" t="s">
        <v>91</v>
      </c>
      <c r="F472" s="2">
        <v>8</v>
      </c>
      <c r="G472" s="2">
        <v>0</v>
      </c>
      <c r="H472" s="2">
        <v>0</v>
      </c>
      <c r="I472" s="2">
        <v>0</v>
      </c>
      <c r="J472" s="2">
        <v>0</v>
      </c>
      <c r="K472" s="143" t="e">
        <f t="shared" si="7"/>
        <v>#DIV/0!</v>
      </c>
      <c r="L472" s="2">
        <v>0</v>
      </c>
      <c r="M472" s="2"/>
      <c r="N472" s="2"/>
      <c r="O472" s="2"/>
      <c r="P472" s="2">
        <v>0</v>
      </c>
      <c r="Q472" s="2">
        <v>0</v>
      </c>
      <c r="R472" s="2">
        <v>0</v>
      </c>
      <c r="S472" s="2"/>
    </row>
    <row r="473" spans="1:19">
      <c r="A473" s="1">
        <v>448</v>
      </c>
      <c r="B473" s="2" t="s">
        <v>313</v>
      </c>
      <c r="C473" s="2">
        <v>27</v>
      </c>
      <c r="D473" s="2" t="s">
        <v>654</v>
      </c>
      <c r="E473" s="2" t="s">
        <v>89</v>
      </c>
      <c r="F473" s="2">
        <v>15</v>
      </c>
      <c r="G473" s="2">
        <v>10</v>
      </c>
      <c r="H473" s="2">
        <v>0</v>
      </c>
      <c r="I473" s="2">
        <v>0</v>
      </c>
      <c r="J473" s="2">
        <v>0</v>
      </c>
      <c r="K473" s="143" t="e">
        <f t="shared" si="7"/>
        <v>#DIV/0!</v>
      </c>
      <c r="L473" s="2">
        <v>0</v>
      </c>
      <c r="M473" s="2"/>
      <c r="N473" s="2"/>
      <c r="O473" s="2"/>
      <c r="P473" s="2">
        <v>0</v>
      </c>
      <c r="Q473" s="2">
        <v>0</v>
      </c>
      <c r="R473" s="2">
        <v>1</v>
      </c>
      <c r="S473" s="2"/>
    </row>
    <row r="474" spans="1:19">
      <c r="A474" s="1">
        <v>449</v>
      </c>
      <c r="B474" s="2" t="s">
        <v>452</v>
      </c>
      <c r="C474" s="2">
        <v>25</v>
      </c>
      <c r="D474" s="2" t="s">
        <v>280</v>
      </c>
      <c r="E474" s="2" t="s">
        <v>89</v>
      </c>
      <c r="F474" s="2">
        <v>17</v>
      </c>
      <c r="G474" s="2">
        <v>16</v>
      </c>
      <c r="H474" s="2">
        <v>0</v>
      </c>
      <c r="I474" s="2">
        <v>0</v>
      </c>
      <c r="J474" s="2">
        <v>0</v>
      </c>
      <c r="K474" s="143" t="e">
        <f t="shared" si="7"/>
        <v>#DIV/0!</v>
      </c>
      <c r="L474" s="2">
        <v>0</v>
      </c>
      <c r="M474" s="2"/>
      <c r="N474" s="2"/>
      <c r="O474" s="2"/>
      <c r="P474" s="2">
        <v>0</v>
      </c>
      <c r="Q474" s="2">
        <v>0</v>
      </c>
      <c r="R474" s="2">
        <v>0</v>
      </c>
      <c r="S474" s="2" t="s">
        <v>651</v>
      </c>
    </row>
    <row r="475" spans="1:19">
      <c r="A475" s="1">
        <v>450</v>
      </c>
      <c r="B475" s="2" t="s">
        <v>857</v>
      </c>
      <c r="C475" s="2">
        <v>26</v>
      </c>
      <c r="D475" s="2" t="s">
        <v>284</v>
      </c>
      <c r="E475" s="2" t="s">
        <v>89</v>
      </c>
      <c r="F475" s="2">
        <v>3</v>
      </c>
      <c r="G475" s="2">
        <v>0</v>
      </c>
      <c r="H475" s="2">
        <v>0</v>
      </c>
      <c r="I475" s="2">
        <v>0</v>
      </c>
      <c r="J475" s="2">
        <v>0</v>
      </c>
      <c r="K475" s="143" t="e">
        <f t="shared" si="7"/>
        <v>#DIV/0!</v>
      </c>
      <c r="L475" s="2">
        <v>0</v>
      </c>
      <c r="M475" s="2"/>
      <c r="N475" s="2"/>
      <c r="O475" s="2"/>
      <c r="P475" s="2">
        <v>0</v>
      </c>
      <c r="Q475" s="2">
        <v>0</v>
      </c>
      <c r="R475" s="2">
        <v>0</v>
      </c>
      <c r="S475" s="2"/>
    </row>
    <row r="476" spans="1:19">
      <c r="A476" s="1">
        <v>451</v>
      </c>
      <c r="B476" s="2" t="s">
        <v>856</v>
      </c>
      <c r="C476" s="2">
        <v>27</v>
      </c>
      <c r="D476" s="2" t="s">
        <v>274</v>
      </c>
      <c r="E476" s="2" t="s">
        <v>89</v>
      </c>
      <c r="F476" s="2">
        <v>9</v>
      </c>
      <c r="G476" s="2">
        <v>0</v>
      </c>
      <c r="H476" s="2">
        <v>0</v>
      </c>
      <c r="I476" s="2">
        <v>0</v>
      </c>
      <c r="J476" s="2">
        <v>0</v>
      </c>
      <c r="K476" s="143" t="e">
        <f t="shared" si="7"/>
        <v>#DIV/0!</v>
      </c>
      <c r="L476" s="2">
        <v>0</v>
      </c>
      <c r="M476" s="2"/>
      <c r="N476" s="2"/>
      <c r="O476" s="2"/>
      <c r="P476" s="2">
        <v>0</v>
      </c>
      <c r="Q476" s="2">
        <v>0</v>
      </c>
      <c r="R476" s="2">
        <v>0</v>
      </c>
      <c r="S476" s="2"/>
    </row>
    <row r="477" spans="1:19">
      <c r="A477" s="1">
        <v>452</v>
      </c>
      <c r="B477" s="2" t="s">
        <v>502</v>
      </c>
      <c r="C477" s="2">
        <v>28</v>
      </c>
      <c r="D477" s="2" t="s">
        <v>646</v>
      </c>
      <c r="E477" s="2" t="s">
        <v>91</v>
      </c>
      <c r="F477" s="2">
        <v>17</v>
      </c>
      <c r="G477" s="2">
        <v>5</v>
      </c>
      <c r="H477" s="2">
        <v>0</v>
      </c>
      <c r="I477" s="2">
        <v>0</v>
      </c>
      <c r="J477" s="2">
        <v>0</v>
      </c>
      <c r="K477" s="143" t="e">
        <f t="shared" si="7"/>
        <v>#DIV/0!</v>
      </c>
      <c r="L477" s="2">
        <v>0</v>
      </c>
      <c r="M477" s="2"/>
      <c r="N477" s="2"/>
      <c r="O477" s="2"/>
      <c r="P477" s="2">
        <v>0</v>
      </c>
      <c r="Q477" s="2">
        <v>0</v>
      </c>
      <c r="R477" s="2">
        <v>2</v>
      </c>
      <c r="S477" s="2"/>
    </row>
    <row r="478" spans="1:19">
      <c r="A478" s="1">
        <v>453</v>
      </c>
      <c r="B478" s="2" t="s">
        <v>509</v>
      </c>
      <c r="C478" s="2">
        <v>23</v>
      </c>
      <c r="D478" s="2" t="s">
        <v>287</v>
      </c>
      <c r="E478" s="2" t="s">
        <v>91</v>
      </c>
      <c r="F478" s="2">
        <v>12</v>
      </c>
      <c r="G478" s="2">
        <v>11</v>
      </c>
      <c r="H478" s="2">
        <v>0</v>
      </c>
      <c r="I478" s="2">
        <v>0</v>
      </c>
      <c r="J478" s="2">
        <v>0</v>
      </c>
      <c r="K478" s="143" t="e">
        <f t="shared" si="7"/>
        <v>#DIV/0!</v>
      </c>
      <c r="L478" s="2">
        <v>0</v>
      </c>
      <c r="M478" s="2"/>
      <c r="N478" s="2"/>
      <c r="O478" s="2"/>
      <c r="P478" s="2">
        <v>0</v>
      </c>
      <c r="Q478" s="2">
        <v>0</v>
      </c>
      <c r="R478" s="2">
        <v>0</v>
      </c>
      <c r="S478" s="2"/>
    </row>
    <row r="479" spans="1:19">
      <c r="A479" s="1">
        <v>454</v>
      </c>
      <c r="B479" s="2" t="s">
        <v>949</v>
      </c>
      <c r="C479" s="2">
        <v>26</v>
      </c>
      <c r="D479" s="2" t="s">
        <v>266</v>
      </c>
      <c r="E479" s="2" t="s">
        <v>89</v>
      </c>
      <c r="F479" s="2">
        <v>15</v>
      </c>
      <c r="G479" s="2">
        <v>2</v>
      </c>
      <c r="H479" s="2">
        <v>0</v>
      </c>
      <c r="I479" s="2">
        <v>0</v>
      </c>
      <c r="J479" s="2">
        <v>0</v>
      </c>
      <c r="K479" s="143" t="e">
        <f t="shared" si="7"/>
        <v>#DIV/0!</v>
      </c>
      <c r="L479" s="2">
        <v>0</v>
      </c>
      <c r="M479" s="2"/>
      <c r="N479" s="2"/>
      <c r="O479" s="2"/>
      <c r="P479" s="2">
        <v>0</v>
      </c>
      <c r="Q479" s="2">
        <v>0</v>
      </c>
      <c r="R479" s="2">
        <v>0</v>
      </c>
      <c r="S479" s="2"/>
    </row>
    <row r="480" spans="1:19">
      <c r="A480" s="1">
        <v>455</v>
      </c>
      <c r="B480" s="2" t="s">
        <v>605</v>
      </c>
      <c r="C480" s="2">
        <v>26</v>
      </c>
      <c r="D480" s="2" t="s">
        <v>273</v>
      </c>
      <c r="E480" s="2" t="s">
        <v>89</v>
      </c>
      <c r="F480" s="2">
        <v>8</v>
      </c>
      <c r="G480" s="2">
        <v>0</v>
      </c>
      <c r="H480" s="2">
        <v>0</v>
      </c>
      <c r="I480" s="2">
        <v>0</v>
      </c>
      <c r="J480" s="2">
        <v>0</v>
      </c>
      <c r="K480" s="143" t="e">
        <f t="shared" si="7"/>
        <v>#DIV/0!</v>
      </c>
      <c r="L480" s="2">
        <v>0</v>
      </c>
      <c r="M480" s="2"/>
      <c r="N480" s="2"/>
      <c r="O480" s="2"/>
      <c r="P480" s="2">
        <v>0</v>
      </c>
      <c r="Q480" s="2">
        <v>0</v>
      </c>
      <c r="R480" s="2">
        <v>2</v>
      </c>
      <c r="S480" s="2"/>
    </row>
    <row r="481" spans="1:19">
      <c r="A481" s="1">
        <v>456</v>
      </c>
      <c r="B481" s="2" t="s">
        <v>891</v>
      </c>
      <c r="C481" s="2">
        <v>26</v>
      </c>
      <c r="D481" s="2" t="s">
        <v>278</v>
      </c>
      <c r="E481" s="2" t="s">
        <v>89</v>
      </c>
      <c r="F481" s="2">
        <v>17</v>
      </c>
      <c r="G481" s="2">
        <v>0</v>
      </c>
      <c r="H481" s="2">
        <v>0</v>
      </c>
      <c r="I481" s="2">
        <v>0</v>
      </c>
      <c r="J481" s="2">
        <v>0</v>
      </c>
      <c r="K481" s="143" t="e">
        <f t="shared" si="7"/>
        <v>#DIV/0!</v>
      </c>
      <c r="L481" s="2">
        <v>0</v>
      </c>
      <c r="M481" s="2"/>
      <c r="N481" s="2"/>
      <c r="O481" s="2"/>
      <c r="P481" s="2">
        <v>0</v>
      </c>
      <c r="Q481" s="2">
        <v>0</v>
      </c>
      <c r="R481" s="2">
        <v>0</v>
      </c>
      <c r="S481" s="2"/>
    </row>
    <row r="482" spans="1:19">
      <c r="A482" s="1">
        <v>457</v>
      </c>
      <c r="B482" s="2" t="s">
        <v>422</v>
      </c>
      <c r="C482" s="2">
        <v>29</v>
      </c>
      <c r="D482" s="2" t="s">
        <v>276</v>
      </c>
      <c r="E482" s="2" t="s">
        <v>89</v>
      </c>
      <c r="F482" s="2">
        <v>11</v>
      </c>
      <c r="G482" s="2">
        <v>2</v>
      </c>
      <c r="H482" s="2">
        <v>0</v>
      </c>
      <c r="I482" s="2">
        <v>0</v>
      </c>
      <c r="J482" s="2">
        <v>0</v>
      </c>
      <c r="K482" s="143" t="e">
        <f t="shared" si="7"/>
        <v>#DIV/0!</v>
      </c>
      <c r="L482" s="2">
        <v>0</v>
      </c>
      <c r="M482" s="2"/>
      <c r="N482" s="2"/>
      <c r="O482" s="2"/>
      <c r="P482" s="2">
        <v>0</v>
      </c>
      <c r="Q482" s="2">
        <v>0</v>
      </c>
      <c r="R482" s="2">
        <v>0</v>
      </c>
      <c r="S482" s="2"/>
    </row>
    <row r="483" spans="1:19">
      <c r="A483" s="1">
        <v>458</v>
      </c>
      <c r="B483" s="2" t="s">
        <v>593</v>
      </c>
      <c r="C483" s="2">
        <v>24</v>
      </c>
      <c r="D483" s="2" t="s">
        <v>268</v>
      </c>
      <c r="E483" s="2" t="s">
        <v>91</v>
      </c>
      <c r="F483" s="2">
        <v>2</v>
      </c>
      <c r="G483" s="2">
        <v>1</v>
      </c>
      <c r="H483" s="2">
        <v>0</v>
      </c>
      <c r="I483" s="2">
        <v>0</v>
      </c>
      <c r="J483" s="2">
        <v>0</v>
      </c>
      <c r="K483" s="143" t="e">
        <f t="shared" si="7"/>
        <v>#DIV/0!</v>
      </c>
      <c r="L483" s="2">
        <v>0</v>
      </c>
      <c r="M483" s="2"/>
      <c r="N483" s="2"/>
      <c r="O483" s="2"/>
      <c r="P483" s="2">
        <v>0</v>
      </c>
      <c r="Q483" s="2">
        <v>0</v>
      </c>
      <c r="R483" s="2">
        <v>0</v>
      </c>
      <c r="S483" s="2"/>
    </row>
    <row r="484" spans="1:19">
      <c r="A484" s="1">
        <v>459</v>
      </c>
      <c r="B484" s="2" t="s">
        <v>975</v>
      </c>
      <c r="C484" s="2">
        <v>28</v>
      </c>
      <c r="D484" s="2" t="s">
        <v>264</v>
      </c>
      <c r="E484" s="2" t="s">
        <v>89</v>
      </c>
      <c r="F484" s="2">
        <v>4</v>
      </c>
      <c r="G484" s="2">
        <v>0</v>
      </c>
      <c r="H484" s="2">
        <v>0</v>
      </c>
      <c r="I484" s="2">
        <v>0</v>
      </c>
      <c r="J484" s="2">
        <v>0</v>
      </c>
      <c r="K484" s="143" t="e">
        <f t="shared" si="7"/>
        <v>#DIV/0!</v>
      </c>
      <c r="L484" s="2">
        <v>0</v>
      </c>
      <c r="M484" s="2"/>
      <c r="N484" s="2"/>
      <c r="O484" s="2"/>
      <c r="P484" s="2">
        <v>0</v>
      </c>
      <c r="Q484" s="2">
        <v>0</v>
      </c>
      <c r="R484" s="2">
        <v>0</v>
      </c>
      <c r="S484" s="2"/>
    </row>
    <row r="485" spans="1:19">
      <c r="A485" s="1">
        <v>460</v>
      </c>
      <c r="B485" s="2" t="s">
        <v>855</v>
      </c>
      <c r="C485" s="2">
        <v>24</v>
      </c>
      <c r="D485" s="2" t="s">
        <v>662</v>
      </c>
      <c r="E485" s="2" t="s">
        <v>89</v>
      </c>
      <c r="F485" s="2">
        <v>8</v>
      </c>
      <c r="G485" s="2">
        <v>0</v>
      </c>
      <c r="H485" s="2">
        <v>0</v>
      </c>
      <c r="I485" s="2">
        <v>0</v>
      </c>
      <c r="J485" s="2">
        <v>0</v>
      </c>
      <c r="K485" s="143" t="e">
        <f t="shared" si="7"/>
        <v>#DIV/0!</v>
      </c>
      <c r="L485" s="2">
        <v>0</v>
      </c>
      <c r="M485" s="2"/>
      <c r="N485" s="2"/>
      <c r="O485" s="2"/>
      <c r="P485" s="2">
        <v>0</v>
      </c>
      <c r="Q485" s="2">
        <v>0</v>
      </c>
      <c r="R485" s="2">
        <v>0</v>
      </c>
      <c r="S485" s="2"/>
    </row>
    <row r="486" spans="1:19">
      <c r="A486" s="1">
        <v>461</v>
      </c>
      <c r="B486" s="2" t="s">
        <v>377</v>
      </c>
      <c r="C486" s="2">
        <v>25</v>
      </c>
      <c r="D486" s="2" t="s">
        <v>271</v>
      </c>
      <c r="E486" s="2" t="s">
        <v>91</v>
      </c>
      <c r="F486" s="2">
        <v>13</v>
      </c>
      <c r="G486" s="2">
        <v>9</v>
      </c>
      <c r="H486" s="2">
        <v>0</v>
      </c>
      <c r="I486" s="2">
        <v>0</v>
      </c>
      <c r="J486" s="2">
        <v>0</v>
      </c>
      <c r="K486" s="143" t="e">
        <f t="shared" si="7"/>
        <v>#DIV/0!</v>
      </c>
      <c r="L486" s="2">
        <v>0</v>
      </c>
      <c r="M486" s="2"/>
      <c r="N486" s="2"/>
      <c r="O486" s="2"/>
      <c r="P486" s="2">
        <v>0</v>
      </c>
      <c r="Q486" s="2">
        <v>0</v>
      </c>
      <c r="R486" s="2">
        <v>1</v>
      </c>
      <c r="S486" s="2"/>
    </row>
    <row r="487" spans="1:19">
      <c r="A487" s="1">
        <v>462</v>
      </c>
      <c r="B487" s="2" t="s">
        <v>879</v>
      </c>
      <c r="C487" s="2">
        <v>26</v>
      </c>
      <c r="D487" s="2" t="s">
        <v>291</v>
      </c>
      <c r="E487" s="2" t="s">
        <v>89</v>
      </c>
      <c r="F487" s="2">
        <v>6</v>
      </c>
      <c r="G487" s="2">
        <v>0</v>
      </c>
      <c r="H487" s="2">
        <v>0</v>
      </c>
      <c r="I487" s="2">
        <v>0</v>
      </c>
      <c r="J487" s="2">
        <v>0</v>
      </c>
      <c r="K487" s="143" t="e">
        <f t="shared" si="7"/>
        <v>#DIV/0!</v>
      </c>
      <c r="L487" s="2">
        <v>0</v>
      </c>
      <c r="M487" s="2"/>
      <c r="N487" s="2"/>
      <c r="O487" s="2"/>
      <c r="P487" s="2">
        <v>0</v>
      </c>
      <c r="Q487" s="2">
        <v>0</v>
      </c>
      <c r="R487" s="2">
        <v>0</v>
      </c>
      <c r="S487" s="2"/>
    </row>
    <row r="488" spans="1:19">
      <c r="A488" s="1">
        <v>463</v>
      </c>
      <c r="B488" s="2" t="s">
        <v>434</v>
      </c>
      <c r="C488" s="2">
        <v>28</v>
      </c>
      <c r="D488" s="2" t="s">
        <v>278</v>
      </c>
      <c r="E488" s="2" t="s">
        <v>89</v>
      </c>
      <c r="F488" s="2">
        <v>8</v>
      </c>
      <c r="G488" s="2">
        <v>7</v>
      </c>
      <c r="H488" s="2">
        <v>0</v>
      </c>
      <c r="I488" s="2">
        <v>0</v>
      </c>
      <c r="J488" s="2">
        <v>0</v>
      </c>
      <c r="K488" s="143" t="e">
        <f t="shared" si="7"/>
        <v>#DIV/0!</v>
      </c>
      <c r="L488" s="2">
        <v>0</v>
      </c>
      <c r="M488" s="2"/>
      <c r="N488" s="2"/>
      <c r="O488" s="2"/>
      <c r="P488" s="2">
        <v>0</v>
      </c>
      <c r="Q488" s="2">
        <v>0</v>
      </c>
      <c r="R488" s="2">
        <v>0</v>
      </c>
      <c r="S488" s="2"/>
    </row>
    <row r="489" spans="1:19">
      <c r="A489" s="1">
        <v>464</v>
      </c>
      <c r="B489" s="2" t="s">
        <v>309</v>
      </c>
      <c r="C489" s="2">
        <v>31</v>
      </c>
      <c r="D489" s="2" t="s">
        <v>654</v>
      </c>
      <c r="E489" s="2" t="s">
        <v>91</v>
      </c>
      <c r="F489" s="2">
        <v>15</v>
      </c>
      <c r="G489" s="2">
        <v>15</v>
      </c>
      <c r="H489" s="2">
        <v>0</v>
      </c>
      <c r="I489" s="2">
        <v>0</v>
      </c>
      <c r="J489" s="2">
        <v>0</v>
      </c>
      <c r="K489" s="143" t="e">
        <f t="shared" si="7"/>
        <v>#DIV/0!</v>
      </c>
      <c r="L489" s="2">
        <v>0</v>
      </c>
      <c r="M489" s="2"/>
      <c r="N489" s="2"/>
      <c r="O489" s="2"/>
      <c r="P489" s="2">
        <v>0</v>
      </c>
      <c r="Q489" s="2">
        <v>0</v>
      </c>
      <c r="R489" s="2">
        <v>0</v>
      </c>
      <c r="S489" s="2" t="s">
        <v>957</v>
      </c>
    </row>
    <row r="490" spans="1:19">
      <c r="A490" s="1">
        <v>465</v>
      </c>
      <c r="B490" s="2" t="s">
        <v>403</v>
      </c>
      <c r="C490" s="2">
        <v>25</v>
      </c>
      <c r="D490" s="2" t="s">
        <v>274</v>
      </c>
      <c r="E490" s="2" t="s">
        <v>91</v>
      </c>
      <c r="F490" s="2">
        <v>17</v>
      </c>
      <c r="G490" s="2">
        <v>16</v>
      </c>
      <c r="H490" s="2">
        <v>0</v>
      </c>
      <c r="I490" s="2">
        <v>0</v>
      </c>
      <c r="J490" s="2">
        <v>0</v>
      </c>
      <c r="K490" s="143" t="e">
        <f t="shared" si="7"/>
        <v>#DIV/0!</v>
      </c>
      <c r="L490" s="2">
        <v>0</v>
      </c>
      <c r="M490" s="2"/>
      <c r="N490" s="2"/>
      <c r="O490" s="2"/>
      <c r="P490" s="2">
        <v>0</v>
      </c>
      <c r="Q490" s="2">
        <v>0</v>
      </c>
      <c r="R490" s="2">
        <v>0</v>
      </c>
      <c r="S490" s="2"/>
    </row>
    <row r="491" spans="1:19">
      <c r="A491" s="1">
        <v>466</v>
      </c>
      <c r="B491" s="2" t="s">
        <v>378</v>
      </c>
      <c r="C491" s="2">
        <v>28</v>
      </c>
      <c r="D491" s="2" t="s">
        <v>271</v>
      </c>
      <c r="E491" s="2" t="s">
        <v>91</v>
      </c>
      <c r="F491" s="2">
        <v>16</v>
      </c>
      <c r="G491" s="2">
        <v>13</v>
      </c>
      <c r="H491" s="2">
        <v>0</v>
      </c>
      <c r="I491" s="2">
        <v>0</v>
      </c>
      <c r="J491" s="2">
        <v>0</v>
      </c>
      <c r="K491" s="143" t="e">
        <f t="shared" si="7"/>
        <v>#DIV/0!</v>
      </c>
      <c r="L491" s="2">
        <v>0</v>
      </c>
      <c r="M491" s="2"/>
      <c r="N491" s="2"/>
      <c r="O491" s="2"/>
      <c r="P491" s="2">
        <v>0</v>
      </c>
      <c r="Q491" s="2">
        <v>0</v>
      </c>
      <c r="R491" s="2">
        <v>0</v>
      </c>
      <c r="S491" s="2"/>
    </row>
    <row r="492" spans="1:19">
      <c r="A492" s="1">
        <v>467</v>
      </c>
      <c r="B492" s="2" t="s">
        <v>944</v>
      </c>
      <c r="C492" s="2">
        <v>26</v>
      </c>
      <c r="D492" s="2" t="s">
        <v>289</v>
      </c>
      <c r="E492" s="2" t="s">
        <v>91</v>
      </c>
      <c r="F492" s="2">
        <v>13</v>
      </c>
      <c r="G492" s="2">
        <v>2</v>
      </c>
      <c r="H492" s="2">
        <v>0</v>
      </c>
      <c r="I492" s="2">
        <v>0</v>
      </c>
      <c r="J492" s="2">
        <v>0</v>
      </c>
      <c r="K492" s="143" t="e">
        <f t="shared" si="7"/>
        <v>#DIV/0!</v>
      </c>
      <c r="L492" s="2">
        <v>0</v>
      </c>
      <c r="M492" s="2"/>
      <c r="N492" s="2"/>
      <c r="O492" s="2"/>
      <c r="P492" s="2">
        <v>0</v>
      </c>
      <c r="Q492" s="2">
        <v>0</v>
      </c>
      <c r="R492" s="2">
        <v>0</v>
      </c>
      <c r="S492" s="2"/>
    </row>
    <row r="493" spans="1:19">
      <c r="A493" s="1">
        <v>468</v>
      </c>
      <c r="B493" s="2" t="s">
        <v>317</v>
      </c>
      <c r="C493" s="2">
        <v>23</v>
      </c>
      <c r="D493" s="2" t="s">
        <v>264</v>
      </c>
      <c r="E493" s="2" t="s">
        <v>91</v>
      </c>
      <c r="F493" s="2">
        <v>16</v>
      </c>
      <c r="G493" s="2">
        <v>16</v>
      </c>
      <c r="H493" s="2">
        <v>0</v>
      </c>
      <c r="I493" s="2">
        <v>0</v>
      </c>
      <c r="J493" s="2">
        <v>0</v>
      </c>
      <c r="K493" s="143" t="e">
        <f t="shared" si="7"/>
        <v>#DIV/0!</v>
      </c>
      <c r="L493" s="2">
        <v>0</v>
      </c>
      <c r="M493" s="2"/>
      <c r="N493" s="2"/>
      <c r="O493" s="2"/>
      <c r="P493" s="2">
        <v>0</v>
      </c>
      <c r="Q493" s="2">
        <v>0</v>
      </c>
      <c r="R493" s="2">
        <v>0</v>
      </c>
      <c r="S493" s="2"/>
    </row>
    <row r="494" spans="1:19">
      <c r="A494" s="1">
        <v>469</v>
      </c>
      <c r="B494" s="2" t="s">
        <v>854</v>
      </c>
      <c r="C494" s="2">
        <v>21</v>
      </c>
      <c r="D494" s="2" t="s">
        <v>291</v>
      </c>
      <c r="E494" s="2" t="s">
        <v>853</v>
      </c>
      <c r="F494" s="2">
        <v>17</v>
      </c>
      <c r="G494" s="2">
        <v>17</v>
      </c>
      <c r="H494" s="2">
        <v>0</v>
      </c>
      <c r="I494" s="2">
        <v>0</v>
      </c>
      <c r="J494" s="2">
        <v>0</v>
      </c>
      <c r="K494" s="143" t="e">
        <f t="shared" si="7"/>
        <v>#DIV/0!</v>
      </c>
      <c r="L494" s="2">
        <v>0</v>
      </c>
      <c r="M494" s="2"/>
      <c r="N494" s="2"/>
      <c r="O494" s="2"/>
      <c r="P494" s="2">
        <v>0</v>
      </c>
      <c r="Q494" s="2">
        <v>0</v>
      </c>
      <c r="R494" s="2">
        <v>0</v>
      </c>
      <c r="S494" s="2"/>
    </row>
    <row r="495" spans="1:19">
      <c r="A495" s="1">
        <v>470</v>
      </c>
      <c r="B495" s="2" t="s">
        <v>611</v>
      </c>
      <c r="C495" s="2">
        <v>29</v>
      </c>
      <c r="D495" s="2" t="s">
        <v>275</v>
      </c>
      <c r="E495" s="2" t="s">
        <v>89</v>
      </c>
      <c r="F495" s="2">
        <v>12</v>
      </c>
      <c r="G495" s="2">
        <v>10</v>
      </c>
      <c r="H495" s="2">
        <v>0</v>
      </c>
      <c r="I495" s="2">
        <v>0</v>
      </c>
      <c r="J495" s="2">
        <v>0</v>
      </c>
      <c r="K495" s="143" t="e">
        <f t="shared" si="7"/>
        <v>#DIV/0!</v>
      </c>
      <c r="L495" s="2">
        <v>0</v>
      </c>
      <c r="M495" s="2"/>
      <c r="N495" s="2"/>
      <c r="O495" s="2"/>
      <c r="P495" s="2">
        <v>0</v>
      </c>
      <c r="Q495" s="2">
        <v>0</v>
      </c>
      <c r="R495" s="2">
        <v>0</v>
      </c>
      <c r="S495" s="2"/>
    </row>
    <row r="496" spans="1:19">
      <c r="A496" s="1">
        <v>471</v>
      </c>
      <c r="B496" s="2" t="s">
        <v>852</v>
      </c>
      <c r="C496" s="2">
        <v>40</v>
      </c>
      <c r="D496" s="2" t="s">
        <v>274</v>
      </c>
      <c r="E496" s="2" t="s">
        <v>91</v>
      </c>
      <c r="F496" s="2">
        <v>17</v>
      </c>
      <c r="G496" s="2">
        <v>4</v>
      </c>
      <c r="H496" s="2">
        <v>0</v>
      </c>
      <c r="I496" s="2">
        <v>0</v>
      </c>
      <c r="J496" s="2">
        <v>0</v>
      </c>
      <c r="K496" s="143" t="e">
        <f t="shared" si="7"/>
        <v>#DIV/0!</v>
      </c>
      <c r="L496" s="2">
        <v>0</v>
      </c>
      <c r="M496" s="2"/>
      <c r="N496" s="2"/>
      <c r="O496" s="2"/>
      <c r="P496" s="2">
        <v>0</v>
      </c>
      <c r="Q496" s="2">
        <v>0</v>
      </c>
      <c r="R496" s="2">
        <v>0</v>
      </c>
      <c r="S496" s="2"/>
    </row>
    <row r="497" spans="1:19">
      <c r="A497" s="1">
        <v>472</v>
      </c>
      <c r="B497" s="2" t="s">
        <v>369</v>
      </c>
      <c r="C497" s="2">
        <v>24</v>
      </c>
      <c r="D497" s="2" t="s">
        <v>270</v>
      </c>
      <c r="E497" s="2" t="s">
        <v>91</v>
      </c>
      <c r="F497" s="2">
        <v>16</v>
      </c>
      <c r="G497" s="2">
        <v>9</v>
      </c>
      <c r="H497" s="2">
        <v>0</v>
      </c>
      <c r="I497" s="2">
        <v>0</v>
      </c>
      <c r="J497" s="2">
        <v>0</v>
      </c>
      <c r="K497" s="143" t="e">
        <f t="shared" si="7"/>
        <v>#DIV/0!</v>
      </c>
      <c r="L497" s="2">
        <v>0</v>
      </c>
      <c r="M497" s="2"/>
      <c r="N497" s="2"/>
      <c r="O497" s="2"/>
      <c r="P497" s="2">
        <v>0</v>
      </c>
      <c r="Q497" s="2">
        <v>0</v>
      </c>
      <c r="R497" s="2">
        <v>1</v>
      </c>
      <c r="S497" s="2"/>
    </row>
    <row r="498" spans="1:19">
      <c r="A498" s="1">
        <v>473</v>
      </c>
      <c r="B498" s="2" t="s">
        <v>429</v>
      </c>
      <c r="C498" s="2">
        <v>32</v>
      </c>
      <c r="D498" s="2" t="s">
        <v>277</v>
      </c>
      <c r="E498" s="2" t="s">
        <v>89</v>
      </c>
      <c r="F498" s="2">
        <v>17</v>
      </c>
      <c r="G498" s="2">
        <v>14</v>
      </c>
      <c r="H498" s="2">
        <v>0</v>
      </c>
      <c r="I498" s="2">
        <v>0</v>
      </c>
      <c r="J498" s="2">
        <v>0</v>
      </c>
      <c r="K498" s="143" t="e">
        <f t="shared" si="7"/>
        <v>#DIV/0!</v>
      </c>
      <c r="L498" s="2">
        <v>0</v>
      </c>
      <c r="M498" s="2"/>
      <c r="N498" s="2"/>
      <c r="O498" s="2"/>
      <c r="P498" s="2">
        <v>0</v>
      </c>
      <c r="Q498" s="2">
        <v>0</v>
      </c>
      <c r="R498" s="2">
        <v>0</v>
      </c>
      <c r="S498" s="2"/>
    </row>
    <row r="499" spans="1:19">
      <c r="A499" s="1">
        <v>474</v>
      </c>
      <c r="B499" s="2" t="s">
        <v>918</v>
      </c>
      <c r="C499" s="2">
        <v>26</v>
      </c>
      <c r="D499" s="2" t="s">
        <v>266</v>
      </c>
      <c r="E499" s="2" t="s">
        <v>91</v>
      </c>
      <c r="F499" s="2">
        <v>17</v>
      </c>
      <c r="G499" s="2">
        <v>2</v>
      </c>
      <c r="H499" s="2">
        <v>0</v>
      </c>
      <c r="I499" s="2">
        <v>0</v>
      </c>
      <c r="J499" s="2">
        <v>0</v>
      </c>
      <c r="K499" s="143" t="e">
        <f t="shared" si="7"/>
        <v>#DIV/0!</v>
      </c>
      <c r="L499" s="2">
        <v>0</v>
      </c>
      <c r="M499" s="2"/>
      <c r="N499" s="2"/>
      <c r="O499" s="2"/>
      <c r="P499" s="2">
        <v>0</v>
      </c>
      <c r="Q499" s="2">
        <v>0</v>
      </c>
      <c r="R499" s="2">
        <v>0</v>
      </c>
      <c r="S499" s="2"/>
    </row>
    <row r="500" spans="1:19">
      <c r="A500" s="1">
        <v>475</v>
      </c>
      <c r="B500" s="2" t="s">
        <v>851</v>
      </c>
      <c r="C500" s="2">
        <v>25</v>
      </c>
      <c r="D500" s="2" t="s">
        <v>664</v>
      </c>
      <c r="E500" s="2" t="s">
        <v>839</v>
      </c>
      <c r="F500" s="2">
        <v>14</v>
      </c>
      <c r="G500" s="2">
        <v>13</v>
      </c>
      <c r="H500" s="2">
        <v>0</v>
      </c>
      <c r="I500" s="2">
        <v>0</v>
      </c>
      <c r="J500" s="2">
        <v>0</v>
      </c>
      <c r="K500" s="143" t="e">
        <f t="shared" si="7"/>
        <v>#DIV/0!</v>
      </c>
      <c r="L500" s="2">
        <v>0</v>
      </c>
      <c r="M500" s="2"/>
      <c r="N500" s="2"/>
      <c r="O500" s="2"/>
      <c r="P500" s="2">
        <v>0</v>
      </c>
      <c r="Q500" s="2">
        <v>0</v>
      </c>
      <c r="R500" s="2">
        <v>0</v>
      </c>
      <c r="S500" s="2"/>
    </row>
    <row r="501" spans="1:19">
      <c r="A501" s="1">
        <v>476</v>
      </c>
      <c r="B501" s="2" t="s">
        <v>624</v>
      </c>
      <c r="C501" s="2">
        <v>25</v>
      </c>
      <c r="D501" s="2" t="s">
        <v>281</v>
      </c>
      <c r="E501" s="2" t="s">
        <v>91</v>
      </c>
      <c r="F501" s="2">
        <v>10</v>
      </c>
      <c r="G501" s="2">
        <v>0</v>
      </c>
      <c r="H501" s="2">
        <v>0</v>
      </c>
      <c r="I501" s="2">
        <v>0</v>
      </c>
      <c r="J501" s="2">
        <v>0</v>
      </c>
      <c r="K501" s="143" t="e">
        <f t="shared" si="7"/>
        <v>#DIV/0!</v>
      </c>
      <c r="L501" s="2">
        <v>0</v>
      </c>
      <c r="M501" s="2"/>
      <c r="N501" s="2"/>
      <c r="O501" s="2"/>
      <c r="P501" s="2">
        <v>0</v>
      </c>
      <c r="Q501" s="2">
        <v>0</v>
      </c>
      <c r="R501" s="2">
        <v>0</v>
      </c>
      <c r="S501" s="2"/>
    </row>
  </sheetData>
  <mergeCells count="2">
    <mergeCell ref="A1:G1"/>
    <mergeCell ref="H1:Q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7AC0-81C5-45BE-B1E6-DE5E1B0CA464}">
  <dimension ref="A1:V501"/>
  <sheetViews>
    <sheetView workbookViewId="0">
      <pane ySplit="2" topLeftCell="A3" activePane="bottomLeft" state="frozen"/>
      <selection activeCell="A2" sqref="A2"/>
      <selection pane="bottomLeft" activeCell="T3" sqref="T3"/>
    </sheetView>
  </sheetViews>
  <sheetFormatPr defaultRowHeight="15"/>
  <cols>
    <col min="1" max="1" width="4" bestFit="1" customWidth="1"/>
    <col min="2" max="2" width="24.28515625" bestFit="1" customWidth="1"/>
    <col min="3" max="3" width="4.42578125" bestFit="1" customWidth="1"/>
    <col min="4" max="4" width="5.85546875" bestFit="1" customWidth="1"/>
    <col min="5" max="5" width="4.140625" bestFit="1" customWidth="1"/>
    <col min="6" max="6" width="3" bestFit="1" customWidth="1"/>
    <col min="7" max="7" width="3.42578125" bestFit="1" customWidth="1"/>
    <col min="8" max="8" width="4" bestFit="1" customWidth="1"/>
    <col min="9" max="9" width="4.140625" bestFit="1" customWidth="1"/>
    <col min="10" max="11" width="5" bestFit="1" customWidth="1"/>
    <col min="12" max="12" width="3.28515625" bestFit="1" customWidth="1"/>
    <col min="13" max="13" width="6.140625" bestFit="1" customWidth="1"/>
    <col min="14" max="14" width="3.28515625" bestFit="1" customWidth="1"/>
    <col min="15" max="15" width="6.42578125" bestFit="1" customWidth="1"/>
    <col min="16" max="16" width="4" bestFit="1" customWidth="1"/>
    <col min="17" max="17" width="4.42578125" bestFit="1" customWidth="1"/>
    <col min="18" max="18" width="6" bestFit="1" customWidth="1"/>
    <col min="19" max="19" width="6.42578125" bestFit="1" customWidth="1"/>
    <col min="20" max="20" width="5.7109375" bestFit="1" customWidth="1"/>
    <col min="21" max="21" width="4.85546875" bestFit="1" customWidth="1"/>
    <col min="22" max="22" width="36.5703125" bestFit="1" customWidth="1"/>
  </cols>
  <sheetData>
    <row r="1" spans="1:22" ht="15" customHeight="1">
      <c r="A1" s="158"/>
      <c r="B1" s="158"/>
      <c r="C1" s="158"/>
      <c r="D1" s="158"/>
      <c r="E1" s="158"/>
      <c r="F1" s="158"/>
      <c r="G1" s="158"/>
      <c r="H1" s="158" t="s">
        <v>960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"/>
      <c r="V1" s="1"/>
    </row>
    <row r="2" spans="1:22">
      <c r="A2" s="1" t="s">
        <v>0</v>
      </c>
      <c r="B2" s="1" t="s">
        <v>296</v>
      </c>
      <c r="C2" s="1" t="s">
        <v>726</v>
      </c>
      <c r="D2" s="1" t="s">
        <v>93</v>
      </c>
      <c r="E2" s="1" t="s">
        <v>95</v>
      </c>
      <c r="F2" s="1" t="s">
        <v>2</v>
      </c>
      <c r="G2" s="1" t="s">
        <v>725</v>
      </c>
      <c r="H2" s="1" t="s">
        <v>959</v>
      </c>
      <c r="I2" s="1" t="s">
        <v>79</v>
      </c>
      <c r="J2" s="1" t="s">
        <v>4</v>
      </c>
      <c r="K2" s="1" t="s">
        <v>961</v>
      </c>
      <c r="L2" s="1" t="s">
        <v>5</v>
      </c>
      <c r="M2" s="1" t="s">
        <v>71</v>
      </c>
      <c r="N2" s="1" t="s">
        <v>826</v>
      </c>
      <c r="O2" s="1" t="s">
        <v>973</v>
      </c>
      <c r="P2" s="1" t="s">
        <v>6</v>
      </c>
      <c r="Q2" s="1" t="s">
        <v>987</v>
      </c>
      <c r="R2" s="1" t="s">
        <v>8</v>
      </c>
      <c r="S2" s="1" t="s">
        <v>986</v>
      </c>
      <c r="T2" s="1" t="s">
        <v>985</v>
      </c>
      <c r="U2" s="1" t="s">
        <v>9</v>
      </c>
      <c r="V2" s="1" t="s">
        <v>724</v>
      </c>
    </row>
    <row r="3" spans="1:22">
      <c r="A3" s="1">
        <v>1</v>
      </c>
      <c r="B3" s="2" t="s">
        <v>395</v>
      </c>
      <c r="C3" s="2">
        <v>24</v>
      </c>
      <c r="D3" s="2" t="s">
        <v>273</v>
      </c>
      <c r="E3" s="2" t="s">
        <v>89</v>
      </c>
      <c r="F3" s="2">
        <v>17</v>
      </c>
      <c r="G3" s="2">
        <v>16</v>
      </c>
      <c r="H3" s="2">
        <v>175</v>
      </c>
      <c r="I3" s="2">
        <v>127</v>
      </c>
      <c r="J3" s="2">
        <v>1708</v>
      </c>
      <c r="K3" s="2">
        <v>13.4</v>
      </c>
      <c r="L3" s="2">
        <v>17</v>
      </c>
      <c r="M3" s="143">
        <f>L3/I3</f>
        <v>0.13385826771653545</v>
      </c>
      <c r="N3" s="2">
        <v>75</v>
      </c>
      <c r="O3" s="2">
        <v>62.3</v>
      </c>
      <c r="P3" s="2">
        <v>70</v>
      </c>
      <c r="Q3" s="2">
        <v>7.5</v>
      </c>
      <c r="R3" s="2">
        <v>100.5</v>
      </c>
      <c r="S3" s="2">
        <v>72.599999999999994</v>
      </c>
      <c r="T3" s="2">
        <v>9.8000000000000007</v>
      </c>
      <c r="U3" s="2">
        <v>0</v>
      </c>
      <c r="V3" s="2" t="s">
        <v>770</v>
      </c>
    </row>
    <row r="4" spans="1:22">
      <c r="A4" s="1">
        <v>2</v>
      </c>
      <c r="B4" s="2" t="s">
        <v>318</v>
      </c>
      <c r="C4" s="2">
        <v>25</v>
      </c>
      <c r="D4" s="2" t="s">
        <v>264</v>
      </c>
      <c r="E4" s="2" t="s">
        <v>89</v>
      </c>
      <c r="F4" s="2">
        <v>17</v>
      </c>
      <c r="G4" s="2">
        <v>17</v>
      </c>
      <c r="H4" s="2">
        <v>141</v>
      </c>
      <c r="I4" s="2">
        <v>115</v>
      </c>
      <c r="J4" s="2">
        <v>1263</v>
      </c>
      <c r="K4" s="2">
        <v>11</v>
      </c>
      <c r="L4" s="2">
        <v>12</v>
      </c>
      <c r="M4" s="143">
        <f t="shared" ref="M4:M67" si="0">L4/I4</f>
        <v>0.10434782608695652</v>
      </c>
      <c r="N4" s="2">
        <v>73</v>
      </c>
      <c r="O4" s="2">
        <v>70.2</v>
      </c>
      <c r="P4" s="2">
        <v>66</v>
      </c>
      <c r="Q4" s="2">
        <v>6.8</v>
      </c>
      <c r="R4" s="2">
        <v>74.3</v>
      </c>
      <c r="S4" s="2">
        <v>81.599999999999994</v>
      </c>
      <c r="T4" s="2">
        <v>9</v>
      </c>
      <c r="U4" s="2">
        <v>1</v>
      </c>
      <c r="V4" s="2" t="s">
        <v>650</v>
      </c>
    </row>
    <row r="5" spans="1:22">
      <c r="A5" s="1">
        <v>3</v>
      </c>
      <c r="B5" s="2" t="s">
        <v>520</v>
      </c>
      <c r="C5" s="2">
        <v>22</v>
      </c>
      <c r="D5" s="2" t="s">
        <v>662</v>
      </c>
      <c r="E5" s="2" t="s">
        <v>91</v>
      </c>
      <c r="F5" s="2">
        <v>17</v>
      </c>
      <c r="G5" s="2">
        <v>16</v>
      </c>
      <c r="H5" s="2">
        <v>153</v>
      </c>
      <c r="I5" s="2">
        <v>112</v>
      </c>
      <c r="J5" s="2">
        <v>1194</v>
      </c>
      <c r="K5" s="2">
        <v>10.7</v>
      </c>
      <c r="L5" s="2">
        <v>5</v>
      </c>
      <c r="M5" s="143">
        <f t="shared" si="0"/>
        <v>4.4642857142857144E-2</v>
      </c>
      <c r="N5" s="2">
        <v>61</v>
      </c>
      <c r="O5" s="2">
        <v>60.8</v>
      </c>
      <c r="P5" s="2">
        <v>57</v>
      </c>
      <c r="Q5" s="2">
        <v>6.6</v>
      </c>
      <c r="R5" s="2">
        <v>70.2</v>
      </c>
      <c r="S5" s="2">
        <v>73.2</v>
      </c>
      <c r="T5" s="2">
        <v>7.8</v>
      </c>
      <c r="U5" s="2">
        <v>0</v>
      </c>
      <c r="V5" s="2" t="s">
        <v>782</v>
      </c>
    </row>
    <row r="6" spans="1:22">
      <c r="A6" s="1">
        <v>4</v>
      </c>
      <c r="B6" s="2" t="s">
        <v>418</v>
      </c>
      <c r="C6" s="2">
        <v>25</v>
      </c>
      <c r="D6" s="2" t="s">
        <v>276</v>
      </c>
      <c r="E6" s="2" t="s">
        <v>91</v>
      </c>
      <c r="F6" s="2">
        <v>16</v>
      </c>
      <c r="G6" s="2">
        <v>16</v>
      </c>
      <c r="H6" s="2">
        <v>147</v>
      </c>
      <c r="I6" s="2">
        <v>111</v>
      </c>
      <c r="J6" s="2">
        <v>1146</v>
      </c>
      <c r="K6" s="2">
        <v>10.3</v>
      </c>
      <c r="L6" s="2">
        <v>2</v>
      </c>
      <c r="M6" s="143">
        <f t="shared" si="0"/>
        <v>1.8018018018018018E-2</v>
      </c>
      <c r="N6" s="2">
        <v>63</v>
      </c>
      <c r="O6" s="2">
        <v>63.3</v>
      </c>
      <c r="P6" s="2">
        <v>37</v>
      </c>
      <c r="Q6" s="2">
        <v>6.9</v>
      </c>
      <c r="R6" s="2">
        <v>71.599999999999994</v>
      </c>
      <c r="S6" s="2">
        <v>75.5</v>
      </c>
      <c r="T6" s="2">
        <v>7.8</v>
      </c>
      <c r="U6" s="2">
        <v>0</v>
      </c>
      <c r="V6" s="2" t="s">
        <v>651</v>
      </c>
    </row>
    <row r="7" spans="1:22">
      <c r="A7" s="1">
        <v>5</v>
      </c>
      <c r="B7" s="2" t="s">
        <v>511</v>
      </c>
      <c r="C7" s="2">
        <v>21</v>
      </c>
      <c r="D7" s="2" t="s">
        <v>287</v>
      </c>
      <c r="E7" s="2" t="s">
        <v>89</v>
      </c>
      <c r="F7" s="2">
        <v>15</v>
      </c>
      <c r="G7" s="2">
        <v>13</v>
      </c>
      <c r="H7" s="2">
        <v>170</v>
      </c>
      <c r="I7" s="2">
        <v>109</v>
      </c>
      <c r="J7" s="2">
        <v>1204</v>
      </c>
      <c r="K7" s="2">
        <v>11</v>
      </c>
      <c r="L7" s="2">
        <v>7</v>
      </c>
      <c r="M7" s="143">
        <f t="shared" si="0"/>
        <v>6.4220183486238536E-2</v>
      </c>
      <c r="N7" s="2">
        <v>55</v>
      </c>
      <c r="O7" s="2">
        <v>51.2</v>
      </c>
      <c r="P7" s="2">
        <v>59</v>
      </c>
      <c r="Q7" s="2">
        <v>7.3</v>
      </c>
      <c r="R7" s="2">
        <v>80.3</v>
      </c>
      <c r="S7" s="2">
        <v>64.099999999999994</v>
      </c>
      <c r="T7" s="2">
        <v>7.1</v>
      </c>
      <c r="U7" s="2">
        <v>1</v>
      </c>
      <c r="V7" s="2" t="s">
        <v>655</v>
      </c>
    </row>
    <row r="8" spans="1:22">
      <c r="A8" s="1">
        <v>6</v>
      </c>
      <c r="B8" s="2" t="s">
        <v>469</v>
      </c>
      <c r="C8" s="2">
        <v>25</v>
      </c>
      <c r="D8" s="2" t="s">
        <v>282</v>
      </c>
      <c r="E8" s="2" t="s">
        <v>89</v>
      </c>
      <c r="F8" s="2">
        <v>17</v>
      </c>
      <c r="G8" s="2">
        <v>17</v>
      </c>
      <c r="H8" s="2">
        <v>154</v>
      </c>
      <c r="I8" s="2">
        <v>103</v>
      </c>
      <c r="J8" s="2">
        <v>1533</v>
      </c>
      <c r="K8" s="2">
        <v>14.9</v>
      </c>
      <c r="L8" s="2">
        <v>10</v>
      </c>
      <c r="M8" s="143">
        <f t="shared" si="0"/>
        <v>9.7087378640776698E-2</v>
      </c>
      <c r="N8" s="2">
        <v>62</v>
      </c>
      <c r="O8" s="2">
        <v>57.1</v>
      </c>
      <c r="P8" s="2">
        <v>97</v>
      </c>
      <c r="Q8" s="2">
        <v>6.1</v>
      </c>
      <c r="R8" s="2">
        <v>90.2</v>
      </c>
      <c r="S8" s="2">
        <v>66.900000000000006</v>
      </c>
      <c r="T8" s="2">
        <v>10</v>
      </c>
      <c r="U8" s="2">
        <v>1</v>
      </c>
      <c r="V8" s="2" t="s">
        <v>658</v>
      </c>
    </row>
    <row r="9" spans="1:22">
      <c r="A9" s="1">
        <v>7</v>
      </c>
      <c r="B9" s="2" t="s">
        <v>387</v>
      </c>
      <c r="C9" s="2">
        <v>25</v>
      </c>
      <c r="D9" s="2" t="s">
        <v>272</v>
      </c>
      <c r="E9" s="2" t="s">
        <v>89</v>
      </c>
      <c r="F9" s="2">
        <v>15</v>
      </c>
      <c r="G9" s="2">
        <v>15</v>
      </c>
      <c r="H9" s="2">
        <v>152</v>
      </c>
      <c r="I9" s="2">
        <v>101</v>
      </c>
      <c r="J9" s="2">
        <v>1194</v>
      </c>
      <c r="K9" s="2">
        <v>11.8</v>
      </c>
      <c r="L9" s="2">
        <v>6</v>
      </c>
      <c r="M9" s="143">
        <f t="shared" si="0"/>
        <v>5.9405940594059403E-2</v>
      </c>
      <c r="N9" s="2">
        <v>54</v>
      </c>
      <c r="O9" s="2">
        <v>50</v>
      </c>
      <c r="P9" s="2">
        <v>65</v>
      </c>
      <c r="Q9" s="2">
        <v>6.7</v>
      </c>
      <c r="R9" s="2">
        <v>79.599999999999994</v>
      </c>
      <c r="S9" s="2">
        <v>66.400000000000006</v>
      </c>
      <c r="T9" s="2">
        <v>7.9</v>
      </c>
      <c r="U9" s="2">
        <v>1</v>
      </c>
      <c r="V9" s="2" t="s">
        <v>757</v>
      </c>
    </row>
    <row r="10" spans="1:22">
      <c r="A10" s="1">
        <v>8</v>
      </c>
      <c r="B10" s="2" t="s">
        <v>411</v>
      </c>
      <c r="C10" s="2">
        <v>24</v>
      </c>
      <c r="D10" s="2" t="s">
        <v>275</v>
      </c>
      <c r="E10" s="2" t="s">
        <v>89</v>
      </c>
      <c r="F10" s="2">
        <v>17</v>
      </c>
      <c r="G10" s="2">
        <v>17</v>
      </c>
      <c r="H10" s="2">
        <v>154</v>
      </c>
      <c r="I10" s="2">
        <v>101</v>
      </c>
      <c r="J10" s="2">
        <v>1104</v>
      </c>
      <c r="K10" s="2">
        <v>10.9</v>
      </c>
      <c r="L10" s="2">
        <v>7</v>
      </c>
      <c r="M10" s="143">
        <f t="shared" si="0"/>
        <v>6.9306930693069313E-2</v>
      </c>
      <c r="N10" s="2">
        <v>60</v>
      </c>
      <c r="O10" s="2">
        <v>53.9</v>
      </c>
      <c r="P10" s="2">
        <v>42</v>
      </c>
      <c r="Q10" s="2">
        <v>5.9</v>
      </c>
      <c r="R10" s="2">
        <v>64.900000000000006</v>
      </c>
      <c r="S10" s="2">
        <v>65.599999999999994</v>
      </c>
      <c r="T10" s="2">
        <v>7.2</v>
      </c>
      <c r="U10" s="2">
        <v>2</v>
      </c>
      <c r="V10" s="2"/>
    </row>
    <row r="11" spans="1:22">
      <c r="A11" s="1">
        <v>9</v>
      </c>
      <c r="B11" s="2" t="s">
        <v>478</v>
      </c>
      <c r="C11" s="2">
        <v>23</v>
      </c>
      <c r="D11" s="2" t="s">
        <v>283</v>
      </c>
      <c r="E11" s="2" t="s">
        <v>89</v>
      </c>
      <c r="F11" s="2">
        <v>17</v>
      </c>
      <c r="G11" s="2">
        <v>17</v>
      </c>
      <c r="H11" s="2">
        <v>158</v>
      </c>
      <c r="I11" s="2">
        <v>100</v>
      </c>
      <c r="J11" s="2">
        <v>1271</v>
      </c>
      <c r="K11" s="2">
        <v>12.7</v>
      </c>
      <c r="L11" s="2">
        <v>9</v>
      </c>
      <c r="M11" s="143">
        <f t="shared" si="0"/>
        <v>0.09</v>
      </c>
      <c r="N11" s="2">
        <v>67</v>
      </c>
      <c r="O11" s="2">
        <v>56.3</v>
      </c>
      <c r="P11" s="2">
        <v>39</v>
      </c>
      <c r="Q11" s="2">
        <v>5.9</v>
      </c>
      <c r="R11" s="2">
        <v>74.8</v>
      </c>
      <c r="S11" s="2">
        <v>63.3</v>
      </c>
      <c r="T11" s="2">
        <v>8</v>
      </c>
      <c r="U11" s="2">
        <v>0</v>
      </c>
      <c r="V11" s="2"/>
    </row>
    <row r="12" spans="1:22">
      <c r="A12" s="1">
        <v>10</v>
      </c>
      <c r="B12" s="2" t="s">
        <v>428</v>
      </c>
      <c r="C12" s="2">
        <v>22</v>
      </c>
      <c r="D12" s="2" t="s">
        <v>277</v>
      </c>
      <c r="E12" s="2" t="s">
        <v>89</v>
      </c>
      <c r="F12" s="2">
        <v>17</v>
      </c>
      <c r="G12" s="2">
        <v>16</v>
      </c>
      <c r="H12" s="2">
        <v>137</v>
      </c>
      <c r="I12" s="2">
        <v>100</v>
      </c>
      <c r="J12" s="2">
        <v>1130</v>
      </c>
      <c r="K12" s="2">
        <v>11.3</v>
      </c>
      <c r="L12" s="2">
        <v>6</v>
      </c>
      <c r="M12" s="143">
        <f t="shared" si="0"/>
        <v>0.06</v>
      </c>
      <c r="N12" s="2">
        <v>57</v>
      </c>
      <c r="O12" s="2">
        <v>58.4</v>
      </c>
      <c r="P12" s="2">
        <v>46</v>
      </c>
      <c r="Q12" s="2">
        <v>5.9</v>
      </c>
      <c r="R12" s="2">
        <v>66.5</v>
      </c>
      <c r="S12" s="2">
        <v>73</v>
      </c>
      <c r="T12" s="2">
        <v>8.1999999999999993</v>
      </c>
      <c r="U12" s="2">
        <v>1</v>
      </c>
      <c r="V12" s="2" t="s">
        <v>651</v>
      </c>
    </row>
    <row r="13" spans="1:22">
      <c r="A13" s="1">
        <v>11</v>
      </c>
      <c r="B13" s="2" t="s">
        <v>404</v>
      </c>
      <c r="C13" s="2">
        <v>27</v>
      </c>
      <c r="D13" s="2" t="s">
        <v>274</v>
      </c>
      <c r="E13" s="2" t="s">
        <v>89</v>
      </c>
      <c r="F13" s="2">
        <v>17</v>
      </c>
      <c r="G13" s="2">
        <v>17</v>
      </c>
      <c r="H13" s="2">
        <v>140</v>
      </c>
      <c r="I13" s="2">
        <v>98</v>
      </c>
      <c r="J13" s="2">
        <v>966</v>
      </c>
      <c r="K13" s="2">
        <v>9.9</v>
      </c>
      <c r="L13" s="2">
        <v>6</v>
      </c>
      <c r="M13" s="143">
        <f t="shared" si="0"/>
        <v>6.1224489795918366E-2</v>
      </c>
      <c r="N13" s="2">
        <v>43</v>
      </c>
      <c r="O13" s="2">
        <v>47.1</v>
      </c>
      <c r="P13" s="2">
        <v>44</v>
      </c>
      <c r="Q13" s="2">
        <v>5.8</v>
      </c>
      <c r="R13" s="2">
        <v>56.8</v>
      </c>
      <c r="S13" s="2">
        <v>70</v>
      </c>
      <c r="T13" s="2">
        <v>6.9</v>
      </c>
      <c r="U13" s="2">
        <v>1</v>
      </c>
      <c r="V13" s="2"/>
    </row>
    <row r="14" spans="1:22">
      <c r="A14" s="1">
        <v>12</v>
      </c>
      <c r="B14" s="2" t="s">
        <v>300</v>
      </c>
      <c r="C14" s="2">
        <v>35</v>
      </c>
      <c r="D14" s="2" t="s">
        <v>676</v>
      </c>
      <c r="E14" s="2" t="s">
        <v>91</v>
      </c>
      <c r="F14" s="2">
        <v>16</v>
      </c>
      <c r="G14" s="2">
        <v>16</v>
      </c>
      <c r="H14" s="2">
        <v>133</v>
      </c>
      <c r="I14" s="2">
        <v>97</v>
      </c>
      <c r="J14" s="2">
        <v>823</v>
      </c>
      <c r="K14" s="2">
        <v>8.5</v>
      </c>
      <c r="L14" s="2">
        <v>3</v>
      </c>
      <c r="M14" s="143">
        <f t="shared" si="0"/>
        <v>3.0927835051546393E-2</v>
      </c>
      <c r="N14" s="2">
        <v>47</v>
      </c>
      <c r="O14" s="2">
        <v>60.2</v>
      </c>
      <c r="P14" s="2">
        <v>38</v>
      </c>
      <c r="Q14" s="2">
        <v>6.1</v>
      </c>
      <c r="R14" s="2">
        <v>51.4</v>
      </c>
      <c r="S14" s="2">
        <v>72.900000000000006</v>
      </c>
      <c r="T14" s="2">
        <v>6.2</v>
      </c>
      <c r="U14" s="2">
        <v>2</v>
      </c>
      <c r="V14" s="2" t="s">
        <v>651</v>
      </c>
    </row>
    <row r="15" spans="1:22">
      <c r="A15" s="1">
        <v>13</v>
      </c>
      <c r="B15" s="2" t="s">
        <v>512</v>
      </c>
      <c r="C15" s="2">
        <v>23</v>
      </c>
      <c r="D15" s="2" t="s">
        <v>287</v>
      </c>
      <c r="E15" s="2" t="s">
        <v>89</v>
      </c>
      <c r="F15" s="2">
        <v>17</v>
      </c>
      <c r="G15" s="2">
        <v>7</v>
      </c>
      <c r="H15" s="2">
        <v>140</v>
      </c>
      <c r="I15" s="2">
        <v>93</v>
      </c>
      <c r="J15" s="2">
        <v>699</v>
      </c>
      <c r="K15" s="2">
        <v>7.5</v>
      </c>
      <c r="L15" s="2">
        <v>3</v>
      </c>
      <c r="M15" s="143">
        <f t="shared" si="0"/>
        <v>3.2258064516129031E-2</v>
      </c>
      <c r="N15" s="2">
        <v>36</v>
      </c>
      <c r="O15" s="2">
        <v>42.1</v>
      </c>
      <c r="P15" s="2">
        <v>35</v>
      </c>
      <c r="Q15" s="2">
        <v>5.5</v>
      </c>
      <c r="R15" s="2">
        <v>41.1</v>
      </c>
      <c r="S15" s="2">
        <v>66.400000000000006</v>
      </c>
      <c r="T15" s="2">
        <v>5</v>
      </c>
      <c r="U15" s="2">
        <v>0</v>
      </c>
      <c r="V15" s="2"/>
    </row>
    <row r="16" spans="1:22">
      <c r="A16" s="1">
        <v>14</v>
      </c>
      <c r="B16" s="2" t="s">
        <v>452</v>
      </c>
      <c r="C16" s="2">
        <v>25</v>
      </c>
      <c r="D16" s="2" t="s">
        <v>280</v>
      </c>
      <c r="E16" s="2" t="s">
        <v>89</v>
      </c>
      <c r="F16" s="2">
        <v>17</v>
      </c>
      <c r="G16" s="2">
        <v>16</v>
      </c>
      <c r="H16" s="2">
        <v>145</v>
      </c>
      <c r="I16" s="2">
        <v>90</v>
      </c>
      <c r="J16" s="2">
        <v>1229</v>
      </c>
      <c r="K16" s="2">
        <v>13.7</v>
      </c>
      <c r="L16" s="2">
        <v>4</v>
      </c>
      <c r="M16" s="143">
        <f t="shared" si="0"/>
        <v>4.4444444444444446E-2</v>
      </c>
      <c r="N16" s="2">
        <v>57</v>
      </c>
      <c r="O16" s="2">
        <v>53.8</v>
      </c>
      <c r="P16" s="2">
        <v>89</v>
      </c>
      <c r="Q16" s="2">
        <v>5.3</v>
      </c>
      <c r="R16" s="2">
        <v>72.3</v>
      </c>
      <c r="S16" s="2">
        <v>62.1</v>
      </c>
      <c r="T16" s="2">
        <v>8.5</v>
      </c>
      <c r="U16" s="2">
        <v>0</v>
      </c>
      <c r="V16" s="2" t="s">
        <v>651</v>
      </c>
    </row>
    <row r="17" spans="1:22">
      <c r="A17" s="1">
        <v>15</v>
      </c>
      <c r="B17" s="2" t="s">
        <v>325</v>
      </c>
      <c r="C17" s="2">
        <v>29</v>
      </c>
      <c r="D17" s="2" t="s">
        <v>265</v>
      </c>
      <c r="E17" s="2" t="s">
        <v>91</v>
      </c>
      <c r="F17" s="2">
        <v>17</v>
      </c>
      <c r="G17" s="2">
        <v>6</v>
      </c>
      <c r="H17" s="2">
        <v>111</v>
      </c>
      <c r="I17" s="2">
        <v>88</v>
      </c>
      <c r="J17" s="2">
        <v>884</v>
      </c>
      <c r="K17" s="2">
        <v>10</v>
      </c>
      <c r="L17" s="2">
        <v>8</v>
      </c>
      <c r="M17" s="143">
        <f t="shared" si="0"/>
        <v>9.0909090909090912E-2</v>
      </c>
      <c r="N17" s="2">
        <v>55</v>
      </c>
      <c r="O17" s="2">
        <v>63.1</v>
      </c>
      <c r="P17" s="2">
        <v>57</v>
      </c>
      <c r="Q17" s="2">
        <v>5.2</v>
      </c>
      <c r="R17" s="2">
        <v>52</v>
      </c>
      <c r="S17" s="2">
        <v>79.3</v>
      </c>
      <c r="T17" s="2">
        <v>8</v>
      </c>
      <c r="U17" s="2">
        <v>2</v>
      </c>
      <c r="V17" s="2" t="s">
        <v>651</v>
      </c>
    </row>
    <row r="18" spans="1:22">
      <c r="A18" s="1">
        <v>16</v>
      </c>
      <c r="B18" s="2" t="s">
        <v>523</v>
      </c>
      <c r="C18" s="2">
        <v>28</v>
      </c>
      <c r="D18" s="2" t="s">
        <v>662</v>
      </c>
      <c r="E18" s="2" t="s">
        <v>89</v>
      </c>
      <c r="F18" s="2">
        <v>15</v>
      </c>
      <c r="G18" s="2">
        <v>15</v>
      </c>
      <c r="H18" s="2">
        <v>129</v>
      </c>
      <c r="I18" s="2">
        <v>87</v>
      </c>
      <c r="J18" s="2">
        <v>1027</v>
      </c>
      <c r="K18" s="2">
        <v>11.8</v>
      </c>
      <c r="L18" s="2">
        <v>4</v>
      </c>
      <c r="M18" s="143">
        <f t="shared" si="0"/>
        <v>4.5977011494252873E-2</v>
      </c>
      <c r="N18" s="2">
        <v>52</v>
      </c>
      <c r="O18" s="2">
        <v>55.8</v>
      </c>
      <c r="P18" s="2">
        <v>43</v>
      </c>
      <c r="Q18" s="2">
        <v>5.8</v>
      </c>
      <c r="R18" s="2">
        <v>68.5</v>
      </c>
      <c r="S18" s="2">
        <v>67.400000000000006</v>
      </c>
      <c r="T18" s="2">
        <v>8</v>
      </c>
      <c r="U18" s="2">
        <v>0</v>
      </c>
      <c r="V18" s="2"/>
    </row>
    <row r="19" spans="1:22">
      <c r="A19" s="1">
        <v>17</v>
      </c>
      <c r="B19" s="2" t="s">
        <v>785</v>
      </c>
      <c r="C19" s="2">
        <v>22</v>
      </c>
      <c r="D19" s="2" t="s">
        <v>278</v>
      </c>
      <c r="E19" s="2" t="s">
        <v>89</v>
      </c>
      <c r="F19" s="2">
        <v>17</v>
      </c>
      <c r="G19" s="2">
        <v>16</v>
      </c>
      <c r="H19" s="2">
        <v>133</v>
      </c>
      <c r="I19" s="2">
        <v>87</v>
      </c>
      <c r="J19" s="2">
        <v>1282</v>
      </c>
      <c r="K19" s="2">
        <v>14.7</v>
      </c>
      <c r="L19" s="2">
        <v>10</v>
      </c>
      <c r="M19" s="143">
        <f t="shared" si="0"/>
        <v>0.11494252873563218</v>
      </c>
      <c r="N19" s="2">
        <v>53</v>
      </c>
      <c r="O19" s="2">
        <v>55.6</v>
      </c>
      <c r="P19" s="2">
        <v>85</v>
      </c>
      <c r="Q19" s="2">
        <v>5.0999999999999996</v>
      </c>
      <c r="R19" s="2">
        <v>75.400000000000006</v>
      </c>
      <c r="S19" s="2">
        <v>65.400000000000006</v>
      </c>
      <c r="T19" s="2">
        <v>9.6</v>
      </c>
      <c r="U19" s="2">
        <v>0</v>
      </c>
      <c r="V19" s="2" t="s">
        <v>784</v>
      </c>
    </row>
    <row r="20" spans="1:22">
      <c r="A20" s="1">
        <v>18</v>
      </c>
      <c r="B20" s="2" t="s">
        <v>522</v>
      </c>
      <c r="C20" s="2">
        <v>32</v>
      </c>
      <c r="D20" s="2" t="s">
        <v>681</v>
      </c>
      <c r="E20" s="2" t="s">
        <v>89</v>
      </c>
      <c r="F20" s="2">
        <v>14</v>
      </c>
      <c r="G20" s="2">
        <v>14</v>
      </c>
      <c r="H20" s="2">
        <v>141</v>
      </c>
      <c r="I20" s="2">
        <v>85</v>
      </c>
      <c r="J20" s="2">
        <v>1063</v>
      </c>
      <c r="K20" s="2">
        <v>12.5</v>
      </c>
      <c r="L20" s="2">
        <v>8</v>
      </c>
      <c r="M20" s="143">
        <f t="shared" si="0"/>
        <v>9.4117647058823528E-2</v>
      </c>
      <c r="N20" s="2">
        <v>49</v>
      </c>
      <c r="O20" s="2">
        <v>46.8</v>
      </c>
      <c r="P20" s="2">
        <v>71</v>
      </c>
      <c r="Q20" s="2">
        <v>6.1</v>
      </c>
      <c r="R20" s="2">
        <v>75.900000000000006</v>
      </c>
      <c r="S20" s="2">
        <v>60.3</v>
      </c>
      <c r="T20" s="2">
        <v>7.5</v>
      </c>
      <c r="U20" s="2">
        <v>0</v>
      </c>
      <c r="V20" s="2"/>
    </row>
    <row r="21" spans="1:22">
      <c r="A21" s="1">
        <v>18</v>
      </c>
      <c r="B21" s="2" t="s">
        <v>522</v>
      </c>
      <c r="C21" s="2">
        <v>32</v>
      </c>
      <c r="D21" s="2" t="s">
        <v>662</v>
      </c>
      <c r="E21" s="2" t="s">
        <v>89</v>
      </c>
      <c r="F21" s="2">
        <v>3</v>
      </c>
      <c r="G21" s="2">
        <v>3</v>
      </c>
      <c r="H21" s="2">
        <v>27</v>
      </c>
      <c r="I21" s="2">
        <v>18</v>
      </c>
      <c r="J21" s="2">
        <v>209</v>
      </c>
      <c r="K21" s="2">
        <v>11.6</v>
      </c>
      <c r="L21" s="2">
        <v>1</v>
      </c>
      <c r="M21" s="143">
        <f t="shared" si="0"/>
        <v>5.5555555555555552E-2</v>
      </c>
      <c r="N21" s="2">
        <v>10</v>
      </c>
      <c r="O21" s="2">
        <v>51.9</v>
      </c>
      <c r="P21" s="2">
        <v>30</v>
      </c>
      <c r="Q21" s="2">
        <v>6</v>
      </c>
      <c r="R21" s="2">
        <v>69.7</v>
      </c>
      <c r="S21" s="2">
        <v>66.7</v>
      </c>
      <c r="T21" s="2">
        <v>7.7</v>
      </c>
      <c r="U21" s="2">
        <v>0</v>
      </c>
      <c r="V21" s="2"/>
    </row>
    <row r="22" spans="1:22">
      <c r="A22" s="1">
        <v>18</v>
      </c>
      <c r="B22" s="2" t="s">
        <v>522</v>
      </c>
      <c r="C22" s="2">
        <v>32</v>
      </c>
      <c r="D22" s="2" t="s">
        <v>275</v>
      </c>
      <c r="E22" s="2" t="s">
        <v>89</v>
      </c>
      <c r="F22" s="2">
        <v>11</v>
      </c>
      <c r="G22" s="2">
        <v>11</v>
      </c>
      <c r="H22" s="2">
        <v>114</v>
      </c>
      <c r="I22" s="2">
        <v>67</v>
      </c>
      <c r="J22" s="2">
        <v>854</v>
      </c>
      <c r="K22" s="2">
        <v>12.7</v>
      </c>
      <c r="L22" s="2">
        <v>7</v>
      </c>
      <c r="M22" s="143">
        <f t="shared" si="0"/>
        <v>0.1044776119402985</v>
      </c>
      <c r="N22" s="2">
        <v>39</v>
      </c>
      <c r="O22" s="2">
        <v>45.6</v>
      </c>
      <c r="P22" s="2">
        <v>71</v>
      </c>
      <c r="Q22" s="2">
        <v>6.1</v>
      </c>
      <c r="R22" s="2">
        <v>77.599999999999994</v>
      </c>
      <c r="S22" s="2">
        <v>58.8</v>
      </c>
      <c r="T22" s="2">
        <v>7.5</v>
      </c>
      <c r="U22" s="2">
        <v>0</v>
      </c>
      <c r="V22" s="2"/>
    </row>
    <row r="23" spans="1:22">
      <c r="A23" s="1">
        <v>19</v>
      </c>
      <c r="B23" s="2" t="s">
        <v>442</v>
      </c>
      <c r="C23" s="2">
        <v>23</v>
      </c>
      <c r="D23" s="2" t="s">
        <v>279</v>
      </c>
      <c r="E23" s="2" t="s">
        <v>89</v>
      </c>
      <c r="F23" s="2">
        <v>16</v>
      </c>
      <c r="G23" s="2">
        <v>14</v>
      </c>
      <c r="H23" s="2">
        <v>112</v>
      </c>
      <c r="I23" s="2">
        <v>82</v>
      </c>
      <c r="J23" s="2">
        <v>1149</v>
      </c>
      <c r="K23" s="2">
        <v>14</v>
      </c>
      <c r="L23" s="2">
        <v>7</v>
      </c>
      <c r="M23" s="143">
        <f t="shared" si="0"/>
        <v>8.5365853658536592E-2</v>
      </c>
      <c r="N23" s="2">
        <v>52</v>
      </c>
      <c r="O23" s="2">
        <v>57.1</v>
      </c>
      <c r="P23" s="2">
        <v>60</v>
      </c>
      <c r="Q23" s="2">
        <v>5.0999999999999996</v>
      </c>
      <c r="R23" s="2">
        <v>71.8</v>
      </c>
      <c r="S23" s="2">
        <v>73.2</v>
      </c>
      <c r="T23" s="2">
        <v>10.3</v>
      </c>
      <c r="U23" s="2">
        <v>2</v>
      </c>
      <c r="V23" s="2" t="s">
        <v>958</v>
      </c>
    </row>
    <row r="24" spans="1:22">
      <c r="A24" s="1">
        <v>20</v>
      </c>
      <c r="B24" s="2" t="s">
        <v>541</v>
      </c>
      <c r="C24" s="2">
        <v>29</v>
      </c>
      <c r="D24" s="2" t="s">
        <v>290</v>
      </c>
      <c r="E24" s="2" t="s">
        <v>89</v>
      </c>
      <c r="F24" s="2">
        <v>17</v>
      </c>
      <c r="G24" s="2">
        <v>17</v>
      </c>
      <c r="H24" s="2">
        <v>117</v>
      </c>
      <c r="I24" s="2">
        <v>82</v>
      </c>
      <c r="J24" s="2">
        <v>1096</v>
      </c>
      <c r="K24" s="2">
        <v>13.4</v>
      </c>
      <c r="L24" s="2">
        <v>13</v>
      </c>
      <c r="M24" s="143">
        <f t="shared" si="0"/>
        <v>0.15853658536585366</v>
      </c>
      <c r="N24" s="2">
        <v>56</v>
      </c>
      <c r="O24" s="2">
        <v>58.1</v>
      </c>
      <c r="P24" s="2">
        <v>86</v>
      </c>
      <c r="Q24" s="2">
        <v>4.8</v>
      </c>
      <c r="R24" s="2">
        <v>64.5</v>
      </c>
      <c r="S24" s="2">
        <v>70.099999999999994</v>
      </c>
      <c r="T24" s="2">
        <v>9.4</v>
      </c>
      <c r="U24" s="2">
        <v>1</v>
      </c>
      <c r="V24" s="2" t="s">
        <v>757</v>
      </c>
    </row>
    <row r="25" spans="1:22">
      <c r="A25" s="1">
        <v>21</v>
      </c>
      <c r="B25" s="2" t="s">
        <v>326</v>
      </c>
      <c r="C25" s="2">
        <v>30</v>
      </c>
      <c r="D25" s="2" t="s">
        <v>265</v>
      </c>
      <c r="E25" s="2" t="s">
        <v>89</v>
      </c>
      <c r="F25" s="2">
        <v>17</v>
      </c>
      <c r="G25" s="2">
        <v>17</v>
      </c>
      <c r="H25" s="2">
        <v>123</v>
      </c>
      <c r="I25" s="2">
        <v>81</v>
      </c>
      <c r="J25" s="2">
        <v>959</v>
      </c>
      <c r="K25" s="2">
        <v>11.8</v>
      </c>
      <c r="L25" s="2">
        <v>6</v>
      </c>
      <c r="M25" s="143">
        <f t="shared" si="0"/>
        <v>7.407407407407407E-2</v>
      </c>
      <c r="N25" s="2">
        <v>54</v>
      </c>
      <c r="O25" s="2">
        <v>52</v>
      </c>
      <c r="P25" s="2">
        <v>80</v>
      </c>
      <c r="Q25" s="2">
        <v>4.8</v>
      </c>
      <c r="R25" s="2">
        <v>56.4</v>
      </c>
      <c r="S25" s="2">
        <v>65.900000000000006</v>
      </c>
      <c r="T25" s="2">
        <v>7.8</v>
      </c>
      <c r="U25" s="2">
        <v>0</v>
      </c>
      <c r="V25" s="2"/>
    </row>
    <row r="26" spans="1:22">
      <c r="A26" s="1">
        <v>22</v>
      </c>
      <c r="B26" s="2" t="s">
        <v>531</v>
      </c>
      <c r="C26" s="2">
        <v>29</v>
      </c>
      <c r="D26" s="2" t="s">
        <v>289</v>
      </c>
      <c r="E26" s="2" t="s">
        <v>89</v>
      </c>
      <c r="F26" s="2">
        <v>17</v>
      </c>
      <c r="G26" s="2">
        <v>13</v>
      </c>
      <c r="H26" s="2">
        <v>135</v>
      </c>
      <c r="I26" s="2">
        <v>81</v>
      </c>
      <c r="J26" s="2">
        <v>1081</v>
      </c>
      <c r="K26" s="2">
        <v>13.3</v>
      </c>
      <c r="L26" s="2">
        <v>8</v>
      </c>
      <c r="M26" s="143">
        <f t="shared" si="0"/>
        <v>9.8765432098765427E-2</v>
      </c>
      <c r="N26" s="2">
        <v>57</v>
      </c>
      <c r="O26" s="2">
        <v>53.3</v>
      </c>
      <c r="P26" s="2">
        <v>47</v>
      </c>
      <c r="Q26" s="2">
        <v>4.8</v>
      </c>
      <c r="R26" s="2">
        <v>63.6</v>
      </c>
      <c r="S26" s="2">
        <v>60</v>
      </c>
      <c r="T26" s="2">
        <v>8</v>
      </c>
      <c r="U26" s="2">
        <v>1</v>
      </c>
      <c r="V26" s="2"/>
    </row>
    <row r="27" spans="1:22">
      <c r="A27" s="1">
        <v>23</v>
      </c>
      <c r="B27" s="2" t="s">
        <v>333</v>
      </c>
      <c r="C27" s="2">
        <v>23</v>
      </c>
      <c r="D27" s="2" t="s">
        <v>266</v>
      </c>
      <c r="E27" s="2" t="s">
        <v>89</v>
      </c>
      <c r="F27" s="2">
        <v>11</v>
      </c>
      <c r="G27" s="2">
        <v>11</v>
      </c>
      <c r="H27" s="2">
        <v>106</v>
      </c>
      <c r="I27" s="2">
        <v>79</v>
      </c>
      <c r="J27" s="2">
        <v>990</v>
      </c>
      <c r="K27" s="2">
        <v>12.5</v>
      </c>
      <c r="L27" s="2">
        <v>3</v>
      </c>
      <c r="M27" s="143">
        <f t="shared" si="0"/>
        <v>3.7974683544303799E-2</v>
      </c>
      <c r="N27" s="2">
        <v>47</v>
      </c>
      <c r="O27" s="2">
        <v>63.2</v>
      </c>
      <c r="P27" s="2">
        <v>51</v>
      </c>
      <c r="Q27" s="2">
        <v>7.2</v>
      </c>
      <c r="R27" s="2">
        <v>90</v>
      </c>
      <c r="S27" s="2">
        <v>74.5</v>
      </c>
      <c r="T27" s="2">
        <v>9.3000000000000007</v>
      </c>
      <c r="U27" s="2">
        <v>0</v>
      </c>
      <c r="V27" s="2"/>
    </row>
    <row r="28" spans="1:22">
      <c r="A28" s="1">
        <v>24</v>
      </c>
      <c r="B28" s="2" t="s">
        <v>322</v>
      </c>
      <c r="C28" s="2">
        <v>23</v>
      </c>
      <c r="D28" s="2" t="s">
        <v>265</v>
      </c>
      <c r="E28" s="2" t="s">
        <v>88</v>
      </c>
      <c r="F28" s="2">
        <v>17</v>
      </c>
      <c r="G28" s="2">
        <v>16</v>
      </c>
      <c r="H28" s="2">
        <v>87</v>
      </c>
      <c r="I28" s="2">
        <v>78</v>
      </c>
      <c r="J28" s="2">
        <v>592</v>
      </c>
      <c r="K28" s="2">
        <v>7.6</v>
      </c>
      <c r="L28" s="2">
        <v>6</v>
      </c>
      <c r="M28" s="143">
        <f t="shared" si="0"/>
        <v>7.6923076923076927E-2</v>
      </c>
      <c r="N28" s="2">
        <v>30</v>
      </c>
      <c r="O28" s="2">
        <v>57.5</v>
      </c>
      <c r="P28" s="2">
        <v>39</v>
      </c>
      <c r="Q28" s="2">
        <v>4.5999999999999996</v>
      </c>
      <c r="R28" s="2">
        <v>34.799999999999997</v>
      </c>
      <c r="S28" s="2">
        <v>89.7</v>
      </c>
      <c r="T28" s="2">
        <v>6.8</v>
      </c>
      <c r="U28" s="2">
        <v>1</v>
      </c>
      <c r="V28" s="2"/>
    </row>
    <row r="29" spans="1:22">
      <c r="A29" s="1">
        <v>25</v>
      </c>
      <c r="B29" s="2" t="s">
        <v>309</v>
      </c>
      <c r="C29" s="2">
        <v>31</v>
      </c>
      <c r="D29" s="2" t="s">
        <v>654</v>
      </c>
      <c r="E29" s="2" t="s">
        <v>91</v>
      </c>
      <c r="F29" s="2">
        <v>15</v>
      </c>
      <c r="G29" s="2">
        <v>15</v>
      </c>
      <c r="H29" s="2">
        <v>94</v>
      </c>
      <c r="I29" s="2">
        <v>78</v>
      </c>
      <c r="J29" s="2">
        <v>1106</v>
      </c>
      <c r="K29" s="2">
        <v>14.2</v>
      </c>
      <c r="L29" s="2">
        <v>8</v>
      </c>
      <c r="M29" s="143">
        <f t="shared" si="0"/>
        <v>0.10256410256410256</v>
      </c>
      <c r="N29" s="2">
        <v>50</v>
      </c>
      <c r="O29" s="2">
        <v>73.400000000000006</v>
      </c>
      <c r="P29" s="2">
        <v>43</v>
      </c>
      <c r="Q29" s="2">
        <v>5.2</v>
      </c>
      <c r="R29" s="2">
        <v>73.7</v>
      </c>
      <c r="S29" s="2">
        <v>83</v>
      </c>
      <c r="T29" s="2">
        <v>11.8</v>
      </c>
      <c r="U29" s="2">
        <v>0</v>
      </c>
      <c r="V29" s="2" t="s">
        <v>957</v>
      </c>
    </row>
    <row r="30" spans="1:22">
      <c r="A30" s="1">
        <v>26</v>
      </c>
      <c r="B30" s="2" t="s">
        <v>313</v>
      </c>
      <c r="C30" s="2">
        <v>27</v>
      </c>
      <c r="D30" s="2" t="s">
        <v>654</v>
      </c>
      <c r="E30" s="2" t="s">
        <v>89</v>
      </c>
      <c r="F30" s="2">
        <v>15</v>
      </c>
      <c r="G30" s="2">
        <v>10</v>
      </c>
      <c r="H30" s="2">
        <v>113</v>
      </c>
      <c r="I30" s="2">
        <v>77</v>
      </c>
      <c r="J30" s="2">
        <v>975</v>
      </c>
      <c r="K30" s="2">
        <v>12.7</v>
      </c>
      <c r="L30" s="2">
        <v>6</v>
      </c>
      <c r="M30" s="143">
        <f t="shared" si="0"/>
        <v>7.792207792207792E-2</v>
      </c>
      <c r="N30" s="2">
        <v>47</v>
      </c>
      <c r="O30" s="2">
        <v>54.9</v>
      </c>
      <c r="P30" s="2">
        <v>45</v>
      </c>
      <c r="Q30" s="2">
        <v>5.0999999999999996</v>
      </c>
      <c r="R30" s="2">
        <v>65</v>
      </c>
      <c r="S30" s="2">
        <v>68.099999999999994</v>
      </c>
      <c r="T30" s="2">
        <v>8.6</v>
      </c>
      <c r="U30" s="2">
        <v>1</v>
      </c>
      <c r="V30" s="2"/>
    </row>
    <row r="31" spans="1:22">
      <c r="A31" s="1">
        <v>27</v>
      </c>
      <c r="B31" s="2" t="s">
        <v>381</v>
      </c>
      <c r="C31" s="2">
        <v>24</v>
      </c>
      <c r="D31" s="2" t="s">
        <v>271</v>
      </c>
      <c r="E31" s="2" t="s">
        <v>89</v>
      </c>
      <c r="F31" s="2">
        <v>15</v>
      </c>
      <c r="G31" s="2">
        <v>9</v>
      </c>
      <c r="H31" s="2">
        <v>100</v>
      </c>
      <c r="I31" s="2">
        <v>76</v>
      </c>
      <c r="J31" s="2">
        <v>821</v>
      </c>
      <c r="K31" s="2">
        <v>10.8</v>
      </c>
      <c r="L31" s="2">
        <v>4</v>
      </c>
      <c r="M31" s="143">
        <f t="shared" si="0"/>
        <v>5.2631578947368418E-2</v>
      </c>
      <c r="N31" s="2">
        <v>35</v>
      </c>
      <c r="O31" s="2">
        <v>53</v>
      </c>
      <c r="P31" s="2">
        <v>52</v>
      </c>
      <c r="Q31" s="2">
        <v>5.0999999999999996</v>
      </c>
      <c r="R31" s="2">
        <v>54.7</v>
      </c>
      <c r="S31" s="2">
        <v>76</v>
      </c>
      <c r="T31" s="2">
        <v>8.1999999999999993</v>
      </c>
      <c r="U31" s="2">
        <v>1</v>
      </c>
      <c r="V31" s="2"/>
    </row>
    <row r="32" spans="1:22">
      <c r="A32" s="1">
        <v>28</v>
      </c>
      <c r="B32" s="2" t="s">
        <v>493</v>
      </c>
      <c r="C32" s="2">
        <v>31</v>
      </c>
      <c r="D32" s="2" t="s">
        <v>648</v>
      </c>
      <c r="E32" s="2" t="s">
        <v>89</v>
      </c>
      <c r="F32" s="2">
        <v>14</v>
      </c>
      <c r="G32" s="2">
        <v>14</v>
      </c>
      <c r="H32" s="2">
        <v>110</v>
      </c>
      <c r="I32" s="2">
        <v>74</v>
      </c>
      <c r="J32" s="2">
        <v>1004</v>
      </c>
      <c r="K32" s="2">
        <v>13.6</v>
      </c>
      <c r="L32" s="2">
        <v>11</v>
      </c>
      <c r="M32" s="143">
        <f t="shared" si="0"/>
        <v>0.14864864864864866</v>
      </c>
      <c r="N32" s="2">
        <v>53</v>
      </c>
      <c r="O32" s="2">
        <v>62.7</v>
      </c>
      <c r="P32" s="2">
        <v>57</v>
      </c>
      <c r="Q32" s="2">
        <v>5.3</v>
      </c>
      <c r="R32" s="2">
        <v>71.7</v>
      </c>
      <c r="S32" s="2">
        <v>67.3</v>
      </c>
      <c r="T32" s="2">
        <v>9.1</v>
      </c>
      <c r="U32" s="2">
        <v>0</v>
      </c>
      <c r="V32" s="2" t="s">
        <v>651</v>
      </c>
    </row>
    <row r="33" spans="1:22">
      <c r="A33" s="1">
        <v>29</v>
      </c>
      <c r="B33" s="2" t="s">
        <v>370</v>
      </c>
      <c r="C33" s="2">
        <v>24</v>
      </c>
      <c r="D33" s="2" t="s">
        <v>270</v>
      </c>
      <c r="E33" s="2" t="s">
        <v>89</v>
      </c>
      <c r="F33" s="2">
        <v>17</v>
      </c>
      <c r="G33" s="2">
        <v>15</v>
      </c>
      <c r="H33" s="2">
        <v>116</v>
      </c>
      <c r="I33" s="2">
        <v>74</v>
      </c>
      <c r="J33" s="2">
        <v>1059</v>
      </c>
      <c r="K33" s="2">
        <v>14.3</v>
      </c>
      <c r="L33" s="2">
        <v>4</v>
      </c>
      <c r="M33" s="143">
        <f t="shared" si="0"/>
        <v>5.4054054054054057E-2</v>
      </c>
      <c r="N33" s="2">
        <v>48</v>
      </c>
      <c r="O33" s="2">
        <v>53.4</v>
      </c>
      <c r="P33" s="2">
        <v>53</v>
      </c>
      <c r="Q33" s="2">
        <v>4.4000000000000004</v>
      </c>
      <c r="R33" s="2">
        <v>62.3</v>
      </c>
      <c r="S33" s="2">
        <v>63.8</v>
      </c>
      <c r="T33" s="2">
        <v>9.1</v>
      </c>
      <c r="U33" s="2">
        <v>0</v>
      </c>
      <c r="V33" s="2" t="s">
        <v>651</v>
      </c>
    </row>
    <row r="34" spans="1:22">
      <c r="A34" s="1">
        <v>30</v>
      </c>
      <c r="B34" s="2" t="s">
        <v>396</v>
      </c>
      <c r="C34" s="2">
        <v>25</v>
      </c>
      <c r="D34" s="2" t="s">
        <v>273</v>
      </c>
      <c r="E34" s="2" t="s">
        <v>89</v>
      </c>
      <c r="F34" s="2">
        <v>12</v>
      </c>
      <c r="G34" s="2">
        <v>9</v>
      </c>
      <c r="H34" s="2">
        <v>109</v>
      </c>
      <c r="I34" s="2">
        <v>73</v>
      </c>
      <c r="J34" s="2">
        <v>911</v>
      </c>
      <c r="K34" s="2">
        <v>12.5</v>
      </c>
      <c r="L34" s="2">
        <v>10</v>
      </c>
      <c r="M34" s="143">
        <f t="shared" si="0"/>
        <v>0.13698630136986301</v>
      </c>
      <c r="N34" s="2">
        <v>48</v>
      </c>
      <c r="O34" s="2">
        <v>64.2</v>
      </c>
      <c r="P34" s="2">
        <v>42</v>
      </c>
      <c r="Q34" s="2">
        <v>6.1</v>
      </c>
      <c r="R34" s="2">
        <v>75.900000000000006</v>
      </c>
      <c r="S34" s="2">
        <v>67</v>
      </c>
      <c r="T34" s="2">
        <v>8.4</v>
      </c>
      <c r="U34" s="2">
        <v>1</v>
      </c>
      <c r="V34" s="2"/>
    </row>
    <row r="35" spans="1:22">
      <c r="A35" s="1">
        <v>31</v>
      </c>
      <c r="B35" s="2" t="s">
        <v>462</v>
      </c>
      <c r="C35" s="2">
        <v>23</v>
      </c>
      <c r="D35" s="2" t="s">
        <v>281</v>
      </c>
      <c r="E35" s="2" t="s">
        <v>89</v>
      </c>
      <c r="F35" s="2">
        <v>14</v>
      </c>
      <c r="G35" s="2">
        <v>8</v>
      </c>
      <c r="H35" s="2">
        <v>107</v>
      </c>
      <c r="I35" s="2">
        <v>72</v>
      </c>
      <c r="J35" s="2">
        <v>803</v>
      </c>
      <c r="K35" s="2">
        <v>11.2</v>
      </c>
      <c r="L35" s="2">
        <v>5</v>
      </c>
      <c r="M35" s="143">
        <f t="shared" si="0"/>
        <v>6.9444444444444448E-2</v>
      </c>
      <c r="N35" s="2">
        <v>40</v>
      </c>
      <c r="O35" s="2">
        <v>53.3</v>
      </c>
      <c r="P35" s="2">
        <v>69</v>
      </c>
      <c r="Q35" s="2">
        <v>5.0999999999999996</v>
      </c>
      <c r="R35" s="2">
        <v>57.4</v>
      </c>
      <c r="S35" s="2">
        <v>67.3</v>
      </c>
      <c r="T35" s="2">
        <v>7.5</v>
      </c>
      <c r="U35" s="2">
        <v>0</v>
      </c>
      <c r="V35" s="2"/>
    </row>
    <row r="36" spans="1:22">
      <c r="A36" s="1">
        <v>32</v>
      </c>
      <c r="B36" s="2" t="s">
        <v>406</v>
      </c>
      <c r="C36" s="2">
        <v>32</v>
      </c>
      <c r="D36" s="2" t="s">
        <v>274</v>
      </c>
      <c r="E36" s="2" t="s">
        <v>89</v>
      </c>
      <c r="F36" s="2">
        <v>15</v>
      </c>
      <c r="G36" s="2">
        <v>15</v>
      </c>
      <c r="H36" s="2">
        <v>121</v>
      </c>
      <c r="I36" s="2">
        <v>70</v>
      </c>
      <c r="J36" s="2">
        <v>744</v>
      </c>
      <c r="K36" s="2">
        <v>10.6</v>
      </c>
      <c r="L36" s="2">
        <v>7</v>
      </c>
      <c r="M36" s="143">
        <f t="shared" si="0"/>
        <v>0.1</v>
      </c>
      <c r="N36" s="2">
        <v>43</v>
      </c>
      <c r="O36" s="2">
        <v>47.1</v>
      </c>
      <c r="P36" s="2">
        <v>45</v>
      </c>
      <c r="Q36" s="2">
        <v>4.7</v>
      </c>
      <c r="R36" s="2">
        <v>49.6</v>
      </c>
      <c r="S36" s="2">
        <v>57.9</v>
      </c>
      <c r="T36" s="2">
        <v>6.1</v>
      </c>
      <c r="U36" s="2">
        <v>1</v>
      </c>
      <c r="V36" s="2"/>
    </row>
    <row r="37" spans="1:22">
      <c r="A37" s="1">
        <v>33</v>
      </c>
      <c r="B37" s="2" t="s">
        <v>460</v>
      </c>
      <c r="C37" s="2">
        <v>27</v>
      </c>
      <c r="D37" s="2" t="s">
        <v>281</v>
      </c>
      <c r="E37" s="2" t="s">
        <v>89</v>
      </c>
      <c r="F37" s="2">
        <v>16</v>
      </c>
      <c r="G37" s="2">
        <v>14</v>
      </c>
      <c r="H37" s="2">
        <v>111</v>
      </c>
      <c r="I37" s="2">
        <v>69</v>
      </c>
      <c r="J37" s="2">
        <v>808</v>
      </c>
      <c r="K37" s="2">
        <v>11.7</v>
      </c>
      <c r="L37" s="2">
        <v>3</v>
      </c>
      <c r="M37" s="143">
        <f t="shared" si="0"/>
        <v>4.3478260869565216E-2</v>
      </c>
      <c r="N37" s="2">
        <v>35</v>
      </c>
      <c r="O37" s="2">
        <v>50.5</v>
      </c>
      <c r="P37" s="2">
        <v>33</v>
      </c>
      <c r="Q37" s="2">
        <v>4.3</v>
      </c>
      <c r="R37" s="2">
        <v>50.5</v>
      </c>
      <c r="S37" s="2">
        <v>62.2</v>
      </c>
      <c r="T37" s="2">
        <v>7.3</v>
      </c>
      <c r="U37" s="2">
        <v>1</v>
      </c>
      <c r="V37" s="2"/>
    </row>
    <row r="38" spans="1:22">
      <c r="A38" s="1">
        <v>34</v>
      </c>
      <c r="B38" s="2" t="s">
        <v>348</v>
      </c>
      <c r="C38" s="2">
        <v>25</v>
      </c>
      <c r="D38" s="2" t="s">
        <v>268</v>
      </c>
      <c r="E38" s="2" t="s">
        <v>89</v>
      </c>
      <c r="F38" s="2">
        <v>12</v>
      </c>
      <c r="G38" s="2">
        <v>12</v>
      </c>
      <c r="H38" s="2">
        <v>99</v>
      </c>
      <c r="I38" s="2">
        <v>68</v>
      </c>
      <c r="J38" s="2">
        <v>1006</v>
      </c>
      <c r="K38" s="2">
        <v>14.8</v>
      </c>
      <c r="L38" s="2">
        <v>7</v>
      </c>
      <c r="M38" s="143">
        <f t="shared" si="0"/>
        <v>0.10294117647058823</v>
      </c>
      <c r="N38" s="2">
        <v>48</v>
      </c>
      <c r="O38" s="2">
        <v>56.6</v>
      </c>
      <c r="P38" s="2">
        <v>67</v>
      </c>
      <c r="Q38" s="2">
        <v>5.7</v>
      </c>
      <c r="R38" s="2">
        <v>83.8</v>
      </c>
      <c r="S38" s="2">
        <v>68.7</v>
      </c>
      <c r="T38" s="2">
        <v>10.199999999999999</v>
      </c>
      <c r="U38" s="2">
        <v>0</v>
      </c>
      <c r="V38" s="2" t="s">
        <v>651</v>
      </c>
    </row>
    <row r="39" spans="1:22">
      <c r="A39" s="1">
        <v>35</v>
      </c>
      <c r="B39" s="2" t="s">
        <v>499</v>
      </c>
      <c r="C39" s="2">
        <v>29</v>
      </c>
      <c r="D39" s="2" t="s">
        <v>646</v>
      </c>
      <c r="E39" s="2" t="s">
        <v>88</v>
      </c>
      <c r="F39" s="2">
        <v>14</v>
      </c>
      <c r="G39" s="2">
        <v>14</v>
      </c>
      <c r="H39" s="2">
        <v>89</v>
      </c>
      <c r="I39" s="2">
        <v>68</v>
      </c>
      <c r="J39" s="2">
        <v>543</v>
      </c>
      <c r="K39" s="2">
        <v>8</v>
      </c>
      <c r="L39" s="2">
        <v>2</v>
      </c>
      <c r="M39" s="143">
        <f t="shared" si="0"/>
        <v>2.9411764705882353E-2</v>
      </c>
      <c r="N39" s="2">
        <v>18</v>
      </c>
      <c r="O39" s="2">
        <v>36</v>
      </c>
      <c r="P39" s="2">
        <v>57</v>
      </c>
      <c r="Q39" s="2">
        <v>4.9000000000000004</v>
      </c>
      <c r="R39" s="2">
        <v>38.799999999999997</v>
      </c>
      <c r="S39" s="2">
        <v>76.400000000000006</v>
      </c>
      <c r="T39" s="2">
        <v>6.1</v>
      </c>
      <c r="U39" s="2">
        <v>1</v>
      </c>
      <c r="V39" s="2"/>
    </row>
    <row r="40" spans="1:22">
      <c r="A40" s="1">
        <v>36</v>
      </c>
      <c r="B40" s="2" t="s">
        <v>342</v>
      </c>
      <c r="C40" s="2">
        <v>26</v>
      </c>
      <c r="D40" s="2" t="s">
        <v>267</v>
      </c>
      <c r="E40" s="2" t="s">
        <v>89</v>
      </c>
      <c r="F40" s="2">
        <v>13</v>
      </c>
      <c r="G40" s="2">
        <v>13</v>
      </c>
      <c r="H40" s="2">
        <v>89</v>
      </c>
      <c r="I40" s="2">
        <v>68</v>
      </c>
      <c r="J40" s="2">
        <v>833</v>
      </c>
      <c r="K40" s="2">
        <v>12.3</v>
      </c>
      <c r="L40" s="2">
        <v>8</v>
      </c>
      <c r="M40" s="143">
        <f t="shared" si="0"/>
        <v>0.11764705882352941</v>
      </c>
      <c r="N40" s="2">
        <v>42</v>
      </c>
      <c r="O40" s="2">
        <v>61.8</v>
      </c>
      <c r="P40" s="2">
        <v>49</v>
      </c>
      <c r="Q40" s="2">
        <v>5.2</v>
      </c>
      <c r="R40" s="2">
        <v>64.099999999999994</v>
      </c>
      <c r="S40" s="2">
        <v>76.400000000000006</v>
      </c>
      <c r="T40" s="2">
        <v>9.4</v>
      </c>
      <c r="U40" s="2">
        <v>0</v>
      </c>
      <c r="V40" s="2"/>
    </row>
    <row r="41" spans="1:22">
      <c r="A41" s="1">
        <v>37</v>
      </c>
      <c r="B41" s="2" t="s">
        <v>341</v>
      </c>
      <c r="C41" s="2">
        <v>27</v>
      </c>
      <c r="D41" s="2" t="s">
        <v>267</v>
      </c>
      <c r="E41" s="2" t="s">
        <v>89</v>
      </c>
      <c r="F41" s="2">
        <v>13</v>
      </c>
      <c r="G41" s="2">
        <v>13</v>
      </c>
      <c r="H41" s="2">
        <v>97</v>
      </c>
      <c r="I41" s="2">
        <v>67</v>
      </c>
      <c r="J41" s="2">
        <v>1079</v>
      </c>
      <c r="K41" s="2">
        <v>16.100000000000001</v>
      </c>
      <c r="L41" s="2">
        <v>7</v>
      </c>
      <c r="M41" s="143">
        <f t="shared" si="0"/>
        <v>0.1044776119402985</v>
      </c>
      <c r="N41" s="2">
        <v>51</v>
      </c>
      <c r="O41" s="2">
        <v>62.9</v>
      </c>
      <c r="P41" s="2">
        <v>67</v>
      </c>
      <c r="Q41" s="2">
        <v>5.2</v>
      </c>
      <c r="R41" s="2">
        <v>83</v>
      </c>
      <c r="S41" s="2">
        <v>69.099999999999994</v>
      </c>
      <c r="T41" s="2">
        <v>11.1</v>
      </c>
      <c r="U41" s="2">
        <v>0</v>
      </c>
      <c r="V41" s="2" t="s">
        <v>756</v>
      </c>
    </row>
    <row r="42" spans="1:22">
      <c r="A42" s="1">
        <v>38</v>
      </c>
      <c r="B42" s="2" t="s">
        <v>334</v>
      </c>
      <c r="C42" s="2">
        <v>31</v>
      </c>
      <c r="D42" s="2" t="s">
        <v>266</v>
      </c>
      <c r="E42" s="2" t="s">
        <v>89</v>
      </c>
      <c r="F42" s="2">
        <v>12</v>
      </c>
      <c r="G42" s="2">
        <v>11</v>
      </c>
      <c r="H42" s="2">
        <v>100</v>
      </c>
      <c r="I42" s="2">
        <v>67</v>
      </c>
      <c r="J42" s="2">
        <v>710</v>
      </c>
      <c r="K42" s="2">
        <v>10.6</v>
      </c>
      <c r="L42" s="2">
        <v>6</v>
      </c>
      <c r="M42" s="143">
        <f t="shared" si="0"/>
        <v>8.9552238805970144E-2</v>
      </c>
      <c r="N42" s="2">
        <v>28</v>
      </c>
      <c r="O42" s="2">
        <v>47</v>
      </c>
      <c r="P42" s="2">
        <v>69</v>
      </c>
      <c r="Q42" s="2">
        <v>5.6</v>
      </c>
      <c r="R42" s="2">
        <v>59.2</v>
      </c>
      <c r="S42" s="2">
        <v>67</v>
      </c>
      <c r="T42" s="2">
        <v>7.1</v>
      </c>
      <c r="U42" s="2">
        <v>1</v>
      </c>
      <c r="V42" s="2"/>
    </row>
    <row r="43" spans="1:22">
      <c r="A43" s="1">
        <v>39</v>
      </c>
      <c r="B43" s="2" t="s">
        <v>559</v>
      </c>
      <c r="C43" s="2">
        <v>24</v>
      </c>
      <c r="D43" s="2" t="s">
        <v>664</v>
      </c>
      <c r="E43" s="2" t="s">
        <v>89</v>
      </c>
      <c r="F43" s="2">
        <v>17</v>
      </c>
      <c r="G43" s="2">
        <v>7</v>
      </c>
      <c r="H43" s="2">
        <v>87</v>
      </c>
      <c r="I43" s="2">
        <v>66</v>
      </c>
      <c r="J43" s="2">
        <v>621</v>
      </c>
      <c r="K43" s="2">
        <v>9.4</v>
      </c>
      <c r="L43" s="2">
        <v>3</v>
      </c>
      <c r="M43" s="143">
        <f t="shared" si="0"/>
        <v>4.5454545454545456E-2</v>
      </c>
      <c r="N43" s="2">
        <v>31</v>
      </c>
      <c r="O43" s="2">
        <v>51.7</v>
      </c>
      <c r="P43" s="2">
        <v>36</v>
      </c>
      <c r="Q43" s="2">
        <v>3.9</v>
      </c>
      <c r="R43" s="2">
        <v>36.5</v>
      </c>
      <c r="S43" s="2">
        <v>75.900000000000006</v>
      </c>
      <c r="T43" s="2">
        <v>7.1</v>
      </c>
      <c r="U43" s="2">
        <v>1</v>
      </c>
      <c r="V43" s="2"/>
    </row>
    <row r="44" spans="1:22">
      <c r="A44" s="1">
        <v>40</v>
      </c>
      <c r="B44" s="2" t="s">
        <v>540</v>
      </c>
      <c r="C44" s="2">
        <v>34</v>
      </c>
      <c r="D44" s="2" t="s">
        <v>290</v>
      </c>
      <c r="E44" s="2" t="s">
        <v>91</v>
      </c>
      <c r="F44" s="2">
        <v>17</v>
      </c>
      <c r="G44" s="2">
        <v>17</v>
      </c>
      <c r="H44" s="2">
        <v>91</v>
      </c>
      <c r="I44" s="2">
        <v>66</v>
      </c>
      <c r="J44" s="2">
        <v>654</v>
      </c>
      <c r="K44" s="2">
        <v>9.9</v>
      </c>
      <c r="L44" s="2">
        <v>7</v>
      </c>
      <c r="M44" s="143">
        <f t="shared" si="0"/>
        <v>0.10606060606060606</v>
      </c>
      <c r="N44" s="2">
        <v>38</v>
      </c>
      <c r="O44" s="2">
        <v>63.7</v>
      </c>
      <c r="P44" s="2">
        <v>37</v>
      </c>
      <c r="Q44" s="2">
        <v>3.9</v>
      </c>
      <c r="R44" s="2">
        <v>38.5</v>
      </c>
      <c r="S44" s="2">
        <v>72.5</v>
      </c>
      <c r="T44" s="2">
        <v>7.2</v>
      </c>
      <c r="U44" s="2">
        <v>1</v>
      </c>
      <c r="V44" s="2" t="s">
        <v>956</v>
      </c>
    </row>
    <row r="45" spans="1:22">
      <c r="A45" s="1">
        <v>41</v>
      </c>
      <c r="B45" s="2" t="s">
        <v>557</v>
      </c>
      <c r="C45" s="2">
        <v>30</v>
      </c>
      <c r="D45" s="2" t="s">
        <v>664</v>
      </c>
      <c r="E45" s="2" t="s">
        <v>91</v>
      </c>
      <c r="F45" s="2">
        <v>16</v>
      </c>
      <c r="G45" s="2">
        <v>16</v>
      </c>
      <c r="H45" s="2">
        <v>97</v>
      </c>
      <c r="I45" s="2">
        <v>66</v>
      </c>
      <c r="J45" s="2">
        <v>674</v>
      </c>
      <c r="K45" s="2">
        <v>10.199999999999999</v>
      </c>
      <c r="L45" s="2">
        <v>2</v>
      </c>
      <c r="M45" s="143">
        <f t="shared" si="0"/>
        <v>3.0303030303030304E-2</v>
      </c>
      <c r="N45" s="2">
        <v>40</v>
      </c>
      <c r="O45" s="2">
        <v>56.7</v>
      </c>
      <c r="P45" s="2">
        <v>35</v>
      </c>
      <c r="Q45" s="2">
        <v>4.0999999999999996</v>
      </c>
      <c r="R45" s="2">
        <v>42.1</v>
      </c>
      <c r="S45" s="2">
        <v>68</v>
      </c>
      <c r="T45" s="2">
        <v>6.9</v>
      </c>
      <c r="U45" s="2">
        <v>0</v>
      </c>
      <c r="V45" s="2"/>
    </row>
    <row r="46" spans="1:22">
      <c r="A46" s="1">
        <v>42</v>
      </c>
      <c r="B46" s="2" t="s">
        <v>427</v>
      </c>
      <c r="C46" s="2">
        <v>27</v>
      </c>
      <c r="D46" s="2" t="s">
        <v>277</v>
      </c>
      <c r="E46" s="2" t="s">
        <v>89</v>
      </c>
      <c r="F46" s="2">
        <v>15</v>
      </c>
      <c r="G46" s="2">
        <v>12</v>
      </c>
      <c r="H46" s="2">
        <v>108</v>
      </c>
      <c r="I46" s="2">
        <v>66</v>
      </c>
      <c r="J46" s="2">
        <v>992</v>
      </c>
      <c r="K46" s="2">
        <v>15</v>
      </c>
      <c r="L46" s="2">
        <v>5</v>
      </c>
      <c r="M46" s="143">
        <f t="shared" si="0"/>
        <v>7.575757575757576E-2</v>
      </c>
      <c r="N46" s="2">
        <v>35</v>
      </c>
      <c r="O46" s="2">
        <v>49.1</v>
      </c>
      <c r="P46" s="2">
        <v>71</v>
      </c>
      <c r="Q46" s="2">
        <v>4.4000000000000004</v>
      </c>
      <c r="R46" s="2">
        <v>66.099999999999994</v>
      </c>
      <c r="S46" s="2">
        <v>61.1</v>
      </c>
      <c r="T46" s="2">
        <v>9.1999999999999993</v>
      </c>
      <c r="U46" s="2">
        <v>2</v>
      </c>
      <c r="V46" s="2"/>
    </row>
    <row r="47" spans="1:22">
      <c r="A47" s="1">
        <v>43</v>
      </c>
      <c r="B47" s="2" t="s">
        <v>485</v>
      </c>
      <c r="C47" s="2">
        <v>26</v>
      </c>
      <c r="D47" s="2" t="s">
        <v>284</v>
      </c>
      <c r="E47" s="2" t="s">
        <v>91</v>
      </c>
      <c r="F47" s="2">
        <v>17</v>
      </c>
      <c r="G47" s="2">
        <v>11</v>
      </c>
      <c r="H47" s="2">
        <v>78</v>
      </c>
      <c r="I47" s="2">
        <v>65</v>
      </c>
      <c r="J47" s="2">
        <v>653</v>
      </c>
      <c r="K47" s="2">
        <v>10</v>
      </c>
      <c r="L47" s="2">
        <v>7</v>
      </c>
      <c r="M47" s="143">
        <f t="shared" si="0"/>
        <v>0.1076923076923077</v>
      </c>
      <c r="N47" s="2">
        <v>32</v>
      </c>
      <c r="O47" s="2">
        <v>62.8</v>
      </c>
      <c r="P47" s="2">
        <v>30</v>
      </c>
      <c r="Q47" s="2">
        <v>3.8</v>
      </c>
      <c r="R47" s="2">
        <v>38.4</v>
      </c>
      <c r="S47" s="2">
        <v>83.3</v>
      </c>
      <c r="T47" s="2">
        <v>8.4</v>
      </c>
      <c r="U47" s="2">
        <v>3</v>
      </c>
      <c r="V47" s="2"/>
    </row>
    <row r="48" spans="1:22">
      <c r="A48" s="1">
        <v>44</v>
      </c>
      <c r="B48" s="2" t="s">
        <v>394</v>
      </c>
      <c r="C48" s="2">
        <v>29</v>
      </c>
      <c r="D48" s="2" t="s">
        <v>273</v>
      </c>
      <c r="E48" s="2" t="s">
        <v>91</v>
      </c>
      <c r="F48" s="2">
        <v>17</v>
      </c>
      <c r="G48" s="2">
        <v>3</v>
      </c>
      <c r="H48" s="2">
        <v>83</v>
      </c>
      <c r="I48" s="2">
        <v>65</v>
      </c>
      <c r="J48" s="2">
        <v>665</v>
      </c>
      <c r="K48" s="2">
        <v>10.199999999999999</v>
      </c>
      <c r="L48" s="2">
        <v>2</v>
      </c>
      <c r="M48" s="143">
        <f t="shared" si="0"/>
        <v>3.0769230769230771E-2</v>
      </c>
      <c r="N48" s="2">
        <v>38</v>
      </c>
      <c r="O48" s="2">
        <v>62.7</v>
      </c>
      <c r="P48" s="2">
        <v>47</v>
      </c>
      <c r="Q48" s="2">
        <v>3.8</v>
      </c>
      <c r="R48" s="2">
        <v>39.1</v>
      </c>
      <c r="S48" s="2">
        <v>78.3</v>
      </c>
      <c r="T48" s="2">
        <v>8</v>
      </c>
      <c r="U48" s="2">
        <v>1</v>
      </c>
      <c r="V48" s="2"/>
    </row>
    <row r="49" spans="1:22">
      <c r="A49" s="1">
        <v>45</v>
      </c>
      <c r="B49" s="2" t="s">
        <v>479</v>
      </c>
      <c r="C49" s="2">
        <v>27</v>
      </c>
      <c r="D49" s="2" t="s">
        <v>283</v>
      </c>
      <c r="E49" s="2" t="s">
        <v>89</v>
      </c>
      <c r="F49" s="2">
        <v>16</v>
      </c>
      <c r="G49" s="2">
        <v>16</v>
      </c>
      <c r="H49" s="2">
        <v>106</v>
      </c>
      <c r="I49" s="2">
        <v>64</v>
      </c>
      <c r="J49" s="2">
        <v>992</v>
      </c>
      <c r="K49" s="2">
        <v>15.5</v>
      </c>
      <c r="L49" s="2">
        <v>5</v>
      </c>
      <c r="M49" s="143">
        <f t="shared" si="0"/>
        <v>7.8125E-2</v>
      </c>
      <c r="N49" s="2">
        <v>48</v>
      </c>
      <c r="O49" s="2">
        <v>51.9</v>
      </c>
      <c r="P49" s="2">
        <v>49</v>
      </c>
      <c r="Q49" s="2">
        <v>4</v>
      </c>
      <c r="R49" s="2">
        <v>62</v>
      </c>
      <c r="S49" s="2">
        <v>60.4</v>
      </c>
      <c r="T49" s="2">
        <v>9.4</v>
      </c>
      <c r="U49" s="2">
        <v>0</v>
      </c>
      <c r="V49" s="2"/>
    </row>
    <row r="50" spans="1:22">
      <c r="A50" s="1">
        <v>46</v>
      </c>
      <c r="B50" s="2" t="s">
        <v>450</v>
      </c>
      <c r="C50" s="2">
        <v>28</v>
      </c>
      <c r="D50" s="2" t="s">
        <v>280</v>
      </c>
      <c r="E50" s="2" t="s">
        <v>91</v>
      </c>
      <c r="F50" s="2">
        <v>11</v>
      </c>
      <c r="G50" s="2">
        <v>11</v>
      </c>
      <c r="H50" s="2">
        <v>97</v>
      </c>
      <c r="I50" s="2">
        <v>64</v>
      </c>
      <c r="J50" s="2">
        <v>505</v>
      </c>
      <c r="K50" s="2">
        <v>7.9</v>
      </c>
      <c r="L50" s="2">
        <v>5</v>
      </c>
      <c r="M50" s="143">
        <f t="shared" si="0"/>
        <v>7.8125E-2</v>
      </c>
      <c r="N50" s="2">
        <v>23</v>
      </c>
      <c r="O50" s="2">
        <v>39.200000000000003</v>
      </c>
      <c r="P50" s="2">
        <v>29</v>
      </c>
      <c r="Q50" s="2">
        <v>5.8</v>
      </c>
      <c r="R50" s="2">
        <v>45.9</v>
      </c>
      <c r="S50" s="2">
        <v>66</v>
      </c>
      <c r="T50" s="2">
        <v>5.2</v>
      </c>
      <c r="U50" s="2">
        <v>0</v>
      </c>
      <c r="V50" s="2"/>
    </row>
    <row r="51" spans="1:22">
      <c r="A51" s="1">
        <v>47</v>
      </c>
      <c r="B51" s="2" t="s">
        <v>549</v>
      </c>
      <c r="C51" s="2">
        <v>30</v>
      </c>
      <c r="D51" s="2" t="s">
        <v>291</v>
      </c>
      <c r="E51" s="2" t="s">
        <v>89</v>
      </c>
      <c r="F51" s="2">
        <v>17</v>
      </c>
      <c r="G51" s="2">
        <v>14</v>
      </c>
      <c r="H51" s="2">
        <v>120</v>
      </c>
      <c r="I51" s="2">
        <v>64</v>
      </c>
      <c r="J51" s="2">
        <v>1017</v>
      </c>
      <c r="K51" s="2">
        <v>15.9</v>
      </c>
      <c r="L51" s="2">
        <v>4</v>
      </c>
      <c r="M51" s="143">
        <f t="shared" si="0"/>
        <v>6.25E-2</v>
      </c>
      <c r="N51" s="2">
        <v>40</v>
      </c>
      <c r="O51" s="2">
        <v>44.2</v>
      </c>
      <c r="P51" s="2">
        <v>63</v>
      </c>
      <c r="Q51" s="2">
        <v>3.8</v>
      </c>
      <c r="R51" s="2">
        <v>59.8</v>
      </c>
      <c r="S51" s="2">
        <v>53.3</v>
      </c>
      <c r="T51" s="2">
        <v>8.5</v>
      </c>
      <c r="U51" s="2">
        <v>1</v>
      </c>
      <c r="V51" s="2"/>
    </row>
    <row r="52" spans="1:22">
      <c r="A52" s="1">
        <v>48</v>
      </c>
      <c r="B52" s="2" t="s">
        <v>470</v>
      </c>
      <c r="C52" s="2">
        <v>22</v>
      </c>
      <c r="D52" s="2" t="s">
        <v>282</v>
      </c>
      <c r="E52" s="2" t="s">
        <v>89</v>
      </c>
      <c r="F52" s="2">
        <v>15</v>
      </c>
      <c r="G52" s="2">
        <v>15</v>
      </c>
      <c r="H52" s="2">
        <v>99</v>
      </c>
      <c r="I52" s="2">
        <v>63</v>
      </c>
      <c r="J52" s="2">
        <v>875</v>
      </c>
      <c r="K52" s="2">
        <v>13.9</v>
      </c>
      <c r="L52" s="2">
        <v>9</v>
      </c>
      <c r="M52" s="143">
        <f t="shared" si="0"/>
        <v>0.14285714285714285</v>
      </c>
      <c r="N52" s="2">
        <v>39</v>
      </c>
      <c r="O52" s="2">
        <v>47.5</v>
      </c>
      <c r="P52" s="2">
        <v>69</v>
      </c>
      <c r="Q52" s="2">
        <v>4.2</v>
      </c>
      <c r="R52" s="2">
        <v>58.3</v>
      </c>
      <c r="S52" s="2">
        <v>63.6</v>
      </c>
      <c r="T52" s="2">
        <v>8.8000000000000007</v>
      </c>
      <c r="U52" s="2">
        <v>0</v>
      </c>
      <c r="V52" s="2"/>
    </row>
    <row r="53" spans="1:22">
      <c r="A53" s="1">
        <v>49</v>
      </c>
      <c r="B53" s="2" t="s">
        <v>419</v>
      </c>
      <c r="C53" s="2">
        <v>22</v>
      </c>
      <c r="D53" s="2" t="s">
        <v>276</v>
      </c>
      <c r="E53" s="2" t="s">
        <v>89</v>
      </c>
      <c r="F53" s="2">
        <v>17</v>
      </c>
      <c r="G53" s="2">
        <v>16</v>
      </c>
      <c r="H53" s="2">
        <v>116</v>
      </c>
      <c r="I53" s="2">
        <v>62</v>
      </c>
      <c r="J53" s="2">
        <v>885</v>
      </c>
      <c r="K53" s="2">
        <v>14.3</v>
      </c>
      <c r="L53" s="2">
        <v>8</v>
      </c>
      <c r="M53" s="143">
        <f t="shared" si="0"/>
        <v>0.12903225806451613</v>
      </c>
      <c r="N53" s="2">
        <v>43</v>
      </c>
      <c r="O53" s="2">
        <v>50</v>
      </c>
      <c r="P53" s="2">
        <v>60</v>
      </c>
      <c r="Q53" s="2">
        <v>3.6</v>
      </c>
      <c r="R53" s="2">
        <v>52.1</v>
      </c>
      <c r="S53" s="2">
        <v>53.4</v>
      </c>
      <c r="T53" s="2">
        <v>7.6</v>
      </c>
      <c r="U53" s="2">
        <v>1</v>
      </c>
      <c r="V53" s="2"/>
    </row>
    <row r="54" spans="1:22">
      <c r="A54" s="1">
        <v>50</v>
      </c>
      <c r="B54" s="2" t="s">
        <v>480</v>
      </c>
      <c r="C54" s="2">
        <v>28</v>
      </c>
      <c r="D54" s="2" t="s">
        <v>283</v>
      </c>
      <c r="E54" s="2" t="s">
        <v>89</v>
      </c>
      <c r="F54" s="2">
        <v>17</v>
      </c>
      <c r="G54" s="2">
        <v>13</v>
      </c>
      <c r="H54" s="2">
        <v>87</v>
      </c>
      <c r="I54" s="2">
        <v>62</v>
      </c>
      <c r="J54" s="2">
        <v>686</v>
      </c>
      <c r="K54" s="2">
        <v>11.1</v>
      </c>
      <c r="L54" s="2">
        <v>1</v>
      </c>
      <c r="M54" s="143">
        <f t="shared" si="0"/>
        <v>1.6129032258064516E-2</v>
      </c>
      <c r="N54" s="2">
        <v>29</v>
      </c>
      <c r="O54" s="2">
        <v>51.7</v>
      </c>
      <c r="P54" s="2">
        <v>60</v>
      </c>
      <c r="Q54" s="2">
        <v>3.6</v>
      </c>
      <c r="R54" s="2">
        <v>40.4</v>
      </c>
      <c r="S54" s="2">
        <v>71.3</v>
      </c>
      <c r="T54" s="2">
        <v>7.9</v>
      </c>
      <c r="U54" s="2">
        <v>4</v>
      </c>
      <c r="V54" s="2"/>
    </row>
    <row r="55" spans="1:22">
      <c r="A55" s="1">
        <v>51</v>
      </c>
      <c r="B55" s="2" t="s">
        <v>454</v>
      </c>
      <c r="C55" s="2">
        <v>24</v>
      </c>
      <c r="D55" s="2" t="s">
        <v>280</v>
      </c>
      <c r="E55" s="2" t="s">
        <v>89</v>
      </c>
      <c r="F55" s="2">
        <v>17</v>
      </c>
      <c r="G55" s="2">
        <v>13</v>
      </c>
      <c r="H55" s="2">
        <v>102</v>
      </c>
      <c r="I55" s="2">
        <v>61</v>
      </c>
      <c r="J55" s="2">
        <v>538</v>
      </c>
      <c r="K55" s="2">
        <v>8.8000000000000007</v>
      </c>
      <c r="L55" s="2">
        <v>1</v>
      </c>
      <c r="M55" s="143">
        <f t="shared" si="0"/>
        <v>1.6393442622950821E-2</v>
      </c>
      <c r="N55" s="2">
        <v>25</v>
      </c>
      <c r="O55" s="2">
        <v>35.299999999999997</v>
      </c>
      <c r="P55" s="2">
        <v>44</v>
      </c>
      <c r="Q55" s="2">
        <v>3.6</v>
      </c>
      <c r="R55" s="2">
        <v>31.6</v>
      </c>
      <c r="S55" s="2">
        <v>59.8</v>
      </c>
      <c r="T55" s="2">
        <v>5.3</v>
      </c>
      <c r="U55" s="2">
        <v>0</v>
      </c>
      <c r="V55" s="2"/>
    </row>
    <row r="56" spans="1:22">
      <c r="A56" s="1">
        <v>52</v>
      </c>
      <c r="B56" s="2" t="s">
        <v>475</v>
      </c>
      <c r="C56" s="2">
        <v>22</v>
      </c>
      <c r="D56" s="2" t="s">
        <v>283</v>
      </c>
      <c r="E56" s="2" t="s">
        <v>88</v>
      </c>
      <c r="F56" s="2">
        <v>17</v>
      </c>
      <c r="G56" s="2">
        <v>17</v>
      </c>
      <c r="H56" s="2">
        <v>72</v>
      </c>
      <c r="I56" s="2">
        <v>61</v>
      </c>
      <c r="J56" s="2">
        <v>431</v>
      </c>
      <c r="K56" s="2">
        <v>7.1</v>
      </c>
      <c r="L56" s="2">
        <v>1</v>
      </c>
      <c r="M56" s="143">
        <f t="shared" si="0"/>
        <v>1.6393442622950821E-2</v>
      </c>
      <c r="N56" s="2">
        <v>20</v>
      </c>
      <c r="O56" s="2">
        <v>41.7</v>
      </c>
      <c r="P56" s="2">
        <v>29</v>
      </c>
      <c r="Q56" s="2">
        <v>3.6</v>
      </c>
      <c r="R56" s="2">
        <v>25.4</v>
      </c>
      <c r="S56" s="2">
        <v>84.7</v>
      </c>
      <c r="T56" s="2">
        <v>6</v>
      </c>
      <c r="U56" s="2">
        <v>1</v>
      </c>
      <c r="V56" s="2" t="s">
        <v>651</v>
      </c>
    </row>
    <row r="57" spans="1:22">
      <c r="A57" s="1">
        <v>53</v>
      </c>
      <c r="B57" s="2" t="s">
        <v>317</v>
      </c>
      <c r="C57" s="2">
        <v>23</v>
      </c>
      <c r="D57" s="2" t="s">
        <v>264</v>
      </c>
      <c r="E57" s="2" t="s">
        <v>91</v>
      </c>
      <c r="F57" s="2">
        <v>16</v>
      </c>
      <c r="G57" s="2">
        <v>16</v>
      </c>
      <c r="H57" s="2">
        <v>83</v>
      </c>
      <c r="I57" s="2">
        <v>60</v>
      </c>
      <c r="J57" s="2">
        <v>726</v>
      </c>
      <c r="K57" s="2">
        <v>12.1</v>
      </c>
      <c r="L57" s="2">
        <v>7</v>
      </c>
      <c r="M57" s="143">
        <f t="shared" si="0"/>
        <v>0.11666666666666667</v>
      </c>
      <c r="N57" s="2">
        <v>39</v>
      </c>
      <c r="O57" s="2">
        <v>56.6</v>
      </c>
      <c r="P57" s="2">
        <v>52</v>
      </c>
      <c r="Q57" s="2">
        <v>3.8</v>
      </c>
      <c r="R57" s="2">
        <v>45.4</v>
      </c>
      <c r="S57" s="2">
        <v>72.3</v>
      </c>
      <c r="T57" s="2">
        <v>8.6999999999999993</v>
      </c>
      <c r="U57" s="2">
        <v>0</v>
      </c>
      <c r="V57" s="2"/>
    </row>
    <row r="58" spans="1:22">
      <c r="A58" s="1">
        <v>54</v>
      </c>
      <c r="B58" s="2" t="s">
        <v>386</v>
      </c>
      <c r="C58" s="2">
        <v>25</v>
      </c>
      <c r="D58" s="2" t="s">
        <v>272</v>
      </c>
      <c r="E58" s="2" t="s">
        <v>91</v>
      </c>
      <c r="F58" s="2">
        <v>14</v>
      </c>
      <c r="G58" s="2">
        <v>14</v>
      </c>
      <c r="H58" s="2">
        <v>86</v>
      </c>
      <c r="I58" s="2">
        <v>59</v>
      </c>
      <c r="J58" s="2">
        <v>494</v>
      </c>
      <c r="K58" s="2">
        <v>8.4</v>
      </c>
      <c r="L58" s="2">
        <v>0</v>
      </c>
      <c r="M58" s="143">
        <f t="shared" si="0"/>
        <v>0</v>
      </c>
      <c r="N58" s="2">
        <v>18</v>
      </c>
      <c r="O58" s="2">
        <v>39.5</v>
      </c>
      <c r="P58" s="2">
        <v>27</v>
      </c>
      <c r="Q58" s="2">
        <v>4.2</v>
      </c>
      <c r="R58" s="2">
        <v>35.299999999999997</v>
      </c>
      <c r="S58" s="2">
        <v>68.599999999999994</v>
      </c>
      <c r="T58" s="2">
        <v>5.7</v>
      </c>
      <c r="U58" s="2">
        <v>4</v>
      </c>
      <c r="V58" s="2"/>
    </row>
    <row r="59" spans="1:22">
      <c r="A59" s="1">
        <v>55</v>
      </c>
      <c r="B59" s="2" t="s">
        <v>492</v>
      </c>
      <c r="C59" s="2">
        <v>25</v>
      </c>
      <c r="D59" s="2" t="s">
        <v>648</v>
      </c>
      <c r="E59" s="2" t="s">
        <v>91</v>
      </c>
      <c r="F59" s="2">
        <v>14</v>
      </c>
      <c r="G59" s="2">
        <v>14</v>
      </c>
      <c r="H59" s="2">
        <v>87</v>
      </c>
      <c r="I59" s="2">
        <v>59</v>
      </c>
      <c r="J59" s="2">
        <v>600</v>
      </c>
      <c r="K59" s="2">
        <v>10.199999999999999</v>
      </c>
      <c r="L59" s="2">
        <v>4</v>
      </c>
      <c r="M59" s="143">
        <f t="shared" si="0"/>
        <v>6.7796610169491525E-2</v>
      </c>
      <c r="N59" s="2">
        <v>31</v>
      </c>
      <c r="O59" s="2">
        <v>51.7</v>
      </c>
      <c r="P59" s="2">
        <v>44</v>
      </c>
      <c r="Q59" s="2">
        <v>4.2</v>
      </c>
      <c r="R59" s="2">
        <v>42.9</v>
      </c>
      <c r="S59" s="2">
        <v>67.8</v>
      </c>
      <c r="T59" s="2">
        <v>6.9</v>
      </c>
      <c r="U59" s="2">
        <v>2</v>
      </c>
      <c r="V59" s="2"/>
    </row>
    <row r="60" spans="1:22">
      <c r="A60" s="1">
        <v>56</v>
      </c>
      <c r="B60" s="2" t="s">
        <v>486</v>
      </c>
      <c r="C60" s="2">
        <v>23</v>
      </c>
      <c r="D60" s="2" t="s">
        <v>284</v>
      </c>
      <c r="E60" s="2" t="s">
        <v>89</v>
      </c>
      <c r="F60" s="2">
        <v>14</v>
      </c>
      <c r="G60" s="2">
        <v>12</v>
      </c>
      <c r="H60" s="2">
        <v>103</v>
      </c>
      <c r="I60" s="2">
        <v>59</v>
      </c>
      <c r="J60" s="2">
        <v>900</v>
      </c>
      <c r="K60" s="2">
        <v>15.3</v>
      </c>
      <c r="L60" s="2">
        <v>3</v>
      </c>
      <c r="M60" s="143">
        <f t="shared" si="0"/>
        <v>5.0847457627118647E-2</v>
      </c>
      <c r="N60" s="2">
        <v>37</v>
      </c>
      <c r="O60" s="2">
        <v>44.7</v>
      </c>
      <c r="P60" s="2">
        <v>44</v>
      </c>
      <c r="Q60" s="2">
        <v>4.2</v>
      </c>
      <c r="R60" s="2">
        <v>64.3</v>
      </c>
      <c r="S60" s="2">
        <v>57.3</v>
      </c>
      <c r="T60" s="2">
        <v>8.6999999999999993</v>
      </c>
      <c r="U60" s="2">
        <v>1</v>
      </c>
      <c r="V60" s="2"/>
    </row>
    <row r="61" spans="1:22">
      <c r="A61" s="1">
        <v>57</v>
      </c>
      <c r="B61" s="2" t="s">
        <v>301</v>
      </c>
      <c r="C61" s="2">
        <v>21</v>
      </c>
      <c r="D61" s="2" t="s">
        <v>676</v>
      </c>
      <c r="E61" s="2" t="s">
        <v>89</v>
      </c>
      <c r="F61" s="2">
        <v>17</v>
      </c>
      <c r="G61" s="2">
        <v>13</v>
      </c>
      <c r="H61" s="2">
        <v>98</v>
      </c>
      <c r="I61" s="2">
        <v>59</v>
      </c>
      <c r="J61" s="2">
        <v>638</v>
      </c>
      <c r="K61" s="2">
        <v>10.8</v>
      </c>
      <c r="L61" s="2">
        <v>6</v>
      </c>
      <c r="M61" s="143">
        <f t="shared" si="0"/>
        <v>0.10169491525423729</v>
      </c>
      <c r="N61" s="2">
        <v>36</v>
      </c>
      <c r="O61" s="2">
        <v>56.1</v>
      </c>
      <c r="P61" s="2">
        <v>54</v>
      </c>
      <c r="Q61" s="2">
        <v>3.5</v>
      </c>
      <c r="R61" s="2">
        <v>37.5</v>
      </c>
      <c r="S61" s="2">
        <v>60.2</v>
      </c>
      <c r="T61" s="2">
        <v>6.5</v>
      </c>
      <c r="U61" s="2">
        <v>0</v>
      </c>
      <c r="V61" s="2"/>
    </row>
    <row r="62" spans="1:22">
      <c r="A62" s="1">
        <v>58</v>
      </c>
      <c r="B62" s="2" t="s">
        <v>327</v>
      </c>
      <c r="C62" s="2">
        <v>26</v>
      </c>
      <c r="D62" s="2" t="s">
        <v>265</v>
      </c>
      <c r="E62" s="2" t="s">
        <v>89</v>
      </c>
      <c r="F62" s="2">
        <v>15</v>
      </c>
      <c r="G62" s="2">
        <v>15</v>
      </c>
      <c r="H62" s="2">
        <v>83</v>
      </c>
      <c r="I62" s="2">
        <v>58</v>
      </c>
      <c r="J62" s="2">
        <v>744</v>
      </c>
      <c r="K62" s="2">
        <v>12.8</v>
      </c>
      <c r="L62" s="2">
        <v>2</v>
      </c>
      <c r="M62" s="143">
        <f t="shared" si="0"/>
        <v>3.4482758620689655E-2</v>
      </c>
      <c r="N62" s="2">
        <v>38</v>
      </c>
      <c r="O62" s="2">
        <v>54.2</v>
      </c>
      <c r="P62" s="2">
        <v>63</v>
      </c>
      <c r="Q62" s="2">
        <v>3.9</v>
      </c>
      <c r="R62" s="2">
        <v>49.6</v>
      </c>
      <c r="S62" s="2">
        <v>69.900000000000006</v>
      </c>
      <c r="T62" s="2">
        <v>9</v>
      </c>
      <c r="U62" s="2">
        <v>0</v>
      </c>
      <c r="V62" s="2"/>
    </row>
    <row r="63" spans="1:22">
      <c r="A63" s="1">
        <v>59</v>
      </c>
      <c r="B63" s="2" t="s">
        <v>319</v>
      </c>
      <c r="C63" s="2">
        <v>23</v>
      </c>
      <c r="D63" s="2" t="s">
        <v>264</v>
      </c>
      <c r="E63" s="2" t="s">
        <v>89</v>
      </c>
      <c r="F63" s="2">
        <v>15</v>
      </c>
      <c r="G63" s="2">
        <v>11</v>
      </c>
      <c r="H63" s="2">
        <v>91</v>
      </c>
      <c r="I63" s="2">
        <v>58</v>
      </c>
      <c r="J63" s="2">
        <v>1001</v>
      </c>
      <c r="K63" s="2">
        <v>17.3</v>
      </c>
      <c r="L63" s="2">
        <v>7</v>
      </c>
      <c r="M63" s="143">
        <f t="shared" si="0"/>
        <v>0.1206896551724138</v>
      </c>
      <c r="N63" s="2">
        <v>41</v>
      </c>
      <c r="O63" s="2">
        <v>52.7</v>
      </c>
      <c r="P63" s="2">
        <v>82</v>
      </c>
      <c r="Q63" s="2">
        <v>3.9</v>
      </c>
      <c r="R63" s="2">
        <v>66.7</v>
      </c>
      <c r="S63" s="2">
        <v>63.7</v>
      </c>
      <c r="T63" s="2">
        <v>11</v>
      </c>
      <c r="U63" s="2">
        <v>0</v>
      </c>
      <c r="V63" s="2" t="s">
        <v>776</v>
      </c>
    </row>
    <row r="64" spans="1:22">
      <c r="A64" s="1">
        <v>60</v>
      </c>
      <c r="B64" s="2" t="s">
        <v>408</v>
      </c>
      <c r="C64" s="2">
        <v>23</v>
      </c>
      <c r="D64" s="2" t="s">
        <v>275</v>
      </c>
      <c r="E64" s="2" t="s">
        <v>88</v>
      </c>
      <c r="F64" s="2">
        <v>16</v>
      </c>
      <c r="G64" s="2">
        <v>16</v>
      </c>
      <c r="H64" s="2">
        <v>76</v>
      </c>
      <c r="I64" s="2">
        <v>57</v>
      </c>
      <c r="J64" s="2">
        <v>483</v>
      </c>
      <c r="K64" s="2">
        <v>8.5</v>
      </c>
      <c r="L64" s="2">
        <v>3</v>
      </c>
      <c r="M64" s="143">
        <f t="shared" si="0"/>
        <v>5.2631578947368418E-2</v>
      </c>
      <c r="N64" s="2">
        <v>15</v>
      </c>
      <c r="O64" s="2">
        <v>36.799999999999997</v>
      </c>
      <c r="P64" s="2">
        <v>57</v>
      </c>
      <c r="Q64" s="2">
        <v>3.6</v>
      </c>
      <c r="R64" s="2">
        <v>30.2</v>
      </c>
      <c r="S64" s="2">
        <v>75</v>
      </c>
      <c r="T64" s="2">
        <v>6.4</v>
      </c>
      <c r="U64" s="2">
        <v>6</v>
      </c>
      <c r="V64" s="2"/>
    </row>
    <row r="65" spans="1:22">
      <c r="A65" s="1">
        <v>61</v>
      </c>
      <c r="B65" s="2" t="s">
        <v>550</v>
      </c>
      <c r="C65" s="2">
        <v>32</v>
      </c>
      <c r="D65" s="2" t="s">
        <v>681</v>
      </c>
      <c r="E65" s="2" t="s">
        <v>89</v>
      </c>
      <c r="F65" s="2">
        <v>16</v>
      </c>
      <c r="G65" s="2">
        <v>8</v>
      </c>
      <c r="H65" s="2">
        <v>80</v>
      </c>
      <c r="I65" s="2">
        <v>56</v>
      </c>
      <c r="J65" s="2">
        <v>610</v>
      </c>
      <c r="K65" s="2">
        <v>10.9</v>
      </c>
      <c r="L65" s="2">
        <v>5</v>
      </c>
      <c r="M65" s="143">
        <f t="shared" si="0"/>
        <v>8.9285714285714288E-2</v>
      </c>
      <c r="N65" s="2">
        <v>35</v>
      </c>
      <c r="O65" s="2">
        <v>60</v>
      </c>
      <c r="P65" s="2">
        <v>35</v>
      </c>
      <c r="Q65" s="2">
        <v>3.5</v>
      </c>
      <c r="R65" s="2">
        <v>38.1</v>
      </c>
      <c r="S65" s="2">
        <v>70</v>
      </c>
      <c r="T65" s="2">
        <v>7.6</v>
      </c>
      <c r="U65" s="2">
        <v>1</v>
      </c>
      <c r="V65" s="2"/>
    </row>
    <row r="66" spans="1:22">
      <c r="A66" s="1">
        <v>61</v>
      </c>
      <c r="B66" s="2" t="s">
        <v>550</v>
      </c>
      <c r="C66" s="2">
        <v>32</v>
      </c>
      <c r="D66" s="2" t="s">
        <v>291</v>
      </c>
      <c r="E66" s="2" t="s">
        <v>89</v>
      </c>
      <c r="F66" s="2">
        <v>6</v>
      </c>
      <c r="G66" s="2">
        <v>3</v>
      </c>
      <c r="H66" s="2">
        <v>21</v>
      </c>
      <c r="I66" s="2">
        <v>15</v>
      </c>
      <c r="J66" s="2">
        <v>173</v>
      </c>
      <c r="K66" s="2">
        <v>11.5</v>
      </c>
      <c r="L66" s="2">
        <v>1</v>
      </c>
      <c r="M66" s="143">
        <f t="shared" si="0"/>
        <v>6.6666666666666666E-2</v>
      </c>
      <c r="N66" s="2">
        <v>10</v>
      </c>
      <c r="O66" s="2">
        <v>66.7</v>
      </c>
      <c r="P66" s="2">
        <v>23</v>
      </c>
      <c r="Q66" s="2">
        <v>2.5</v>
      </c>
      <c r="R66" s="2">
        <v>28.8</v>
      </c>
      <c r="S66" s="2">
        <v>71.400000000000006</v>
      </c>
      <c r="T66" s="2">
        <v>8.1999999999999993</v>
      </c>
      <c r="U66" s="2">
        <v>1</v>
      </c>
      <c r="V66" s="2"/>
    </row>
    <row r="67" spans="1:22">
      <c r="A67" s="1">
        <v>61</v>
      </c>
      <c r="B67" s="2" t="s">
        <v>550</v>
      </c>
      <c r="C67" s="2">
        <v>32</v>
      </c>
      <c r="D67" s="2" t="s">
        <v>676</v>
      </c>
      <c r="E67" s="2" t="s">
        <v>89</v>
      </c>
      <c r="F67" s="2">
        <v>10</v>
      </c>
      <c r="G67" s="2">
        <v>5</v>
      </c>
      <c r="H67" s="2">
        <v>59</v>
      </c>
      <c r="I67" s="2">
        <v>41</v>
      </c>
      <c r="J67" s="2">
        <v>437</v>
      </c>
      <c r="K67" s="2">
        <v>10.7</v>
      </c>
      <c r="L67" s="2">
        <v>4</v>
      </c>
      <c r="M67" s="143">
        <f t="shared" si="0"/>
        <v>9.7560975609756101E-2</v>
      </c>
      <c r="N67" s="2">
        <v>25</v>
      </c>
      <c r="O67" s="2">
        <v>57.6</v>
      </c>
      <c r="P67" s="2">
        <v>35</v>
      </c>
      <c r="Q67" s="2">
        <v>4.0999999999999996</v>
      </c>
      <c r="R67" s="2">
        <v>43.7</v>
      </c>
      <c r="S67" s="2">
        <v>69.5</v>
      </c>
      <c r="T67" s="2">
        <v>7.4</v>
      </c>
      <c r="U67" s="2">
        <v>0</v>
      </c>
      <c r="V67" s="2"/>
    </row>
    <row r="68" spans="1:22">
      <c r="A68" s="1">
        <v>62</v>
      </c>
      <c r="B68" s="2" t="s">
        <v>368</v>
      </c>
      <c r="C68" s="2">
        <v>29</v>
      </c>
      <c r="D68" s="2" t="s">
        <v>270</v>
      </c>
      <c r="E68" s="2" t="s">
        <v>91</v>
      </c>
      <c r="F68" s="2">
        <v>17</v>
      </c>
      <c r="G68" s="2">
        <v>13</v>
      </c>
      <c r="H68" s="2">
        <v>69</v>
      </c>
      <c r="I68" s="2">
        <v>55</v>
      </c>
      <c r="J68" s="2">
        <v>673</v>
      </c>
      <c r="K68" s="2">
        <v>12.2</v>
      </c>
      <c r="L68" s="2">
        <v>11</v>
      </c>
      <c r="M68" s="143">
        <f t="shared" ref="M68:M131" si="1">L68/I68</f>
        <v>0.2</v>
      </c>
      <c r="N68" s="2">
        <v>39</v>
      </c>
      <c r="O68" s="2">
        <v>68.099999999999994</v>
      </c>
      <c r="P68" s="2">
        <v>67</v>
      </c>
      <c r="Q68" s="2">
        <v>3.2</v>
      </c>
      <c r="R68" s="2">
        <v>39.6</v>
      </c>
      <c r="S68" s="2">
        <v>79.7</v>
      </c>
      <c r="T68" s="2">
        <v>9.8000000000000007</v>
      </c>
      <c r="U68" s="2">
        <v>0</v>
      </c>
      <c r="V68" s="2" t="s">
        <v>776</v>
      </c>
    </row>
    <row r="69" spans="1:22">
      <c r="A69" s="1">
        <v>63</v>
      </c>
      <c r="B69" s="2" t="s">
        <v>445</v>
      </c>
      <c r="C69" s="2">
        <v>23</v>
      </c>
      <c r="D69" s="2" t="s">
        <v>279</v>
      </c>
      <c r="E69" s="2" t="s">
        <v>89</v>
      </c>
      <c r="F69" s="2">
        <v>15</v>
      </c>
      <c r="G69" s="2">
        <v>11</v>
      </c>
      <c r="H69" s="2">
        <v>91</v>
      </c>
      <c r="I69" s="2">
        <v>55</v>
      </c>
      <c r="J69" s="2">
        <v>711</v>
      </c>
      <c r="K69" s="2">
        <v>12.9</v>
      </c>
      <c r="L69" s="2">
        <v>8</v>
      </c>
      <c r="M69" s="143">
        <f t="shared" si="1"/>
        <v>0.14545454545454545</v>
      </c>
      <c r="N69" s="2">
        <v>32</v>
      </c>
      <c r="O69" s="2">
        <v>50.5</v>
      </c>
      <c r="P69" s="2">
        <v>66</v>
      </c>
      <c r="Q69" s="2">
        <v>3.7</v>
      </c>
      <c r="R69" s="2">
        <v>47.4</v>
      </c>
      <c r="S69" s="2">
        <v>60.4</v>
      </c>
      <c r="T69" s="2">
        <v>7.8</v>
      </c>
      <c r="U69" s="2">
        <v>0</v>
      </c>
      <c r="V69" s="2"/>
    </row>
    <row r="70" spans="1:22">
      <c r="A70" s="1">
        <v>64</v>
      </c>
      <c r="B70" s="2" t="s">
        <v>358</v>
      </c>
      <c r="C70" s="2">
        <v>24</v>
      </c>
      <c r="D70" s="2" t="s">
        <v>694</v>
      </c>
      <c r="E70" s="2" t="s">
        <v>89</v>
      </c>
      <c r="F70" s="2">
        <v>17</v>
      </c>
      <c r="G70" s="2">
        <v>10</v>
      </c>
      <c r="H70" s="2">
        <v>75</v>
      </c>
      <c r="I70" s="2">
        <v>55</v>
      </c>
      <c r="J70" s="2">
        <v>857</v>
      </c>
      <c r="K70" s="2">
        <v>15.6</v>
      </c>
      <c r="L70" s="2">
        <v>6</v>
      </c>
      <c r="M70" s="143">
        <f t="shared" si="1"/>
        <v>0.10909090909090909</v>
      </c>
      <c r="N70" s="2">
        <v>29</v>
      </c>
      <c r="O70" s="2">
        <v>56</v>
      </c>
      <c r="P70" s="2">
        <v>70</v>
      </c>
      <c r="Q70" s="2">
        <v>3.2</v>
      </c>
      <c r="R70" s="2">
        <v>50.4</v>
      </c>
      <c r="S70" s="2">
        <v>73.3</v>
      </c>
      <c r="T70" s="2">
        <v>11.4</v>
      </c>
      <c r="U70" s="2">
        <v>3</v>
      </c>
      <c r="V70" s="2"/>
    </row>
    <row r="71" spans="1:22">
      <c r="A71" s="1">
        <v>65</v>
      </c>
      <c r="B71" s="2" t="s">
        <v>393</v>
      </c>
      <c r="C71" s="2">
        <v>24</v>
      </c>
      <c r="D71" s="2" t="s">
        <v>273</v>
      </c>
      <c r="E71" s="2" t="s">
        <v>88</v>
      </c>
      <c r="F71" s="2">
        <v>16</v>
      </c>
      <c r="G71" s="2">
        <v>10</v>
      </c>
      <c r="H71" s="2">
        <v>65</v>
      </c>
      <c r="I71" s="2">
        <v>54</v>
      </c>
      <c r="J71" s="2">
        <v>360</v>
      </c>
      <c r="K71" s="2">
        <v>6.7</v>
      </c>
      <c r="L71" s="2">
        <v>4</v>
      </c>
      <c r="M71" s="143">
        <f t="shared" si="1"/>
        <v>7.407407407407407E-2</v>
      </c>
      <c r="N71" s="2">
        <v>23</v>
      </c>
      <c r="O71" s="2">
        <v>52.3</v>
      </c>
      <c r="P71" s="2">
        <v>34</v>
      </c>
      <c r="Q71" s="2">
        <v>3.4</v>
      </c>
      <c r="R71" s="2">
        <v>22.5</v>
      </c>
      <c r="S71" s="2">
        <v>83.1</v>
      </c>
      <c r="T71" s="2">
        <v>5.5</v>
      </c>
      <c r="U71" s="2">
        <v>2</v>
      </c>
      <c r="V71" s="2"/>
    </row>
    <row r="72" spans="1:22">
      <c r="A72" s="1">
        <v>66</v>
      </c>
      <c r="B72" s="2" t="s">
        <v>405</v>
      </c>
      <c r="C72" s="2">
        <v>22</v>
      </c>
      <c r="D72" s="2" t="s">
        <v>274</v>
      </c>
      <c r="E72" s="2" t="s">
        <v>89</v>
      </c>
      <c r="F72" s="2">
        <v>17</v>
      </c>
      <c r="G72" s="2">
        <v>12</v>
      </c>
      <c r="H72" s="2">
        <v>101</v>
      </c>
      <c r="I72" s="2">
        <v>54</v>
      </c>
      <c r="J72" s="2">
        <v>734</v>
      </c>
      <c r="K72" s="2">
        <v>13.6</v>
      </c>
      <c r="L72" s="2">
        <v>3</v>
      </c>
      <c r="M72" s="143">
        <f t="shared" si="1"/>
        <v>5.5555555555555552E-2</v>
      </c>
      <c r="N72" s="2">
        <v>37</v>
      </c>
      <c r="O72" s="2">
        <v>45.5</v>
      </c>
      <c r="P72" s="2">
        <v>47</v>
      </c>
      <c r="Q72" s="2">
        <v>3.2</v>
      </c>
      <c r="R72" s="2">
        <v>43.2</v>
      </c>
      <c r="S72" s="2">
        <v>53.5</v>
      </c>
      <c r="T72" s="2">
        <v>7.3</v>
      </c>
      <c r="U72" s="2">
        <v>2</v>
      </c>
      <c r="V72" s="2"/>
    </row>
    <row r="73" spans="1:22">
      <c r="A73" s="1">
        <v>67</v>
      </c>
      <c r="B73" s="2" t="s">
        <v>347</v>
      </c>
      <c r="C73" s="2">
        <v>28</v>
      </c>
      <c r="D73" s="2" t="s">
        <v>268</v>
      </c>
      <c r="E73" s="2" t="s">
        <v>91</v>
      </c>
      <c r="F73" s="2">
        <v>17</v>
      </c>
      <c r="G73" s="2">
        <v>13</v>
      </c>
      <c r="H73" s="2">
        <v>85</v>
      </c>
      <c r="I73" s="2">
        <v>53</v>
      </c>
      <c r="J73" s="2">
        <v>532</v>
      </c>
      <c r="K73" s="2">
        <v>10</v>
      </c>
      <c r="L73" s="2">
        <v>2</v>
      </c>
      <c r="M73" s="143">
        <f t="shared" si="1"/>
        <v>3.7735849056603772E-2</v>
      </c>
      <c r="N73" s="2">
        <v>26</v>
      </c>
      <c r="O73" s="2">
        <v>49.4</v>
      </c>
      <c r="P73" s="2">
        <v>32</v>
      </c>
      <c r="Q73" s="2">
        <v>3.1</v>
      </c>
      <c r="R73" s="2">
        <v>31.3</v>
      </c>
      <c r="S73" s="2">
        <v>62.4</v>
      </c>
      <c r="T73" s="2">
        <v>6.3</v>
      </c>
      <c r="U73" s="2">
        <v>0</v>
      </c>
      <c r="V73" s="2"/>
    </row>
    <row r="74" spans="1:22">
      <c r="A74" s="1">
        <v>68</v>
      </c>
      <c r="B74" s="2" t="s">
        <v>315</v>
      </c>
      <c r="C74" s="2">
        <v>22</v>
      </c>
      <c r="D74" s="2" t="s">
        <v>264</v>
      </c>
      <c r="E74" s="2" t="s">
        <v>88</v>
      </c>
      <c r="F74" s="2">
        <v>17</v>
      </c>
      <c r="G74" s="2">
        <v>4</v>
      </c>
      <c r="H74" s="2">
        <v>63</v>
      </c>
      <c r="I74" s="2">
        <v>52</v>
      </c>
      <c r="J74" s="2">
        <v>517</v>
      </c>
      <c r="K74" s="2">
        <v>9.9</v>
      </c>
      <c r="L74" s="2">
        <v>4</v>
      </c>
      <c r="M74" s="143">
        <f t="shared" si="1"/>
        <v>7.6923076923076927E-2</v>
      </c>
      <c r="N74" s="2">
        <v>25</v>
      </c>
      <c r="O74" s="2">
        <v>55.6</v>
      </c>
      <c r="P74" s="2">
        <v>54</v>
      </c>
      <c r="Q74" s="2">
        <v>3.1</v>
      </c>
      <c r="R74" s="2">
        <v>30.4</v>
      </c>
      <c r="S74" s="2">
        <v>82.5</v>
      </c>
      <c r="T74" s="2">
        <v>8.1999999999999993</v>
      </c>
      <c r="U74" s="2">
        <v>1</v>
      </c>
      <c r="V74" s="2" t="s">
        <v>820</v>
      </c>
    </row>
    <row r="75" spans="1:22">
      <c r="A75" s="1">
        <v>69</v>
      </c>
      <c r="B75" s="2" t="s">
        <v>548</v>
      </c>
      <c r="C75" s="2">
        <v>25</v>
      </c>
      <c r="D75" s="2" t="s">
        <v>291</v>
      </c>
      <c r="E75" s="2" t="s">
        <v>91</v>
      </c>
      <c r="F75" s="2">
        <v>17</v>
      </c>
      <c r="G75" s="2">
        <v>11</v>
      </c>
      <c r="H75" s="2">
        <v>70</v>
      </c>
      <c r="I75" s="2">
        <v>52</v>
      </c>
      <c r="J75" s="2">
        <v>479</v>
      </c>
      <c r="K75" s="2">
        <v>9.1999999999999993</v>
      </c>
      <c r="L75" s="2">
        <v>2</v>
      </c>
      <c r="M75" s="143">
        <f t="shared" si="1"/>
        <v>3.8461538461538464E-2</v>
      </c>
      <c r="N75" s="2">
        <v>19</v>
      </c>
      <c r="O75" s="2">
        <v>55.7</v>
      </c>
      <c r="P75" s="2">
        <v>70</v>
      </c>
      <c r="Q75" s="2">
        <v>3.1</v>
      </c>
      <c r="R75" s="2">
        <v>28.2</v>
      </c>
      <c r="S75" s="2">
        <v>74.3</v>
      </c>
      <c r="T75" s="2">
        <v>6.8</v>
      </c>
      <c r="U75" s="2">
        <v>2</v>
      </c>
      <c r="V75" s="2"/>
    </row>
    <row r="76" spans="1:22">
      <c r="A76" s="1">
        <v>70</v>
      </c>
      <c r="B76" s="2" t="s">
        <v>526</v>
      </c>
      <c r="C76" s="2">
        <v>24</v>
      </c>
      <c r="D76" s="2" t="s">
        <v>289</v>
      </c>
      <c r="E76" s="2" t="s">
        <v>88</v>
      </c>
      <c r="F76" s="2">
        <v>17</v>
      </c>
      <c r="G76" s="2">
        <v>11</v>
      </c>
      <c r="H76" s="2">
        <v>70</v>
      </c>
      <c r="I76" s="2">
        <v>52</v>
      </c>
      <c r="J76" s="2">
        <v>346</v>
      </c>
      <c r="K76" s="2">
        <v>6.7</v>
      </c>
      <c r="L76" s="2">
        <v>0</v>
      </c>
      <c r="M76" s="143">
        <f t="shared" si="1"/>
        <v>0</v>
      </c>
      <c r="N76" s="2">
        <v>14</v>
      </c>
      <c r="O76" s="2">
        <v>37.1</v>
      </c>
      <c r="P76" s="2">
        <v>34</v>
      </c>
      <c r="Q76" s="2">
        <v>3.1</v>
      </c>
      <c r="R76" s="2">
        <v>20.399999999999999</v>
      </c>
      <c r="S76" s="2">
        <v>74.3</v>
      </c>
      <c r="T76" s="2">
        <v>4.9000000000000004</v>
      </c>
      <c r="U76" s="2">
        <v>2</v>
      </c>
      <c r="V76" s="2"/>
    </row>
    <row r="77" spans="1:22">
      <c r="A77" s="1">
        <v>71</v>
      </c>
      <c r="B77" s="2" t="s">
        <v>410</v>
      </c>
      <c r="C77" s="2">
        <v>29</v>
      </c>
      <c r="D77" s="2" t="s">
        <v>275</v>
      </c>
      <c r="E77" s="2" t="s">
        <v>91</v>
      </c>
      <c r="F77" s="2">
        <v>16</v>
      </c>
      <c r="G77" s="2">
        <v>15</v>
      </c>
      <c r="H77" s="2">
        <v>72</v>
      </c>
      <c r="I77" s="2">
        <v>51</v>
      </c>
      <c r="J77" s="2">
        <v>449</v>
      </c>
      <c r="K77" s="2">
        <v>8.8000000000000007</v>
      </c>
      <c r="L77" s="2">
        <v>4</v>
      </c>
      <c r="M77" s="143">
        <f t="shared" si="1"/>
        <v>7.8431372549019607E-2</v>
      </c>
      <c r="N77" s="2">
        <v>24</v>
      </c>
      <c r="O77" s="2">
        <v>52.8</v>
      </c>
      <c r="P77" s="2">
        <v>27</v>
      </c>
      <c r="Q77" s="2">
        <v>3.2</v>
      </c>
      <c r="R77" s="2">
        <v>28.1</v>
      </c>
      <c r="S77" s="2">
        <v>70.8</v>
      </c>
      <c r="T77" s="2">
        <v>6.2</v>
      </c>
      <c r="U77" s="2">
        <v>0</v>
      </c>
      <c r="V77" s="2"/>
    </row>
    <row r="78" spans="1:22">
      <c r="A78" s="1">
        <v>72</v>
      </c>
      <c r="B78" s="2" t="s">
        <v>349</v>
      </c>
      <c r="C78" s="2">
        <v>25</v>
      </c>
      <c r="D78" s="2" t="s">
        <v>268</v>
      </c>
      <c r="E78" s="2" t="s">
        <v>89</v>
      </c>
      <c r="F78" s="2">
        <v>14</v>
      </c>
      <c r="G78" s="2">
        <v>10</v>
      </c>
      <c r="H78" s="2">
        <v>81</v>
      </c>
      <c r="I78" s="2">
        <v>51</v>
      </c>
      <c r="J78" s="2">
        <v>667</v>
      </c>
      <c r="K78" s="2">
        <v>13.1</v>
      </c>
      <c r="L78" s="2">
        <v>3</v>
      </c>
      <c r="M78" s="143">
        <f t="shared" si="1"/>
        <v>5.8823529411764705E-2</v>
      </c>
      <c r="N78" s="2">
        <v>35</v>
      </c>
      <c r="O78" s="2">
        <v>53.1</v>
      </c>
      <c r="P78" s="2">
        <v>50</v>
      </c>
      <c r="Q78" s="2">
        <v>3.6</v>
      </c>
      <c r="R78" s="2">
        <v>47.6</v>
      </c>
      <c r="S78" s="2">
        <v>63</v>
      </c>
      <c r="T78" s="2">
        <v>8.1999999999999993</v>
      </c>
      <c r="U78" s="2">
        <v>0</v>
      </c>
      <c r="V78" s="2"/>
    </row>
    <row r="79" spans="1:22">
      <c r="A79" s="1">
        <v>73</v>
      </c>
      <c r="B79" s="2" t="s">
        <v>465</v>
      </c>
      <c r="C79" s="2">
        <v>30</v>
      </c>
      <c r="D79" s="2" t="s">
        <v>282</v>
      </c>
      <c r="E79" s="2" t="s">
        <v>88</v>
      </c>
      <c r="F79" s="2">
        <v>17</v>
      </c>
      <c r="G79" s="2">
        <v>17</v>
      </c>
      <c r="H79" s="2">
        <v>62</v>
      </c>
      <c r="I79" s="2">
        <v>51</v>
      </c>
      <c r="J79" s="2">
        <v>408</v>
      </c>
      <c r="K79" s="2">
        <v>8</v>
      </c>
      <c r="L79" s="2">
        <v>2</v>
      </c>
      <c r="M79" s="143">
        <f t="shared" si="1"/>
        <v>3.9215686274509803E-2</v>
      </c>
      <c r="N79" s="2">
        <v>20</v>
      </c>
      <c r="O79" s="2">
        <v>58.1</v>
      </c>
      <c r="P79" s="2">
        <v>25</v>
      </c>
      <c r="Q79" s="2">
        <v>3</v>
      </c>
      <c r="R79" s="2">
        <v>24</v>
      </c>
      <c r="S79" s="2">
        <v>82.3</v>
      </c>
      <c r="T79" s="2">
        <v>6.6</v>
      </c>
      <c r="U79" s="2">
        <v>5</v>
      </c>
      <c r="V79" s="2"/>
    </row>
    <row r="80" spans="1:22">
      <c r="A80" s="1">
        <v>74</v>
      </c>
      <c r="B80" s="2" t="s">
        <v>311</v>
      </c>
      <c r="C80" s="2">
        <v>28</v>
      </c>
      <c r="D80" s="2" t="s">
        <v>654</v>
      </c>
      <c r="E80" s="2" t="s">
        <v>89</v>
      </c>
      <c r="F80" s="2">
        <v>15</v>
      </c>
      <c r="G80" s="2">
        <v>15</v>
      </c>
      <c r="H80" s="2">
        <v>81</v>
      </c>
      <c r="I80" s="2">
        <v>51</v>
      </c>
      <c r="J80" s="2">
        <v>670</v>
      </c>
      <c r="K80" s="2">
        <v>13.1</v>
      </c>
      <c r="L80" s="2">
        <v>3</v>
      </c>
      <c r="M80" s="143">
        <f t="shared" si="1"/>
        <v>5.8823529411764705E-2</v>
      </c>
      <c r="N80" s="2">
        <v>28</v>
      </c>
      <c r="O80" s="2">
        <v>40.700000000000003</v>
      </c>
      <c r="P80" s="2">
        <v>76</v>
      </c>
      <c r="Q80" s="2">
        <v>3.4</v>
      </c>
      <c r="R80" s="2">
        <v>44.7</v>
      </c>
      <c r="S80" s="2">
        <v>63</v>
      </c>
      <c r="T80" s="2">
        <v>8.3000000000000007</v>
      </c>
      <c r="U80" s="2">
        <v>2</v>
      </c>
      <c r="V80" s="2"/>
    </row>
    <row r="81" spans="1:22">
      <c r="A81" s="1">
        <v>75</v>
      </c>
      <c r="B81" s="2" t="s">
        <v>490</v>
      </c>
      <c r="C81" s="2">
        <v>25</v>
      </c>
      <c r="D81" s="2" t="s">
        <v>648</v>
      </c>
      <c r="E81" s="2" t="s">
        <v>88</v>
      </c>
      <c r="F81" s="2">
        <v>16</v>
      </c>
      <c r="G81" s="2">
        <v>15</v>
      </c>
      <c r="H81" s="2">
        <v>57</v>
      </c>
      <c r="I81" s="2">
        <v>51</v>
      </c>
      <c r="J81" s="2">
        <v>393</v>
      </c>
      <c r="K81" s="2">
        <v>7.7</v>
      </c>
      <c r="L81" s="2">
        <v>6</v>
      </c>
      <c r="M81" s="143">
        <f t="shared" si="1"/>
        <v>0.11764705882352941</v>
      </c>
      <c r="N81" s="2">
        <v>18</v>
      </c>
      <c r="O81" s="2">
        <v>54.4</v>
      </c>
      <c r="P81" s="2">
        <v>32</v>
      </c>
      <c r="Q81" s="2">
        <v>3.2</v>
      </c>
      <c r="R81" s="2">
        <v>24.6</v>
      </c>
      <c r="S81" s="2">
        <v>89.5</v>
      </c>
      <c r="T81" s="2">
        <v>6.9</v>
      </c>
      <c r="U81" s="2">
        <v>3</v>
      </c>
      <c r="V81" s="2"/>
    </row>
    <row r="82" spans="1:22">
      <c r="A82" s="1">
        <v>76</v>
      </c>
      <c r="B82" s="2" t="s">
        <v>440</v>
      </c>
      <c r="C82" s="2">
        <v>28</v>
      </c>
      <c r="D82" s="2" t="s">
        <v>279</v>
      </c>
      <c r="E82" s="2" t="s">
        <v>91</v>
      </c>
      <c r="F82" s="2">
        <v>15</v>
      </c>
      <c r="G82" s="2">
        <v>8</v>
      </c>
      <c r="H82" s="2">
        <v>64</v>
      </c>
      <c r="I82" s="2">
        <v>50</v>
      </c>
      <c r="J82" s="2">
        <v>481</v>
      </c>
      <c r="K82" s="2">
        <v>9.6</v>
      </c>
      <c r="L82" s="2">
        <v>2</v>
      </c>
      <c r="M82" s="143">
        <f t="shared" si="1"/>
        <v>0.04</v>
      </c>
      <c r="N82" s="2">
        <v>24</v>
      </c>
      <c r="O82" s="2">
        <v>54.7</v>
      </c>
      <c r="P82" s="2">
        <v>29</v>
      </c>
      <c r="Q82" s="2">
        <v>3.3</v>
      </c>
      <c r="R82" s="2">
        <v>32.1</v>
      </c>
      <c r="S82" s="2">
        <v>78.099999999999994</v>
      </c>
      <c r="T82" s="2">
        <v>7.5</v>
      </c>
      <c r="U82" s="2">
        <v>0</v>
      </c>
      <c r="V82" s="2"/>
    </row>
    <row r="83" spans="1:22">
      <c r="A83" s="1">
        <v>77</v>
      </c>
      <c r="B83" s="2" t="s">
        <v>494</v>
      </c>
      <c r="C83" s="2">
        <v>28</v>
      </c>
      <c r="D83" s="2" t="s">
        <v>648</v>
      </c>
      <c r="E83" s="2" t="s">
        <v>89</v>
      </c>
      <c r="F83" s="2">
        <v>7</v>
      </c>
      <c r="G83" s="2">
        <v>7</v>
      </c>
      <c r="H83" s="2">
        <v>62</v>
      </c>
      <c r="I83" s="2">
        <v>50</v>
      </c>
      <c r="J83" s="2">
        <v>576</v>
      </c>
      <c r="K83" s="2">
        <v>11.5</v>
      </c>
      <c r="L83" s="2">
        <v>5</v>
      </c>
      <c r="M83" s="143">
        <f t="shared" si="1"/>
        <v>0.1</v>
      </c>
      <c r="N83" s="2">
        <v>33</v>
      </c>
      <c r="O83" s="2">
        <v>72.599999999999994</v>
      </c>
      <c r="P83" s="2">
        <v>55</v>
      </c>
      <c r="Q83" s="2">
        <v>7.1</v>
      </c>
      <c r="R83" s="2">
        <v>82.3</v>
      </c>
      <c r="S83" s="2">
        <v>80.599999999999994</v>
      </c>
      <c r="T83" s="2">
        <v>9.3000000000000007</v>
      </c>
      <c r="U83" s="2">
        <v>1</v>
      </c>
      <c r="V83" s="2"/>
    </row>
    <row r="84" spans="1:22">
      <c r="A84" s="1">
        <v>78</v>
      </c>
      <c r="B84" s="2" t="s">
        <v>502</v>
      </c>
      <c r="C84" s="2">
        <v>28</v>
      </c>
      <c r="D84" s="2" t="s">
        <v>646</v>
      </c>
      <c r="E84" s="2" t="s">
        <v>91</v>
      </c>
      <c r="F84" s="2">
        <v>17</v>
      </c>
      <c r="G84" s="2">
        <v>5</v>
      </c>
      <c r="H84" s="2">
        <v>66</v>
      </c>
      <c r="I84" s="2">
        <v>50</v>
      </c>
      <c r="J84" s="2">
        <v>548</v>
      </c>
      <c r="K84" s="2">
        <v>11</v>
      </c>
      <c r="L84" s="2">
        <v>3</v>
      </c>
      <c r="M84" s="143">
        <f t="shared" si="1"/>
        <v>0.06</v>
      </c>
      <c r="N84" s="2">
        <v>27</v>
      </c>
      <c r="O84" s="2">
        <v>56.1</v>
      </c>
      <c r="P84" s="2">
        <v>30</v>
      </c>
      <c r="Q84" s="2">
        <v>2.9</v>
      </c>
      <c r="R84" s="2">
        <v>32.200000000000003</v>
      </c>
      <c r="S84" s="2">
        <v>75.8</v>
      </c>
      <c r="T84" s="2">
        <v>8.3000000000000007</v>
      </c>
      <c r="U84" s="2">
        <v>2</v>
      </c>
      <c r="V84" s="2"/>
    </row>
    <row r="85" spans="1:22">
      <c r="A85" s="1">
        <v>79</v>
      </c>
      <c r="B85" s="2" t="s">
        <v>357</v>
      </c>
      <c r="C85" s="2">
        <v>24</v>
      </c>
      <c r="D85" s="2" t="s">
        <v>694</v>
      </c>
      <c r="E85" s="2" t="s">
        <v>91</v>
      </c>
      <c r="F85" s="2">
        <v>17</v>
      </c>
      <c r="G85" s="2">
        <v>17</v>
      </c>
      <c r="H85" s="2">
        <v>70</v>
      </c>
      <c r="I85" s="2">
        <v>50</v>
      </c>
      <c r="J85" s="2">
        <v>707</v>
      </c>
      <c r="K85" s="2">
        <v>14.1</v>
      </c>
      <c r="L85" s="2">
        <v>7</v>
      </c>
      <c r="M85" s="143">
        <f t="shared" si="1"/>
        <v>0.14000000000000001</v>
      </c>
      <c r="N85" s="2">
        <v>30</v>
      </c>
      <c r="O85" s="2">
        <v>58.6</v>
      </c>
      <c r="P85" s="2">
        <v>67</v>
      </c>
      <c r="Q85" s="2">
        <v>2.9</v>
      </c>
      <c r="R85" s="2">
        <v>41.6</v>
      </c>
      <c r="S85" s="2">
        <v>71.400000000000006</v>
      </c>
      <c r="T85" s="2">
        <v>10.1</v>
      </c>
      <c r="U85" s="2">
        <v>1</v>
      </c>
      <c r="V85" s="2"/>
    </row>
    <row r="86" spans="1:22">
      <c r="A86" s="1">
        <v>80</v>
      </c>
      <c r="B86" s="2" t="s">
        <v>571</v>
      </c>
      <c r="C86" s="2">
        <v>23</v>
      </c>
      <c r="D86" s="2" t="s">
        <v>293</v>
      </c>
      <c r="E86" s="2" t="s">
        <v>89</v>
      </c>
      <c r="F86" s="2">
        <v>16</v>
      </c>
      <c r="G86" s="2">
        <v>13</v>
      </c>
      <c r="H86" s="2">
        <v>84</v>
      </c>
      <c r="I86" s="2">
        <v>49</v>
      </c>
      <c r="J86" s="2">
        <v>497</v>
      </c>
      <c r="K86" s="2">
        <v>10.1</v>
      </c>
      <c r="L86" s="2">
        <v>4</v>
      </c>
      <c r="M86" s="143">
        <f t="shared" si="1"/>
        <v>8.1632653061224483E-2</v>
      </c>
      <c r="N86" s="2">
        <v>27</v>
      </c>
      <c r="O86" s="2">
        <v>44</v>
      </c>
      <c r="P86" s="2">
        <v>35</v>
      </c>
      <c r="Q86" s="2">
        <v>3.1</v>
      </c>
      <c r="R86" s="2">
        <v>31.1</v>
      </c>
      <c r="S86" s="2">
        <v>58.3</v>
      </c>
      <c r="T86" s="2">
        <v>5.9</v>
      </c>
      <c r="U86" s="2">
        <v>0</v>
      </c>
      <c r="V86" s="2"/>
    </row>
    <row r="87" spans="1:22">
      <c r="A87" s="1">
        <v>81</v>
      </c>
      <c r="B87" s="2" t="s">
        <v>429</v>
      </c>
      <c r="C87" s="2">
        <v>32</v>
      </c>
      <c r="D87" s="2" t="s">
        <v>277</v>
      </c>
      <c r="E87" s="2" t="s">
        <v>89</v>
      </c>
      <c r="F87" s="2">
        <v>17</v>
      </c>
      <c r="G87" s="2">
        <v>14</v>
      </c>
      <c r="H87" s="2">
        <v>74</v>
      </c>
      <c r="I87" s="2">
        <v>49</v>
      </c>
      <c r="J87" s="2">
        <v>600</v>
      </c>
      <c r="K87" s="2">
        <v>12.2</v>
      </c>
      <c r="L87" s="2">
        <v>2</v>
      </c>
      <c r="M87" s="143">
        <f t="shared" si="1"/>
        <v>4.0816326530612242E-2</v>
      </c>
      <c r="N87" s="2">
        <v>36</v>
      </c>
      <c r="O87" s="2">
        <v>56.8</v>
      </c>
      <c r="P87" s="2">
        <v>37</v>
      </c>
      <c r="Q87" s="2">
        <v>2.9</v>
      </c>
      <c r="R87" s="2">
        <v>35.299999999999997</v>
      </c>
      <c r="S87" s="2">
        <v>66.2</v>
      </c>
      <c r="T87" s="2">
        <v>8.1</v>
      </c>
      <c r="U87" s="2">
        <v>0</v>
      </c>
      <c r="V87" s="2"/>
    </row>
    <row r="88" spans="1:22">
      <c r="A88" s="1">
        <v>82</v>
      </c>
      <c r="B88" s="2" t="s">
        <v>389</v>
      </c>
      <c r="C88" s="2">
        <v>25</v>
      </c>
      <c r="D88" s="2" t="s">
        <v>272</v>
      </c>
      <c r="E88" s="2" t="s">
        <v>89</v>
      </c>
      <c r="F88" s="2">
        <v>17</v>
      </c>
      <c r="G88" s="2">
        <v>15</v>
      </c>
      <c r="H88" s="2">
        <v>79</v>
      </c>
      <c r="I88" s="2">
        <v>49</v>
      </c>
      <c r="J88" s="2">
        <v>610</v>
      </c>
      <c r="K88" s="2">
        <v>12.4</v>
      </c>
      <c r="L88" s="2">
        <v>7</v>
      </c>
      <c r="M88" s="143">
        <f t="shared" si="1"/>
        <v>0.14285714285714285</v>
      </c>
      <c r="N88" s="2">
        <v>29</v>
      </c>
      <c r="O88" s="2">
        <v>51.9</v>
      </c>
      <c r="P88" s="2">
        <v>48</v>
      </c>
      <c r="Q88" s="2">
        <v>2.9</v>
      </c>
      <c r="R88" s="2">
        <v>35.9</v>
      </c>
      <c r="S88" s="2">
        <v>62</v>
      </c>
      <c r="T88" s="2">
        <v>7.7</v>
      </c>
      <c r="U88" s="2">
        <v>0</v>
      </c>
      <c r="V88" s="2"/>
    </row>
    <row r="89" spans="1:22">
      <c r="A89" s="1">
        <v>83</v>
      </c>
      <c r="B89" s="2" t="s">
        <v>426</v>
      </c>
      <c r="C89" s="2">
        <v>27</v>
      </c>
      <c r="D89" s="2" t="s">
        <v>277</v>
      </c>
      <c r="E89" s="2" t="s">
        <v>91</v>
      </c>
      <c r="F89" s="2">
        <v>14</v>
      </c>
      <c r="G89" s="2">
        <v>9</v>
      </c>
      <c r="H89" s="2">
        <v>64</v>
      </c>
      <c r="I89" s="2">
        <v>48</v>
      </c>
      <c r="J89" s="2">
        <v>500</v>
      </c>
      <c r="K89" s="2">
        <v>10.4</v>
      </c>
      <c r="L89" s="2">
        <v>1</v>
      </c>
      <c r="M89" s="143">
        <f t="shared" si="1"/>
        <v>2.0833333333333332E-2</v>
      </c>
      <c r="N89" s="2">
        <v>25</v>
      </c>
      <c r="O89" s="2">
        <v>57.8</v>
      </c>
      <c r="P89" s="2">
        <v>32</v>
      </c>
      <c r="Q89" s="2">
        <v>3.4</v>
      </c>
      <c r="R89" s="2">
        <v>35.700000000000003</v>
      </c>
      <c r="S89" s="2">
        <v>75</v>
      </c>
      <c r="T89" s="2">
        <v>7.8</v>
      </c>
      <c r="U89" s="2">
        <v>0</v>
      </c>
      <c r="V89" s="2"/>
    </row>
    <row r="90" spans="1:22">
      <c r="A90" s="1">
        <v>84</v>
      </c>
      <c r="B90" s="2" t="s">
        <v>570</v>
      </c>
      <c r="C90" s="2">
        <v>34</v>
      </c>
      <c r="D90" s="2" t="s">
        <v>293</v>
      </c>
      <c r="E90" s="2" t="s">
        <v>89</v>
      </c>
      <c r="F90" s="2">
        <v>10</v>
      </c>
      <c r="G90" s="2">
        <v>10</v>
      </c>
      <c r="H90" s="2">
        <v>62</v>
      </c>
      <c r="I90" s="2">
        <v>48</v>
      </c>
      <c r="J90" s="2">
        <v>615</v>
      </c>
      <c r="K90" s="2">
        <v>12.8</v>
      </c>
      <c r="L90" s="2">
        <v>5</v>
      </c>
      <c r="M90" s="143">
        <f t="shared" si="1"/>
        <v>0.10416666666666667</v>
      </c>
      <c r="N90" s="2">
        <v>28</v>
      </c>
      <c r="O90" s="2">
        <v>58.1</v>
      </c>
      <c r="P90" s="2">
        <v>40</v>
      </c>
      <c r="Q90" s="2">
        <v>4.8</v>
      </c>
      <c r="R90" s="2">
        <v>61.5</v>
      </c>
      <c r="S90" s="2">
        <v>77.400000000000006</v>
      </c>
      <c r="T90" s="2">
        <v>9.9</v>
      </c>
      <c r="U90" s="2">
        <v>0</v>
      </c>
      <c r="V90" s="2"/>
    </row>
    <row r="91" spans="1:22">
      <c r="A91" s="1">
        <v>85</v>
      </c>
      <c r="B91" s="2" t="s">
        <v>416</v>
      </c>
      <c r="C91" s="2">
        <v>29</v>
      </c>
      <c r="D91" s="2" t="s">
        <v>276</v>
      </c>
      <c r="E91" s="2" t="s">
        <v>88</v>
      </c>
      <c r="F91" s="2">
        <v>16</v>
      </c>
      <c r="G91" s="2">
        <v>16</v>
      </c>
      <c r="H91" s="2">
        <v>55</v>
      </c>
      <c r="I91" s="2">
        <v>47</v>
      </c>
      <c r="J91" s="2">
        <v>414</v>
      </c>
      <c r="K91" s="2">
        <v>8.8000000000000007</v>
      </c>
      <c r="L91" s="2">
        <v>1</v>
      </c>
      <c r="M91" s="143">
        <f t="shared" si="1"/>
        <v>2.1276595744680851E-2</v>
      </c>
      <c r="N91" s="2">
        <v>17</v>
      </c>
      <c r="O91" s="2">
        <v>56.4</v>
      </c>
      <c r="P91" s="2">
        <v>44</v>
      </c>
      <c r="Q91" s="2">
        <v>2.9</v>
      </c>
      <c r="R91" s="2">
        <v>25.9</v>
      </c>
      <c r="S91" s="2">
        <v>85.5</v>
      </c>
      <c r="T91" s="2">
        <v>7.5</v>
      </c>
      <c r="U91" s="2">
        <v>4</v>
      </c>
      <c r="V91" s="2"/>
    </row>
    <row r="92" spans="1:22">
      <c r="A92" s="1">
        <v>86</v>
      </c>
      <c r="B92" s="2" t="s">
        <v>350</v>
      </c>
      <c r="C92" s="2">
        <v>31</v>
      </c>
      <c r="D92" s="2" t="s">
        <v>268</v>
      </c>
      <c r="E92" s="2" t="s">
        <v>89</v>
      </c>
      <c r="F92" s="2">
        <v>8</v>
      </c>
      <c r="G92" s="2">
        <v>8</v>
      </c>
      <c r="H92" s="2">
        <v>64</v>
      </c>
      <c r="I92" s="2">
        <v>47</v>
      </c>
      <c r="J92" s="2">
        <v>496</v>
      </c>
      <c r="K92" s="2">
        <v>10.6</v>
      </c>
      <c r="L92" s="2">
        <v>3</v>
      </c>
      <c r="M92" s="143">
        <f t="shared" si="1"/>
        <v>6.3829787234042548E-2</v>
      </c>
      <c r="N92" s="2">
        <v>31</v>
      </c>
      <c r="O92" s="2">
        <v>51.6</v>
      </c>
      <c r="P92" s="2">
        <v>49</v>
      </c>
      <c r="Q92" s="2">
        <v>5.9</v>
      </c>
      <c r="R92" s="2">
        <v>62</v>
      </c>
      <c r="S92" s="2">
        <v>73.400000000000006</v>
      </c>
      <c r="T92" s="2">
        <v>7.8</v>
      </c>
      <c r="U92" s="2">
        <v>0</v>
      </c>
      <c r="V92" s="2"/>
    </row>
    <row r="93" spans="1:22">
      <c r="A93" s="1">
        <v>87</v>
      </c>
      <c r="B93" s="2" t="s">
        <v>433</v>
      </c>
      <c r="C93" s="2">
        <v>30</v>
      </c>
      <c r="D93" s="2" t="s">
        <v>278</v>
      </c>
      <c r="E93" s="2" t="s">
        <v>91</v>
      </c>
      <c r="F93" s="2">
        <v>9</v>
      </c>
      <c r="G93" s="2">
        <v>9</v>
      </c>
      <c r="H93" s="2">
        <v>64</v>
      </c>
      <c r="I93" s="2">
        <v>47</v>
      </c>
      <c r="J93" s="2">
        <v>365</v>
      </c>
      <c r="K93" s="2">
        <v>7.8</v>
      </c>
      <c r="L93" s="2">
        <v>1</v>
      </c>
      <c r="M93" s="143">
        <f t="shared" si="1"/>
        <v>2.1276595744680851E-2</v>
      </c>
      <c r="N93" s="2">
        <v>17</v>
      </c>
      <c r="O93" s="2">
        <v>45.3</v>
      </c>
      <c r="P93" s="2">
        <v>24</v>
      </c>
      <c r="Q93" s="2">
        <v>5.2</v>
      </c>
      <c r="R93" s="2">
        <v>40.6</v>
      </c>
      <c r="S93" s="2">
        <v>73.400000000000006</v>
      </c>
      <c r="T93" s="2">
        <v>5.7</v>
      </c>
      <c r="U93" s="2">
        <v>1</v>
      </c>
      <c r="V93" s="2"/>
    </row>
    <row r="94" spans="1:22">
      <c r="A94" s="1">
        <v>88</v>
      </c>
      <c r="B94" s="2" t="s">
        <v>491</v>
      </c>
      <c r="C94" s="2">
        <v>22</v>
      </c>
      <c r="D94" s="2" t="s">
        <v>648</v>
      </c>
      <c r="E94" s="2" t="s">
        <v>88</v>
      </c>
      <c r="F94" s="2">
        <v>17</v>
      </c>
      <c r="G94" s="2">
        <v>3</v>
      </c>
      <c r="H94" s="2">
        <v>52</v>
      </c>
      <c r="I94" s="2">
        <v>47</v>
      </c>
      <c r="J94" s="2">
        <v>392</v>
      </c>
      <c r="K94" s="2">
        <v>8.3000000000000007</v>
      </c>
      <c r="L94" s="2">
        <v>0</v>
      </c>
      <c r="M94" s="143">
        <f t="shared" si="1"/>
        <v>0</v>
      </c>
      <c r="N94" s="2">
        <v>16</v>
      </c>
      <c r="O94" s="2">
        <v>65.400000000000006</v>
      </c>
      <c r="P94" s="2">
        <v>42</v>
      </c>
      <c r="Q94" s="2">
        <v>2.8</v>
      </c>
      <c r="R94" s="2">
        <v>23.1</v>
      </c>
      <c r="S94" s="2">
        <v>90.4</v>
      </c>
      <c r="T94" s="2">
        <v>7.5</v>
      </c>
      <c r="U94" s="2">
        <v>2</v>
      </c>
      <c r="V94" s="2" t="s">
        <v>819</v>
      </c>
    </row>
    <row r="95" spans="1:22">
      <c r="A95" s="1">
        <v>89</v>
      </c>
      <c r="B95" s="2" t="s">
        <v>403</v>
      </c>
      <c r="C95" s="2">
        <v>25</v>
      </c>
      <c r="D95" s="2" t="s">
        <v>274</v>
      </c>
      <c r="E95" s="2" t="s">
        <v>91</v>
      </c>
      <c r="F95" s="2">
        <v>17</v>
      </c>
      <c r="G95" s="2">
        <v>16</v>
      </c>
      <c r="H95" s="2">
        <v>55</v>
      </c>
      <c r="I95" s="2">
        <v>47</v>
      </c>
      <c r="J95" s="2">
        <v>474</v>
      </c>
      <c r="K95" s="2">
        <v>10.1</v>
      </c>
      <c r="L95" s="2">
        <v>4</v>
      </c>
      <c r="M95" s="143">
        <f t="shared" si="1"/>
        <v>8.5106382978723402E-2</v>
      </c>
      <c r="N95" s="2">
        <v>25</v>
      </c>
      <c r="O95" s="2">
        <v>70.900000000000006</v>
      </c>
      <c r="P95" s="2">
        <v>31</v>
      </c>
      <c r="Q95" s="2">
        <v>2.8</v>
      </c>
      <c r="R95" s="2">
        <v>27.9</v>
      </c>
      <c r="S95" s="2">
        <v>85.5</v>
      </c>
      <c r="T95" s="2">
        <v>8.6</v>
      </c>
      <c r="U95" s="2">
        <v>0</v>
      </c>
      <c r="V95" s="2"/>
    </row>
    <row r="96" spans="1:22">
      <c r="A96" s="1">
        <v>90</v>
      </c>
      <c r="B96" s="2" t="s">
        <v>477</v>
      </c>
      <c r="C96" s="2">
        <v>24</v>
      </c>
      <c r="D96" s="2" t="s">
        <v>283</v>
      </c>
      <c r="E96" s="2" t="s">
        <v>91</v>
      </c>
      <c r="F96" s="2">
        <v>17</v>
      </c>
      <c r="G96" s="2">
        <v>15</v>
      </c>
      <c r="H96" s="2">
        <v>74</v>
      </c>
      <c r="I96" s="2">
        <v>47</v>
      </c>
      <c r="J96" s="2">
        <v>602</v>
      </c>
      <c r="K96" s="2">
        <v>12.8</v>
      </c>
      <c r="L96" s="2">
        <v>4</v>
      </c>
      <c r="M96" s="143">
        <f t="shared" si="1"/>
        <v>8.5106382978723402E-2</v>
      </c>
      <c r="N96" s="2">
        <v>21</v>
      </c>
      <c r="O96" s="2">
        <v>41.9</v>
      </c>
      <c r="P96" s="2">
        <v>52</v>
      </c>
      <c r="Q96" s="2">
        <v>2.8</v>
      </c>
      <c r="R96" s="2">
        <v>35.4</v>
      </c>
      <c r="S96" s="2">
        <v>63.5</v>
      </c>
      <c r="T96" s="2">
        <v>8.1</v>
      </c>
      <c r="U96" s="2">
        <v>0</v>
      </c>
      <c r="V96" s="2"/>
    </row>
    <row r="97" spans="1:22">
      <c r="A97" s="1">
        <v>91</v>
      </c>
      <c r="B97" s="2" t="s">
        <v>524</v>
      </c>
      <c r="C97" s="2">
        <v>23</v>
      </c>
      <c r="D97" s="2" t="s">
        <v>662</v>
      </c>
      <c r="E97" s="2" t="s">
        <v>89</v>
      </c>
      <c r="F97" s="2">
        <v>17</v>
      </c>
      <c r="G97" s="2">
        <v>14</v>
      </c>
      <c r="H97" s="2">
        <v>81</v>
      </c>
      <c r="I97" s="2">
        <v>47</v>
      </c>
      <c r="J97" s="2">
        <v>539</v>
      </c>
      <c r="K97" s="2">
        <v>11.5</v>
      </c>
      <c r="L97" s="2">
        <v>3</v>
      </c>
      <c r="M97" s="143">
        <f t="shared" si="1"/>
        <v>6.3829787234042548E-2</v>
      </c>
      <c r="N97" s="2">
        <v>24</v>
      </c>
      <c r="O97" s="2">
        <v>43.2</v>
      </c>
      <c r="P97" s="2">
        <v>58</v>
      </c>
      <c r="Q97" s="2">
        <v>2.8</v>
      </c>
      <c r="R97" s="2">
        <v>31.7</v>
      </c>
      <c r="S97" s="2">
        <v>58</v>
      </c>
      <c r="T97" s="2">
        <v>6.7</v>
      </c>
      <c r="U97" s="2">
        <v>0</v>
      </c>
      <c r="V97" s="2"/>
    </row>
    <row r="98" spans="1:22">
      <c r="A98" s="1">
        <v>92</v>
      </c>
      <c r="B98" s="2" t="s">
        <v>420</v>
      </c>
      <c r="C98" s="2">
        <v>24</v>
      </c>
      <c r="D98" s="2" t="s">
        <v>276</v>
      </c>
      <c r="E98" s="2" t="s">
        <v>89</v>
      </c>
      <c r="F98" s="2">
        <v>16</v>
      </c>
      <c r="G98" s="2">
        <v>13</v>
      </c>
      <c r="H98" s="2">
        <v>71</v>
      </c>
      <c r="I98" s="2">
        <v>47</v>
      </c>
      <c r="J98" s="2">
        <v>548</v>
      </c>
      <c r="K98" s="2">
        <v>11.7</v>
      </c>
      <c r="L98" s="2">
        <v>4</v>
      </c>
      <c r="M98" s="143">
        <f t="shared" si="1"/>
        <v>8.5106382978723402E-2</v>
      </c>
      <c r="N98" s="2">
        <v>27</v>
      </c>
      <c r="O98" s="2">
        <v>56.3</v>
      </c>
      <c r="P98" s="2">
        <v>41</v>
      </c>
      <c r="Q98" s="2">
        <v>2.9</v>
      </c>
      <c r="R98" s="2">
        <v>34.299999999999997</v>
      </c>
      <c r="S98" s="2">
        <v>66.2</v>
      </c>
      <c r="T98" s="2">
        <v>7.7</v>
      </c>
      <c r="U98" s="2">
        <v>1</v>
      </c>
      <c r="V98" s="2"/>
    </row>
    <row r="99" spans="1:22">
      <c r="A99" s="1">
        <v>93</v>
      </c>
      <c r="B99" s="2" t="s">
        <v>360</v>
      </c>
      <c r="C99" s="2">
        <v>24</v>
      </c>
      <c r="D99" s="2" t="s">
        <v>694</v>
      </c>
      <c r="E99" s="2" t="s">
        <v>89</v>
      </c>
      <c r="F99" s="2">
        <v>13</v>
      </c>
      <c r="G99" s="2">
        <v>12</v>
      </c>
      <c r="H99" s="2">
        <v>72</v>
      </c>
      <c r="I99" s="2">
        <v>46</v>
      </c>
      <c r="J99" s="2">
        <v>601</v>
      </c>
      <c r="K99" s="2">
        <v>13.1</v>
      </c>
      <c r="L99" s="2">
        <v>4</v>
      </c>
      <c r="M99" s="143">
        <f t="shared" si="1"/>
        <v>8.6956521739130432E-2</v>
      </c>
      <c r="N99" s="2">
        <v>33</v>
      </c>
      <c r="O99" s="2">
        <v>59.7</v>
      </c>
      <c r="P99" s="2">
        <v>39</v>
      </c>
      <c r="Q99" s="2">
        <v>3.5</v>
      </c>
      <c r="R99" s="2">
        <v>46.2</v>
      </c>
      <c r="S99" s="2">
        <v>63.9</v>
      </c>
      <c r="T99" s="2">
        <v>8.3000000000000007</v>
      </c>
      <c r="U99" s="2">
        <v>0</v>
      </c>
      <c r="V99" s="2"/>
    </row>
    <row r="100" spans="1:22">
      <c r="A100" s="1">
        <v>94</v>
      </c>
      <c r="B100" s="2" t="s">
        <v>424</v>
      </c>
      <c r="C100" s="2">
        <v>24</v>
      </c>
      <c r="D100" s="2" t="s">
        <v>277</v>
      </c>
      <c r="E100" s="2" t="s">
        <v>88</v>
      </c>
      <c r="F100" s="2">
        <v>11</v>
      </c>
      <c r="G100" s="2">
        <v>11</v>
      </c>
      <c r="H100" s="2">
        <v>53</v>
      </c>
      <c r="I100" s="2">
        <v>46</v>
      </c>
      <c r="J100" s="2">
        <v>299</v>
      </c>
      <c r="K100" s="2">
        <v>6.5</v>
      </c>
      <c r="L100" s="2">
        <v>1</v>
      </c>
      <c r="M100" s="143">
        <f t="shared" si="1"/>
        <v>2.1739130434782608E-2</v>
      </c>
      <c r="N100" s="2">
        <v>19</v>
      </c>
      <c r="O100" s="2">
        <v>54.7</v>
      </c>
      <c r="P100" s="2">
        <v>21</v>
      </c>
      <c r="Q100" s="2">
        <v>4.2</v>
      </c>
      <c r="R100" s="2">
        <v>27.2</v>
      </c>
      <c r="S100" s="2">
        <v>86.8</v>
      </c>
      <c r="T100" s="2">
        <v>5.6</v>
      </c>
      <c r="U100" s="2">
        <v>1</v>
      </c>
      <c r="V100" s="2"/>
    </row>
    <row r="101" spans="1:22">
      <c r="A101" s="1">
        <v>95</v>
      </c>
      <c r="B101" s="2" t="s">
        <v>371</v>
      </c>
      <c r="C101" s="2">
        <v>25</v>
      </c>
      <c r="D101" s="2" t="s">
        <v>270</v>
      </c>
      <c r="E101" s="2" t="s">
        <v>89</v>
      </c>
      <c r="F101" s="2">
        <v>17</v>
      </c>
      <c r="G101" s="2">
        <v>14</v>
      </c>
      <c r="H101" s="2">
        <v>72</v>
      </c>
      <c r="I101" s="2">
        <v>45</v>
      </c>
      <c r="J101" s="2">
        <v>756</v>
      </c>
      <c r="K101" s="2">
        <v>16.8</v>
      </c>
      <c r="L101" s="2">
        <v>9</v>
      </c>
      <c r="M101" s="143">
        <f t="shared" si="1"/>
        <v>0.2</v>
      </c>
      <c r="N101" s="2">
        <v>35</v>
      </c>
      <c r="O101" s="2">
        <v>52.8</v>
      </c>
      <c r="P101" s="2">
        <v>59</v>
      </c>
      <c r="Q101" s="2">
        <v>2.6</v>
      </c>
      <c r="R101" s="2">
        <v>44.5</v>
      </c>
      <c r="S101" s="2">
        <v>62.5</v>
      </c>
      <c r="T101" s="2">
        <v>10.5</v>
      </c>
      <c r="U101" s="2">
        <v>0</v>
      </c>
      <c r="V101" s="2"/>
    </row>
    <row r="102" spans="1:22">
      <c r="A102" s="1">
        <v>96</v>
      </c>
      <c r="B102" s="2" t="s">
        <v>641</v>
      </c>
      <c r="C102" s="2">
        <v>30</v>
      </c>
      <c r="D102" s="2" t="s">
        <v>664</v>
      </c>
      <c r="E102" s="2" t="s">
        <v>91</v>
      </c>
      <c r="F102" s="2">
        <v>17</v>
      </c>
      <c r="G102" s="2">
        <v>8</v>
      </c>
      <c r="H102" s="2">
        <v>59</v>
      </c>
      <c r="I102" s="2">
        <v>45</v>
      </c>
      <c r="J102" s="2">
        <v>476</v>
      </c>
      <c r="K102" s="2">
        <v>10.6</v>
      </c>
      <c r="L102" s="2">
        <v>3</v>
      </c>
      <c r="M102" s="143">
        <f t="shared" si="1"/>
        <v>6.6666666666666666E-2</v>
      </c>
      <c r="N102" s="2">
        <v>25</v>
      </c>
      <c r="O102" s="2">
        <v>62.7</v>
      </c>
      <c r="P102" s="2">
        <v>38</v>
      </c>
      <c r="Q102" s="2">
        <v>2.6</v>
      </c>
      <c r="R102" s="2">
        <v>28</v>
      </c>
      <c r="S102" s="2">
        <v>76.3</v>
      </c>
      <c r="T102" s="2">
        <v>8.1</v>
      </c>
      <c r="U102" s="2">
        <v>2</v>
      </c>
      <c r="V102" s="2"/>
    </row>
    <row r="103" spans="1:22">
      <c r="A103" s="1">
        <v>97</v>
      </c>
      <c r="B103" s="2" t="s">
        <v>606</v>
      </c>
      <c r="C103" s="2">
        <v>27</v>
      </c>
      <c r="D103" s="2" t="s">
        <v>290</v>
      </c>
      <c r="E103" s="2" t="s">
        <v>89</v>
      </c>
      <c r="F103" s="2">
        <v>17</v>
      </c>
      <c r="G103" s="2">
        <v>6</v>
      </c>
      <c r="H103" s="2">
        <v>64</v>
      </c>
      <c r="I103" s="2">
        <v>45</v>
      </c>
      <c r="J103" s="2">
        <v>506</v>
      </c>
      <c r="K103" s="2">
        <v>11.2</v>
      </c>
      <c r="L103" s="2">
        <v>3</v>
      </c>
      <c r="M103" s="143">
        <f t="shared" si="1"/>
        <v>6.6666666666666666E-2</v>
      </c>
      <c r="N103" s="2">
        <v>26</v>
      </c>
      <c r="O103" s="2">
        <v>51.6</v>
      </c>
      <c r="P103" s="2">
        <v>49</v>
      </c>
      <c r="Q103" s="2">
        <v>2.6</v>
      </c>
      <c r="R103" s="2">
        <v>29.8</v>
      </c>
      <c r="S103" s="2">
        <v>70.3</v>
      </c>
      <c r="T103" s="2">
        <v>7.9</v>
      </c>
      <c r="U103" s="2">
        <v>3</v>
      </c>
      <c r="V103" s="2"/>
    </row>
    <row r="104" spans="1:22">
      <c r="A104" s="1">
        <v>98</v>
      </c>
      <c r="B104" s="2" t="s">
        <v>377</v>
      </c>
      <c r="C104" s="2">
        <v>25</v>
      </c>
      <c r="D104" s="2" t="s">
        <v>271</v>
      </c>
      <c r="E104" s="2" t="s">
        <v>91</v>
      </c>
      <c r="F104" s="2">
        <v>13</v>
      </c>
      <c r="G104" s="2">
        <v>9</v>
      </c>
      <c r="H104" s="2">
        <v>75</v>
      </c>
      <c r="I104" s="2">
        <v>44</v>
      </c>
      <c r="J104" s="2">
        <v>448</v>
      </c>
      <c r="K104" s="2">
        <v>10.199999999999999</v>
      </c>
      <c r="L104" s="2">
        <v>2</v>
      </c>
      <c r="M104" s="143">
        <f t="shared" si="1"/>
        <v>4.5454545454545456E-2</v>
      </c>
      <c r="N104" s="2">
        <v>23</v>
      </c>
      <c r="O104" s="2">
        <v>53.3</v>
      </c>
      <c r="P104" s="2">
        <v>29</v>
      </c>
      <c r="Q104" s="2">
        <v>3.4</v>
      </c>
      <c r="R104" s="2">
        <v>34.5</v>
      </c>
      <c r="S104" s="2">
        <v>58.7</v>
      </c>
      <c r="T104" s="2">
        <v>6</v>
      </c>
      <c r="U104" s="2">
        <v>1</v>
      </c>
      <c r="V104" s="2"/>
    </row>
    <row r="105" spans="1:22">
      <c r="A105" s="1">
        <v>99</v>
      </c>
      <c r="B105" s="2" t="s">
        <v>451</v>
      </c>
      <c r="C105" s="2">
        <v>30</v>
      </c>
      <c r="D105" s="2" t="s">
        <v>681</v>
      </c>
      <c r="E105" s="2" t="s">
        <v>89</v>
      </c>
      <c r="F105" s="2">
        <v>14</v>
      </c>
      <c r="G105" s="2">
        <v>10</v>
      </c>
      <c r="H105" s="2">
        <v>85</v>
      </c>
      <c r="I105" s="2">
        <v>44</v>
      </c>
      <c r="J105" s="2">
        <v>547</v>
      </c>
      <c r="K105" s="2">
        <v>12.4</v>
      </c>
      <c r="L105" s="2">
        <v>4</v>
      </c>
      <c r="M105" s="143">
        <f t="shared" si="1"/>
        <v>9.0909090909090912E-2</v>
      </c>
      <c r="N105" s="2">
        <v>25</v>
      </c>
      <c r="O105" s="2">
        <v>42.4</v>
      </c>
      <c r="P105" s="2">
        <v>30</v>
      </c>
      <c r="Q105" s="2">
        <v>3.1</v>
      </c>
      <c r="R105" s="2">
        <v>39.1</v>
      </c>
      <c r="S105" s="2">
        <v>51.8</v>
      </c>
      <c r="T105" s="2">
        <v>6.4</v>
      </c>
      <c r="U105" s="2">
        <v>0</v>
      </c>
      <c r="V105" s="2"/>
    </row>
    <row r="106" spans="1:22">
      <c r="A106" s="1">
        <v>99</v>
      </c>
      <c r="B106" s="2" t="s">
        <v>451</v>
      </c>
      <c r="C106" s="2">
        <v>30</v>
      </c>
      <c r="D106" s="2" t="s">
        <v>280</v>
      </c>
      <c r="E106" s="2" t="s">
        <v>89</v>
      </c>
      <c r="F106" s="2">
        <v>6</v>
      </c>
      <c r="G106" s="2">
        <v>6</v>
      </c>
      <c r="H106" s="2">
        <v>53</v>
      </c>
      <c r="I106" s="2">
        <v>24</v>
      </c>
      <c r="J106" s="2">
        <v>250</v>
      </c>
      <c r="K106" s="2">
        <v>10.4</v>
      </c>
      <c r="L106" s="2">
        <v>2</v>
      </c>
      <c r="M106" s="143">
        <f t="shared" si="1"/>
        <v>8.3333333333333329E-2</v>
      </c>
      <c r="N106" s="2">
        <v>11</v>
      </c>
      <c r="O106" s="2">
        <v>35.799999999999997</v>
      </c>
      <c r="P106" s="2">
        <v>24</v>
      </c>
      <c r="Q106" s="2">
        <v>4</v>
      </c>
      <c r="R106" s="2">
        <v>41.7</v>
      </c>
      <c r="S106" s="2">
        <v>45.3</v>
      </c>
      <c r="T106" s="2">
        <v>4.7</v>
      </c>
      <c r="U106" s="2">
        <v>0</v>
      </c>
      <c r="V106" s="2"/>
    </row>
    <row r="107" spans="1:22">
      <c r="A107" s="1">
        <v>99</v>
      </c>
      <c r="B107" s="2" t="s">
        <v>451</v>
      </c>
      <c r="C107" s="2">
        <v>30</v>
      </c>
      <c r="D107" s="2" t="s">
        <v>271</v>
      </c>
      <c r="E107" s="2" t="s">
        <v>89</v>
      </c>
      <c r="F107" s="2">
        <v>8</v>
      </c>
      <c r="G107" s="2">
        <v>4</v>
      </c>
      <c r="H107" s="2">
        <v>32</v>
      </c>
      <c r="I107" s="2">
        <v>20</v>
      </c>
      <c r="J107" s="2">
        <v>297</v>
      </c>
      <c r="K107" s="2">
        <v>14.9</v>
      </c>
      <c r="L107" s="2">
        <v>2</v>
      </c>
      <c r="M107" s="143">
        <f t="shared" si="1"/>
        <v>0.1</v>
      </c>
      <c r="N107" s="2">
        <v>14</v>
      </c>
      <c r="O107" s="2">
        <v>53.1</v>
      </c>
      <c r="P107" s="2">
        <v>30</v>
      </c>
      <c r="Q107" s="2">
        <v>2.5</v>
      </c>
      <c r="R107" s="2">
        <v>37.1</v>
      </c>
      <c r="S107" s="2">
        <v>62.5</v>
      </c>
      <c r="T107" s="2">
        <v>9.3000000000000007</v>
      </c>
      <c r="U107" s="2">
        <v>0</v>
      </c>
      <c r="V107" s="2"/>
    </row>
    <row r="108" spans="1:22">
      <c r="A108" s="1">
        <v>100</v>
      </c>
      <c r="B108" s="2" t="s">
        <v>642</v>
      </c>
      <c r="C108" s="2">
        <v>22</v>
      </c>
      <c r="D108" s="2" t="s">
        <v>664</v>
      </c>
      <c r="E108" s="2" t="s">
        <v>89</v>
      </c>
      <c r="F108" s="2">
        <v>15</v>
      </c>
      <c r="G108" s="2">
        <v>13</v>
      </c>
      <c r="H108" s="2">
        <v>68</v>
      </c>
      <c r="I108" s="2">
        <v>43</v>
      </c>
      <c r="J108" s="2">
        <v>589</v>
      </c>
      <c r="K108" s="2">
        <v>13.7</v>
      </c>
      <c r="L108" s="2">
        <v>3</v>
      </c>
      <c r="M108" s="143">
        <f t="shared" si="1"/>
        <v>6.9767441860465115E-2</v>
      </c>
      <c r="N108" s="2">
        <v>25</v>
      </c>
      <c r="O108" s="2">
        <v>55.9</v>
      </c>
      <c r="P108" s="2">
        <v>48</v>
      </c>
      <c r="Q108" s="2">
        <v>2.9</v>
      </c>
      <c r="R108" s="2">
        <v>39.299999999999997</v>
      </c>
      <c r="S108" s="2">
        <v>63.2</v>
      </c>
      <c r="T108" s="2">
        <v>8.6999999999999993</v>
      </c>
      <c r="U108" s="2">
        <v>0</v>
      </c>
      <c r="V108" s="2"/>
    </row>
    <row r="109" spans="1:22">
      <c r="A109" s="1">
        <v>101</v>
      </c>
      <c r="B109" s="2" t="s">
        <v>565</v>
      </c>
      <c r="C109" s="2">
        <v>25</v>
      </c>
      <c r="D109" s="2" t="s">
        <v>293</v>
      </c>
      <c r="E109" s="2" t="s">
        <v>88</v>
      </c>
      <c r="F109" s="2">
        <v>15</v>
      </c>
      <c r="G109" s="2">
        <v>15</v>
      </c>
      <c r="H109" s="2">
        <v>54</v>
      </c>
      <c r="I109" s="2">
        <v>43</v>
      </c>
      <c r="J109" s="2">
        <v>171</v>
      </c>
      <c r="K109" s="2">
        <v>4</v>
      </c>
      <c r="L109" s="2">
        <v>1</v>
      </c>
      <c r="M109" s="143">
        <f t="shared" si="1"/>
        <v>2.3255813953488372E-2</v>
      </c>
      <c r="N109" s="2">
        <v>10</v>
      </c>
      <c r="O109" s="2">
        <v>31.5</v>
      </c>
      <c r="P109" s="2">
        <v>20</v>
      </c>
      <c r="Q109" s="2">
        <v>2.9</v>
      </c>
      <c r="R109" s="2">
        <v>11.4</v>
      </c>
      <c r="S109" s="2">
        <v>79.599999999999994</v>
      </c>
      <c r="T109" s="2">
        <v>3.2</v>
      </c>
      <c r="U109" s="2">
        <v>4</v>
      </c>
      <c r="V109" s="2"/>
    </row>
    <row r="110" spans="1:22">
      <c r="A110" s="1">
        <v>102</v>
      </c>
      <c r="B110" s="2" t="s">
        <v>584</v>
      </c>
      <c r="C110" s="2">
        <v>25</v>
      </c>
      <c r="D110" s="2" t="s">
        <v>266</v>
      </c>
      <c r="E110" s="2" t="s">
        <v>89</v>
      </c>
      <c r="F110" s="2">
        <v>17</v>
      </c>
      <c r="G110" s="2">
        <v>5</v>
      </c>
      <c r="H110" s="2">
        <v>62</v>
      </c>
      <c r="I110" s="2">
        <v>42</v>
      </c>
      <c r="J110" s="2">
        <v>562</v>
      </c>
      <c r="K110" s="2">
        <v>13.4</v>
      </c>
      <c r="L110" s="2">
        <v>0</v>
      </c>
      <c r="M110" s="143">
        <f t="shared" si="1"/>
        <v>0</v>
      </c>
      <c r="N110" s="2">
        <v>29</v>
      </c>
      <c r="O110" s="2">
        <v>59.7</v>
      </c>
      <c r="P110" s="2">
        <v>50</v>
      </c>
      <c r="Q110" s="2">
        <v>2.5</v>
      </c>
      <c r="R110" s="2">
        <v>33.1</v>
      </c>
      <c r="S110" s="2">
        <v>67.7</v>
      </c>
      <c r="T110" s="2">
        <v>9.1</v>
      </c>
      <c r="U110" s="2">
        <v>0</v>
      </c>
      <c r="V110" s="2"/>
    </row>
    <row r="111" spans="1:22">
      <c r="A111" s="1">
        <v>103</v>
      </c>
      <c r="B111" s="2" t="s">
        <v>425</v>
      </c>
      <c r="C111" s="2">
        <v>23</v>
      </c>
      <c r="D111" s="2" t="s">
        <v>277</v>
      </c>
      <c r="E111" s="2" t="s">
        <v>88</v>
      </c>
      <c r="F111" s="2">
        <v>17</v>
      </c>
      <c r="G111" s="2">
        <v>6</v>
      </c>
      <c r="H111" s="2">
        <v>52</v>
      </c>
      <c r="I111" s="2">
        <v>42</v>
      </c>
      <c r="J111" s="2">
        <v>340</v>
      </c>
      <c r="K111" s="2">
        <v>8.1</v>
      </c>
      <c r="L111" s="2">
        <v>1</v>
      </c>
      <c r="M111" s="143">
        <f t="shared" si="1"/>
        <v>2.3809523809523808E-2</v>
      </c>
      <c r="N111" s="2">
        <v>6</v>
      </c>
      <c r="O111" s="2">
        <v>40.4</v>
      </c>
      <c r="P111" s="2">
        <v>32</v>
      </c>
      <c r="Q111" s="2">
        <v>2.5</v>
      </c>
      <c r="R111" s="2">
        <v>20</v>
      </c>
      <c r="S111" s="2">
        <v>80.8</v>
      </c>
      <c r="T111" s="2">
        <v>6.5</v>
      </c>
      <c r="U111" s="2">
        <v>0</v>
      </c>
      <c r="V111" s="2"/>
    </row>
    <row r="112" spans="1:22">
      <c r="A112" s="1">
        <v>104</v>
      </c>
      <c r="B112" s="2" t="s">
        <v>340</v>
      </c>
      <c r="C112" s="2">
        <v>29</v>
      </c>
      <c r="D112" s="2" t="s">
        <v>267</v>
      </c>
      <c r="E112" s="2" t="s">
        <v>91</v>
      </c>
      <c r="F112" s="2">
        <v>10</v>
      </c>
      <c r="G112" s="2">
        <v>10</v>
      </c>
      <c r="H112" s="2">
        <v>52</v>
      </c>
      <c r="I112" s="2">
        <v>42</v>
      </c>
      <c r="J112" s="2">
        <v>496</v>
      </c>
      <c r="K112" s="2">
        <v>11.8</v>
      </c>
      <c r="L112" s="2">
        <v>2</v>
      </c>
      <c r="M112" s="143">
        <f t="shared" si="1"/>
        <v>4.7619047619047616E-2</v>
      </c>
      <c r="N112" s="2">
        <v>20</v>
      </c>
      <c r="O112" s="2">
        <v>55.8</v>
      </c>
      <c r="P112" s="2">
        <v>61</v>
      </c>
      <c r="Q112" s="2">
        <v>4.2</v>
      </c>
      <c r="R112" s="2">
        <v>49.6</v>
      </c>
      <c r="S112" s="2">
        <v>80.8</v>
      </c>
      <c r="T112" s="2">
        <v>9.5</v>
      </c>
      <c r="U112" s="2">
        <v>2</v>
      </c>
      <c r="V112" s="2"/>
    </row>
    <row r="113" spans="1:22">
      <c r="A113" s="1">
        <v>105</v>
      </c>
      <c r="B113" s="2" t="s">
        <v>365</v>
      </c>
      <c r="C113" s="2">
        <v>27</v>
      </c>
      <c r="D113" s="2" t="s">
        <v>270</v>
      </c>
      <c r="E113" s="2" t="s">
        <v>88</v>
      </c>
      <c r="F113" s="2">
        <v>15</v>
      </c>
      <c r="G113" s="2">
        <v>0</v>
      </c>
      <c r="H113" s="2">
        <v>51</v>
      </c>
      <c r="I113" s="2">
        <v>42</v>
      </c>
      <c r="J113" s="2">
        <v>383</v>
      </c>
      <c r="K113" s="2">
        <v>9.1</v>
      </c>
      <c r="L113" s="2">
        <v>3</v>
      </c>
      <c r="M113" s="143">
        <f t="shared" si="1"/>
        <v>7.1428571428571425E-2</v>
      </c>
      <c r="N113" s="2">
        <v>17</v>
      </c>
      <c r="O113" s="2">
        <v>49</v>
      </c>
      <c r="P113" s="2">
        <v>27</v>
      </c>
      <c r="Q113" s="2">
        <v>2.8</v>
      </c>
      <c r="R113" s="2">
        <v>25.5</v>
      </c>
      <c r="S113" s="2">
        <v>82.4</v>
      </c>
      <c r="T113" s="2">
        <v>7.5</v>
      </c>
      <c r="U113" s="2">
        <v>0</v>
      </c>
      <c r="V113" s="2"/>
    </row>
    <row r="114" spans="1:22">
      <c r="A114" s="1">
        <v>106</v>
      </c>
      <c r="B114" s="2" t="s">
        <v>369</v>
      </c>
      <c r="C114" s="2">
        <v>24</v>
      </c>
      <c r="D114" s="2" t="s">
        <v>270</v>
      </c>
      <c r="E114" s="2" t="s">
        <v>91</v>
      </c>
      <c r="F114" s="2">
        <v>16</v>
      </c>
      <c r="G114" s="2">
        <v>9</v>
      </c>
      <c r="H114" s="2">
        <v>58</v>
      </c>
      <c r="I114" s="2">
        <v>42</v>
      </c>
      <c r="J114" s="2">
        <v>477</v>
      </c>
      <c r="K114" s="2">
        <v>11.4</v>
      </c>
      <c r="L114" s="2">
        <v>6</v>
      </c>
      <c r="M114" s="143">
        <f t="shared" si="1"/>
        <v>0.14285714285714285</v>
      </c>
      <c r="N114" s="2">
        <v>26</v>
      </c>
      <c r="O114" s="2">
        <v>60.3</v>
      </c>
      <c r="P114" s="2">
        <v>49</v>
      </c>
      <c r="Q114" s="2">
        <v>2.6</v>
      </c>
      <c r="R114" s="2">
        <v>29.8</v>
      </c>
      <c r="S114" s="2">
        <v>72.400000000000006</v>
      </c>
      <c r="T114" s="2">
        <v>8.1999999999999993</v>
      </c>
      <c r="U114" s="2">
        <v>1</v>
      </c>
      <c r="V114" s="2"/>
    </row>
    <row r="115" spans="1:22">
      <c r="A115" s="1">
        <v>107</v>
      </c>
      <c r="B115" s="2" t="s">
        <v>400</v>
      </c>
      <c r="C115" s="2">
        <v>25</v>
      </c>
      <c r="D115" s="2" t="s">
        <v>274</v>
      </c>
      <c r="E115" s="2" t="s">
        <v>88</v>
      </c>
      <c r="F115" s="2">
        <v>17</v>
      </c>
      <c r="G115" s="2">
        <v>17</v>
      </c>
      <c r="H115" s="2">
        <v>52</v>
      </c>
      <c r="I115" s="2">
        <v>42</v>
      </c>
      <c r="J115" s="2">
        <v>386</v>
      </c>
      <c r="K115" s="2">
        <v>9.1999999999999993</v>
      </c>
      <c r="L115" s="2">
        <v>0</v>
      </c>
      <c r="M115" s="143">
        <f t="shared" si="1"/>
        <v>0</v>
      </c>
      <c r="N115" s="2">
        <v>12</v>
      </c>
      <c r="O115" s="2">
        <v>51.9</v>
      </c>
      <c r="P115" s="2">
        <v>42</v>
      </c>
      <c r="Q115" s="2">
        <v>2.5</v>
      </c>
      <c r="R115" s="2">
        <v>22.7</v>
      </c>
      <c r="S115" s="2">
        <v>80.8</v>
      </c>
      <c r="T115" s="2">
        <v>7.4</v>
      </c>
      <c r="U115" s="2">
        <v>2</v>
      </c>
      <c r="V115" s="2"/>
    </row>
    <row r="116" spans="1:22">
      <c r="A116" s="1">
        <v>108</v>
      </c>
      <c r="B116" s="2" t="s">
        <v>467</v>
      </c>
      <c r="C116" s="2">
        <v>27</v>
      </c>
      <c r="D116" s="2" t="s">
        <v>282</v>
      </c>
      <c r="E116" s="2" t="s">
        <v>91</v>
      </c>
      <c r="F116" s="2">
        <v>10</v>
      </c>
      <c r="G116" s="2">
        <v>9</v>
      </c>
      <c r="H116" s="2">
        <v>62</v>
      </c>
      <c r="I116" s="2">
        <v>41</v>
      </c>
      <c r="J116" s="2">
        <v>455</v>
      </c>
      <c r="K116" s="2">
        <v>11.1</v>
      </c>
      <c r="L116" s="2">
        <v>0</v>
      </c>
      <c r="M116" s="143">
        <f t="shared" si="1"/>
        <v>0</v>
      </c>
      <c r="N116" s="2">
        <v>30</v>
      </c>
      <c r="O116" s="2">
        <v>54.8</v>
      </c>
      <c r="P116" s="2">
        <v>34</v>
      </c>
      <c r="Q116" s="2">
        <v>4.0999999999999996</v>
      </c>
      <c r="R116" s="2">
        <v>45.5</v>
      </c>
      <c r="S116" s="2">
        <v>66.099999999999994</v>
      </c>
      <c r="T116" s="2">
        <v>7.3</v>
      </c>
      <c r="U116" s="2">
        <v>0</v>
      </c>
      <c r="V116" s="2" t="s">
        <v>776</v>
      </c>
    </row>
    <row r="117" spans="1:22">
      <c r="A117" s="1">
        <v>109</v>
      </c>
      <c r="B117" s="2" t="s">
        <v>546</v>
      </c>
      <c r="C117" s="2">
        <v>27</v>
      </c>
      <c r="D117" s="2" t="s">
        <v>291</v>
      </c>
      <c r="E117" s="2" t="s">
        <v>88</v>
      </c>
      <c r="F117" s="2">
        <v>16</v>
      </c>
      <c r="G117" s="2">
        <v>16</v>
      </c>
      <c r="H117" s="2">
        <v>57</v>
      </c>
      <c r="I117" s="2">
        <v>41</v>
      </c>
      <c r="J117" s="2">
        <v>238</v>
      </c>
      <c r="K117" s="2">
        <v>5.8</v>
      </c>
      <c r="L117" s="2">
        <v>0</v>
      </c>
      <c r="M117" s="143">
        <f t="shared" si="1"/>
        <v>0</v>
      </c>
      <c r="N117" s="2">
        <v>9</v>
      </c>
      <c r="O117" s="2">
        <v>29.8</v>
      </c>
      <c r="P117" s="2">
        <v>30</v>
      </c>
      <c r="Q117" s="2">
        <v>2.6</v>
      </c>
      <c r="R117" s="2">
        <v>14.9</v>
      </c>
      <c r="S117" s="2">
        <v>71.900000000000006</v>
      </c>
      <c r="T117" s="2">
        <v>4.2</v>
      </c>
      <c r="U117" s="2">
        <v>2</v>
      </c>
      <c r="V117" s="2"/>
    </row>
    <row r="118" spans="1:22">
      <c r="A118" s="1">
        <v>110</v>
      </c>
      <c r="B118" s="2" t="s">
        <v>637</v>
      </c>
      <c r="C118" s="2">
        <v>27</v>
      </c>
      <c r="D118" s="2" t="s">
        <v>289</v>
      </c>
      <c r="E118" s="2" t="s">
        <v>89</v>
      </c>
      <c r="F118" s="2">
        <v>13</v>
      </c>
      <c r="G118" s="2">
        <v>7</v>
      </c>
      <c r="H118" s="2">
        <v>55</v>
      </c>
      <c r="I118" s="2">
        <v>41</v>
      </c>
      <c r="J118" s="2">
        <v>475</v>
      </c>
      <c r="K118" s="2">
        <v>11.6</v>
      </c>
      <c r="L118" s="2">
        <v>3</v>
      </c>
      <c r="M118" s="143">
        <f t="shared" si="1"/>
        <v>7.3170731707317069E-2</v>
      </c>
      <c r="N118" s="2">
        <v>26</v>
      </c>
      <c r="O118" s="2">
        <v>63.6</v>
      </c>
      <c r="P118" s="2">
        <v>37</v>
      </c>
      <c r="Q118" s="2">
        <v>3.2</v>
      </c>
      <c r="R118" s="2">
        <v>36.5</v>
      </c>
      <c r="S118" s="2">
        <v>74.5</v>
      </c>
      <c r="T118" s="2">
        <v>8.6</v>
      </c>
      <c r="U118" s="2">
        <v>0</v>
      </c>
      <c r="V118" s="2"/>
    </row>
    <row r="119" spans="1:22">
      <c r="A119" s="1">
        <v>111</v>
      </c>
      <c r="B119" s="2" t="s">
        <v>815</v>
      </c>
      <c r="C119" s="2">
        <v>31</v>
      </c>
      <c r="D119" s="2" t="s">
        <v>662</v>
      </c>
      <c r="E119" s="2" t="s">
        <v>88</v>
      </c>
      <c r="F119" s="2">
        <v>16</v>
      </c>
      <c r="G119" s="2">
        <v>3</v>
      </c>
      <c r="H119" s="2">
        <v>47</v>
      </c>
      <c r="I119" s="2">
        <v>40</v>
      </c>
      <c r="J119" s="2">
        <v>261</v>
      </c>
      <c r="K119" s="2">
        <v>6.5</v>
      </c>
      <c r="L119" s="2">
        <v>3</v>
      </c>
      <c r="M119" s="143">
        <f t="shared" si="1"/>
        <v>7.4999999999999997E-2</v>
      </c>
      <c r="N119" s="2">
        <v>16</v>
      </c>
      <c r="O119" s="2">
        <v>59.6</v>
      </c>
      <c r="P119" s="2">
        <v>24</v>
      </c>
      <c r="Q119" s="2">
        <v>2.5</v>
      </c>
      <c r="R119" s="2">
        <v>16.3</v>
      </c>
      <c r="S119" s="2">
        <v>85.1</v>
      </c>
      <c r="T119" s="2">
        <v>5.6</v>
      </c>
      <c r="U119" s="2">
        <v>2</v>
      </c>
      <c r="V119" s="2"/>
    </row>
    <row r="120" spans="1:22">
      <c r="A120" s="1">
        <v>112</v>
      </c>
      <c r="B120" s="2" t="s">
        <v>955</v>
      </c>
      <c r="C120" s="2">
        <v>32</v>
      </c>
      <c r="D120" s="2" t="s">
        <v>280</v>
      </c>
      <c r="E120" s="2" t="s">
        <v>91</v>
      </c>
      <c r="F120" s="2">
        <v>17</v>
      </c>
      <c r="G120" s="2">
        <v>6</v>
      </c>
      <c r="H120" s="2">
        <v>58</v>
      </c>
      <c r="I120" s="2">
        <v>40</v>
      </c>
      <c r="J120" s="2">
        <v>390</v>
      </c>
      <c r="K120" s="2">
        <v>9.8000000000000007</v>
      </c>
      <c r="L120" s="2">
        <v>2</v>
      </c>
      <c r="M120" s="143">
        <f t="shared" si="1"/>
        <v>0.05</v>
      </c>
      <c r="N120" s="2">
        <v>20</v>
      </c>
      <c r="O120" s="2">
        <v>51.7</v>
      </c>
      <c r="P120" s="2">
        <v>21</v>
      </c>
      <c r="Q120" s="2">
        <v>2.4</v>
      </c>
      <c r="R120" s="2">
        <v>22.9</v>
      </c>
      <c r="S120" s="2">
        <v>69</v>
      </c>
      <c r="T120" s="2">
        <v>6.7</v>
      </c>
      <c r="U120" s="2">
        <v>1</v>
      </c>
      <c r="V120" s="2"/>
    </row>
    <row r="121" spans="1:22">
      <c r="A121" s="1">
        <v>113</v>
      </c>
      <c r="B121" s="2" t="s">
        <v>578</v>
      </c>
      <c r="C121" s="2">
        <v>25</v>
      </c>
      <c r="D121" s="2" t="s">
        <v>676</v>
      </c>
      <c r="E121" s="2" t="s">
        <v>91</v>
      </c>
      <c r="F121" s="2">
        <v>17</v>
      </c>
      <c r="G121" s="2">
        <v>10</v>
      </c>
      <c r="H121" s="2">
        <v>49</v>
      </c>
      <c r="I121" s="2">
        <v>40</v>
      </c>
      <c r="J121" s="2">
        <v>437</v>
      </c>
      <c r="K121" s="2">
        <v>10.9</v>
      </c>
      <c r="L121" s="2">
        <v>5</v>
      </c>
      <c r="M121" s="143">
        <f t="shared" si="1"/>
        <v>0.125</v>
      </c>
      <c r="N121" s="2">
        <v>25</v>
      </c>
      <c r="O121" s="2">
        <v>67.3</v>
      </c>
      <c r="P121" s="2">
        <v>35</v>
      </c>
      <c r="Q121" s="2">
        <v>2.4</v>
      </c>
      <c r="R121" s="2">
        <v>25.7</v>
      </c>
      <c r="S121" s="2">
        <v>81.599999999999994</v>
      </c>
      <c r="T121" s="2">
        <v>8.9</v>
      </c>
      <c r="U121" s="2">
        <v>0</v>
      </c>
      <c r="V121" s="2"/>
    </row>
    <row r="122" spans="1:22">
      <c r="A122" s="1">
        <v>114</v>
      </c>
      <c r="B122" s="2" t="s">
        <v>616</v>
      </c>
      <c r="C122" s="2">
        <v>24</v>
      </c>
      <c r="D122" s="2" t="s">
        <v>278</v>
      </c>
      <c r="E122" s="2" t="s">
        <v>91</v>
      </c>
      <c r="F122" s="2">
        <v>17</v>
      </c>
      <c r="G122" s="2">
        <v>10</v>
      </c>
      <c r="H122" s="2">
        <v>53</v>
      </c>
      <c r="I122" s="2">
        <v>40</v>
      </c>
      <c r="J122" s="2">
        <v>411</v>
      </c>
      <c r="K122" s="2">
        <v>10.3</v>
      </c>
      <c r="L122" s="2">
        <v>2</v>
      </c>
      <c r="M122" s="143">
        <f t="shared" si="1"/>
        <v>0.05</v>
      </c>
      <c r="N122" s="2">
        <v>21</v>
      </c>
      <c r="O122" s="2">
        <v>66</v>
      </c>
      <c r="P122" s="2">
        <v>30</v>
      </c>
      <c r="Q122" s="2">
        <v>2.4</v>
      </c>
      <c r="R122" s="2">
        <v>24.2</v>
      </c>
      <c r="S122" s="2">
        <v>75.5</v>
      </c>
      <c r="T122" s="2">
        <v>7.8</v>
      </c>
      <c r="U122" s="2">
        <v>1</v>
      </c>
      <c r="V122" s="2"/>
    </row>
    <row r="123" spans="1:22">
      <c r="A123" s="1">
        <v>115</v>
      </c>
      <c r="B123" s="2" t="s">
        <v>551</v>
      </c>
      <c r="C123" s="2">
        <v>30</v>
      </c>
      <c r="D123" s="2" t="s">
        <v>291</v>
      </c>
      <c r="E123" s="2" t="s">
        <v>89</v>
      </c>
      <c r="F123" s="2">
        <v>16</v>
      </c>
      <c r="G123" s="2">
        <v>8</v>
      </c>
      <c r="H123" s="2">
        <v>57</v>
      </c>
      <c r="I123" s="2">
        <v>39</v>
      </c>
      <c r="J123" s="2">
        <v>390</v>
      </c>
      <c r="K123" s="2">
        <v>10</v>
      </c>
      <c r="L123" s="2">
        <v>0</v>
      </c>
      <c r="M123" s="143">
        <f t="shared" si="1"/>
        <v>0</v>
      </c>
      <c r="N123" s="2">
        <v>20</v>
      </c>
      <c r="O123" s="2">
        <v>49.1</v>
      </c>
      <c r="P123" s="2">
        <v>40</v>
      </c>
      <c r="Q123" s="2">
        <v>2.4</v>
      </c>
      <c r="R123" s="2">
        <v>24.4</v>
      </c>
      <c r="S123" s="2">
        <v>68.400000000000006</v>
      </c>
      <c r="T123" s="2">
        <v>6.8</v>
      </c>
      <c r="U123" s="2">
        <v>0</v>
      </c>
      <c r="V123" s="2"/>
    </row>
    <row r="124" spans="1:22">
      <c r="A124" s="1">
        <v>116</v>
      </c>
      <c r="B124" s="2" t="s">
        <v>384</v>
      </c>
      <c r="C124" s="2">
        <v>26</v>
      </c>
      <c r="D124" s="2" t="s">
        <v>272</v>
      </c>
      <c r="E124" s="2" t="s">
        <v>88</v>
      </c>
      <c r="F124" s="2">
        <v>16</v>
      </c>
      <c r="G124" s="2">
        <v>15</v>
      </c>
      <c r="H124" s="2">
        <v>49</v>
      </c>
      <c r="I124" s="2">
        <v>39</v>
      </c>
      <c r="J124" s="2">
        <v>249</v>
      </c>
      <c r="K124" s="2">
        <v>6.4</v>
      </c>
      <c r="L124" s="2">
        <v>3</v>
      </c>
      <c r="M124" s="143">
        <f t="shared" si="1"/>
        <v>7.6923076923076927E-2</v>
      </c>
      <c r="N124" s="2">
        <v>13</v>
      </c>
      <c r="O124" s="2">
        <v>53.1</v>
      </c>
      <c r="P124" s="2">
        <v>22</v>
      </c>
      <c r="Q124" s="2">
        <v>2.4</v>
      </c>
      <c r="R124" s="2">
        <v>15.6</v>
      </c>
      <c r="S124" s="2">
        <v>79.599999999999994</v>
      </c>
      <c r="T124" s="2">
        <v>5.0999999999999996</v>
      </c>
      <c r="U124" s="2">
        <v>3</v>
      </c>
      <c r="V124" s="2"/>
    </row>
    <row r="125" spans="1:22">
      <c r="A125" s="1">
        <v>117</v>
      </c>
      <c r="B125" s="2" t="s">
        <v>431</v>
      </c>
      <c r="C125" s="2">
        <v>25</v>
      </c>
      <c r="D125" s="2" t="s">
        <v>278</v>
      </c>
      <c r="E125" s="2" t="s">
        <v>88</v>
      </c>
      <c r="F125" s="2">
        <v>15</v>
      </c>
      <c r="G125" s="2">
        <v>15</v>
      </c>
      <c r="H125" s="2">
        <v>52</v>
      </c>
      <c r="I125" s="2">
        <v>39</v>
      </c>
      <c r="J125" s="2">
        <v>254</v>
      </c>
      <c r="K125" s="2">
        <v>6.5</v>
      </c>
      <c r="L125" s="2">
        <v>0</v>
      </c>
      <c r="M125" s="143">
        <f t="shared" si="1"/>
        <v>0</v>
      </c>
      <c r="N125" s="2">
        <v>13</v>
      </c>
      <c r="O125" s="2">
        <v>38.5</v>
      </c>
      <c r="P125" s="2">
        <v>26</v>
      </c>
      <c r="Q125" s="2">
        <v>2.6</v>
      </c>
      <c r="R125" s="2">
        <v>16.899999999999999</v>
      </c>
      <c r="S125" s="2">
        <v>75</v>
      </c>
      <c r="T125" s="2">
        <v>4.9000000000000004</v>
      </c>
      <c r="U125" s="2">
        <v>1</v>
      </c>
      <c r="V125" s="2"/>
    </row>
    <row r="126" spans="1:22">
      <c r="A126" s="1">
        <v>118</v>
      </c>
      <c r="B126" s="2" t="s">
        <v>532</v>
      </c>
      <c r="C126" s="2">
        <v>22</v>
      </c>
      <c r="D126" s="2" t="s">
        <v>289</v>
      </c>
      <c r="E126" s="2" t="s">
        <v>89</v>
      </c>
      <c r="F126" s="2">
        <v>17</v>
      </c>
      <c r="G126" s="2">
        <v>2</v>
      </c>
      <c r="H126" s="2">
        <v>52</v>
      </c>
      <c r="I126" s="2">
        <v>39</v>
      </c>
      <c r="J126" s="2">
        <v>503</v>
      </c>
      <c r="K126" s="2">
        <v>12.9</v>
      </c>
      <c r="L126" s="2">
        <v>6</v>
      </c>
      <c r="M126" s="143">
        <f t="shared" si="1"/>
        <v>0.15384615384615385</v>
      </c>
      <c r="N126" s="2">
        <v>14</v>
      </c>
      <c r="O126" s="2">
        <v>48.1</v>
      </c>
      <c r="P126" s="2">
        <v>93</v>
      </c>
      <c r="Q126" s="2">
        <v>2.2999999999999998</v>
      </c>
      <c r="R126" s="2">
        <v>29.6</v>
      </c>
      <c r="S126" s="2">
        <v>75</v>
      </c>
      <c r="T126" s="2">
        <v>9.6999999999999993</v>
      </c>
      <c r="U126" s="2">
        <v>1</v>
      </c>
      <c r="V126" s="2" t="s">
        <v>659</v>
      </c>
    </row>
    <row r="127" spans="1:22">
      <c r="A127" s="1">
        <v>119</v>
      </c>
      <c r="B127" s="2" t="s">
        <v>443</v>
      </c>
      <c r="C127" s="2">
        <v>25</v>
      </c>
      <c r="D127" s="2" t="s">
        <v>279</v>
      </c>
      <c r="E127" s="2" t="s">
        <v>89</v>
      </c>
      <c r="F127" s="2">
        <v>15</v>
      </c>
      <c r="G127" s="2">
        <v>7</v>
      </c>
      <c r="H127" s="2">
        <v>65</v>
      </c>
      <c r="I127" s="2">
        <v>39</v>
      </c>
      <c r="J127" s="2">
        <v>584</v>
      </c>
      <c r="K127" s="2">
        <v>15</v>
      </c>
      <c r="L127" s="2">
        <v>1</v>
      </c>
      <c r="M127" s="143">
        <f t="shared" si="1"/>
        <v>2.564102564102564E-2</v>
      </c>
      <c r="N127" s="2">
        <v>28</v>
      </c>
      <c r="O127" s="2">
        <v>53.8</v>
      </c>
      <c r="P127" s="2">
        <v>45</v>
      </c>
      <c r="Q127" s="2">
        <v>2.6</v>
      </c>
      <c r="R127" s="2">
        <v>38.9</v>
      </c>
      <c r="S127" s="2">
        <v>60</v>
      </c>
      <c r="T127" s="2">
        <v>9</v>
      </c>
      <c r="U127" s="2">
        <v>0</v>
      </c>
      <c r="V127" s="2"/>
    </row>
    <row r="128" spans="1:22">
      <c r="A128" s="1">
        <v>120</v>
      </c>
      <c r="B128" s="2" t="s">
        <v>514</v>
      </c>
      <c r="C128" s="2">
        <v>27</v>
      </c>
      <c r="D128" s="2" t="s">
        <v>287</v>
      </c>
      <c r="E128" s="2" t="s">
        <v>89</v>
      </c>
      <c r="F128" s="2">
        <v>16</v>
      </c>
      <c r="G128" s="2">
        <v>13</v>
      </c>
      <c r="H128" s="2">
        <v>71</v>
      </c>
      <c r="I128" s="2">
        <v>39</v>
      </c>
      <c r="J128" s="2">
        <v>573</v>
      </c>
      <c r="K128" s="2">
        <v>14.7</v>
      </c>
      <c r="L128" s="2">
        <v>2</v>
      </c>
      <c r="M128" s="143">
        <f t="shared" si="1"/>
        <v>5.128205128205128E-2</v>
      </c>
      <c r="N128" s="2">
        <v>30</v>
      </c>
      <c r="O128" s="2">
        <v>50.7</v>
      </c>
      <c r="P128" s="2">
        <v>43</v>
      </c>
      <c r="Q128" s="2">
        <v>2.4</v>
      </c>
      <c r="R128" s="2">
        <v>35.799999999999997</v>
      </c>
      <c r="S128" s="2">
        <v>54.9</v>
      </c>
      <c r="T128" s="2">
        <v>8.1</v>
      </c>
      <c r="U128" s="2">
        <v>1</v>
      </c>
      <c r="V128" s="2"/>
    </row>
    <row r="129" spans="1:22">
      <c r="A129" s="1">
        <v>121</v>
      </c>
      <c r="B129" s="2" t="s">
        <v>361</v>
      </c>
      <c r="C129" s="2">
        <v>23</v>
      </c>
      <c r="D129" s="2" t="s">
        <v>694</v>
      </c>
      <c r="E129" s="2" t="s">
        <v>89</v>
      </c>
      <c r="F129" s="2">
        <v>17</v>
      </c>
      <c r="G129" s="2">
        <v>5</v>
      </c>
      <c r="H129" s="2">
        <v>76</v>
      </c>
      <c r="I129" s="2">
        <v>39</v>
      </c>
      <c r="J129" s="2">
        <v>415</v>
      </c>
      <c r="K129" s="2">
        <v>10.6</v>
      </c>
      <c r="L129" s="2">
        <v>5</v>
      </c>
      <c r="M129" s="143">
        <f t="shared" si="1"/>
        <v>0.12820512820512819</v>
      </c>
      <c r="N129" s="2">
        <v>25</v>
      </c>
      <c r="O129" s="2">
        <v>39.5</v>
      </c>
      <c r="P129" s="2">
        <v>36</v>
      </c>
      <c r="Q129" s="2">
        <v>2.2999999999999998</v>
      </c>
      <c r="R129" s="2">
        <v>24.4</v>
      </c>
      <c r="S129" s="2">
        <v>51.3</v>
      </c>
      <c r="T129" s="2">
        <v>5.5</v>
      </c>
      <c r="U129" s="2">
        <v>0</v>
      </c>
      <c r="V129" s="2"/>
    </row>
    <row r="130" spans="1:22">
      <c r="A130" s="1">
        <v>122</v>
      </c>
      <c r="B130" s="2" t="s">
        <v>507</v>
      </c>
      <c r="C130" s="2">
        <v>25</v>
      </c>
      <c r="D130" s="2" t="s">
        <v>287</v>
      </c>
      <c r="E130" s="2" t="s">
        <v>88</v>
      </c>
      <c r="F130" s="2">
        <v>17</v>
      </c>
      <c r="G130" s="2">
        <v>12</v>
      </c>
      <c r="H130" s="2">
        <v>53</v>
      </c>
      <c r="I130" s="2">
        <v>38</v>
      </c>
      <c r="J130" s="2">
        <v>284</v>
      </c>
      <c r="K130" s="2">
        <v>7.5</v>
      </c>
      <c r="L130" s="2">
        <v>1</v>
      </c>
      <c r="M130" s="143">
        <f t="shared" si="1"/>
        <v>2.6315789473684209E-2</v>
      </c>
      <c r="N130" s="2">
        <v>13</v>
      </c>
      <c r="O130" s="2">
        <v>47.2</v>
      </c>
      <c r="P130" s="2">
        <v>19</v>
      </c>
      <c r="Q130" s="2">
        <v>2.2000000000000002</v>
      </c>
      <c r="R130" s="2">
        <v>16.7</v>
      </c>
      <c r="S130" s="2">
        <v>71.7</v>
      </c>
      <c r="T130" s="2">
        <v>5.4</v>
      </c>
      <c r="U130" s="2">
        <v>5</v>
      </c>
      <c r="V130" s="2"/>
    </row>
    <row r="131" spans="1:22">
      <c r="A131" s="1">
        <v>123</v>
      </c>
      <c r="B131" s="2" t="s">
        <v>484</v>
      </c>
      <c r="C131" s="2">
        <v>26</v>
      </c>
      <c r="D131" s="2" t="s">
        <v>284</v>
      </c>
      <c r="E131" s="2" t="s">
        <v>88</v>
      </c>
      <c r="F131" s="2">
        <v>15</v>
      </c>
      <c r="G131" s="2">
        <v>0</v>
      </c>
      <c r="H131" s="2">
        <v>47</v>
      </c>
      <c r="I131" s="2">
        <v>38</v>
      </c>
      <c r="J131" s="2">
        <v>310</v>
      </c>
      <c r="K131" s="2">
        <v>8.1999999999999993</v>
      </c>
      <c r="L131" s="2">
        <v>0</v>
      </c>
      <c r="M131" s="143">
        <f t="shared" si="1"/>
        <v>0</v>
      </c>
      <c r="N131" s="2">
        <v>16</v>
      </c>
      <c r="O131" s="2">
        <v>46.8</v>
      </c>
      <c r="P131" s="2">
        <v>29</v>
      </c>
      <c r="Q131" s="2">
        <v>2.5</v>
      </c>
      <c r="R131" s="2">
        <v>20.7</v>
      </c>
      <c r="S131" s="2">
        <v>80.900000000000006</v>
      </c>
      <c r="T131" s="2">
        <v>6.6</v>
      </c>
      <c r="U131" s="2">
        <v>2</v>
      </c>
      <c r="V131" s="2"/>
    </row>
    <row r="132" spans="1:22">
      <c r="A132" s="1">
        <v>124</v>
      </c>
      <c r="B132" s="2" t="s">
        <v>421</v>
      </c>
      <c r="C132" s="2">
        <v>26</v>
      </c>
      <c r="D132" s="2" t="s">
        <v>276</v>
      </c>
      <c r="E132" s="2" t="s">
        <v>89</v>
      </c>
      <c r="F132" s="2">
        <v>17</v>
      </c>
      <c r="G132" s="2">
        <v>4</v>
      </c>
      <c r="H132" s="2">
        <v>50</v>
      </c>
      <c r="I132" s="2">
        <v>37</v>
      </c>
      <c r="J132" s="2">
        <v>342</v>
      </c>
      <c r="K132" s="2">
        <v>9.1999999999999993</v>
      </c>
      <c r="L132" s="2">
        <v>3</v>
      </c>
      <c r="M132" s="143">
        <f t="shared" ref="M132:M195" si="2">L132/I132</f>
        <v>8.1081081081081086E-2</v>
      </c>
      <c r="N132" s="2">
        <v>16</v>
      </c>
      <c r="O132" s="2">
        <v>50</v>
      </c>
      <c r="P132" s="2">
        <v>39</v>
      </c>
      <c r="Q132" s="2">
        <v>2.2000000000000002</v>
      </c>
      <c r="R132" s="2">
        <v>20.100000000000001</v>
      </c>
      <c r="S132" s="2">
        <v>74</v>
      </c>
      <c r="T132" s="2">
        <v>6.8</v>
      </c>
      <c r="U132" s="2">
        <v>3</v>
      </c>
      <c r="V132" s="2"/>
    </row>
    <row r="133" spans="1:22">
      <c r="A133" s="1">
        <v>125</v>
      </c>
      <c r="B133" s="2" t="s">
        <v>447</v>
      </c>
      <c r="C133" s="2">
        <v>25</v>
      </c>
      <c r="D133" s="2" t="s">
        <v>280</v>
      </c>
      <c r="E133" s="2" t="s">
        <v>88</v>
      </c>
      <c r="F133" s="2">
        <v>14</v>
      </c>
      <c r="G133" s="2">
        <v>6</v>
      </c>
      <c r="H133" s="2">
        <v>43</v>
      </c>
      <c r="I133" s="2">
        <v>37</v>
      </c>
      <c r="J133" s="2">
        <v>225</v>
      </c>
      <c r="K133" s="2">
        <v>6.1</v>
      </c>
      <c r="L133" s="2">
        <v>0</v>
      </c>
      <c r="M133" s="143">
        <f t="shared" si="2"/>
        <v>0</v>
      </c>
      <c r="N133" s="2">
        <v>10</v>
      </c>
      <c r="O133" s="2">
        <v>37.200000000000003</v>
      </c>
      <c r="P133" s="2">
        <v>26</v>
      </c>
      <c r="Q133" s="2">
        <v>2.6</v>
      </c>
      <c r="R133" s="2">
        <v>16.100000000000001</v>
      </c>
      <c r="S133" s="2">
        <v>86</v>
      </c>
      <c r="T133" s="2">
        <v>5.2</v>
      </c>
      <c r="U133" s="2">
        <v>0</v>
      </c>
      <c r="V133" s="2"/>
    </row>
    <row r="134" spans="1:22">
      <c r="A134" s="1">
        <v>126</v>
      </c>
      <c r="B134" s="2" t="s">
        <v>611</v>
      </c>
      <c r="C134" s="2">
        <v>29</v>
      </c>
      <c r="D134" s="2" t="s">
        <v>275</v>
      </c>
      <c r="E134" s="2" t="s">
        <v>89</v>
      </c>
      <c r="F134" s="2">
        <v>12</v>
      </c>
      <c r="G134" s="2">
        <v>10</v>
      </c>
      <c r="H134" s="2">
        <v>60</v>
      </c>
      <c r="I134" s="2">
        <v>37</v>
      </c>
      <c r="J134" s="2">
        <v>530</v>
      </c>
      <c r="K134" s="2">
        <v>14.3</v>
      </c>
      <c r="L134" s="2">
        <v>6</v>
      </c>
      <c r="M134" s="143">
        <f t="shared" si="2"/>
        <v>0.16216216216216217</v>
      </c>
      <c r="N134" s="2">
        <v>29</v>
      </c>
      <c r="O134" s="2">
        <v>58.3</v>
      </c>
      <c r="P134" s="2">
        <v>52</v>
      </c>
      <c r="Q134" s="2">
        <v>3.1</v>
      </c>
      <c r="R134" s="2">
        <v>44.2</v>
      </c>
      <c r="S134" s="2">
        <v>61.7</v>
      </c>
      <c r="T134" s="2">
        <v>8.8000000000000007</v>
      </c>
      <c r="U134" s="2">
        <v>0</v>
      </c>
      <c r="V134" s="2"/>
    </row>
    <row r="135" spans="1:22">
      <c r="A135" s="1">
        <v>127</v>
      </c>
      <c r="B135" s="2" t="s">
        <v>495</v>
      </c>
      <c r="C135" s="2">
        <v>23</v>
      </c>
      <c r="D135" s="2" t="s">
        <v>648</v>
      </c>
      <c r="E135" s="2" t="s">
        <v>89</v>
      </c>
      <c r="F135" s="2">
        <v>13</v>
      </c>
      <c r="G135" s="2">
        <v>12</v>
      </c>
      <c r="H135" s="2">
        <v>58</v>
      </c>
      <c r="I135" s="2">
        <v>37</v>
      </c>
      <c r="J135" s="2">
        <v>461</v>
      </c>
      <c r="K135" s="2">
        <v>12.5</v>
      </c>
      <c r="L135" s="2">
        <v>8</v>
      </c>
      <c r="M135" s="143">
        <f t="shared" si="2"/>
        <v>0.21621621621621623</v>
      </c>
      <c r="N135" s="2">
        <v>23</v>
      </c>
      <c r="O135" s="2">
        <v>55.2</v>
      </c>
      <c r="P135" s="2">
        <v>33</v>
      </c>
      <c r="Q135" s="2">
        <v>2.8</v>
      </c>
      <c r="R135" s="2">
        <v>35.5</v>
      </c>
      <c r="S135" s="2">
        <v>63.8</v>
      </c>
      <c r="T135" s="2">
        <v>7.9</v>
      </c>
      <c r="U135" s="2">
        <v>0</v>
      </c>
      <c r="V135" s="2"/>
    </row>
    <row r="136" spans="1:22">
      <c r="A136" s="1">
        <v>128</v>
      </c>
      <c r="B136" s="2" t="s">
        <v>463</v>
      </c>
      <c r="C136" s="2">
        <v>24</v>
      </c>
      <c r="D136" s="2" t="s">
        <v>281</v>
      </c>
      <c r="E136" s="2" t="s">
        <v>89</v>
      </c>
      <c r="F136" s="2">
        <v>16</v>
      </c>
      <c r="G136" s="2">
        <v>13</v>
      </c>
      <c r="H136" s="2">
        <v>69</v>
      </c>
      <c r="I136" s="2">
        <v>37</v>
      </c>
      <c r="J136" s="2">
        <v>824</v>
      </c>
      <c r="K136" s="2">
        <v>22.3</v>
      </c>
      <c r="L136" s="2">
        <v>7</v>
      </c>
      <c r="M136" s="143">
        <f t="shared" si="2"/>
        <v>0.1891891891891892</v>
      </c>
      <c r="N136" s="2">
        <v>32</v>
      </c>
      <c r="O136" s="2">
        <v>52.2</v>
      </c>
      <c r="P136" s="2">
        <v>65</v>
      </c>
      <c r="Q136" s="2">
        <v>2.2999999999999998</v>
      </c>
      <c r="R136" s="2">
        <v>51.5</v>
      </c>
      <c r="S136" s="2">
        <v>53.6</v>
      </c>
      <c r="T136" s="2">
        <v>11.9</v>
      </c>
      <c r="U136" s="2">
        <v>0</v>
      </c>
      <c r="V136" s="2"/>
    </row>
    <row r="137" spans="1:22">
      <c r="A137" s="1">
        <v>129</v>
      </c>
      <c r="B137" s="2" t="s">
        <v>954</v>
      </c>
      <c r="C137" s="2">
        <v>25</v>
      </c>
      <c r="D137" s="2" t="s">
        <v>284</v>
      </c>
      <c r="E137" s="2" t="s">
        <v>89</v>
      </c>
      <c r="F137" s="2">
        <v>17</v>
      </c>
      <c r="G137" s="2">
        <v>8</v>
      </c>
      <c r="H137" s="2">
        <v>58</v>
      </c>
      <c r="I137" s="2">
        <v>36</v>
      </c>
      <c r="J137" s="2">
        <v>548</v>
      </c>
      <c r="K137" s="2">
        <v>15.2</v>
      </c>
      <c r="L137" s="2">
        <v>4</v>
      </c>
      <c r="M137" s="143">
        <f t="shared" si="2"/>
        <v>0.1111111111111111</v>
      </c>
      <c r="N137" s="2">
        <v>18</v>
      </c>
      <c r="O137" s="2">
        <v>53.4</v>
      </c>
      <c r="P137" s="2">
        <v>55</v>
      </c>
      <c r="Q137" s="2">
        <v>2.1</v>
      </c>
      <c r="R137" s="2">
        <v>32.200000000000003</v>
      </c>
      <c r="S137" s="2">
        <v>62.1</v>
      </c>
      <c r="T137" s="2">
        <v>9.4</v>
      </c>
      <c r="U137" s="2">
        <v>1</v>
      </c>
      <c r="V137" s="2"/>
    </row>
    <row r="138" spans="1:22">
      <c r="A138" s="1">
        <v>130</v>
      </c>
      <c r="B138" s="2" t="s">
        <v>483</v>
      </c>
      <c r="C138" s="2">
        <v>26</v>
      </c>
      <c r="D138" s="2" t="s">
        <v>284</v>
      </c>
      <c r="E138" s="2" t="s">
        <v>88</v>
      </c>
      <c r="F138" s="2">
        <v>17</v>
      </c>
      <c r="G138" s="2">
        <v>17</v>
      </c>
      <c r="H138" s="2">
        <v>48</v>
      </c>
      <c r="I138" s="2">
        <v>36</v>
      </c>
      <c r="J138" s="2">
        <v>283</v>
      </c>
      <c r="K138" s="2">
        <v>7.9</v>
      </c>
      <c r="L138" s="2">
        <v>0</v>
      </c>
      <c r="M138" s="143">
        <f t="shared" si="2"/>
        <v>0</v>
      </c>
      <c r="N138" s="2">
        <v>13</v>
      </c>
      <c r="O138" s="2">
        <v>45.8</v>
      </c>
      <c r="P138" s="2">
        <v>32</v>
      </c>
      <c r="Q138" s="2">
        <v>2.1</v>
      </c>
      <c r="R138" s="2">
        <v>16.600000000000001</v>
      </c>
      <c r="S138" s="2">
        <v>75</v>
      </c>
      <c r="T138" s="2">
        <v>5.9</v>
      </c>
      <c r="U138" s="2">
        <v>0</v>
      </c>
      <c r="V138" s="2"/>
    </row>
    <row r="139" spans="1:22">
      <c r="A139" s="1">
        <v>131</v>
      </c>
      <c r="B139" s="2" t="s">
        <v>397</v>
      </c>
      <c r="C139" s="2">
        <v>25</v>
      </c>
      <c r="D139" s="2" t="s">
        <v>273</v>
      </c>
      <c r="E139" s="2" t="s">
        <v>89</v>
      </c>
      <c r="F139" s="2">
        <v>17</v>
      </c>
      <c r="G139" s="2">
        <v>8</v>
      </c>
      <c r="H139" s="2">
        <v>61</v>
      </c>
      <c r="I139" s="2">
        <v>36</v>
      </c>
      <c r="J139" s="2">
        <v>479</v>
      </c>
      <c r="K139" s="2">
        <v>13.3</v>
      </c>
      <c r="L139" s="2">
        <v>6</v>
      </c>
      <c r="M139" s="143">
        <f t="shared" si="2"/>
        <v>0.16666666666666666</v>
      </c>
      <c r="N139" s="2">
        <v>26</v>
      </c>
      <c r="O139" s="2">
        <v>55.7</v>
      </c>
      <c r="P139" s="2">
        <v>39</v>
      </c>
      <c r="Q139" s="2">
        <v>2.1</v>
      </c>
      <c r="R139" s="2">
        <v>28.2</v>
      </c>
      <c r="S139" s="2">
        <v>59</v>
      </c>
      <c r="T139" s="2">
        <v>7.9</v>
      </c>
      <c r="U139" s="2">
        <v>0</v>
      </c>
      <c r="V139" s="2"/>
    </row>
    <row r="140" spans="1:22">
      <c r="A140" s="1">
        <v>132</v>
      </c>
      <c r="B140" s="2" t="s">
        <v>353</v>
      </c>
      <c r="C140" s="2">
        <v>26</v>
      </c>
      <c r="D140" s="2" t="s">
        <v>694</v>
      </c>
      <c r="E140" s="2" t="s">
        <v>88</v>
      </c>
      <c r="F140" s="2">
        <v>17</v>
      </c>
      <c r="G140" s="2">
        <v>17</v>
      </c>
      <c r="H140" s="2">
        <v>43</v>
      </c>
      <c r="I140" s="2">
        <v>36</v>
      </c>
      <c r="J140" s="2">
        <v>342</v>
      </c>
      <c r="K140" s="2">
        <v>9.5</v>
      </c>
      <c r="L140" s="2">
        <v>1</v>
      </c>
      <c r="M140" s="143">
        <f t="shared" si="2"/>
        <v>2.7777777777777776E-2</v>
      </c>
      <c r="N140" s="2">
        <v>15</v>
      </c>
      <c r="O140" s="2">
        <v>53.5</v>
      </c>
      <c r="P140" s="2">
        <v>49</v>
      </c>
      <c r="Q140" s="2">
        <v>2.1</v>
      </c>
      <c r="R140" s="2">
        <v>20.100000000000001</v>
      </c>
      <c r="S140" s="2">
        <v>83.7</v>
      </c>
      <c r="T140" s="2">
        <v>8</v>
      </c>
      <c r="U140" s="2">
        <v>4</v>
      </c>
      <c r="V140" s="2" t="s">
        <v>821</v>
      </c>
    </row>
    <row r="141" spans="1:22">
      <c r="A141" s="1">
        <v>133</v>
      </c>
      <c r="B141" s="2" t="s">
        <v>518</v>
      </c>
      <c r="C141" s="2">
        <v>26</v>
      </c>
      <c r="D141" s="2" t="s">
        <v>662</v>
      </c>
      <c r="E141" s="2" t="s">
        <v>88</v>
      </c>
      <c r="F141" s="2">
        <v>14</v>
      </c>
      <c r="G141" s="2">
        <v>7</v>
      </c>
      <c r="H141" s="2">
        <v>48</v>
      </c>
      <c r="I141" s="2">
        <v>36</v>
      </c>
      <c r="J141" s="2">
        <v>294</v>
      </c>
      <c r="K141" s="2">
        <v>8.1999999999999993</v>
      </c>
      <c r="L141" s="2">
        <v>1</v>
      </c>
      <c r="M141" s="143">
        <f t="shared" si="2"/>
        <v>2.7777777777777776E-2</v>
      </c>
      <c r="N141" s="2">
        <v>13</v>
      </c>
      <c r="O141" s="2">
        <v>35.4</v>
      </c>
      <c r="P141" s="2">
        <v>31</v>
      </c>
      <c r="Q141" s="2">
        <v>2.6</v>
      </c>
      <c r="R141" s="2">
        <v>21</v>
      </c>
      <c r="S141" s="2">
        <v>75</v>
      </c>
      <c r="T141" s="2">
        <v>6.1</v>
      </c>
      <c r="U141" s="2">
        <v>1</v>
      </c>
      <c r="V141" s="2"/>
    </row>
    <row r="142" spans="1:22">
      <c r="A142" s="1">
        <v>134</v>
      </c>
      <c r="B142" s="2" t="s">
        <v>345</v>
      </c>
      <c r="C142" s="2">
        <v>28</v>
      </c>
      <c r="D142" s="2" t="s">
        <v>268</v>
      </c>
      <c r="E142" s="2" t="s">
        <v>88</v>
      </c>
      <c r="F142" s="2">
        <v>14</v>
      </c>
      <c r="G142" s="2">
        <v>14</v>
      </c>
      <c r="H142" s="2">
        <v>52</v>
      </c>
      <c r="I142" s="2">
        <v>36</v>
      </c>
      <c r="J142" s="2">
        <v>309</v>
      </c>
      <c r="K142" s="2">
        <v>8.6</v>
      </c>
      <c r="L142" s="2">
        <v>1</v>
      </c>
      <c r="M142" s="143">
        <f t="shared" si="2"/>
        <v>2.7777777777777776E-2</v>
      </c>
      <c r="N142" s="2">
        <v>12</v>
      </c>
      <c r="O142" s="2">
        <v>53.8</v>
      </c>
      <c r="P142" s="2">
        <v>37</v>
      </c>
      <c r="Q142" s="2">
        <v>2.6</v>
      </c>
      <c r="R142" s="2">
        <v>22.1</v>
      </c>
      <c r="S142" s="2">
        <v>69.2</v>
      </c>
      <c r="T142" s="2">
        <v>5.9</v>
      </c>
      <c r="U142" s="2">
        <v>0</v>
      </c>
      <c r="V142" s="2" t="s">
        <v>651</v>
      </c>
    </row>
    <row r="143" spans="1:22">
      <c r="A143" s="1">
        <v>135</v>
      </c>
      <c r="B143" s="2" t="s">
        <v>316</v>
      </c>
      <c r="C143" s="2">
        <v>27</v>
      </c>
      <c r="D143" s="2" t="s">
        <v>264</v>
      </c>
      <c r="E143" s="2" t="s">
        <v>88</v>
      </c>
      <c r="F143" s="2">
        <v>14</v>
      </c>
      <c r="G143" s="2">
        <v>14</v>
      </c>
      <c r="H143" s="2">
        <v>38</v>
      </c>
      <c r="I143" s="2">
        <v>36</v>
      </c>
      <c r="J143" s="2">
        <v>341</v>
      </c>
      <c r="K143" s="2">
        <v>9.5</v>
      </c>
      <c r="L143" s="2">
        <v>0</v>
      </c>
      <c r="M143" s="143">
        <f t="shared" si="2"/>
        <v>0</v>
      </c>
      <c r="N143" s="2">
        <v>16</v>
      </c>
      <c r="O143" s="2">
        <v>73.7</v>
      </c>
      <c r="P143" s="2">
        <v>40</v>
      </c>
      <c r="Q143" s="2">
        <v>2.6</v>
      </c>
      <c r="R143" s="2">
        <v>24.4</v>
      </c>
      <c r="S143" s="2">
        <v>94.7</v>
      </c>
      <c r="T143" s="2">
        <v>9</v>
      </c>
      <c r="U143" s="2">
        <v>2</v>
      </c>
      <c r="V143" s="2"/>
    </row>
    <row r="144" spans="1:22">
      <c r="A144" s="1">
        <v>136</v>
      </c>
      <c r="B144" s="2" t="s">
        <v>351</v>
      </c>
      <c r="C144" s="2">
        <v>28</v>
      </c>
      <c r="D144" s="2" t="s">
        <v>290</v>
      </c>
      <c r="E144" s="2" t="s">
        <v>89</v>
      </c>
      <c r="F144" s="2">
        <v>11</v>
      </c>
      <c r="G144" s="2">
        <v>9</v>
      </c>
      <c r="H144" s="2">
        <v>56</v>
      </c>
      <c r="I144" s="2">
        <v>35</v>
      </c>
      <c r="J144" s="2">
        <v>453</v>
      </c>
      <c r="K144" s="2">
        <v>12.9</v>
      </c>
      <c r="L144" s="2">
        <v>1</v>
      </c>
      <c r="M144" s="143">
        <f t="shared" si="2"/>
        <v>2.8571428571428571E-2</v>
      </c>
      <c r="N144" s="2">
        <v>21</v>
      </c>
      <c r="O144" s="2">
        <v>57.1</v>
      </c>
      <c r="P144" s="2">
        <v>52</v>
      </c>
      <c r="Q144" s="2">
        <v>3.2</v>
      </c>
      <c r="R144" s="2">
        <v>41.2</v>
      </c>
      <c r="S144" s="2">
        <v>62.5</v>
      </c>
      <c r="T144" s="2">
        <v>8.1</v>
      </c>
      <c r="U144" s="2">
        <v>0</v>
      </c>
      <c r="V144" s="2"/>
    </row>
    <row r="145" spans="1:22">
      <c r="A145" s="1">
        <v>137</v>
      </c>
      <c r="B145" s="2" t="s">
        <v>538</v>
      </c>
      <c r="C145" s="2">
        <v>29</v>
      </c>
      <c r="D145" s="2" t="s">
        <v>290</v>
      </c>
      <c r="E145" s="2" t="s">
        <v>88</v>
      </c>
      <c r="F145" s="2">
        <v>12</v>
      </c>
      <c r="G145" s="2">
        <v>6</v>
      </c>
      <c r="H145" s="2">
        <v>41</v>
      </c>
      <c r="I145" s="2">
        <v>35</v>
      </c>
      <c r="J145" s="2">
        <v>366</v>
      </c>
      <c r="K145" s="2">
        <v>10.5</v>
      </c>
      <c r="L145" s="2">
        <v>0</v>
      </c>
      <c r="M145" s="143">
        <f t="shared" si="2"/>
        <v>0</v>
      </c>
      <c r="N145" s="2">
        <v>14</v>
      </c>
      <c r="O145" s="2">
        <v>53.7</v>
      </c>
      <c r="P145" s="2">
        <v>34</v>
      </c>
      <c r="Q145" s="2">
        <v>2.9</v>
      </c>
      <c r="R145" s="2">
        <v>30.5</v>
      </c>
      <c r="S145" s="2">
        <v>85.4</v>
      </c>
      <c r="T145" s="2">
        <v>8.9</v>
      </c>
      <c r="U145" s="2">
        <v>3</v>
      </c>
      <c r="V145" s="2" t="s">
        <v>756</v>
      </c>
    </row>
    <row r="146" spans="1:22">
      <c r="A146" s="1">
        <v>138</v>
      </c>
      <c r="B146" s="2" t="s">
        <v>330</v>
      </c>
      <c r="C146" s="2">
        <v>24</v>
      </c>
      <c r="D146" s="2" t="s">
        <v>266</v>
      </c>
      <c r="E146" s="2" t="s">
        <v>88</v>
      </c>
      <c r="F146" s="2">
        <v>16</v>
      </c>
      <c r="G146" s="2">
        <v>16</v>
      </c>
      <c r="H146" s="2">
        <v>40</v>
      </c>
      <c r="I146" s="2">
        <v>34</v>
      </c>
      <c r="J146" s="2">
        <v>182</v>
      </c>
      <c r="K146" s="2">
        <v>5.4</v>
      </c>
      <c r="L146" s="2">
        <v>2</v>
      </c>
      <c r="M146" s="143">
        <f t="shared" si="2"/>
        <v>5.8823529411764705E-2</v>
      </c>
      <c r="N146" s="2">
        <v>6</v>
      </c>
      <c r="O146" s="2">
        <v>45</v>
      </c>
      <c r="P146" s="2">
        <v>26</v>
      </c>
      <c r="Q146" s="2">
        <v>2.1</v>
      </c>
      <c r="R146" s="2">
        <v>11.4</v>
      </c>
      <c r="S146" s="2">
        <v>85</v>
      </c>
      <c r="T146" s="2">
        <v>4.5999999999999996</v>
      </c>
      <c r="U146" s="2">
        <v>5</v>
      </c>
      <c r="V146" s="2" t="s">
        <v>823</v>
      </c>
    </row>
    <row r="147" spans="1:22" ht="30">
      <c r="A147" s="1">
        <v>139</v>
      </c>
      <c r="B147" s="2" t="s">
        <v>337</v>
      </c>
      <c r="C147" s="2">
        <v>27</v>
      </c>
      <c r="D147" s="2" t="s">
        <v>267</v>
      </c>
      <c r="E147" s="2" t="s">
        <v>88</v>
      </c>
      <c r="F147" s="2">
        <v>16</v>
      </c>
      <c r="G147" s="2">
        <v>16</v>
      </c>
      <c r="H147" s="2">
        <v>43</v>
      </c>
      <c r="I147" s="2">
        <v>33</v>
      </c>
      <c r="J147" s="2">
        <v>278</v>
      </c>
      <c r="K147" s="2">
        <v>8.4</v>
      </c>
      <c r="L147" s="2">
        <v>2</v>
      </c>
      <c r="M147" s="143">
        <f t="shared" si="2"/>
        <v>6.0606060606060608E-2</v>
      </c>
      <c r="N147" s="2">
        <v>12</v>
      </c>
      <c r="O147" s="2">
        <v>44.2</v>
      </c>
      <c r="P147" s="2">
        <v>43</v>
      </c>
      <c r="Q147" s="2">
        <v>2.1</v>
      </c>
      <c r="R147" s="2">
        <v>17.399999999999999</v>
      </c>
      <c r="S147" s="2">
        <v>76.7</v>
      </c>
      <c r="T147" s="2">
        <v>6.5</v>
      </c>
      <c r="U147" s="2">
        <v>2</v>
      </c>
      <c r="V147" s="2" t="s">
        <v>825</v>
      </c>
    </row>
    <row r="148" spans="1:22">
      <c r="A148" s="1">
        <v>140</v>
      </c>
      <c r="B148" s="2" t="s">
        <v>534</v>
      </c>
      <c r="C148" s="2">
        <v>31</v>
      </c>
      <c r="D148" s="2" t="s">
        <v>264</v>
      </c>
      <c r="E148" s="2" t="s">
        <v>89</v>
      </c>
      <c r="F148" s="2">
        <v>16</v>
      </c>
      <c r="G148" s="2">
        <v>9</v>
      </c>
      <c r="H148" s="2">
        <v>44</v>
      </c>
      <c r="I148" s="2">
        <v>33</v>
      </c>
      <c r="J148" s="2">
        <v>394</v>
      </c>
      <c r="K148" s="2">
        <v>11.9</v>
      </c>
      <c r="L148" s="2">
        <v>3</v>
      </c>
      <c r="M148" s="143">
        <f t="shared" si="2"/>
        <v>9.0909090909090912E-2</v>
      </c>
      <c r="N148" s="2">
        <v>20</v>
      </c>
      <c r="O148" s="2">
        <v>56.8</v>
      </c>
      <c r="P148" s="2">
        <v>42</v>
      </c>
      <c r="Q148" s="2">
        <v>2.1</v>
      </c>
      <c r="R148" s="2">
        <v>24.6</v>
      </c>
      <c r="S148" s="2">
        <v>75</v>
      </c>
      <c r="T148" s="2">
        <v>9</v>
      </c>
      <c r="U148" s="2">
        <v>0</v>
      </c>
      <c r="V148" s="2" t="s">
        <v>953</v>
      </c>
    </row>
    <row r="149" spans="1:22">
      <c r="A149" s="1">
        <v>141</v>
      </c>
      <c r="B149" s="2" t="s">
        <v>568</v>
      </c>
      <c r="C149" s="2">
        <v>21</v>
      </c>
      <c r="D149" s="2" t="s">
        <v>293</v>
      </c>
      <c r="E149" s="2" t="s">
        <v>91</v>
      </c>
      <c r="F149" s="2">
        <v>16</v>
      </c>
      <c r="G149" s="2">
        <v>8</v>
      </c>
      <c r="H149" s="2">
        <v>43</v>
      </c>
      <c r="I149" s="2">
        <v>33</v>
      </c>
      <c r="J149" s="2">
        <v>342</v>
      </c>
      <c r="K149" s="2">
        <v>10.4</v>
      </c>
      <c r="L149" s="2">
        <v>1</v>
      </c>
      <c r="M149" s="143">
        <f t="shared" si="2"/>
        <v>3.0303030303030304E-2</v>
      </c>
      <c r="N149" s="2">
        <v>13</v>
      </c>
      <c r="O149" s="2">
        <v>51.2</v>
      </c>
      <c r="P149" s="2">
        <v>46</v>
      </c>
      <c r="Q149" s="2">
        <v>2.1</v>
      </c>
      <c r="R149" s="2">
        <v>21.4</v>
      </c>
      <c r="S149" s="2">
        <v>76.7</v>
      </c>
      <c r="T149" s="2">
        <v>8</v>
      </c>
      <c r="U149" s="2">
        <v>1</v>
      </c>
      <c r="V149" s="2"/>
    </row>
    <row r="150" spans="1:22">
      <c r="A150" s="1">
        <v>142</v>
      </c>
      <c r="B150" s="2" t="s">
        <v>555</v>
      </c>
      <c r="C150" s="2">
        <v>26</v>
      </c>
      <c r="D150" s="2" t="s">
        <v>664</v>
      </c>
      <c r="E150" s="2" t="s">
        <v>88</v>
      </c>
      <c r="F150" s="2">
        <v>15</v>
      </c>
      <c r="G150" s="2">
        <v>14</v>
      </c>
      <c r="H150" s="2">
        <v>41</v>
      </c>
      <c r="I150" s="2">
        <v>33</v>
      </c>
      <c r="J150" s="2">
        <v>168</v>
      </c>
      <c r="K150" s="2">
        <v>5.0999999999999996</v>
      </c>
      <c r="L150" s="2">
        <v>1</v>
      </c>
      <c r="M150" s="143">
        <f t="shared" si="2"/>
        <v>3.0303030303030304E-2</v>
      </c>
      <c r="N150" s="2">
        <v>8</v>
      </c>
      <c r="O150" s="2">
        <v>39</v>
      </c>
      <c r="P150" s="2">
        <v>16</v>
      </c>
      <c r="Q150" s="2">
        <v>2.2000000000000002</v>
      </c>
      <c r="R150" s="2">
        <v>11.2</v>
      </c>
      <c r="S150" s="2">
        <v>80.5</v>
      </c>
      <c r="T150" s="2">
        <v>4.0999999999999996</v>
      </c>
      <c r="U150" s="2">
        <v>7</v>
      </c>
      <c r="V150" s="2"/>
    </row>
    <row r="151" spans="1:22">
      <c r="A151" s="1">
        <v>143</v>
      </c>
      <c r="B151" s="2" t="s">
        <v>569</v>
      </c>
      <c r="C151" s="2">
        <v>28</v>
      </c>
      <c r="D151" s="2" t="s">
        <v>952</v>
      </c>
      <c r="E151" s="2" t="s">
        <v>89</v>
      </c>
      <c r="F151" s="2">
        <v>12</v>
      </c>
      <c r="G151" s="2">
        <v>8</v>
      </c>
      <c r="H151" s="2">
        <v>67</v>
      </c>
      <c r="I151" s="2">
        <v>33</v>
      </c>
      <c r="J151" s="2">
        <v>375</v>
      </c>
      <c r="K151" s="2">
        <v>11.4</v>
      </c>
      <c r="L151" s="2">
        <v>3</v>
      </c>
      <c r="M151" s="143">
        <f t="shared" si="2"/>
        <v>9.0909090909090912E-2</v>
      </c>
      <c r="N151" s="2">
        <v>21</v>
      </c>
      <c r="O151" s="2">
        <v>37.299999999999997</v>
      </c>
      <c r="P151" s="2">
        <v>39</v>
      </c>
      <c r="Q151" s="2">
        <v>2.8</v>
      </c>
      <c r="R151" s="2">
        <v>31.3</v>
      </c>
      <c r="S151" s="2">
        <v>49.3</v>
      </c>
      <c r="T151" s="2">
        <v>5.6</v>
      </c>
      <c r="U151" s="2">
        <v>0</v>
      </c>
      <c r="V151" s="2"/>
    </row>
    <row r="152" spans="1:22">
      <c r="A152" s="1">
        <v>143</v>
      </c>
      <c r="B152" s="2" t="s">
        <v>569</v>
      </c>
      <c r="C152" s="2">
        <v>28</v>
      </c>
      <c r="D152" s="2" t="s">
        <v>293</v>
      </c>
      <c r="E152" s="2" t="s">
        <v>89</v>
      </c>
      <c r="F152" s="2">
        <v>7</v>
      </c>
      <c r="G152" s="2">
        <v>7</v>
      </c>
      <c r="H152" s="2">
        <v>58</v>
      </c>
      <c r="I152" s="2">
        <v>30</v>
      </c>
      <c r="J152" s="2">
        <v>357</v>
      </c>
      <c r="K152" s="2">
        <v>11.9</v>
      </c>
      <c r="L152" s="2">
        <v>3</v>
      </c>
      <c r="M152" s="143">
        <f t="shared" si="2"/>
        <v>0.1</v>
      </c>
      <c r="N152" s="2">
        <v>20</v>
      </c>
      <c r="O152" s="2">
        <v>39.700000000000003</v>
      </c>
      <c r="P152" s="2">
        <v>39</v>
      </c>
      <c r="Q152" s="2">
        <v>4.3</v>
      </c>
      <c r="R152" s="2">
        <v>51</v>
      </c>
      <c r="S152" s="2">
        <v>51.7</v>
      </c>
      <c r="T152" s="2">
        <v>6.2</v>
      </c>
      <c r="U152" s="2">
        <v>0</v>
      </c>
      <c r="V152" s="2"/>
    </row>
    <row r="153" spans="1:22">
      <c r="A153" s="1">
        <v>143</v>
      </c>
      <c r="B153" s="2" t="s">
        <v>569</v>
      </c>
      <c r="C153" s="2">
        <v>28</v>
      </c>
      <c r="D153" s="2" t="s">
        <v>270</v>
      </c>
      <c r="E153" s="2" t="s">
        <v>89</v>
      </c>
      <c r="F153" s="2">
        <v>4</v>
      </c>
      <c r="G153" s="2">
        <v>1</v>
      </c>
      <c r="H153" s="2">
        <v>5</v>
      </c>
      <c r="I153" s="2">
        <v>1</v>
      </c>
      <c r="J153" s="2">
        <v>6</v>
      </c>
      <c r="K153" s="2">
        <v>6</v>
      </c>
      <c r="L153" s="2">
        <v>0</v>
      </c>
      <c r="M153" s="143">
        <f t="shared" si="2"/>
        <v>0</v>
      </c>
      <c r="N153" s="2">
        <v>0</v>
      </c>
      <c r="O153" s="2">
        <v>20</v>
      </c>
      <c r="P153" s="2">
        <v>6</v>
      </c>
      <c r="Q153" s="2">
        <v>0.3</v>
      </c>
      <c r="R153" s="2">
        <v>1.5</v>
      </c>
      <c r="S153" s="2">
        <v>20</v>
      </c>
      <c r="T153" s="2">
        <v>1.2</v>
      </c>
      <c r="U153" s="2">
        <v>0</v>
      </c>
      <c r="V153" s="2"/>
    </row>
    <row r="154" spans="1:22">
      <c r="A154" s="1">
        <v>143</v>
      </c>
      <c r="B154" s="2" t="s">
        <v>569</v>
      </c>
      <c r="C154" s="2">
        <v>28</v>
      </c>
      <c r="D154" s="2" t="s">
        <v>268</v>
      </c>
      <c r="E154" s="2" t="s">
        <v>89</v>
      </c>
      <c r="F154" s="2">
        <v>1</v>
      </c>
      <c r="G154" s="2">
        <v>0</v>
      </c>
      <c r="H154" s="2">
        <v>4</v>
      </c>
      <c r="I154" s="2">
        <v>2</v>
      </c>
      <c r="J154" s="2">
        <v>12</v>
      </c>
      <c r="K154" s="2">
        <v>6</v>
      </c>
      <c r="L154" s="2">
        <v>0</v>
      </c>
      <c r="M154" s="143">
        <f t="shared" si="2"/>
        <v>0</v>
      </c>
      <c r="N154" s="2">
        <v>1</v>
      </c>
      <c r="O154" s="2">
        <v>25</v>
      </c>
      <c r="P154" s="2">
        <v>10</v>
      </c>
      <c r="Q154" s="2">
        <v>2</v>
      </c>
      <c r="R154" s="2">
        <v>12</v>
      </c>
      <c r="S154" s="2">
        <v>50</v>
      </c>
      <c r="T154" s="2">
        <v>3</v>
      </c>
      <c r="U154" s="2">
        <v>0</v>
      </c>
      <c r="V154" s="2"/>
    </row>
    <row r="155" spans="1:22">
      <c r="A155" s="1">
        <v>144</v>
      </c>
      <c r="B155" s="2" t="s">
        <v>643</v>
      </c>
      <c r="C155" s="2">
        <v>23</v>
      </c>
      <c r="D155" s="2" t="s">
        <v>293</v>
      </c>
      <c r="E155" s="2" t="s">
        <v>89</v>
      </c>
      <c r="F155" s="2">
        <v>11</v>
      </c>
      <c r="G155" s="2">
        <v>4</v>
      </c>
      <c r="H155" s="2">
        <v>46</v>
      </c>
      <c r="I155" s="2">
        <v>32</v>
      </c>
      <c r="J155" s="2">
        <v>478</v>
      </c>
      <c r="K155" s="2">
        <v>14.9</v>
      </c>
      <c r="L155" s="2">
        <v>2</v>
      </c>
      <c r="M155" s="143">
        <f t="shared" si="2"/>
        <v>6.25E-2</v>
      </c>
      <c r="N155" s="2">
        <v>23</v>
      </c>
      <c r="O155" s="2">
        <v>58.7</v>
      </c>
      <c r="P155" s="2">
        <v>83</v>
      </c>
      <c r="Q155" s="2">
        <v>2.9</v>
      </c>
      <c r="R155" s="2">
        <v>43.5</v>
      </c>
      <c r="S155" s="2">
        <v>69.599999999999994</v>
      </c>
      <c r="T155" s="2">
        <v>10.4</v>
      </c>
      <c r="U155" s="2">
        <v>0</v>
      </c>
      <c r="V155" s="2"/>
    </row>
    <row r="156" spans="1:22">
      <c r="A156" s="1">
        <v>145</v>
      </c>
      <c r="B156" s="2" t="s">
        <v>375</v>
      </c>
      <c r="C156" s="2">
        <v>25</v>
      </c>
      <c r="D156" s="2" t="s">
        <v>271</v>
      </c>
      <c r="E156" s="2" t="s">
        <v>88</v>
      </c>
      <c r="F156" s="2">
        <v>16</v>
      </c>
      <c r="G156" s="2">
        <v>16</v>
      </c>
      <c r="H156" s="2">
        <v>38</v>
      </c>
      <c r="I156" s="2">
        <v>32</v>
      </c>
      <c r="J156" s="2">
        <v>258</v>
      </c>
      <c r="K156" s="2">
        <v>8.1</v>
      </c>
      <c r="L156" s="2">
        <v>2</v>
      </c>
      <c r="M156" s="143">
        <f t="shared" si="2"/>
        <v>6.25E-2</v>
      </c>
      <c r="N156" s="2">
        <v>14</v>
      </c>
      <c r="O156" s="2">
        <v>50</v>
      </c>
      <c r="P156" s="2">
        <v>28</v>
      </c>
      <c r="Q156" s="2">
        <v>2</v>
      </c>
      <c r="R156" s="2">
        <v>16.100000000000001</v>
      </c>
      <c r="S156" s="2">
        <v>84.2</v>
      </c>
      <c r="T156" s="2">
        <v>6.8</v>
      </c>
      <c r="U156" s="2">
        <v>1</v>
      </c>
      <c r="V156" s="2" t="s">
        <v>651</v>
      </c>
    </row>
    <row r="157" spans="1:22">
      <c r="A157" s="1">
        <v>146</v>
      </c>
      <c r="B157" s="2" t="s">
        <v>438</v>
      </c>
      <c r="C157" s="2">
        <v>26</v>
      </c>
      <c r="D157" s="2" t="s">
        <v>279</v>
      </c>
      <c r="E157" s="2" t="s">
        <v>88</v>
      </c>
      <c r="F157" s="2">
        <v>13</v>
      </c>
      <c r="G157" s="2">
        <v>11</v>
      </c>
      <c r="H157" s="2">
        <v>38</v>
      </c>
      <c r="I157" s="2">
        <v>32</v>
      </c>
      <c r="J157" s="2">
        <v>153</v>
      </c>
      <c r="K157" s="2">
        <v>4.8</v>
      </c>
      <c r="L157" s="2">
        <v>0</v>
      </c>
      <c r="M157" s="143">
        <f t="shared" si="2"/>
        <v>0</v>
      </c>
      <c r="N157" s="2">
        <v>6</v>
      </c>
      <c r="O157" s="2">
        <v>26.3</v>
      </c>
      <c r="P157" s="2">
        <v>15</v>
      </c>
      <c r="Q157" s="2">
        <v>2.5</v>
      </c>
      <c r="R157" s="2">
        <v>11.8</v>
      </c>
      <c r="S157" s="2">
        <v>84.2</v>
      </c>
      <c r="T157" s="2">
        <v>4</v>
      </c>
      <c r="U157" s="2">
        <v>0</v>
      </c>
      <c r="V157" s="2" t="s">
        <v>818</v>
      </c>
    </row>
    <row r="158" spans="1:22">
      <c r="A158" s="1">
        <v>147</v>
      </c>
      <c r="B158" s="2" t="s">
        <v>644</v>
      </c>
      <c r="C158" s="2">
        <v>29</v>
      </c>
      <c r="D158" s="2" t="s">
        <v>293</v>
      </c>
      <c r="E158" s="2" t="s">
        <v>89</v>
      </c>
      <c r="F158" s="2">
        <v>17</v>
      </c>
      <c r="G158" s="2">
        <v>5</v>
      </c>
      <c r="H158" s="2">
        <v>57</v>
      </c>
      <c r="I158" s="2">
        <v>32</v>
      </c>
      <c r="J158" s="2">
        <v>351</v>
      </c>
      <c r="K158" s="2">
        <v>11</v>
      </c>
      <c r="L158" s="2">
        <v>3</v>
      </c>
      <c r="M158" s="143">
        <f t="shared" si="2"/>
        <v>9.375E-2</v>
      </c>
      <c r="N158" s="2">
        <v>18</v>
      </c>
      <c r="O158" s="2">
        <v>49.1</v>
      </c>
      <c r="P158" s="2">
        <v>21</v>
      </c>
      <c r="Q158" s="2">
        <v>1.9</v>
      </c>
      <c r="R158" s="2">
        <v>20.6</v>
      </c>
      <c r="S158" s="2">
        <v>56.1</v>
      </c>
      <c r="T158" s="2">
        <v>6.2</v>
      </c>
      <c r="U158" s="2">
        <v>0</v>
      </c>
      <c r="V158" s="2"/>
    </row>
    <row r="159" spans="1:22">
      <c r="A159" s="1">
        <v>148</v>
      </c>
      <c r="B159" s="2" t="s">
        <v>632</v>
      </c>
      <c r="C159" s="2">
        <v>27</v>
      </c>
      <c r="D159" s="2" t="s">
        <v>646</v>
      </c>
      <c r="E159" s="2" t="s">
        <v>91</v>
      </c>
      <c r="F159" s="2">
        <v>17</v>
      </c>
      <c r="G159" s="2">
        <v>17</v>
      </c>
      <c r="H159" s="2">
        <v>43</v>
      </c>
      <c r="I159" s="2">
        <v>32</v>
      </c>
      <c r="J159" s="2">
        <v>413</v>
      </c>
      <c r="K159" s="2">
        <v>12.9</v>
      </c>
      <c r="L159" s="2">
        <v>5</v>
      </c>
      <c r="M159" s="143">
        <f t="shared" si="2"/>
        <v>0.15625</v>
      </c>
      <c r="N159" s="2">
        <v>21</v>
      </c>
      <c r="O159" s="2">
        <v>60.5</v>
      </c>
      <c r="P159" s="2">
        <v>41</v>
      </c>
      <c r="Q159" s="2">
        <v>1.9</v>
      </c>
      <c r="R159" s="2">
        <v>24.3</v>
      </c>
      <c r="S159" s="2">
        <v>74.400000000000006</v>
      </c>
      <c r="T159" s="2">
        <v>9.6</v>
      </c>
      <c r="U159" s="2">
        <v>0</v>
      </c>
      <c r="V159" s="2"/>
    </row>
    <row r="160" spans="1:22">
      <c r="A160" s="1">
        <v>149</v>
      </c>
      <c r="B160" s="2" t="s">
        <v>503</v>
      </c>
      <c r="C160" s="2">
        <v>24</v>
      </c>
      <c r="D160" s="2" t="s">
        <v>646</v>
      </c>
      <c r="E160" s="2" t="s">
        <v>89</v>
      </c>
      <c r="F160" s="2">
        <v>8</v>
      </c>
      <c r="G160" s="2">
        <v>8</v>
      </c>
      <c r="H160" s="2">
        <v>44</v>
      </c>
      <c r="I160" s="2">
        <v>32</v>
      </c>
      <c r="J160" s="2">
        <v>400</v>
      </c>
      <c r="K160" s="2">
        <v>12.5</v>
      </c>
      <c r="L160" s="2">
        <v>1</v>
      </c>
      <c r="M160" s="143">
        <f t="shared" si="2"/>
        <v>3.125E-2</v>
      </c>
      <c r="N160" s="2">
        <v>22</v>
      </c>
      <c r="O160" s="2">
        <v>65.900000000000006</v>
      </c>
      <c r="P160" s="2">
        <v>39</v>
      </c>
      <c r="Q160" s="2">
        <v>4</v>
      </c>
      <c r="R160" s="2">
        <v>50</v>
      </c>
      <c r="S160" s="2">
        <v>72.7</v>
      </c>
      <c r="T160" s="2">
        <v>9.1</v>
      </c>
      <c r="U160" s="2">
        <v>1</v>
      </c>
      <c r="V160" s="2"/>
    </row>
    <row r="161" spans="1:22">
      <c r="A161" s="1">
        <v>150</v>
      </c>
      <c r="B161" s="2" t="s">
        <v>631</v>
      </c>
      <c r="C161" s="2">
        <v>31</v>
      </c>
      <c r="D161" s="2" t="s">
        <v>648</v>
      </c>
      <c r="E161" s="2" t="s">
        <v>89</v>
      </c>
      <c r="F161" s="2">
        <v>14</v>
      </c>
      <c r="G161" s="2">
        <v>5</v>
      </c>
      <c r="H161" s="2">
        <v>51</v>
      </c>
      <c r="I161" s="2">
        <v>32</v>
      </c>
      <c r="J161" s="2">
        <v>334</v>
      </c>
      <c r="K161" s="2">
        <v>10.4</v>
      </c>
      <c r="L161" s="2">
        <v>1</v>
      </c>
      <c r="M161" s="143">
        <f t="shared" si="2"/>
        <v>3.125E-2</v>
      </c>
      <c r="N161" s="2">
        <v>16</v>
      </c>
      <c r="O161" s="2">
        <v>49</v>
      </c>
      <c r="P161" s="2">
        <v>30</v>
      </c>
      <c r="Q161" s="2">
        <v>2.2999999999999998</v>
      </c>
      <c r="R161" s="2">
        <v>23.9</v>
      </c>
      <c r="S161" s="2">
        <v>62.7</v>
      </c>
      <c r="T161" s="2">
        <v>6.5</v>
      </c>
      <c r="U161" s="2">
        <v>0</v>
      </c>
      <c r="V161" s="2"/>
    </row>
    <row r="162" spans="1:22">
      <c r="A162" s="1">
        <v>151</v>
      </c>
      <c r="B162" s="2" t="s">
        <v>615</v>
      </c>
      <c r="C162" s="2">
        <v>22</v>
      </c>
      <c r="D162" s="2" t="s">
        <v>278</v>
      </c>
      <c r="E162" s="2" t="s">
        <v>89</v>
      </c>
      <c r="F162" s="2">
        <v>17</v>
      </c>
      <c r="G162" s="2">
        <v>7</v>
      </c>
      <c r="H162" s="2">
        <v>51</v>
      </c>
      <c r="I162" s="2">
        <v>32</v>
      </c>
      <c r="J162" s="2">
        <v>390</v>
      </c>
      <c r="K162" s="2">
        <v>12.2</v>
      </c>
      <c r="L162" s="2">
        <v>3</v>
      </c>
      <c r="M162" s="143">
        <f t="shared" si="2"/>
        <v>9.375E-2</v>
      </c>
      <c r="N162" s="2">
        <v>19</v>
      </c>
      <c r="O162" s="2">
        <v>52.9</v>
      </c>
      <c r="P162" s="2">
        <v>30</v>
      </c>
      <c r="Q162" s="2">
        <v>1.9</v>
      </c>
      <c r="R162" s="2">
        <v>22.9</v>
      </c>
      <c r="S162" s="2">
        <v>62.7</v>
      </c>
      <c r="T162" s="2">
        <v>7.6</v>
      </c>
      <c r="U162" s="2">
        <v>2</v>
      </c>
      <c r="V162" s="2"/>
    </row>
    <row r="163" spans="1:22">
      <c r="A163" s="1">
        <v>152</v>
      </c>
      <c r="B163" s="2" t="s">
        <v>582</v>
      </c>
      <c r="C163" s="2">
        <v>27</v>
      </c>
      <c r="D163" s="2" t="s">
        <v>291</v>
      </c>
      <c r="E163" s="2" t="s">
        <v>89</v>
      </c>
      <c r="F163" s="2">
        <v>17</v>
      </c>
      <c r="G163" s="2">
        <v>9</v>
      </c>
      <c r="H163" s="2">
        <v>60</v>
      </c>
      <c r="I163" s="2">
        <v>32</v>
      </c>
      <c r="J163" s="2">
        <v>497</v>
      </c>
      <c r="K163" s="2">
        <v>15.5</v>
      </c>
      <c r="L163" s="2">
        <v>9</v>
      </c>
      <c r="M163" s="143">
        <f t="shared" si="2"/>
        <v>0.28125</v>
      </c>
      <c r="N163" s="2">
        <v>25</v>
      </c>
      <c r="O163" s="2">
        <v>46.7</v>
      </c>
      <c r="P163" s="2">
        <v>98</v>
      </c>
      <c r="Q163" s="2">
        <v>1.9</v>
      </c>
      <c r="R163" s="2">
        <v>29.2</v>
      </c>
      <c r="S163" s="2">
        <v>53.3</v>
      </c>
      <c r="T163" s="2">
        <v>8.3000000000000007</v>
      </c>
      <c r="U163" s="2">
        <v>0</v>
      </c>
      <c r="V163" s="2"/>
    </row>
    <row r="164" spans="1:22">
      <c r="A164" s="1">
        <v>153</v>
      </c>
      <c r="B164" s="2" t="s">
        <v>382</v>
      </c>
      <c r="C164" s="2">
        <v>31</v>
      </c>
      <c r="D164" s="2" t="s">
        <v>271</v>
      </c>
      <c r="E164" s="2" t="s">
        <v>89</v>
      </c>
      <c r="F164" s="2">
        <v>17</v>
      </c>
      <c r="G164" s="2">
        <v>13</v>
      </c>
      <c r="H164" s="2">
        <v>50</v>
      </c>
      <c r="I164" s="2">
        <v>31</v>
      </c>
      <c r="J164" s="2">
        <v>378</v>
      </c>
      <c r="K164" s="2">
        <v>12.2</v>
      </c>
      <c r="L164" s="2">
        <v>5</v>
      </c>
      <c r="M164" s="143">
        <f t="shared" si="2"/>
        <v>0.16129032258064516</v>
      </c>
      <c r="N164" s="2">
        <v>25</v>
      </c>
      <c r="O164" s="2">
        <v>58</v>
      </c>
      <c r="P164" s="2">
        <v>44</v>
      </c>
      <c r="Q164" s="2">
        <v>1.8</v>
      </c>
      <c r="R164" s="2">
        <v>22.2</v>
      </c>
      <c r="S164" s="2">
        <v>62</v>
      </c>
      <c r="T164" s="2">
        <v>7.6</v>
      </c>
      <c r="U164" s="2">
        <v>0</v>
      </c>
      <c r="V164" s="2"/>
    </row>
    <row r="165" spans="1:22">
      <c r="A165" s="1">
        <v>154</v>
      </c>
      <c r="B165" s="2" t="s">
        <v>951</v>
      </c>
      <c r="C165" s="2">
        <v>26</v>
      </c>
      <c r="D165" s="2" t="s">
        <v>289</v>
      </c>
      <c r="E165" s="2" t="s">
        <v>89</v>
      </c>
      <c r="F165" s="2">
        <v>17</v>
      </c>
      <c r="G165" s="2">
        <v>7</v>
      </c>
      <c r="H165" s="2">
        <v>45</v>
      </c>
      <c r="I165" s="2">
        <v>31</v>
      </c>
      <c r="J165" s="2">
        <v>293</v>
      </c>
      <c r="K165" s="2">
        <v>9.5</v>
      </c>
      <c r="L165" s="2">
        <v>1</v>
      </c>
      <c r="M165" s="143">
        <f t="shared" si="2"/>
        <v>3.2258064516129031E-2</v>
      </c>
      <c r="N165" s="2">
        <v>12</v>
      </c>
      <c r="O165" s="2">
        <v>46.7</v>
      </c>
      <c r="P165" s="2">
        <v>41</v>
      </c>
      <c r="Q165" s="2">
        <v>1.8</v>
      </c>
      <c r="R165" s="2">
        <v>17.2</v>
      </c>
      <c r="S165" s="2">
        <v>68.900000000000006</v>
      </c>
      <c r="T165" s="2">
        <v>6.5</v>
      </c>
      <c r="U165" s="2">
        <v>2</v>
      </c>
      <c r="V165" s="2"/>
    </row>
    <row r="166" spans="1:22">
      <c r="A166" s="1">
        <v>155</v>
      </c>
      <c r="B166" s="2" t="s">
        <v>312</v>
      </c>
      <c r="C166" s="2">
        <v>24</v>
      </c>
      <c r="D166" s="2" t="s">
        <v>654</v>
      </c>
      <c r="E166" s="2" t="s">
        <v>89</v>
      </c>
      <c r="F166" s="2">
        <v>11</v>
      </c>
      <c r="G166" s="2">
        <v>4</v>
      </c>
      <c r="H166" s="2">
        <v>46</v>
      </c>
      <c r="I166" s="2">
        <v>31</v>
      </c>
      <c r="J166" s="2">
        <v>400</v>
      </c>
      <c r="K166" s="2">
        <v>12.9</v>
      </c>
      <c r="L166" s="2">
        <v>3</v>
      </c>
      <c r="M166" s="143">
        <f t="shared" si="2"/>
        <v>9.6774193548387094E-2</v>
      </c>
      <c r="N166" s="2">
        <v>19</v>
      </c>
      <c r="O166" s="2">
        <v>56.5</v>
      </c>
      <c r="P166" s="2">
        <v>46</v>
      </c>
      <c r="Q166" s="2">
        <v>2.8</v>
      </c>
      <c r="R166" s="2">
        <v>36.4</v>
      </c>
      <c r="S166" s="2">
        <v>67.400000000000006</v>
      </c>
      <c r="T166" s="2">
        <v>8.6999999999999993</v>
      </c>
      <c r="U166" s="2">
        <v>0</v>
      </c>
      <c r="V166" s="2"/>
    </row>
    <row r="167" spans="1:22">
      <c r="A167" s="1">
        <v>156</v>
      </c>
      <c r="B167" s="2" t="s">
        <v>335</v>
      </c>
      <c r="C167" s="2">
        <v>30</v>
      </c>
      <c r="D167" s="2" t="s">
        <v>266</v>
      </c>
      <c r="E167" s="2" t="s">
        <v>89</v>
      </c>
      <c r="F167" s="2">
        <v>17</v>
      </c>
      <c r="G167" s="2">
        <v>17</v>
      </c>
      <c r="H167" s="2">
        <v>64</v>
      </c>
      <c r="I167" s="2">
        <v>31</v>
      </c>
      <c r="J167" s="2">
        <v>505</v>
      </c>
      <c r="K167" s="2">
        <v>16.3</v>
      </c>
      <c r="L167" s="2">
        <v>7</v>
      </c>
      <c r="M167" s="143">
        <f t="shared" si="2"/>
        <v>0.22580645161290322</v>
      </c>
      <c r="N167" s="2">
        <v>27</v>
      </c>
      <c r="O167" s="2">
        <v>46.9</v>
      </c>
      <c r="P167" s="2">
        <v>46</v>
      </c>
      <c r="Q167" s="2">
        <v>1.8</v>
      </c>
      <c r="R167" s="2">
        <v>29.7</v>
      </c>
      <c r="S167" s="2">
        <v>48.4</v>
      </c>
      <c r="T167" s="2">
        <v>7.9</v>
      </c>
      <c r="U167" s="2">
        <v>0</v>
      </c>
      <c r="V167" s="2"/>
    </row>
    <row r="168" spans="1:22">
      <c r="A168" s="1">
        <v>157</v>
      </c>
      <c r="B168" s="2" t="s">
        <v>379</v>
      </c>
      <c r="C168" s="2">
        <v>28</v>
      </c>
      <c r="D168" s="2" t="s">
        <v>271</v>
      </c>
      <c r="E168" s="2" t="s">
        <v>89</v>
      </c>
      <c r="F168" s="2">
        <v>14</v>
      </c>
      <c r="G168" s="2">
        <v>2</v>
      </c>
      <c r="H168" s="2">
        <v>46</v>
      </c>
      <c r="I168" s="2">
        <v>31</v>
      </c>
      <c r="J168" s="2">
        <v>253</v>
      </c>
      <c r="K168" s="2">
        <v>8.1999999999999993</v>
      </c>
      <c r="L168" s="2">
        <v>1</v>
      </c>
      <c r="M168" s="143">
        <f t="shared" si="2"/>
        <v>3.2258064516129031E-2</v>
      </c>
      <c r="N168" s="2">
        <v>9</v>
      </c>
      <c r="O168" s="2">
        <v>37</v>
      </c>
      <c r="P168" s="2">
        <v>38</v>
      </c>
      <c r="Q168" s="2">
        <v>2.2000000000000002</v>
      </c>
      <c r="R168" s="2">
        <v>18.100000000000001</v>
      </c>
      <c r="S168" s="2">
        <v>67.400000000000006</v>
      </c>
      <c r="T168" s="2">
        <v>5.5</v>
      </c>
      <c r="U168" s="2">
        <v>0</v>
      </c>
      <c r="V168" s="2"/>
    </row>
    <row r="169" spans="1:22">
      <c r="A169" s="1">
        <v>158</v>
      </c>
      <c r="B169" s="2" t="s">
        <v>800</v>
      </c>
      <c r="C169" s="2">
        <v>28</v>
      </c>
      <c r="D169" s="2" t="s">
        <v>272</v>
      </c>
      <c r="E169" s="2" t="s">
        <v>89</v>
      </c>
      <c r="F169" s="2">
        <v>17</v>
      </c>
      <c r="G169" s="2">
        <v>2</v>
      </c>
      <c r="H169" s="2">
        <v>52</v>
      </c>
      <c r="I169" s="2">
        <v>31</v>
      </c>
      <c r="J169" s="2">
        <v>420</v>
      </c>
      <c r="K169" s="2">
        <v>13.5</v>
      </c>
      <c r="L169" s="2">
        <v>2</v>
      </c>
      <c r="M169" s="143">
        <f t="shared" si="2"/>
        <v>6.4516129032258063E-2</v>
      </c>
      <c r="N169" s="2">
        <v>18</v>
      </c>
      <c r="O169" s="2">
        <v>48.1</v>
      </c>
      <c r="P169" s="2">
        <v>64</v>
      </c>
      <c r="Q169" s="2">
        <v>1.8</v>
      </c>
      <c r="R169" s="2">
        <v>24.7</v>
      </c>
      <c r="S169" s="2">
        <v>59.6</v>
      </c>
      <c r="T169" s="2">
        <v>8.1</v>
      </c>
      <c r="U169" s="2">
        <v>3</v>
      </c>
      <c r="V169" s="2" t="s">
        <v>659</v>
      </c>
    </row>
    <row r="170" spans="1:22">
      <c r="A170" s="1">
        <v>159</v>
      </c>
      <c r="B170" s="2" t="s">
        <v>950</v>
      </c>
      <c r="C170" s="2">
        <v>22</v>
      </c>
      <c r="D170" s="2" t="s">
        <v>277</v>
      </c>
      <c r="E170" s="2" t="s">
        <v>91</v>
      </c>
      <c r="F170" s="2">
        <v>17</v>
      </c>
      <c r="G170" s="2">
        <v>6</v>
      </c>
      <c r="H170" s="2">
        <v>38</v>
      </c>
      <c r="I170" s="2">
        <v>30</v>
      </c>
      <c r="J170" s="2">
        <v>245</v>
      </c>
      <c r="K170" s="2">
        <v>8.1999999999999993</v>
      </c>
      <c r="L170" s="2">
        <v>4</v>
      </c>
      <c r="M170" s="143">
        <f t="shared" si="2"/>
        <v>0.13333333333333333</v>
      </c>
      <c r="N170" s="2">
        <v>18</v>
      </c>
      <c r="O170" s="2">
        <v>63.2</v>
      </c>
      <c r="P170" s="2">
        <v>20</v>
      </c>
      <c r="Q170" s="2">
        <v>1.8</v>
      </c>
      <c r="R170" s="2">
        <v>14.4</v>
      </c>
      <c r="S170" s="2">
        <v>78.900000000000006</v>
      </c>
      <c r="T170" s="2">
        <v>6.4</v>
      </c>
      <c r="U170" s="2">
        <v>0</v>
      </c>
      <c r="V170" s="2"/>
    </row>
    <row r="171" spans="1:22">
      <c r="A171" s="1">
        <v>160</v>
      </c>
      <c r="B171" s="2" t="s">
        <v>543</v>
      </c>
      <c r="C171" s="2">
        <v>25</v>
      </c>
      <c r="D171" s="2" t="s">
        <v>290</v>
      </c>
      <c r="E171" s="2" t="s">
        <v>89</v>
      </c>
      <c r="F171" s="2">
        <v>16</v>
      </c>
      <c r="G171" s="2">
        <v>3</v>
      </c>
      <c r="H171" s="2">
        <v>40</v>
      </c>
      <c r="I171" s="2">
        <v>30</v>
      </c>
      <c r="J171" s="2">
        <v>308</v>
      </c>
      <c r="K171" s="2">
        <v>10.3</v>
      </c>
      <c r="L171" s="2">
        <v>1</v>
      </c>
      <c r="M171" s="143">
        <f t="shared" si="2"/>
        <v>3.3333333333333333E-2</v>
      </c>
      <c r="N171" s="2">
        <v>13</v>
      </c>
      <c r="O171" s="2">
        <v>47.5</v>
      </c>
      <c r="P171" s="2">
        <v>51</v>
      </c>
      <c r="Q171" s="2">
        <v>1.9</v>
      </c>
      <c r="R171" s="2">
        <v>19.3</v>
      </c>
      <c r="S171" s="2">
        <v>75</v>
      </c>
      <c r="T171" s="2">
        <v>7.7</v>
      </c>
      <c r="U171" s="2">
        <v>1</v>
      </c>
      <c r="V171" s="2"/>
    </row>
    <row r="172" spans="1:22">
      <c r="A172" s="1">
        <v>161</v>
      </c>
      <c r="B172" s="2" t="s">
        <v>332</v>
      </c>
      <c r="C172" s="2">
        <v>25</v>
      </c>
      <c r="D172" s="2" t="s">
        <v>266</v>
      </c>
      <c r="E172" s="2" t="s">
        <v>91</v>
      </c>
      <c r="F172" s="2">
        <v>17</v>
      </c>
      <c r="G172" s="2">
        <v>9</v>
      </c>
      <c r="H172" s="2">
        <v>49</v>
      </c>
      <c r="I172" s="2">
        <v>30</v>
      </c>
      <c r="J172" s="2">
        <v>294</v>
      </c>
      <c r="K172" s="2">
        <v>9.8000000000000007</v>
      </c>
      <c r="L172" s="2">
        <v>1</v>
      </c>
      <c r="M172" s="143">
        <f t="shared" si="2"/>
        <v>3.3333333333333333E-2</v>
      </c>
      <c r="N172" s="2">
        <v>15</v>
      </c>
      <c r="O172" s="2">
        <v>53.1</v>
      </c>
      <c r="P172" s="2">
        <v>23</v>
      </c>
      <c r="Q172" s="2">
        <v>1.8</v>
      </c>
      <c r="R172" s="2">
        <v>17.3</v>
      </c>
      <c r="S172" s="2">
        <v>61.2</v>
      </c>
      <c r="T172" s="2">
        <v>6</v>
      </c>
      <c r="U172" s="2">
        <v>0</v>
      </c>
      <c r="V172" s="2"/>
    </row>
    <row r="173" spans="1:22">
      <c r="A173" s="1">
        <v>162</v>
      </c>
      <c r="B173" s="2" t="s">
        <v>547</v>
      </c>
      <c r="C173" s="2">
        <v>23</v>
      </c>
      <c r="D173" s="2" t="s">
        <v>291</v>
      </c>
      <c r="E173" s="2" t="s">
        <v>88</v>
      </c>
      <c r="F173" s="2">
        <v>12</v>
      </c>
      <c r="G173" s="2">
        <v>1</v>
      </c>
      <c r="H173" s="2">
        <v>35</v>
      </c>
      <c r="I173" s="2">
        <v>30</v>
      </c>
      <c r="J173" s="2">
        <v>224</v>
      </c>
      <c r="K173" s="2">
        <v>7.5</v>
      </c>
      <c r="L173" s="2">
        <v>1</v>
      </c>
      <c r="M173" s="143">
        <f t="shared" si="2"/>
        <v>3.3333333333333333E-2</v>
      </c>
      <c r="N173" s="2">
        <v>9</v>
      </c>
      <c r="O173" s="2">
        <v>40</v>
      </c>
      <c r="P173" s="2">
        <v>43</v>
      </c>
      <c r="Q173" s="2">
        <v>2.5</v>
      </c>
      <c r="R173" s="2">
        <v>18.7</v>
      </c>
      <c r="S173" s="2">
        <v>85.7</v>
      </c>
      <c r="T173" s="2">
        <v>6.4</v>
      </c>
      <c r="U173" s="2">
        <v>1</v>
      </c>
      <c r="V173" s="2"/>
    </row>
    <row r="174" spans="1:22">
      <c r="A174" s="1">
        <v>163</v>
      </c>
      <c r="B174" s="2" t="s">
        <v>380</v>
      </c>
      <c r="C174" s="2">
        <v>21</v>
      </c>
      <c r="D174" s="2" t="s">
        <v>271</v>
      </c>
      <c r="E174" s="2" t="s">
        <v>89</v>
      </c>
      <c r="F174" s="2">
        <v>13</v>
      </c>
      <c r="G174" s="2">
        <v>12</v>
      </c>
      <c r="H174" s="2">
        <v>57</v>
      </c>
      <c r="I174" s="2">
        <v>29</v>
      </c>
      <c r="J174" s="2">
        <v>556</v>
      </c>
      <c r="K174" s="2">
        <v>19.2</v>
      </c>
      <c r="L174" s="2">
        <v>4</v>
      </c>
      <c r="M174" s="143">
        <f t="shared" si="2"/>
        <v>0.13793103448275862</v>
      </c>
      <c r="N174" s="2">
        <v>22</v>
      </c>
      <c r="O174" s="2">
        <v>43.9</v>
      </c>
      <c r="P174" s="2">
        <v>64</v>
      </c>
      <c r="Q174" s="2">
        <v>2.2000000000000002</v>
      </c>
      <c r="R174" s="2">
        <v>42.8</v>
      </c>
      <c r="S174" s="2">
        <v>50.9</v>
      </c>
      <c r="T174" s="2">
        <v>9.8000000000000007</v>
      </c>
      <c r="U174" s="2">
        <v>0</v>
      </c>
      <c r="V174" s="2"/>
    </row>
    <row r="175" spans="1:22">
      <c r="A175" s="1">
        <v>164</v>
      </c>
      <c r="B175" s="2" t="s">
        <v>509</v>
      </c>
      <c r="C175" s="2">
        <v>23</v>
      </c>
      <c r="D175" s="2" t="s">
        <v>287</v>
      </c>
      <c r="E175" s="2" t="s">
        <v>91</v>
      </c>
      <c r="F175" s="2">
        <v>12</v>
      </c>
      <c r="G175" s="2">
        <v>11</v>
      </c>
      <c r="H175" s="2">
        <v>43</v>
      </c>
      <c r="I175" s="2">
        <v>29</v>
      </c>
      <c r="J175" s="2">
        <v>331</v>
      </c>
      <c r="K175" s="2">
        <v>11.4</v>
      </c>
      <c r="L175" s="2">
        <v>1</v>
      </c>
      <c r="M175" s="143">
        <f t="shared" si="2"/>
        <v>3.4482758620689655E-2</v>
      </c>
      <c r="N175" s="2">
        <v>16</v>
      </c>
      <c r="O175" s="2">
        <v>51.2</v>
      </c>
      <c r="P175" s="2">
        <v>35</v>
      </c>
      <c r="Q175" s="2">
        <v>2.4</v>
      </c>
      <c r="R175" s="2">
        <v>27.6</v>
      </c>
      <c r="S175" s="2">
        <v>67.400000000000006</v>
      </c>
      <c r="T175" s="2">
        <v>7.7</v>
      </c>
      <c r="U175" s="2">
        <v>0</v>
      </c>
      <c r="V175" s="2"/>
    </row>
    <row r="176" spans="1:22">
      <c r="A176" s="1">
        <v>165</v>
      </c>
      <c r="B176" s="2" t="s">
        <v>453</v>
      </c>
      <c r="C176" s="2">
        <v>24</v>
      </c>
      <c r="D176" s="2" t="s">
        <v>280</v>
      </c>
      <c r="E176" s="2" t="s">
        <v>89</v>
      </c>
      <c r="F176" s="2">
        <v>11</v>
      </c>
      <c r="G176" s="2">
        <v>6</v>
      </c>
      <c r="H176" s="2">
        <v>49</v>
      </c>
      <c r="I176" s="2">
        <v>29</v>
      </c>
      <c r="J176" s="2">
        <v>339</v>
      </c>
      <c r="K176" s="2">
        <v>11.7</v>
      </c>
      <c r="L176" s="2">
        <v>3</v>
      </c>
      <c r="M176" s="143">
        <f t="shared" si="2"/>
        <v>0.10344827586206896</v>
      </c>
      <c r="N176" s="2">
        <v>15</v>
      </c>
      <c r="O176" s="2">
        <v>49</v>
      </c>
      <c r="P176" s="2">
        <v>38</v>
      </c>
      <c r="Q176" s="2">
        <v>2.6</v>
      </c>
      <c r="R176" s="2">
        <v>30.8</v>
      </c>
      <c r="S176" s="2">
        <v>59.2</v>
      </c>
      <c r="T176" s="2">
        <v>6.9</v>
      </c>
      <c r="U176" s="2">
        <v>1</v>
      </c>
      <c r="V176" s="2"/>
    </row>
    <row r="177" spans="1:22">
      <c r="A177" s="1">
        <v>166</v>
      </c>
      <c r="B177" s="2" t="s">
        <v>359</v>
      </c>
      <c r="C177" s="2">
        <v>25</v>
      </c>
      <c r="D177" s="2" t="s">
        <v>694</v>
      </c>
      <c r="E177" s="2" t="s">
        <v>89</v>
      </c>
      <c r="F177" s="2">
        <v>15</v>
      </c>
      <c r="G177" s="2">
        <v>15</v>
      </c>
      <c r="H177" s="2">
        <v>53</v>
      </c>
      <c r="I177" s="2">
        <v>29</v>
      </c>
      <c r="J177" s="2">
        <v>620</v>
      </c>
      <c r="K177" s="2">
        <v>21.4</v>
      </c>
      <c r="L177" s="2">
        <v>2</v>
      </c>
      <c r="M177" s="143">
        <f t="shared" si="2"/>
        <v>6.8965517241379309E-2</v>
      </c>
      <c r="N177" s="2">
        <v>21</v>
      </c>
      <c r="O177" s="2">
        <v>47.2</v>
      </c>
      <c r="P177" s="2">
        <v>60</v>
      </c>
      <c r="Q177" s="2">
        <v>1.9</v>
      </c>
      <c r="R177" s="2">
        <v>41.3</v>
      </c>
      <c r="S177" s="2">
        <v>54.7</v>
      </c>
      <c r="T177" s="2">
        <v>11.7</v>
      </c>
      <c r="U177" s="2">
        <v>1</v>
      </c>
      <c r="V177" s="2"/>
    </row>
    <row r="178" spans="1:22">
      <c r="A178" s="1">
        <v>167</v>
      </c>
      <c r="B178" s="2" t="s">
        <v>561</v>
      </c>
      <c r="C178" s="2">
        <v>29</v>
      </c>
      <c r="D178" s="2" t="s">
        <v>664</v>
      </c>
      <c r="E178" s="2" t="s">
        <v>89</v>
      </c>
      <c r="F178" s="2">
        <v>12</v>
      </c>
      <c r="G178" s="2">
        <v>9</v>
      </c>
      <c r="H178" s="2">
        <v>38</v>
      </c>
      <c r="I178" s="2">
        <v>28</v>
      </c>
      <c r="J178" s="2">
        <v>305</v>
      </c>
      <c r="K178" s="2">
        <v>10.9</v>
      </c>
      <c r="L178" s="2">
        <v>1</v>
      </c>
      <c r="M178" s="143">
        <f t="shared" si="2"/>
        <v>3.5714285714285712E-2</v>
      </c>
      <c r="N178" s="2">
        <v>13</v>
      </c>
      <c r="O178" s="2">
        <v>55.3</v>
      </c>
      <c r="P178" s="2">
        <v>37</v>
      </c>
      <c r="Q178" s="2">
        <v>2.2999999999999998</v>
      </c>
      <c r="R178" s="2">
        <v>25.4</v>
      </c>
      <c r="S178" s="2">
        <v>73.7</v>
      </c>
      <c r="T178" s="2">
        <v>8</v>
      </c>
      <c r="U178" s="2">
        <v>0</v>
      </c>
      <c r="V178" s="2"/>
    </row>
    <row r="179" spans="1:22">
      <c r="A179" s="1">
        <v>168</v>
      </c>
      <c r="B179" s="2" t="s">
        <v>535</v>
      </c>
      <c r="C179" s="2">
        <v>21</v>
      </c>
      <c r="D179" s="2" t="s">
        <v>289</v>
      </c>
      <c r="E179" s="2" t="s">
        <v>89</v>
      </c>
      <c r="F179" s="2">
        <v>16</v>
      </c>
      <c r="G179" s="2">
        <v>6</v>
      </c>
      <c r="H179" s="2">
        <v>53</v>
      </c>
      <c r="I179" s="2">
        <v>28</v>
      </c>
      <c r="J179" s="2">
        <v>263</v>
      </c>
      <c r="K179" s="2">
        <v>9.4</v>
      </c>
      <c r="L179" s="2">
        <v>2</v>
      </c>
      <c r="M179" s="143">
        <f t="shared" si="2"/>
        <v>7.1428571428571425E-2</v>
      </c>
      <c r="N179" s="2">
        <v>11</v>
      </c>
      <c r="O179" s="2">
        <v>35.799999999999997</v>
      </c>
      <c r="P179" s="2">
        <v>30</v>
      </c>
      <c r="Q179" s="2">
        <v>1.8</v>
      </c>
      <c r="R179" s="2">
        <v>16.399999999999999</v>
      </c>
      <c r="S179" s="2">
        <v>52.8</v>
      </c>
      <c r="T179" s="2">
        <v>5</v>
      </c>
      <c r="U179" s="2">
        <v>0</v>
      </c>
      <c r="V179" s="2"/>
    </row>
    <row r="180" spans="1:22">
      <c r="A180" s="1">
        <v>169</v>
      </c>
      <c r="B180" s="2" t="s">
        <v>471</v>
      </c>
      <c r="C180" s="2">
        <v>25</v>
      </c>
      <c r="D180" s="2" t="s">
        <v>282</v>
      </c>
      <c r="E180" s="2" t="s">
        <v>89</v>
      </c>
      <c r="F180" s="2">
        <v>17</v>
      </c>
      <c r="G180" s="2">
        <v>7</v>
      </c>
      <c r="H180" s="2">
        <v>42</v>
      </c>
      <c r="I180" s="2">
        <v>28</v>
      </c>
      <c r="J180" s="2">
        <v>414</v>
      </c>
      <c r="K180" s="2">
        <v>14.8</v>
      </c>
      <c r="L180" s="2">
        <v>6</v>
      </c>
      <c r="M180" s="143">
        <f t="shared" si="2"/>
        <v>0.21428571428571427</v>
      </c>
      <c r="N180" s="2">
        <v>22</v>
      </c>
      <c r="O180" s="2">
        <v>59.5</v>
      </c>
      <c r="P180" s="2">
        <v>33</v>
      </c>
      <c r="Q180" s="2">
        <v>1.6</v>
      </c>
      <c r="R180" s="2">
        <v>24.4</v>
      </c>
      <c r="S180" s="2">
        <v>66.7</v>
      </c>
      <c r="T180" s="2">
        <v>9.9</v>
      </c>
      <c r="U180" s="2">
        <v>1</v>
      </c>
      <c r="V180" s="2"/>
    </row>
    <row r="181" spans="1:22">
      <c r="A181" s="1">
        <v>170</v>
      </c>
      <c r="B181" s="2" t="s">
        <v>529</v>
      </c>
      <c r="C181" s="2">
        <v>29</v>
      </c>
      <c r="D181" s="2" t="s">
        <v>676</v>
      </c>
      <c r="E181" s="2" t="s">
        <v>88</v>
      </c>
      <c r="F181" s="2">
        <v>17</v>
      </c>
      <c r="G181" s="2">
        <v>0</v>
      </c>
      <c r="H181" s="2">
        <v>35</v>
      </c>
      <c r="I181" s="2">
        <v>28</v>
      </c>
      <c r="J181" s="2">
        <v>322</v>
      </c>
      <c r="K181" s="2">
        <v>11.5</v>
      </c>
      <c r="L181" s="2">
        <v>1</v>
      </c>
      <c r="M181" s="143">
        <f t="shared" si="2"/>
        <v>3.5714285714285712E-2</v>
      </c>
      <c r="N181" s="2">
        <v>15</v>
      </c>
      <c r="O181" s="2">
        <v>51.4</v>
      </c>
      <c r="P181" s="2">
        <v>36</v>
      </c>
      <c r="Q181" s="2">
        <v>1.6</v>
      </c>
      <c r="R181" s="2">
        <v>18.899999999999999</v>
      </c>
      <c r="S181" s="2">
        <v>80</v>
      </c>
      <c r="T181" s="2">
        <v>9.1999999999999993</v>
      </c>
      <c r="U181" s="2">
        <v>0</v>
      </c>
      <c r="V181" s="2"/>
    </row>
    <row r="182" spans="1:22">
      <c r="A182" s="1">
        <v>171</v>
      </c>
      <c r="B182" s="2" t="s">
        <v>640</v>
      </c>
      <c r="C182" s="2">
        <v>25</v>
      </c>
      <c r="D182" s="2" t="s">
        <v>291</v>
      </c>
      <c r="E182" s="2" t="s">
        <v>91</v>
      </c>
      <c r="F182" s="2">
        <v>17</v>
      </c>
      <c r="G182" s="2">
        <v>4</v>
      </c>
      <c r="H182" s="2">
        <v>37</v>
      </c>
      <c r="I182" s="2">
        <v>28</v>
      </c>
      <c r="J182" s="2">
        <v>248</v>
      </c>
      <c r="K182" s="2">
        <v>8.9</v>
      </c>
      <c r="L182" s="2">
        <v>1</v>
      </c>
      <c r="M182" s="143">
        <f t="shared" si="2"/>
        <v>3.5714285714285712E-2</v>
      </c>
      <c r="N182" s="2">
        <v>14</v>
      </c>
      <c r="O182" s="2">
        <v>51.4</v>
      </c>
      <c r="P182" s="2">
        <v>33</v>
      </c>
      <c r="Q182" s="2">
        <v>1.6</v>
      </c>
      <c r="R182" s="2">
        <v>14.6</v>
      </c>
      <c r="S182" s="2">
        <v>75.7</v>
      </c>
      <c r="T182" s="2">
        <v>6.7</v>
      </c>
      <c r="U182" s="2">
        <v>0</v>
      </c>
      <c r="V182" s="2"/>
    </row>
    <row r="183" spans="1:22">
      <c r="A183" s="1">
        <v>172</v>
      </c>
      <c r="B183" s="2" t="s">
        <v>434</v>
      </c>
      <c r="C183" s="2">
        <v>28</v>
      </c>
      <c r="D183" s="2" t="s">
        <v>278</v>
      </c>
      <c r="E183" s="2" t="s">
        <v>89</v>
      </c>
      <c r="F183" s="2">
        <v>8</v>
      </c>
      <c r="G183" s="2">
        <v>7</v>
      </c>
      <c r="H183" s="2">
        <v>47</v>
      </c>
      <c r="I183" s="2">
        <v>27</v>
      </c>
      <c r="J183" s="2">
        <v>379</v>
      </c>
      <c r="K183" s="2">
        <v>14</v>
      </c>
      <c r="L183" s="2">
        <v>1</v>
      </c>
      <c r="M183" s="143">
        <f t="shared" si="2"/>
        <v>3.7037037037037035E-2</v>
      </c>
      <c r="N183" s="2">
        <v>18</v>
      </c>
      <c r="O183" s="2">
        <v>48.9</v>
      </c>
      <c r="P183" s="2">
        <v>61</v>
      </c>
      <c r="Q183" s="2">
        <v>3.4</v>
      </c>
      <c r="R183" s="2">
        <v>47.4</v>
      </c>
      <c r="S183" s="2">
        <v>57.4</v>
      </c>
      <c r="T183" s="2">
        <v>8.1</v>
      </c>
      <c r="U183" s="2">
        <v>0</v>
      </c>
      <c r="V183" s="2"/>
    </row>
    <row r="184" spans="1:22">
      <c r="A184" s="1">
        <v>173</v>
      </c>
      <c r="B184" s="2" t="s">
        <v>600</v>
      </c>
      <c r="C184" s="2">
        <v>26</v>
      </c>
      <c r="D184" s="2" t="s">
        <v>272</v>
      </c>
      <c r="E184" s="2" t="s">
        <v>91</v>
      </c>
      <c r="F184" s="2">
        <v>17</v>
      </c>
      <c r="G184" s="2">
        <v>6</v>
      </c>
      <c r="H184" s="2">
        <v>36</v>
      </c>
      <c r="I184" s="2">
        <v>27</v>
      </c>
      <c r="J184" s="2">
        <v>241</v>
      </c>
      <c r="K184" s="2">
        <v>8.9</v>
      </c>
      <c r="L184" s="2">
        <v>1</v>
      </c>
      <c r="M184" s="143">
        <f t="shared" si="2"/>
        <v>3.7037037037037035E-2</v>
      </c>
      <c r="N184" s="2">
        <v>11</v>
      </c>
      <c r="O184" s="2">
        <v>55.6</v>
      </c>
      <c r="P184" s="2">
        <v>24</v>
      </c>
      <c r="Q184" s="2">
        <v>1.6</v>
      </c>
      <c r="R184" s="2">
        <v>14.2</v>
      </c>
      <c r="S184" s="2">
        <v>75</v>
      </c>
      <c r="T184" s="2">
        <v>6.7</v>
      </c>
      <c r="U184" s="2">
        <v>0</v>
      </c>
      <c r="V184" s="2"/>
    </row>
    <row r="185" spans="1:22">
      <c r="A185" s="1">
        <v>174</v>
      </c>
      <c r="B185" s="2" t="s">
        <v>388</v>
      </c>
      <c r="C185" s="2">
        <v>31</v>
      </c>
      <c r="D185" s="2" t="s">
        <v>272</v>
      </c>
      <c r="E185" s="2" t="s">
        <v>89</v>
      </c>
      <c r="F185" s="2">
        <v>10</v>
      </c>
      <c r="G185" s="2">
        <v>9</v>
      </c>
      <c r="H185" s="2">
        <v>54</v>
      </c>
      <c r="I185" s="2">
        <v>26</v>
      </c>
      <c r="J185" s="2">
        <v>259</v>
      </c>
      <c r="K185" s="2">
        <v>10</v>
      </c>
      <c r="L185" s="2">
        <v>3</v>
      </c>
      <c r="M185" s="143">
        <f t="shared" si="2"/>
        <v>0.11538461538461539</v>
      </c>
      <c r="N185" s="2">
        <v>19</v>
      </c>
      <c r="O185" s="2">
        <v>44.4</v>
      </c>
      <c r="P185" s="2">
        <v>29</v>
      </c>
      <c r="Q185" s="2">
        <v>2.6</v>
      </c>
      <c r="R185" s="2">
        <v>25.9</v>
      </c>
      <c r="S185" s="2">
        <v>48.1</v>
      </c>
      <c r="T185" s="2">
        <v>4.8</v>
      </c>
      <c r="U185" s="2">
        <v>0</v>
      </c>
      <c r="V185" s="2"/>
    </row>
    <row r="186" spans="1:22">
      <c r="A186" s="1">
        <v>175</v>
      </c>
      <c r="B186" s="2" t="s">
        <v>949</v>
      </c>
      <c r="C186" s="2">
        <v>26</v>
      </c>
      <c r="D186" s="2" t="s">
        <v>266</v>
      </c>
      <c r="E186" s="2" t="s">
        <v>89</v>
      </c>
      <c r="F186" s="2">
        <v>15</v>
      </c>
      <c r="G186" s="2">
        <v>2</v>
      </c>
      <c r="H186" s="2">
        <v>41</v>
      </c>
      <c r="I186" s="2">
        <v>26</v>
      </c>
      <c r="J186" s="2">
        <v>291</v>
      </c>
      <c r="K186" s="2">
        <v>11.2</v>
      </c>
      <c r="L186" s="2">
        <v>1</v>
      </c>
      <c r="M186" s="143">
        <f t="shared" si="2"/>
        <v>3.8461538461538464E-2</v>
      </c>
      <c r="N186" s="2">
        <v>10</v>
      </c>
      <c r="O186" s="2">
        <v>43.9</v>
      </c>
      <c r="P186" s="2">
        <v>63</v>
      </c>
      <c r="Q186" s="2">
        <v>1.7</v>
      </c>
      <c r="R186" s="2">
        <v>19.399999999999999</v>
      </c>
      <c r="S186" s="2">
        <v>63.4</v>
      </c>
      <c r="T186" s="2">
        <v>7.1</v>
      </c>
      <c r="U186" s="2">
        <v>0</v>
      </c>
      <c r="V186" s="2"/>
    </row>
    <row r="187" spans="1:22">
      <c r="A187" s="1">
        <v>176</v>
      </c>
      <c r="B187" s="2" t="s">
        <v>583</v>
      </c>
      <c r="C187" s="2">
        <v>23</v>
      </c>
      <c r="D187" s="2" t="s">
        <v>265</v>
      </c>
      <c r="E187" s="2" t="s">
        <v>89</v>
      </c>
      <c r="F187" s="2">
        <v>14</v>
      </c>
      <c r="G187" s="2">
        <v>3</v>
      </c>
      <c r="H187" s="2">
        <v>36</v>
      </c>
      <c r="I187" s="2">
        <v>26</v>
      </c>
      <c r="J187" s="2">
        <v>223</v>
      </c>
      <c r="K187" s="2">
        <v>8.6</v>
      </c>
      <c r="L187" s="2">
        <v>0</v>
      </c>
      <c r="M187" s="143">
        <f t="shared" si="2"/>
        <v>0</v>
      </c>
      <c r="N187" s="2">
        <v>13</v>
      </c>
      <c r="O187" s="2">
        <v>55.6</v>
      </c>
      <c r="P187" s="2">
        <v>20</v>
      </c>
      <c r="Q187" s="2">
        <v>1.9</v>
      </c>
      <c r="R187" s="2">
        <v>15.9</v>
      </c>
      <c r="S187" s="2">
        <v>72.2</v>
      </c>
      <c r="T187" s="2">
        <v>6.2</v>
      </c>
      <c r="U187" s="2">
        <v>1</v>
      </c>
      <c r="V187" s="2"/>
    </row>
    <row r="188" spans="1:22">
      <c r="A188" s="1">
        <v>177</v>
      </c>
      <c r="B188" s="2" t="s">
        <v>310</v>
      </c>
      <c r="C188" s="2">
        <v>26</v>
      </c>
      <c r="D188" s="2" t="s">
        <v>654</v>
      </c>
      <c r="E188" s="2" t="s">
        <v>89</v>
      </c>
      <c r="F188" s="2">
        <v>7</v>
      </c>
      <c r="G188" s="2">
        <v>7</v>
      </c>
      <c r="H188" s="2">
        <v>47</v>
      </c>
      <c r="I188" s="2">
        <v>25</v>
      </c>
      <c r="J188" s="2">
        <v>374</v>
      </c>
      <c r="K188" s="2">
        <v>15</v>
      </c>
      <c r="L188" s="2">
        <v>0</v>
      </c>
      <c r="M188" s="143">
        <f t="shared" si="2"/>
        <v>0</v>
      </c>
      <c r="N188" s="2">
        <v>19</v>
      </c>
      <c r="O188" s="2">
        <v>48.9</v>
      </c>
      <c r="P188" s="2">
        <v>53</v>
      </c>
      <c r="Q188" s="2">
        <v>3.6</v>
      </c>
      <c r="R188" s="2">
        <v>53.4</v>
      </c>
      <c r="S188" s="2">
        <v>53.2</v>
      </c>
      <c r="T188" s="2">
        <v>8</v>
      </c>
      <c r="U188" s="2">
        <v>0</v>
      </c>
      <c r="V188" s="2"/>
    </row>
    <row r="189" spans="1:22">
      <c r="A189" s="1">
        <v>178</v>
      </c>
      <c r="B189" s="2" t="s">
        <v>589</v>
      </c>
      <c r="C189" s="2">
        <v>26</v>
      </c>
      <c r="D189" s="2" t="s">
        <v>267</v>
      </c>
      <c r="E189" s="2" t="s">
        <v>91</v>
      </c>
      <c r="F189" s="2">
        <v>17</v>
      </c>
      <c r="G189" s="2">
        <v>13</v>
      </c>
      <c r="H189" s="2">
        <v>30</v>
      </c>
      <c r="I189" s="2">
        <v>24</v>
      </c>
      <c r="J189" s="2">
        <v>298</v>
      </c>
      <c r="K189" s="2">
        <v>12.4</v>
      </c>
      <c r="L189" s="2">
        <v>1</v>
      </c>
      <c r="M189" s="143">
        <f t="shared" si="2"/>
        <v>4.1666666666666664E-2</v>
      </c>
      <c r="N189" s="2">
        <v>15</v>
      </c>
      <c r="O189" s="2">
        <v>63.3</v>
      </c>
      <c r="P189" s="2">
        <v>34</v>
      </c>
      <c r="Q189" s="2">
        <v>1.4</v>
      </c>
      <c r="R189" s="2">
        <v>17.5</v>
      </c>
      <c r="S189" s="2">
        <v>80</v>
      </c>
      <c r="T189" s="2">
        <v>9.9</v>
      </c>
      <c r="U189" s="2">
        <v>0</v>
      </c>
      <c r="V189" s="2"/>
    </row>
    <row r="190" spans="1:22">
      <c r="A190" s="1">
        <v>179</v>
      </c>
      <c r="B190" s="2" t="s">
        <v>487</v>
      </c>
      <c r="C190" s="2">
        <v>28</v>
      </c>
      <c r="D190" s="2" t="s">
        <v>284</v>
      </c>
      <c r="E190" s="2" t="s">
        <v>89</v>
      </c>
      <c r="F190" s="2">
        <v>17</v>
      </c>
      <c r="G190" s="2">
        <v>12</v>
      </c>
      <c r="H190" s="2">
        <v>40</v>
      </c>
      <c r="I190" s="2">
        <v>24</v>
      </c>
      <c r="J190" s="2">
        <v>276</v>
      </c>
      <c r="K190" s="2">
        <v>11.5</v>
      </c>
      <c r="L190" s="2">
        <v>2</v>
      </c>
      <c r="M190" s="143">
        <f t="shared" si="2"/>
        <v>8.3333333333333329E-2</v>
      </c>
      <c r="N190" s="2">
        <v>12</v>
      </c>
      <c r="O190" s="2">
        <v>47.5</v>
      </c>
      <c r="P190" s="2">
        <v>43</v>
      </c>
      <c r="Q190" s="2">
        <v>1.4</v>
      </c>
      <c r="R190" s="2">
        <v>16.2</v>
      </c>
      <c r="S190" s="2">
        <v>60</v>
      </c>
      <c r="T190" s="2">
        <v>6.9</v>
      </c>
      <c r="U190" s="2">
        <v>0</v>
      </c>
      <c r="V190" s="2"/>
    </row>
    <row r="191" spans="1:22">
      <c r="A191" s="1">
        <v>180</v>
      </c>
      <c r="B191" s="2" t="s">
        <v>527</v>
      </c>
      <c r="C191" s="2">
        <v>24</v>
      </c>
      <c r="D191" s="2" t="s">
        <v>289</v>
      </c>
      <c r="E191" s="2" t="s">
        <v>88</v>
      </c>
      <c r="F191" s="2">
        <v>16</v>
      </c>
      <c r="G191" s="2">
        <v>5</v>
      </c>
      <c r="H191" s="2">
        <v>27</v>
      </c>
      <c r="I191" s="2">
        <v>24</v>
      </c>
      <c r="J191" s="2">
        <v>76</v>
      </c>
      <c r="K191" s="2">
        <v>3.2</v>
      </c>
      <c r="L191" s="2">
        <v>2</v>
      </c>
      <c r="M191" s="143">
        <f t="shared" si="2"/>
        <v>8.3333333333333329E-2</v>
      </c>
      <c r="N191" s="2">
        <v>3</v>
      </c>
      <c r="O191" s="2">
        <v>33.299999999999997</v>
      </c>
      <c r="P191" s="2">
        <v>11</v>
      </c>
      <c r="Q191" s="2">
        <v>1.5</v>
      </c>
      <c r="R191" s="2">
        <v>4.8</v>
      </c>
      <c r="S191" s="2">
        <v>88.9</v>
      </c>
      <c r="T191" s="2">
        <v>2.8</v>
      </c>
      <c r="U191" s="2">
        <v>1</v>
      </c>
      <c r="V191" s="2"/>
    </row>
    <row r="192" spans="1:22">
      <c r="A192" s="1">
        <v>181</v>
      </c>
      <c r="B192" s="2" t="s">
        <v>948</v>
      </c>
      <c r="C192" s="2">
        <v>24</v>
      </c>
      <c r="D192" s="2" t="s">
        <v>268</v>
      </c>
      <c r="E192" s="2" t="s">
        <v>89</v>
      </c>
      <c r="F192" s="2">
        <v>13</v>
      </c>
      <c r="G192" s="2">
        <v>3</v>
      </c>
      <c r="H192" s="2">
        <v>37</v>
      </c>
      <c r="I192" s="2">
        <v>24</v>
      </c>
      <c r="J192" s="2">
        <v>254</v>
      </c>
      <c r="K192" s="2">
        <v>10.6</v>
      </c>
      <c r="L192" s="2">
        <v>1</v>
      </c>
      <c r="M192" s="143">
        <f t="shared" si="2"/>
        <v>4.1666666666666664E-2</v>
      </c>
      <c r="N192" s="2">
        <v>11</v>
      </c>
      <c r="O192" s="2">
        <v>48.6</v>
      </c>
      <c r="P192" s="2">
        <v>28</v>
      </c>
      <c r="Q192" s="2">
        <v>1.8</v>
      </c>
      <c r="R192" s="2">
        <v>19.5</v>
      </c>
      <c r="S192" s="2">
        <v>64.900000000000006</v>
      </c>
      <c r="T192" s="2">
        <v>6.9</v>
      </c>
      <c r="U192" s="2">
        <v>1</v>
      </c>
      <c r="V192" s="2"/>
    </row>
    <row r="193" spans="1:22">
      <c r="A193" s="1">
        <v>182</v>
      </c>
      <c r="B193" s="2" t="s">
        <v>302</v>
      </c>
      <c r="C193" s="2">
        <v>24</v>
      </c>
      <c r="D193" s="2" t="s">
        <v>676</v>
      </c>
      <c r="E193" s="2" t="s">
        <v>89</v>
      </c>
      <c r="F193" s="2">
        <v>4</v>
      </c>
      <c r="G193" s="2">
        <v>4</v>
      </c>
      <c r="H193" s="2">
        <v>29</v>
      </c>
      <c r="I193" s="2">
        <v>24</v>
      </c>
      <c r="J193" s="2">
        <v>288</v>
      </c>
      <c r="K193" s="2">
        <v>12</v>
      </c>
      <c r="L193" s="2">
        <v>2</v>
      </c>
      <c r="M193" s="143">
        <f t="shared" si="2"/>
        <v>8.3333333333333329E-2</v>
      </c>
      <c r="N193" s="2">
        <v>15</v>
      </c>
      <c r="O193" s="2">
        <v>65.5</v>
      </c>
      <c r="P193" s="2">
        <v>44</v>
      </c>
      <c r="Q193" s="2">
        <v>6</v>
      </c>
      <c r="R193" s="2">
        <v>72</v>
      </c>
      <c r="S193" s="2">
        <v>82.8</v>
      </c>
      <c r="T193" s="2">
        <v>9.9</v>
      </c>
      <c r="U193" s="2">
        <v>0</v>
      </c>
      <c r="V193" s="2"/>
    </row>
    <row r="194" spans="1:22">
      <c r="A194" s="1">
        <v>183</v>
      </c>
      <c r="B194" s="2" t="s">
        <v>566</v>
      </c>
      <c r="C194" s="2">
        <v>27</v>
      </c>
      <c r="D194" s="2" t="s">
        <v>293</v>
      </c>
      <c r="E194" s="2" t="s">
        <v>88</v>
      </c>
      <c r="F194" s="2">
        <v>11</v>
      </c>
      <c r="G194" s="2">
        <v>2</v>
      </c>
      <c r="H194" s="2">
        <v>30</v>
      </c>
      <c r="I194" s="2">
        <v>24</v>
      </c>
      <c r="J194" s="2">
        <v>148</v>
      </c>
      <c r="K194" s="2">
        <v>6.2</v>
      </c>
      <c r="L194" s="2">
        <v>1</v>
      </c>
      <c r="M194" s="143">
        <f t="shared" si="2"/>
        <v>4.1666666666666664E-2</v>
      </c>
      <c r="N194" s="2">
        <v>5</v>
      </c>
      <c r="O194" s="2">
        <v>23.3</v>
      </c>
      <c r="P194" s="2">
        <v>33</v>
      </c>
      <c r="Q194" s="2">
        <v>2.2000000000000002</v>
      </c>
      <c r="R194" s="2">
        <v>13.5</v>
      </c>
      <c r="S194" s="2">
        <v>80</v>
      </c>
      <c r="T194" s="2">
        <v>4.9000000000000004</v>
      </c>
      <c r="U194" s="2">
        <v>1</v>
      </c>
      <c r="V194" s="2"/>
    </row>
    <row r="195" spans="1:22">
      <c r="A195" s="1">
        <v>184</v>
      </c>
      <c r="B195" s="2" t="s">
        <v>556</v>
      </c>
      <c r="C195" s="2">
        <v>26</v>
      </c>
      <c r="D195" s="2" t="s">
        <v>664</v>
      </c>
      <c r="E195" s="2" t="s">
        <v>88</v>
      </c>
      <c r="F195" s="2">
        <v>17</v>
      </c>
      <c r="G195" s="2">
        <v>3</v>
      </c>
      <c r="H195" s="2">
        <v>29</v>
      </c>
      <c r="I195" s="2">
        <v>23</v>
      </c>
      <c r="J195" s="2">
        <v>206</v>
      </c>
      <c r="K195" s="2">
        <v>9</v>
      </c>
      <c r="L195" s="2">
        <v>0</v>
      </c>
      <c r="M195" s="143">
        <f t="shared" si="2"/>
        <v>0</v>
      </c>
      <c r="N195" s="2">
        <v>11</v>
      </c>
      <c r="O195" s="2">
        <v>51.7</v>
      </c>
      <c r="P195" s="2">
        <v>50</v>
      </c>
      <c r="Q195" s="2">
        <v>1.4</v>
      </c>
      <c r="R195" s="2">
        <v>12.1</v>
      </c>
      <c r="S195" s="2">
        <v>79.3</v>
      </c>
      <c r="T195" s="2">
        <v>7.1</v>
      </c>
      <c r="U195" s="2">
        <v>2</v>
      </c>
      <c r="V195" s="2"/>
    </row>
    <row r="196" spans="1:22">
      <c r="A196" s="1">
        <v>185</v>
      </c>
      <c r="B196" s="2" t="s">
        <v>498</v>
      </c>
      <c r="C196" s="2">
        <v>34</v>
      </c>
      <c r="D196" s="2" t="s">
        <v>646</v>
      </c>
      <c r="E196" s="2" t="s">
        <v>91</v>
      </c>
      <c r="F196" s="2">
        <v>8</v>
      </c>
      <c r="G196" s="2">
        <v>8</v>
      </c>
      <c r="H196" s="2">
        <v>31</v>
      </c>
      <c r="I196" s="2">
        <v>23</v>
      </c>
      <c r="J196" s="2">
        <v>187</v>
      </c>
      <c r="K196" s="2">
        <v>8.1</v>
      </c>
      <c r="L196" s="2">
        <v>0</v>
      </c>
      <c r="M196" s="143">
        <f t="shared" ref="M196:M259" si="3">L196/I196</f>
        <v>0</v>
      </c>
      <c r="N196" s="2">
        <v>8</v>
      </c>
      <c r="O196" s="2">
        <v>48.4</v>
      </c>
      <c r="P196" s="2">
        <v>34</v>
      </c>
      <c r="Q196" s="2">
        <v>2.9</v>
      </c>
      <c r="R196" s="2">
        <v>23.4</v>
      </c>
      <c r="S196" s="2">
        <v>74.2</v>
      </c>
      <c r="T196" s="2">
        <v>6</v>
      </c>
      <c r="U196" s="2">
        <v>1</v>
      </c>
      <c r="V196" s="2"/>
    </row>
    <row r="197" spans="1:22">
      <c r="A197" s="1">
        <v>186</v>
      </c>
      <c r="B197" s="2" t="s">
        <v>576</v>
      </c>
      <c r="C197" s="2">
        <v>29</v>
      </c>
      <c r="D197" s="2" t="s">
        <v>676</v>
      </c>
      <c r="E197" s="2" t="s">
        <v>88</v>
      </c>
      <c r="F197" s="2">
        <v>13</v>
      </c>
      <c r="G197" s="2">
        <v>8</v>
      </c>
      <c r="H197" s="2">
        <v>32</v>
      </c>
      <c r="I197" s="2">
        <v>23</v>
      </c>
      <c r="J197" s="2">
        <v>176</v>
      </c>
      <c r="K197" s="2">
        <v>7.7</v>
      </c>
      <c r="L197" s="2">
        <v>0</v>
      </c>
      <c r="M197" s="143">
        <f t="shared" si="3"/>
        <v>0</v>
      </c>
      <c r="N197" s="2">
        <v>10</v>
      </c>
      <c r="O197" s="2">
        <v>53.1</v>
      </c>
      <c r="P197" s="2">
        <v>26</v>
      </c>
      <c r="Q197" s="2">
        <v>1.8</v>
      </c>
      <c r="R197" s="2">
        <v>13.5</v>
      </c>
      <c r="S197" s="2">
        <v>71.900000000000006</v>
      </c>
      <c r="T197" s="2">
        <v>5.5</v>
      </c>
      <c r="U197" s="2">
        <v>0</v>
      </c>
      <c r="V197" s="2"/>
    </row>
    <row r="198" spans="1:22">
      <c r="A198" s="1">
        <v>187</v>
      </c>
      <c r="B198" s="2" t="s">
        <v>461</v>
      </c>
      <c r="C198" s="2">
        <v>22</v>
      </c>
      <c r="D198" s="2" t="s">
        <v>281</v>
      </c>
      <c r="E198" s="2" t="s">
        <v>89</v>
      </c>
      <c r="F198" s="2">
        <v>17</v>
      </c>
      <c r="G198" s="2">
        <v>7</v>
      </c>
      <c r="H198" s="2">
        <v>55</v>
      </c>
      <c r="I198" s="2">
        <v>23</v>
      </c>
      <c r="J198" s="2">
        <v>312</v>
      </c>
      <c r="K198" s="2">
        <v>13.6</v>
      </c>
      <c r="L198" s="2">
        <v>0</v>
      </c>
      <c r="M198" s="143">
        <f t="shared" si="3"/>
        <v>0</v>
      </c>
      <c r="N198" s="2">
        <v>16</v>
      </c>
      <c r="O198" s="2">
        <v>36.4</v>
      </c>
      <c r="P198" s="2">
        <v>36</v>
      </c>
      <c r="Q198" s="2">
        <v>1.4</v>
      </c>
      <c r="R198" s="2">
        <v>18.399999999999999</v>
      </c>
      <c r="S198" s="2">
        <v>41.8</v>
      </c>
      <c r="T198" s="2">
        <v>5.7</v>
      </c>
      <c r="U198" s="2">
        <v>2</v>
      </c>
      <c r="V198" s="2"/>
    </row>
    <row r="199" spans="1:22">
      <c r="A199" s="1">
        <v>188</v>
      </c>
      <c r="B199" s="2" t="s">
        <v>392</v>
      </c>
      <c r="C199" s="2">
        <v>27</v>
      </c>
      <c r="D199" s="2" t="s">
        <v>273</v>
      </c>
      <c r="E199" s="2" t="s">
        <v>88</v>
      </c>
      <c r="F199" s="2">
        <v>8</v>
      </c>
      <c r="G199" s="2">
        <v>6</v>
      </c>
      <c r="H199" s="2">
        <v>27</v>
      </c>
      <c r="I199" s="2">
        <v>23</v>
      </c>
      <c r="J199" s="2">
        <v>187</v>
      </c>
      <c r="K199" s="2">
        <v>8.1</v>
      </c>
      <c r="L199" s="2">
        <v>1</v>
      </c>
      <c r="M199" s="143">
        <f t="shared" si="3"/>
        <v>4.3478260869565216E-2</v>
      </c>
      <c r="N199" s="2">
        <v>11</v>
      </c>
      <c r="O199" s="2">
        <v>63</v>
      </c>
      <c r="P199" s="2">
        <v>21</v>
      </c>
      <c r="Q199" s="2">
        <v>2.9</v>
      </c>
      <c r="R199" s="2">
        <v>23.4</v>
      </c>
      <c r="S199" s="2">
        <v>85.2</v>
      </c>
      <c r="T199" s="2">
        <v>6.9</v>
      </c>
      <c r="U199" s="2">
        <v>2</v>
      </c>
      <c r="V199" s="2"/>
    </row>
    <row r="200" spans="1:22">
      <c r="A200" s="1">
        <v>189</v>
      </c>
      <c r="B200" s="2" t="s">
        <v>567</v>
      </c>
      <c r="C200" s="2">
        <v>24</v>
      </c>
      <c r="D200" s="2" t="s">
        <v>293</v>
      </c>
      <c r="E200" s="2" t="s">
        <v>91</v>
      </c>
      <c r="F200" s="2">
        <v>12</v>
      </c>
      <c r="G200" s="2">
        <v>11</v>
      </c>
      <c r="H200" s="2">
        <v>32</v>
      </c>
      <c r="I200" s="2">
        <v>23</v>
      </c>
      <c r="J200" s="2">
        <v>234</v>
      </c>
      <c r="K200" s="2">
        <v>10.199999999999999</v>
      </c>
      <c r="L200" s="2">
        <v>2</v>
      </c>
      <c r="M200" s="143">
        <f t="shared" si="3"/>
        <v>8.6956521739130432E-2</v>
      </c>
      <c r="N200" s="2">
        <v>12</v>
      </c>
      <c r="O200" s="2">
        <v>50</v>
      </c>
      <c r="P200" s="2">
        <v>38</v>
      </c>
      <c r="Q200" s="2">
        <v>1.9</v>
      </c>
      <c r="R200" s="2">
        <v>19.5</v>
      </c>
      <c r="S200" s="2">
        <v>71.900000000000006</v>
      </c>
      <c r="T200" s="2">
        <v>7.3</v>
      </c>
      <c r="U200" s="2">
        <v>1</v>
      </c>
      <c r="V200" s="2"/>
    </row>
    <row r="201" spans="1:22">
      <c r="A201" s="1">
        <v>190</v>
      </c>
      <c r="B201" s="2" t="s">
        <v>378</v>
      </c>
      <c r="C201" s="2">
        <v>28</v>
      </c>
      <c r="D201" s="2" t="s">
        <v>271</v>
      </c>
      <c r="E201" s="2" t="s">
        <v>91</v>
      </c>
      <c r="F201" s="2">
        <v>16</v>
      </c>
      <c r="G201" s="2">
        <v>13</v>
      </c>
      <c r="H201" s="2">
        <v>33</v>
      </c>
      <c r="I201" s="2">
        <v>22</v>
      </c>
      <c r="J201" s="2">
        <v>311</v>
      </c>
      <c r="K201" s="2">
        <v>14.1</v>
      </c>
      <c r="L201" s="2">
        <v>1</v>
      </c>
      <c r="M201" s="143">
        <f t="shared" si="3"/>
        <v>4.5454545454545456E-2</v>
      </c>
      <c r="N201" s="2">
        <v>12</v>
      </c>
      <c r="O201" s="2">
        <v>63.6</v>
      </c>
      <c r="P201" s="2">
        <v>39</v>
      </c>
      <c r="Q201" s="2">
        <v>1.4</v>
      </c>
      <c r="R201" s="2">
        <v>19.399999999999999</v>
      </c>
      <c r="S201" s="2">
        <v>66.7</v>
      </c>
      <c r="T201" s="2">
        <v>9.4</v>
      </c>
      <c r="U201" s="2">
        <v>0</v>
      </c>
      <c r="V201" s="2"/>
    </row>
    <row r="202" spans="1:22">
      <c r="A202" s="1">
        <v>191</v>
      </c>
      <c r="B202" s="2" t="s">
        <v>468</v>
      </c>
      <c r="C202" s="2">
        <v>27</v>
      </c>
      <c r="D202" s="2" t="s">
        <v>282</v>
      </c>
      <c r="E202" s="2" t="s">
        <v>91</v>
      </c>
      <c r="F202" s="2">
        <v>15</v>
      </c>
      <c r="G202" s="2">
        <v>12</v>
      </c>
      <c r="H202" s="2">
        <v>28</v>
      </c>
      <c r="I202" s="2">
        <v>22</v>
      </c>
      <c r="J202" s="2">
        <v>258</v>
      </c>
      <c r="K202" s="2">
        <v>11.7</v>
      </c>
      <c r="L202" s="2">
        <v>3</v>
      </c>
      <c r="M202" s="143">
        <f t="shared" si="3"/>
        <v>0.13636363636363635</v>
      </c>
      <c r="N202" s="2">
        <v>14</v>
      </c>
      <c r="O202" s="2">
        <v>67.900000000000006</v>
      </c>
      <c r="P202" s="2">
        <v>28</v>
      </c>
      <c r="Q202" s="2">
        <v>1.5</v>
      </c>
      <c r="R202" s="2">
        <v>17.2</v>
      </c>
      <c r="S202" s="2">
        <v>78.599999999999994</v>
      </c>
      <c r="T202" s="2">
        <v>9.1999999999999993</v>
      </c>
      <c r="U202" s="2">
        <v>0</v>
      </c>
      <c r="V202" s="2"/>
    </row>
    <row r="203" spans="1:22">
      <c r="A203" s="1">
        <v>192</v>
      </c>
      <c r="B203" s="2" t="s">
        <v>591</v>
      </c>
      <c r="C203" s="2">
        <v>28</v>
      </c>
      <c r="D203" s="2" t="s">
        <v>676</v>
      </c>
      <c r="E203" s="2" t="s">
        <v>89</v>
      </c>
      <c r="F203" s="2">
        <v>17</v>
      </c>
      <c r="G203" s="2">
        <v>7</v>
      </c>
      <c r="H203" s="2">
        <v>32</v>
      </c>
      <c r="I203" s="2">
        <v>22</v>
      </c>
      <c r="J203" s="2">
        <v>289</v>
      </c>
      <c r="K203" s="2">
        <v>13.1</v>
      </c>
      <c r="L203" s="2">
        <v>2</v>
      </c>
      <c r="M203" s="143">
        <f t="shared" si="3"/>
        <v>9.0909090909090912E-2</v>
      </c>
      <c r="N203" s="2">
        <v>13</v>
      </c>
      <c r="O203" s="2">
        <v>56.3</v>
      </c>
      <c r="P203" s="2">
        <v>49</v>
      </c>
      <c r="Q203" s="2">
        <v>1.3</v>
      </c>
      <c r="R203" s="2">
        <v>17</v>
      </c>
      <c r="S203" s="2">
        <v>68.8</v>
      </c>
      <c r="T203" s="2">
        <v>9</v>
      </c>
      <c r="U203" s="2">
        <v>0</v>
      </c>
      <c r="V203" s="2"/>
    </row>
    <row r="204" spans="1:22">
      <c r="A204" s="1">
        <v>193</v>
      </c>
      <c r="B204" s="2" t="s">
        <v>587</v>
      </c>
      <c r="C204" s="2">
        <v>24</v>
      </c>
      <c r="D204" s="2" t="s">
        <v>266</v>
      </c>
      <c r="E204" s="2" t="s">
        <v>89</v>
      </c>
      <c r="F204" s="2">
        <v>15</v>
      </c>
      <c r="G204" s="2">
        <v>3</v>
      </c>
      <c r="H204" s="2">
        <v>28</v>
      </c>
      <c r="I204" s="2">
        <v>22</v>
      </c>
      <c r="J204" s="2">
        <v>293</v>
      </c>
      <c r="K204" s="2">
        <v>13.3</v>
      </c>
      <c r="L204" s="2">
        <v>0</v>
      </c>
      <c r="M204" s="143">
        <f t="shared" si="3"/>
        <v>0</v>
      </c>
      <c r="N204" s="2">
        <v>14</v>
      </c>
      <c r="O204" s="2">
        <v>75</v>
      </c>
      <c r="P204" s="2">
        <v>50</v>
      </c>
      <c r="Q204" s="2">
        <v>1.5</v>
      </c>
      <c r="R204" s="2">
        <v>19.5</v>
      </c>
      <c r="S204" s="2">
        <v>78.599999999999994</v>
      </c>
      <c r="T204" s="2">
        <v>10.5</v>
      </c>
      <c r="U204" s="2">
        <v>0</v>
      </c>
      <c r="V204" s="2"/>
    </row>
    <row r="205" spans="1:22">
      <c r="A205" s="1">
        <v>194</v>
      </c>
      <c r="B205" s="2" t="s">
        <v>521</v>
      </c>
      <c r="C205" s="2">
        <v>23</v>
      </c>
      <c r="D205" s="2" t="s">
        <v>662</v>
      </c>
      <c r="E205" s="2" t="s">
        <v>91</v>
      </c>
      <c r="F205" s="2">
        <v>11</v>
      </c>
      <c r="G205" s="2">
        <v>8</v>
      </c>
      <c r="H205" s="2">
        <v>32</v>
      </c>
      <c r="I205" s="2">
        <v>21</v>
      </c>
      <c r="J205" s="2">
        <v>156</v>
      </c>
      <c r="K205" s="2">
        <v>7.4</v>
      </c>
      <c r="L205" s="2">
        <v>0</v>
      </c>
      <c r="M205" s="143">
        <f t="shared" si="3"/>
        <v>0</v>
      </c>
      <c r="N205" s="2">
        <v>8</v>
      </c>
      <c r="O205" s="2">
        <v>53.1</v>
      </c>
      <c r="P205" s="2">
        <v>29</v>
      </c>
      <c r="Q205" s="2">
        <v>1.9</v>
      </c>
      <c r="R205" s="2">
        <v>14.2</v>
      </c>
      <c r="S205" s="2">
        <v>65.599999999999994</v>
      </c>
      <c r="T205" s="2">
        <v>4.9000000000000004</v>
      </c>
      <c r="U205" s="2">
        <v>0</v>
      </c>
      <c r="V205" s="2"/>
    </row>
    <row r="206" spans="1:22">
      <c r="A206" s="1">
        <v>195</v>
      </c>
      <c r="B206" s="2" t="s">
        <v>506</v>
      </c>
      <c r="C206" s="2">
        <v>27</v>
      </c>
      <c r="D206" s="2" t="s">
        <v>287</v>
      </c>
      <c r="E206" s="2" t="s">
        <v>88</v>
      </c>
      <c r="F206" s="2">
        <v>15</v>
      </c>
      <c r="G206" s="2">
        <v>5</v>
      </c>
      <c r="H206" s="2">
        <v>24</v>
      </c>
      <c r="I206" s="2">
        <v>21</v>
      </c>
      <c r="J206" s="2">
        <v>119</v>
      </c>
      <c r="K206" s="2">
        <v>5.7</v>
      </c>
      <c r="L206" s="2">
        <v>0</v>
      </c>
      <c r="M206" s="143">
        <f t="shared" si="3"/>
        <v>0</v>
      </c>
      <c r="N206" s="2">
        <v>4</v>
      </c>
      <c r="O206" s="2">
        <v>45.8</v>
      </c>
      <c r="P206" s="2">
        <v>23</v>
      </c>
      <c r="Q206" s="2">
        <v>1.4</v>
      </c>
      <c r="R206" s="2">
        <v>7.9</v>
      </c>
      <c r="S206" s="2">
        <v>87.5</v>
      </c>
      <c r="T206" s="2">
        <v>5</v>
      </c>
      <c r="U206" s="2">
        <v>2</v>
      </c>
      <c r="V206" s="2"/>
    </row>
    <row r="207" spans="1:22">
      <c r="A207" s="1">
        <v>196</v>
      </c>
      <c r="B207" s="2" t="s">
        <v>412</v>
      </c>
      <c r="C207" s="2">
        <v>30</v>
      </c>
      <c r="D207" s="2" t="s">
        <v>681</v>
      </c>
      <c r="E207" s="2" t="s">
        <v>89</v>
      </c>
      <c r="F207" s="2">
        <v>18</v>
      </c>
      <c r="G207" s="2">
        <v>5</v>
      </c>
      <c r="H207" s="2">
        <v>34</v>
      </c>
      <c r="I207" s="2">
        <v>21</v>
      </c>
      <c r="J207" s="2">
        <v>298</v>
      </c>
      <c r="K207" s="2">
        <v>14.2</v>
      </c>
      <c r="L207" s="2">
        <v>1</v>
      </c>
      <c r="M207" s="143">
        <f t="shared" si="3"/>
        <v>4.7619047619047616E-2</v>
      </c>
      <c r="N207" s="2">
        <v>14</v>
      </c>
      <c r="O207" s="2">
        <v>50</v>
      </c>
      <c r="P207" s="2">
        <v>32</v>
      </c>
      <c r="Q207" s="2">
        <v>1.2</v>
      </c>
      <c r="R207" s="2">
        <v>16.600000000000001</v>
      </c>
      <c r="S207" s="2">
        <v>61.8</v>
      </c>
      <c r="T207" s="2">
        <v>8.8000000000000007</v>
      </c>
      <c r="U207" s="2">
        <v>0</v>
      </c>
      <c r="V207" s="2"/>
    </row>
    <row r="208" spans="1:22">
      <c r="A208" s="1">
        <v>196</v>
      </c>
      <c r="B208" s="2" t="s">
        <v>412</v>
      </c>
      <c r="C208" s="2">
        <v>30</v>
      </c>
      <c r="D208" s="2" t="s">
        <v>275</v>
      </c>
      <c r="E208" s="2" t="s">
        <v>89</v>
      </c>
      <c r="F208" s="2">
        <v>9</v>
      </c>
      <c r="G208" s="2">
        <v>3</v>
      </c>
      <c r="H208" s="2">
        <v>21</v>
      </c>
      <c r="I208" s="2">
        <v>12</v>
      </c>
      <c r="J208" s="2">
        <v>166</v>
      </c>
      <c r="K208" s="2">
        <v>13.8</v>
      </c>
      <c r="L208" s="2">
        <v>0</v>
      </c>
      <c r="M208" s="143">
        <f t="shared" si="3"/>
        <v>0</v>
      </c>
      <c r="N208" s="2">
        <v>9</v>
      </c>
      <c r="O208" s="2">
        <v>52.4</v>
      </c>
      <c r="P208" s="2">
        <v>22</v>
      </c>
      <c r="Q208" s="2">
        <v>1.3</v>
      </c>
      <c r="R208" s="2">
        <v>18.399999999999999</v>
      </c>
      <c r="S208" s="2">
        <v>57.1</v>
      </c>
      <c r="T208" s="2">
        <v>7.9</v>
      </c>
      <c r="U208" s="2">
        <v>0</v>
      </c>
      <c r="V208" s="2"/>
    </row>
    <row r="209" spans="1:22">
      <c r="A209" s="1">
        <v>196</v>
      </c>
      <c r="B209" s="2" t="s">
        <v>412</v>
      </c>
      <c r="C209" s="2">
        <v>30</v>
      </c>
      <c r="D209" s="2" t="s">
        <v>284</v>
      </c>
      <c r="E209" s="2" t="s">
        <v>89</v>
      </c>
      <c r="F209" s="2">
        <v>9</v>
      </c>
      <c r="G209" s="2">
        <v>2</v>
      </c>
      <c r="H209" s="2">
        <v>13</v>
      </c>
      <c r="I209" s="2">
        <v>9</v>
      </c>
      <c r="J209" s="2">
        <v>132</v>
      </c>
      <c r="K209" s="2">
        <v>14.7</v>
      </c>
      <c r="L209" s="2">
        <v>1</v>
      </c>
      <c r="M209" s="143">
        <f t="shared" si="3"/>
        <v>0.1111111111111111</v>
      </c>
      <c r="N209" s="2">
        <v>5</v>
      </c>
      <c r="O209" s="2">
        <v>46.2</v>
      </c>
      <c r="P209" s="2">
        <v>32</v>
      </c>
      <c r="Q209" s="2">
        <v>1</v>
      </c>
      <c r="R209" s="2">
        <v>14.7</v>
      </c>
      <c r="S209" s="2">
        <v>69.2</v>
      </c>
      <c r="T209" s="2">
        <v>10.199999999999999</v>
      </c>
      <c r="U209" s="2">
        <v>0</v>
      </c>
      <c r="V209" s="2"/>
    </row>
    <row r="210" spans="1:22">
      <c r="A210" s="1">
        <v>197</v>
      </c>
      <c r="B210" s="2" t="s">
        <v>947</v>
      </c>
      <c r="C210" s="2">
        <v>24</v>
      </c>
      <c r="D210" s="2" t="s">
        <v>273</v>
      </c>
      <c r="E210" s="2" t="s">
        <v>91</v>
      </c>
      <c r="F210" s="2">
        <v>9</v>
      </c>
      <c r="G210" s="2">
        <v>6</v>
      </c>
      <c r="H210" s="2">
        <v>22</v>
      </c>
      <c r="I210" s="2">
        <v>20</v>
      </c>
      <c r="J210" s="2">
        <v>158</v>
      </c>
      <c r="K210" s="2">
        <v>7.9</v>
      </c>
      <c r="L210" s="2">
        <v>0</v>
      </c>
      <c r="M210" s="143">
        <f t="shared" si="3"/>
        <v>0</v>
      </c>
      <c r="N210" s="2">
        <v>8</v>
      </c>
      <c r="O210" s="2">
        <v>63.6</v>
      </c>
      <c r="P210" s="2">
        <v>28</v>
      </c>
      <c r="Q210" s="2">
        <v>2.2000000000000002</v>
      </c>
      <c r="R210" s="2">
        <v>17.600000000000001</v>
      </c>
      <c r="S210" s="2">
        <v>90.9</v>
      </c>
      <c r="T210" s="2">
        <v>7.2</v>
      </c>
      <c r="U210" s="2">
        <v>0</v>
      </c>
      <c r="V210" s="2"/>
    </row>
    <row r="211" spans="1:22">
      <c r="A211" s="1">
        <v>198</v>
      </c>
      <c r="B211" s="2" t="s">
        <v>435</v>
      </c>
      <c r="C211" s="2">
        <v>25</v>
      </c>
      <c r="D211" s="2" t="s">
        <v>278</v>
      </c>
      <c r="E211" s="2" t="s">
        <v>89</v>
      </c>
      <c r="F211" s="2">
        <v>10</v>
      </c>
      <c r="G211" s="2">
        <v>9</v>
      </c>
      <c r="H211" s="2">
        <v>42</v>
      </c>
      <c r="I211" s="2">
        <v>20</v>
      </c>
      <c r="J211" s="2">
        <v>239</v>
      </c>
      <c r="K211" s="2">
        <v>12</v>
      </c>
      <c r="L211" s="2">
        <v>2</v>
      </c>
      <c r="M211" s="143">
        <f t="shared" si="3"/>
        <v>0.1</v>
      </c>
      <c r="N211" s="2">
        <v>13</v>
      </c>
      <c r="O211" s="2">
        <v>40.5</v>
      </c>
      <c r="P211" s="2">
        <v>22</v>
      </c>
      <c r="Q211" s="2">
        <v>2</v>
      </c>
      <c r="R211" s="2">
        <v>23.9</v>
      </c>
      <c r="S211" s="2">
        <v>47.6</v>
      </c>
      <c r="T211" s="2">
        <v>5.7</v>
      </c>
      <c r="U211" s="2">
        <v>1</v>
      </c>
      <c r="V211" s="2"/>
    </row>
    <row r="212" spans="1:22">
      <c r="A212" s="1">
        <v>199</v>
      </c>
      <c r="B212" s="2" t="s">
        <v>946</v>
      </c>
      <c r="C212" s="2">
        <v>24</v>
      </c>
      <c r="D212" s="2" t="s">
        <v>276</v>
      </c>
      <c r="E212" s="2" t="s">
        <v>91</v>
      </c>
      <c r="F212" s="2">
        <v>17</v>
      </c>
      <c r="G212" s="2">
        <v>6</v>
      </c>
      <c r="H212" s="2">
        <v>24</v>
      </c>
      <c r="I212" s="2">
        <v>20</v>
      </c>
      <c r="J212" s="2">
        <v>172</v>
      </c>
      <c r="K212" s="2">
        <v>8.6</v>
      </c>
      <c r="L212" s="2">
        <v>2</v>
      </c>
      <c r="M212" s="143">
        <f t="shared" si="3"/>
        <v>0.1</v>
      </c>
      <c r="N212" s="2">
        <v>10</v>
      </c>
      <c r="O212" s="2">
        <v>70.8</v>
      </c>
      <c r="P212" s="2">
        <v>23</v>
      </c>
      <c r="Q212" s="2">
        <v>1.2</v>
      </c>
      <c r="R212" s="2">
        <v>10.1</v>
      </c>
      <c r="S212" s="2">
        <v>83.3</v>
      </c>
      <c r="T212" s="2">
        <v>7.2</v>
      </c>
      <c r="U212" s="2">
        <v>0</v>
      </c>
      <c r="V212" s="2"/>
    </row>
    <row r="213" spans="1:22">
      <c r="A213" s="1">
        <v>200</v>
      </c>
      <c r="B213" s="2" t="s">
        <v>537</v>
      </c>
      <c r="C213" s="2">
        <v>25</v>
      </c>
      <c r="D213" s="2" t="s">
        <v>290</v>
      </c>
      <c r="E213" s="2" t="s">
        <v>88</v>
      </c>
      <c r="F213" s="2">
        <v>14</v>
      </c>
      <c r="G213" s="2">
        <v>13</v>
      </c>
      <c r="H213" s="2">
        <v>25</v>
      </c>
      <c r="I213" s="2">
        <v>20</v>
      </c>
      <c r="J213" s="2">
        <v>159</v>
      </c>
      <c r="K213" s="2">
        <v>8</v>
      </c>
      <c r="L213" s="2">
        <v>0</v>
      </c>
      <c r="M213" s="143">
        <f t="shared" si="3"/>
        <v>0</v>
      </c>
      <c r="N213" s="2">
        <v>4</v>
      </c>
      <c r="O213" s="2">
        <v>44</v>
      </c>
      <c r="P213" s="2">
        <v>32</v>
      </c>
      <c r="Q213" s="2">
        <v>1.4</v>
      </c>
      <c r="R213" s="2">
        <v>11.4</v>
      </c>
      <c r="S213" s="2">
        <v>80</v>
      </c>
      <c r="T213" s="2">
        <v>6.4</v>
      </c>
      <c r="U213" s="2">
        <v>2</v>
      </c>
      <c r="V213" s="2"/>
    </row>
    <row r="214" spans="1:22">
      <c r="A214" s="1">
        <v>201</v>
      </c>
      <c r="B214" s="2" t="s">
        <v>604</v>
      </c>
      <c r="C214" s="2">
        <v>28</v>
      </c>
      <c r="D214" s="2" t="s">
        <v>273</v>
      </c>
      <c r="E214" s="2" t="s">
        <v>91</v>
      </c>
      <c r="F214" s="2">
        <v>17</v>
      </c>
      <c r="G214" s="2">
        <v>15</v>
      </c>
      <c r="H214" s="2">
        <v>22</v>
      </c>
      <c r="I214" s="2">
        <v>20</v>
      </c>
      <c r="J214" s="2">
        <v>109</v>
      </c>
      <c r="K214" s="2">
        <v>5.5</v>
      </c>
      <c r="L214" s="2">
        <v>1</v>
      </c>
      <c r="M214" s="143">
        <f t="shared" si="3"/>
        <v>0.05</v>
      </c>
      <c r="N214" s="2">
        <v>8</v>
      </c>
      <c r="O214" s="2">
        <v>63.6</v>
      </c>
      <c r="P214" s="2">
        <v>12</v>
      </c>
      <c r="Q214" s="2">
        <v>1.2</v>
      </c>
      <c r="R214" s="2">
        <v>6.4</v>
      </c>
      <c r="S214" s="2">
        <v>90.9</v>
      </c>
      <c r="T214" s="2">
        <v>5</v>
      </c>
      <c r="U214" s="2">
        <v>1</v>
      </c>
      <c r="V214" s="2"/>
    </row>
    <row r="215" spans="1:22">
      <c r="A215" s="1">
        <v>202</v>
      </c>
      <c r="B215" s="2" t="s">
        <v>504</v>
      </c>
      <c r="C215" s="2">
        <v>26</v>
      </c>
      <c r="D215" s="2" t="s">
        <v>646</v>
      </c>
      <c r="E215" s="2" t="s">
        <v>89</v>
      </c>
      <c r="F215" s="2">
        <v>6</v>
      </c>
      <c r="G215" s="2">
        <v>5</v>
      </c>
      <c r="H215" s="2">
        <v>41</v>
      </c>
      <c r="I215" s="2">
        <v>20</v>
      </c>
      <c r="J215" s="2">
        <v>349</v>
      </c>
      <c r="K215" s="2">
        <v>17.5</v>
      </c>
      <c r="L215" s="2">
        <v>3</v>
      </c>
      <c r="M215" s="143">
        <f t="shared" si="3"/>
        <v>0.15</v>
      </c>
      <c r="N215" s="2">
        <v>12</v>
      </c>
      <c r="O215" s="2">
        <v>41.5</v>
      </c>
      <c r="P215" s="2">
        <v>70</v>
      </c>
      <c r="Q215" s="2">
        <v>3.3</v>
      </c>
      <c r="R215" s="2">
        <v>58.2</v>
      </c>
      <c r="S215" s="2">
        <v>48.8</v>
      </c>
      <c r="T215" s="2">
        <v>8.5</v>
      </c>
      <c r="U215" s="2">
        <v>1</v>
      </c>
      <c r="V215" s="2"/>
    </row>
    <row r="216" spans="1:22">
      <c r="A216" s="1">
        <v>203</v>
      </c>
      <c r="B216" s="2" t="s">
        <v>647</v>
      </c>
      <c r="C216" s="2">
        <v>29</v>
      </c>
      <c r="D216" s="2" t="s">
        <v>646</v>
      </c>
      <c r="E216" s="2" t="s">
        <v>89</v>
      </c>
      <c r="F216" s="2">
        <v>15</v>
      </c>
      <c r="G216" s="2">
        <v>4</v>
      </c>
      <c r="H216" s="2">
        <v>27</v>
      </c>
      <c r="I216" s="2">
        <v>20</v>
      </c>
      <c r="J216" s="2">
        <v>211</v>
      </c>
      <c r="K216" s="2">
        <v>10.6</v>
      </c>
      <c r="L216" s="2">
        <v>1</v>
      </c>
      <c r="M216" s="143">
        <f t="shared" si="3"/>
        <v>0.05</v>
      </c>
      <c r="N216" s="2">
        <v>8</v>
      </c>
      <c r="O216" s="2">
        <v>48.1</v>
      </c>
      <c r="P216" s="2">
        <v>25</v>
      </c>
      <c r="Q216" s="2">
        <v>1.3</v>
      </c>
      <c r="R216" s="2">
        <v>14.1</v>
      </c>
      <c r="S216" s="2">
        <v>74.099999999999994</v>
      </c>
      <c r="T216" s="2">
        <v>7.8</v>
      </c>
      <c r="U216" s="2">
        <v>1</v>
      </c>
      <c r="V216" s="2"/>
    </row>
    <row r="217" spans="1:22">
      <c r="A217" s="1">
        <v>204</v>
      </c>
      <c r="B217" s="2" t="s">
        <v>945</v>
      </c>
      <c r="C217" s="2">
        <v>32</v>
      </c>
      <c r="D217" s="2" t="s">
        <v>268</v>
      </c>
      <c r="E217" s="2" t="s">
        <v>89</v>
      </c>
      <c r="F217" s="2">
        <v>15</v>
      </c>
      <c r="G217" s="2">
        <v>4</v>
      </c>
      <c r="H217" s="2">
        <v>30</v>
      </c>
      <c r="I217" s="2">
        <v>20</v>
      </c>
      <c r="J217" s="2">
        <v>203</v>
      </c>
      <c r="K217" s="2">
        <v>10.199999999999999</v>
      </c>
      <c r="L217" s="2">
        <v>0</v>
      </c>
      <c r="M217" s="143">
        <f t="shared" si="3"/>
        <v>0</v>
      </c>
      <c r="N217" s="2">
        <v>12</v>
      </c>
      <c r="O217" s="2">
        <v>50</v>
      </c>
      <c r="P217" s="2">
        <v>32</v>
      </c>
      <c r="Q217" s="2">
        <v>1.3</v>
      </c>
      <c r="R217" s="2">
        <v>13.5</v>
      </c>
      <c r="S217" s="2">
        <v>66.7</v>
      </c>
      <c r="T217" s="2">
        <v>6.8</v>
      </c>
      <c r="U217" s="2">
        <v>3</v>
      </c>
      <c r="V217" s="2"/>
    </row>
    <row r="218" spans="1:22">
      <c r="A218" s="1">
        <v>205</v>
      </c>
      <c r="B218" s="2" t="s">
        <v>409</v>
      </c>
      <c r="C218" s="2">
        <v>20</v>
      </c>
      <c r="D218" s="2" t="s">
        <v>275</v>
      </c>
      <c r="E218" s="2" t="s">
        <v>88</v>
      </c>
      <c r="F218" s="2">
        <v>17</v>
      </c>
      <c r="G218" s="2">
        <v>2</v>
      </c>
      <c r="H218" s="2">
        <v>27</v>
      </c>
      <c r="I218" s="2">
        <v>19</v>
      </c>
      <c r="J218" s="2">
        <v>148</v>
      </c>
      <c r="K218" s="2">
        <v>7.8</v>
      </c>
      <c r="L218" s="2">
        <v>1</v>
      </c>
      <c r="M218" s="143">
        <f t="shared" si="3"/>
        <v>5.2631578947368418E-2</v>
      </c>
      <c r="N218" s="2">
        <v>8</v>
      </c>
      <c r="O218" s="2">
        <v>51.9</v>
      </c>
      <c r="P218" s="2">
        <v>15</v>
      </c>
      <c r="Q218" s="2">
        <v>1.1000000000000001</v>
      </c>
      <c r="R218" s="2">
        <v>8.6999999999999993</v>
      </c>
      <c r="S218" s="2">
        <v>70.400000000000006</v>
      </c>
      <c r="T218" s="2">
        <v>5.5</v>
      </c>
      <c r="U218" s="2">
        <v>0</v>
      </c>
      <c r="V218" s="2"/>
    </row>
    <row r="219" spans="1:22">
      <c r="A219" s="1">
        <v>206</v>
      </c>
      <c r="B219" s="2" t="s">
        <v>542</v>
      </c>
      <c r="C219" s="2">
        <v>24</v>
      </c>
      <c r="D219" s="2" t="s">
        <v>267</v>
      </c>
      <c r="E219" s="2" t="s">
        <v>89</v>
      </c>
      <c r="F219" s="2">
        <v>17</v>
      </c>
      <c r="G219" s="2">
        <v>6</v>
      </c>
      <c r="H219" s="2">
        <v>33</v>
      </c>
      <c r="I219" s="2">
        <v>19</v>
      </c>
      <c r="J219" s="2">
        <v>216</v>
      </c>
      <c r="K219" s="2">
        <v>11.4</v>
      </c>
      <c r="L219" s="2">
        <v>0</v>
      </c>
      <c r="M219" s="143">
        <f t="shared" si="3"/>
        <v>0</v>
      </c>
      <c r="N219" s="2">
        <v>12</v>
      </c>
      <c r="O219" s="2">
        <v>48.5</v>
      </c>
      <c r="P219" s="2">
        <v>36</v>
      </c>
      <c r="Q219" s="2">
        <v>1.1000000000000001</v>
      </c>
      <c r="R219" s="2">
        <v>12.7</v>
      </c>
      <c r="S219" s="2">
        <v>57.6</v>
      </c>
      <c r="T219" s="2">
        <v>6.5</v>
      </c>
      <c r="U219" s="2">
        <v>0</v>
      </c>
      <c r="V219" s="2"/>
    </row>
    <row r="220" spans="1:22">
      <c r="A220" s="1">
        <v>207</v>
      </c>
      <c r="B220" s="2" t="s">
        <v>364</v>
      </c>
      <c r="C220" s="2">
        <v>30</v>
      </c>
      <c r="D220" s="2" t="s">
        <v>270</v>
      </c>
      <c r="E220" s="2" t="s">
        <v>88</v>
      </c>
      <c r="F220" s="2">
        <v>17</v>
      </c>
      <c r="G220" s="2">
        <v>17</v>
      </c>
      <c r="H220" s="2">
        <v>22</v>
      </c>
      <c r="I220" s="2">
        <v>19</v>
      </c>
      <c r="J220" s="2">
        <v>193</v>
      </c>
      <c r="K220" s="2">
        <v>10.199999999999999</v>
      </c>
      <c r="L220" s="2">
        <v>2</v>
      </c>
      <c r="M220" s="143">
        <f t="shared" si="3"/>
        <v>0.10526315789473684</v>
      </c>
      <c r="N220" s="2">
        <v>11</v>
      </c>
      <c r="O220" s="2">
        <v>68.2</v>
      </c>
      <c r="P220" s="2">
        <v>27</v>
      </c>
      <c r="Q220" s="2">
        <v>1.1000000000000001</v>
      </c>
      <c r="R220" s="2">
        <v>11.4</v>
      </c>
      <c r="S220" s="2">
        <v>86.4</v>
      </c>
      <c r="T220" s="2">
        <v>8.8000000000000007</v>
      </c>
      <c r="U220" s="2">
        <v>3</v>
      </c>
      <c r="V220" s="2" t="s">
        <v>824</v>
      </c>
    </row>
    <row r="221" spans="1:22">
      <c r="A221" s="1">
        <v>208</v>
      </c>
      <c r="B221" s="2" t="s">
        <v>743</v>
      </c>
      <c r="C221" s="2">
        <v>30</v>
      </c>
      <c r="D221" s="2" t="s">
        <v>273</v>
      </c>
      <c r="E221" s="2" t="s">
        <v>91</v>
      </c>
      <c r="F221" s="2">
        <v>11</v>
      </c>
      <c r="G221" s="2">
        <v>0</v>
      </c>
      <c r="H221" s="2">
        <v>23</v>
      </c>
      <c r="I221" s="2">
        <v>19</v>
      </c>
      <c r="J221" s="2">
        <v>154</v>
      </c>
      <c r="K221" s="2">
        <v>8.1</v>
      </c>
      <c r="L221" s="2">
        <v>1</v>
      </c>
      <c r="M221" s="143">
        <f t="shared" si="3"/>
        <v>5.2631578947368418E-2</v>
      </c>
      <c r="N221" s="2">
        <v>9</v>
      </c>
      <c r="O221" s="2">
        <v>65.2</v>
      </c>
      <c r="P221" s="2">
        <v>19</v>
      </c>
      <c r="Q221" s="2">
        <v>1.7</v>
      </c>
      <c r="R221" s="2">
        <v>14</v>
      </c>
      <c r="S221" s="2">
        <v>82.6</v>
      </c>
      <c r="T221" s="2">
        <v>6.7</v>
      </c>
      <c r="U221" s="2">
        <v>1</v>
      </c>
      <c r="V221" s="2"/>
    </row>
    <row r="222" spans="1:22">
      <c r="A222" s="1">
        <v>209</v>
      </c>
      <c r="B222" s="2" t="s">
        <v>590</v>
      </c>
      <c r="C222" s="2">
        <v>33</v>
      </c>
      <c r="D222" s="2" t="s">
        <v>654</v>
      </c>
      <c r="E222" s="2" t="s">
        <v>760</v>
      </c>
      <c r="F222" s="2">
        <v>17</v>
      </c>
      <c r="G222" s="2">
        <v>15</v>
      </c>
      <c r="H222" s="2">
        <v>31</v>
      </c>
      <c r="I222" s="2">
        <v>19</v>
      </c>
      <c r="J222" s="2">
        <v>200</v>
      </c>
      <c r="K222" s="2">
        <v>10.5</v>
      </c>
      <c r="L222" s="2">
        <v>2</v>
      </c>
      <c r="M222" s="143">
        <f t="shared" si="3"/>
        <v>0.10526315789473684</v>
      </c>
      <c r="N222" s="2">
        <v>8</v>
      </c>
      <c r="O222" s="2">
        <v>48.4</v>
      </c>
      <c r="P222" s="2">
        <v>36</v>
      </c>
      <c r="Q222" s="2">
        <v>1.1000000000000001</v>
      </c>
      <c r="R222" s="2">
        <v>11.8</v>
      </c>
      <c r="S222" s="2">
        <v>61.3</v>
      </c>
      <c r="T222" s="2">
        <v>6.5</v>
      </c>
      <c r="U222" s="2">
        <v>1</v>
      </c>
      <c r="V222" s="2" t="s">
        <v>757</v>
      </c>
    </row>
    <row r="223" spans="1:22">
      <c r="A223" s="1">
        <v>210</v>
      </c>
      <c r="B223" s="2" t="s">
        <v>944</v>
      </c>
      <c r="C223" s="2">
        <v>26</v>
      </c>
      <c r="D223" s="2" t="s">
        <v>289</v>
      </c>
      <c r="E223" s="2" t="s">
        <v>91</v>
      </c>
      <c r="F223" s="2">
        <v>13</v>
      </c>
      <c r="G223" s="2">
        <v>2</v>
      </c>
      <c r="H223" s="2">
        <v>23</v>
      </c>
      <c r="I223" s="2">
        <v>19</v>
      </c>
      <c r="J223" s="2">
        <v>152</v>
      </c>
      <c r="K223" s="2">
        <v>8</v>
      </c>
      <c r="L223" s="2">
        <v>0</v>
      </c>
      <c r="M223" s="143">
        <f t="shared" si="3"/>
        <v>0</v>
      </c>
      <c r="N223" s="2">
        <v>7</v>
      </c>
      <c r="O223" s="2">
        <v>47.8</v>
      </c>
      <c r="P223" s="2">
        <v>23</v>
      </c>
      <c r="Q223" s="2">
        <v>1.5</v>
      </c>
      <c r="R223" s="2">
        <v>11.7</v>
      </c>
      <c r="S223" s="2">
        <v>82.6</v>
      </c>
      <c r="T223" s="2">
        <v>6.6</v>
      </c>
      <c r="U223" s="2">
        <v>0</v>
      </c>
      <c r="V223" s="2"/>
    </row>
    <row r="224" spans="1:22">
      <c r="A224" s="1">
        <v>211</v>
      </c>
      <c r="B224" s="2" t="s">
        <v>323</v>
      </c>
      <c r="C224" s="2">
        <v>32</v>
      </c>
      <c r="D224" s="2" t="s">
        <v>265</v>
      </c>
      <c r="E224" s="2" t="s">
        <v>88</v>
      </c>
      <c r="F224" s="2">
        <v>13</v>
      </c>
      <c r="G224" s="2">
        <v>1</v>
      </c>
      <c r="H224" s="2">
        <v>23</v>
      </c>
      <c r="I224" s="2">
        <v>19</v>
      </c>
      <c r="J224" s="2">
        <v>161</v>
      </c>
      <c r="K224" s="2">
        <v>8.5</v>
      </c>
      <c r="L224" s="2">
        <v>0</v>
      </c>
      <c r="M224" s="143">
        <f t="shared" si="3"/>
        <v>0</v>
      </c>
      <c r="N224" s="2">
        <v>10</v>
      </c>
      <c r="O224" s="2">
        <v>52.2</v>
      </c>
      <c r="P224" s="2">
        <v>25</v>
      </c>
      <c r="Q224" s="2">
        <v>1.5</v>
      </c>
      <c r="R224" s="2">
        <v>12.4</v>
      </c>
      <c r="S224" s="2">
        <v>82.6</v>
      </c>
      <c r="T224" s="2">
        <v>7</v>
      </c>
      <c r="U224" s="2">
        <v>2</v>
      </c>
      <c r="V224" s="2"/>
    </row>
    <row r="225" spans="1:22">
      <c r="A225" s="1">
        <v>212</v>
      </c>
      <c r="B225" s="2" t="s">
        <v>617</v>
      </c>
      <c r="C225" s="2">
        <v>30</v>
      </c>
      <c r="D225" s="2" t="s">
        <v>282</v>
      </c>
      <c r="E225" s="2" t="s">
        <v>91</v>
      </c>
      <c r="F225" s="2">
        <v>17</v>
      </c>
      <c r="G225" s="2">
        <v>3</v>
      </c>
      <c r="H225" s="2">
        <v>27</v>
      </c>
      <c r="I225" s="2">
        <v>19</v>
      </c>
      <c r="J225" s="2">
        <v>142</v>
      </c>
      <c r="K225" s="2">
        <v>7.5</v>
      </c>
      <c r="L225" s="2">
        <v>2</v>
      </c>
      <c r="M225" s="143">
        <f t="shared" si="3"/>
        <v>0.10526315789473684</v>
      </c>
      <c r="N225" s="2">
        <v>8</v>
      </c>
      <c r="O225" s="2">
        <v>44.4</v>
      </c>
      <c r="P225" s="2">
        <v>20</v>
      </c>
      <c r="Q225" s="2">
        <v>1.1000000000000001</v>
      </c>
      <c r="R225" s="2">
        <v>8.4</v>
      </c>
      <c r="S225" s="2">
        <v>70.400000000000006</v>
      </c>
      <c r="T225" s="2">
        <v>5.3</v>
      </c>
      <c r="U225" s="2">
        <v>0</v>
      </c>
      <c r="V225" s="2"/>
    </row>
    <row r="226" spans="1:22">
      <c r="A226" s="1">
        <v>213</v>
      </c>
      <c r="B226" s="2" t="s">
        <v>806</v>
      </c>
      <c r="C226" s="2">
        <v>30</v>
      </c>
      <c r="D226" s="2" t="s">
        <v>268</v>
      </c>
      <c r="E226" s="2" t="s">
        <v>88</v>
      </c>
      <c r="F226" s="2">
        <v>17</v>
      </c>
      <c r="G226" s="2">
        <v>1</v>
      </c>
      <c r="H226" s="2">
        <v>28</v>
      </c>
      <c r="I226" s="2">
        <v>19</v>
      </c>
      <c r="J226" s="2">
        <v>198</v>
      </c>
      <c r="K226" s="2">
        <v>10.4</v>
      </c>
      <c r="L226" s="2">
        <v>1</v>
      </c>
      <c r="M226" s="143">
        <f t="shared" si="3"/>
        <v>5.2631578947368418E-2</v>
      </c>
      <c r="N226" s="2">
        <v>8</v>
      </c>
      <c r="O226" s="2">
        <v>35.700000000000003</v>
      </c>
      <c r="P226" s="2">
        <v>31</v>
      </c>
      <c r="Q226" s="2">
        <v>1.1000000000000001</v>
      </c>
      <c r="R226" s="2">
        <v>11.6</v>
      </c>
      <c r="S226" s="2">
        <v>67.900000000000006</v>
      </c>
      <c r="T226" s="2">
        <v>7.1</v>
      </c>
      <c r="U226" s="2">
        <v>0</v>
      </c>
      <c r="V226" s="2"/>
    </row>
    <row r="227" spans="1:22">
      <c r="A227" s="1">
        <v>214</v>
      </c>
      <c r="B227" s="2" t="s">
        <v>630</v>
      </c>
      <c r="C227" s="2">
        <v>23</v>
      </c>
      <c r="D227" s="2" t="s">
        <v>284</v>
      </c>
      <c r="E227" s="2" t="s">
        <v>91</v>
      </c>
      <c r="F227" s="2">
        <v>17</v>
      </c>
      <c r="G227" s="2">
        <v>9</v>
      </c>
      <c r="H227" s="2">
        <v>25</v>
      </c>
      <c r="I227" s="2">
        <v>19</v>
      </c>
      <c r="J227" s="2">
        <v>200</v>
      </c>
      <c r="K227" s="2">
        <v>10.5</v>
      </c>
      <c r="L227" s="2">
        <v>1</v>
      </c>
      <c r="M227" s="143">
        <f t="shared" si="3"/>
        <v>5.2631578947368418E-2</v>
      </c>
      <c r="N227" s="2">
        <v>9</v>
      </c>
      <c r="O227" s="2">
        <v>68</v>
      </c>
      <c r="P227" s="2">
        <v>29</v>
      </c>
      <c r="Q227" s="2">
        <v>1.1000000000000001</v>
      </c>
      <c r="R227" s="2">
        <v>11.8</v>
      </c>
      <c r="S227" s="2">
        <v>76</v>
      </c>
      <c r="T227" s="2">
        <v>8</v>
      </c>
      <c r="U227" s="2">
        <v>0</v>
      </c>
      <c r="V227" s="2"/>
    </row>
    <row r="228" spans="1:22">
      <c r="A228" s="1">
        <v>215</v>
      </c>
      <c r="B228" s="2" t="s">
        <v>613</v>
      </c>
      <c r="C228" s="2">
        <v>30</v>
      </c>
      <c r="D228" s="2" t="s">
        <v>681</v>
      </c>
      <c r="E228" s="2" t="s">
        <v>89</v>
      </c>
      <c r="F228" s="2">
        <v>14</v>
      </c>
      <c r="G228" s="2">
        <v>8</v>
      </c>
      <c r="H228" s="2">
        <v>44</v>
      </c>
      <c r="I228" s="2">
        <v>19</v>
      </c>
      <c r="J228" s="2">
        <v>411</v>
      </c>
      <c r="K228" s="2">
        <v>21.6</v>
      </c>
      <c r="L228" s="2">
        <v>4</v>
      </c>
      <c r="M228" s="143">
        <f t="shared" si="3"/>
        <v>0.21052631578947367</v>
      </c>
      <c r="N228" s="2">
        <v>14</v>
      </c>
      <c r="O228" s="2">
        <v>36.4</v>
      </c>
      <c r="P228" s="2">
        <v>71</v>
      </c>
      <c r="Q228" s="2">
        <v>1.4</v>
      </c>
      <c r="R228" s="2">
        <v>29.4</v>
      </c>
      <c r="S228" s="2">
        <v>43.2</v>
      </c>
      <c r="T228" s="2">
        <v>9.3000000000000007</v>
      </c>
      <c r="U228" s="2">
        <v>0</v>
      </c>
      <c r="V228" s="2"/>
    </row>
    <row r="229" spans="1:22">
      <c r="A229" s="1">
        <v>215</v>
      </c>
      <c r="B229" s="2" t="s">
        <v>613</v>
      </c>
      <c r="C229" s="2">
        <v>30</v>
      </c>
      <c r="D229" s="2" t="s">
        <v>271</v>
      </c>
      <c r="E229" s="2" t="s">
        <v>89</v>
      </c>
      <c r="F229" s="2">
        <v>6</v>
      </c>
      <c r="G229" s="2">
        <v>0</v>
      </c>
      <c r="H229" s="2">
        <v>9</v>
      </c>
      <c r="I229" s="2">
        <v>2</v>
      </c>
      <c r="J229" s="2">
        <v>26</v>
      </c>
      <c r="K229" s="2">
        <v>13</v>
      </c>
      <c r="L229" s="2">
        <v>0</v>
      </c>
      <c r="M229" s="143">
        <f t="shared" si="3"/>
        <v>0</v>
      </c>
      <c r="N229" s="2">
        <v>1</v>
      </c>
      <c r="O229" s="2">
        <v>22.2</v>
      </c>
      <c r="P229" s="2">
        <v>19</v>
      </c>
      <c r="Q229" s="2">
        <v>0.3</v>
      </c>
      <c r="R229" s="2">
        <v>4.3</v>
      </c>
      <c r="S229" s="2">
        <v>22.2</v>
      </c>
      <c r="T229" s="2">
        <v>2.9</v>
      </c>
      <c r="U229" s="2">
        <v>0</v>
      </c>
      <c r="V229" s="2"/>
    </row>
    <row r="230" spans="1:22">
      <c r="A230" s="1">
        <v>215</v>
      </c>
      <c r="B230" s="2" t="s">
        <v>613</v>
      </c>
      <c r="C230" s="2">
        <v>30</v>
      </c>
      <c r="D230" s="2" t="s">
        <v>646</v>
      </c>
      <c r="E230" s="2" t="s">
        <v>89</v>
      </c>
      <c r="F230" s="2">
        <v>8</v>
      </c>
      <c r="G230" s="2">
        <v>8</v>
      </c>
      <c r="H230" s="2">
        <v>35</v>
      </c>
      <c r="I230" s="2">
        <v>17</v>
      </c>
      <c r="J230" s="2">
        <v>385</v>
      </c>
      <c r="K230" s="2">
        <v>22.6</v>
      </c>
      <c r="L230" s="2">
        <v>4</v>
      </c>
      <c r="M230" s="143">
        <f t="shared" si="3"/>
        <v>0.23529411764705882</v>
      </c>
      <c r="N230" s="2">
        <v>13</v>
      </c>
      <c r="O230" s="2">
        <v>40</v>
      </c>
      <c r="P230" s="2">
        <v>71</v>
      </c>
      <c r="Q230" s="2">
        <v>2.1</v>
      </c>
      <c r="R230" s="2">
        <v>48.1</v>
      </c>
      <c r="S230" s="2">
        <v>48.6</v>
      </c>
      <c r="T230" s="2">
        <v>11</v>
      </c>
      <c r="U230" s="2">
        <v>0</v>
      </c>
      <c r="V230" s="2"/>
    </row>
    <row r="231" spans="1:22">
      <c r="A231" s="1">
        <v>216</v>
      </c>
      <c r="B231" s="2" t="s">
        <v>598</v>
      </c>
      <c r="C231" s="2">
        <v>27</v>
      </c>
      <c r="D231" s="2" t="s">
        <v>271</v>
      </c>
      <c r="E231" s="2" t="s">
        <v>88</v>
      </c>
      <c r="F231" s="2">
        <v>17</v>
      </c>
      <c r="G231" s="2">
        <v>1</v>
      </c>
      <c r="H231" s="2">
        <v>25</v>
      </c>
      <c r="I231" s="2">
        <v>18</v>
      </c>
      <c r="J231" s="2">
        <v>284</v>
      </c>
      <c r="K231" s="2">
        <v>15.8</v>
      </c>
      <c r="L231" s="2">
        <v>3</v>
      </c>
      <c r="M231" s="143">
        <f t="shared" si="3"/>
        <v>0.16666666666666666</v>
      </c>
      <c r="N231" s="2">
        <v>14</v>
      </c>
      <c r="O231" s="2">
        <v>60</v>
      </c>
      <c r="P231" s="2">
        <v>41</v>
      </c>
      <c r="Q231" s="2">
        <v>1.1000000000000001</v>
      </c>
      <c r="R231" s="2">
        <v>16.7</v>
      </c>
      <c r="S231" s="2">
        <v>72</v>
      </c>
      <c r="T231" s="2">
        <v>11.4</v>
      </c>
      <c r="U231" s="2">
        <v>0</v>
      </c>
      <c r="V231" s="2"/>
    </row>
    <row r="232" spans="1:22">
      <c r="A232" s="1">
        <v>217</v>
      </c>
      <c r="B232" s="2" t="s">
        <v>544</v>
      </c>
      <c r="C232" s="2">
        <v>23</v>
      </c>
      <c r="D232" s="2" t="s">
        <v>290</v>
      </c>
      <c r="E232" s="2" t="s">
        <v>89</v>
      </c>
      <c r="F232" s="2">
        <v>17</v>
      </c>
      <c r="G232" s="2">
        <v>4</v>
      </c>
      <c r="H232" s="2">
        <v>24</v>
      </c>
      <c r="I232" s="2">
        <v>18</v>
      </c>
      <c r="J232" s="2">
        <v>168</v>
      </c>
      <c r="K232" s="2">
        <v>9.3000000000000007</v>
      </c>
      <c r="L232" s="2">
        <v>0</v>
      </c>
      <c r="M232" s="143">
        <f t="shared" si="3"/>
        <v>0</v>
      </c>
      <c r="N232" s="2">
        <v>8</v>
      </c>
      <c r="O232" s="2">
        <v>50</v>
      </c>
      <c r="P232" s="2">
        <v>30</v>
      </c>
      <c r="Q232" s="2">
        <v>1.1000000000000001</v>
      </c>
      <c r="R232" s="2">
        <v>9.9</v>
      </c>
      <c r="S232" s="2">
        <v>75</v>
      </c>
      <c r="T232" s="2">
        <v>7</v>
      </c>
      <c r="U232" s="2">
        <v>0</v>
      </c>
      <c r="V232" s="2"/>
    </row>
    <row r="233" spans="1:22">
      <c r="A233" s="1">
        <v>218</v>
      </c>
      <c r="B233" s="2" t="s">
        <v>610</v>
      </c>
      <c r="C233" s="2">
        <v>24</v>
      </c>
      <c r="D233" s="2" t="s">
        <v>275</v>
      </c>
      <c r="E233" s="2" t="s">
        <v>91</v>
      </c>
      <c r="F233" s="2">
        <v>17</v>
      </c>
      <c r="G233" s="2">
        <v>9</v>
      </c>
      <c r="H233" s="2">
        <v>28</v>
      </c>
      <c r="I233" s="2">
        <v>18</v>
      </c>
      <c r="J233" s="2">
        <v>105</v>
      </c>
      <c r="K233" s="2">
        <v>5.8</v>
      </c>
      <c r="L233" s="2">
        <v>0</v>
      </c>
      <c r="M233" s="143">
        <f t="shared" si="3"/>
        <v>0</v>
      </c>
      <c r="N233" s="2">
        <v>6</v>
      </c>
      <c r="O233" s="2">
        <v>42.9</v>
      </c>
      <c r="P233" s="2">
        <v>12</v>
      </c>
      <c r="Q233" s="2">
        <v>1.1000000000000001</v>
      </c>
      <c r="R233" s="2">
        <v>6.2</v>
      </c>
      <c r="S233" s="2">
        <v>64.3</v>
      </c>
      <c r="T233" s="2">
        <v>3.8</v>
      </c>
      <c r="U233" s="2">
        <v>0</v>
      </c>
      <c r="V233" s="2"/>
    </row>
    <row r="234" spans="1:22">
      <c r="A234" s="1">
        <v>219</v>
      </c>
      <c r="B234" s="2" t="s">
        <v>579</v>
      </c>
      <c r="C234" s="2">
        <v>28</v>
      </c>
      <c r="D234" s="2" t="s">
        <v>676</v>
      </c>
      <c r="E234" s="2" t="s">
        <v>89</v>
      </c>
      <c r="F234" s="2">
        <v>14</v>
      </c>
      <c r="G234" s="2">
        <v>8</v>
      </c>
      <c r="H234" s="2">
        <v>26</v>
      </c>
      <c r="I234" s="2">
        <v>18</v>
      </c>
      <c r="J234" s="2">
        <v>231</v>
      </c>
      <c r="K234" s="2">
        <v>12.8</v>
      </c>
      <c r="L234" s="2">
        <v>2</v>
      </c>
      <c r="M234" s="143">
        <f t="shared" si="3"/>
        <v>0.1111111111111111</v>
      </c>
      <c r="N234" s="2">
        <v>11</v>
      </c>
      <c r="O234" s="2">
        <v>53.8</v>
      </c>
      <c r="P234" s="2">
        <v>50</v>
      </c>
      <c r="Q234" s="2">
        <v>1.3</v>
      </c>
      <c r="R234" s="2">
        <v>16.5</v>
      </c>
      <c r="S234" s="2">
        <v>69.2</v>
      </c>
      <c r="T234" s="2">
        <v>8.9</v>
      </c>
      <c r="U234" s="2">
        <v>0</v>
      </c>
      <c r="V234" s="2"/>
    </row>
    <row r="235" spans="1:22">
      <c r="A235" s="1">
        <v>220</v>
      </c>
      <c r="B235" s="2" t="s">
        <v>456</v>
      </c>
      <c r="C235" s="2">
        <v>25</v>
      </c>
      <c r="D235" s="2" t="s">
        <v>281</v>
      </c>
      <c r="E235" s="2" t="s">
        <v>88</v>
      </c>
      <c r="F235" s="2">
        <v>14</v>
      </c>
      <c r="G235" s="2">
        <v>13</v>
      </c>
      <c r="H235" s="2">
        <v>31</v>
      </c>
      <c r="I235" s="2">
        <v>18</v>
      </c>
      <c r="J235" s="2">
        <v>136</v>
      </c>
      <c r="K235" s="2">
        <v>7.6</v>
      </c>
      <c r="L235" s="2">
        <v>1</v>
      </c>
      <c r="M235" s="143">
        <f t="shared" si="3"/>
        <v>5.5555555555555552E-2</v>
      </c>
      <c r="N235" s="2">
        <v>7</v>
      </c>
      <c r="O235" s="2">
        <v>32.299999999999997</v>
      </c>
      <c r="P235" s="2">
        <v>25</v>
      </c>
      <c r="Q235" s="2">
        <v>1.3</v>
      </c>
      <c r="R235" s="2">
        <v>9.6999999999999993</v>
      </c>
      <c r="S235" s="2">
        <v>58.1</v>
      </c>
      <c r="T235" s="2">
        <v>4.4000000000000004</v>
      </c>
      <c r="U235" s="2">
        <v>4</v>
      </c>
      <c r="V235" s="2" t="s">
        <v>822</v>
      </c>
    </row>
    <row r="236" spans="1:22">
      <c r="A236" s="1">
        <v>221</v>
      </c>
      <c r="B236" s="2" t="s">
        <v>376</v>
      </c>
      <c r="C236" s="2">
        <v>25</v>
      </c>
      <c r="D236" s="2" t="s">
        <v>271</v>
      </c>
      <c r="E236" s="2" t="s">
        <v>88</v>
      </c>
      <c r="F236" s="2">
        <v>17</v>
      </c>
      <c r="G236" s="2">
        <v>0</v>
      </c>
      <c r="H236" s="2">
        <v>19</v>
      </c>
      <c r="I236" s="2">
        <v>17</v>
      </c>
      <c r="J236" s="2">
        <v>189</v>
      </c>
      <c r="K236" s="2">
        <v>11.1</v>
      </c>
      <c r="L236" s="2">
        <v>3</v>
      </c>
      <c r="M236" s="143">
        <f t="shared" si="3"/>
        <v>0.17647058823529413</v>
      </c>
      <c r="N236" s="2">
        <v>8</v>
      </c>
      <c r="O236" s="2">
        <v>63.2</v>
      </c>
      <c r="P236" s="2">
        <v>63</v>
      </c>
      <c r="Q236" s="2">
        <v>1</v>
      </c>
      <c r="R236" s="2">
        <v>11.1</v>
      </c>
      <c r="S236" s="2">
        <v>89.5</v>
      </c>
      <c r="T236" s="2">
        <v>9.9</v>
      </c>
      <c r="U236" s="2">
        <v>0</v>
      </c>
      <c r="V236" s="2"/>
    </row>
    <row r="237" spans="1:22">
      <c r="A237" s="1">
        <v>222</v>
      </c>
      <c r="B237" s="2" t="s">
        <v>320</v>
      </c>
      <c r="C237" s="2">
        <v>30</v>
      </c>
      <c r="D237" s="2" t="s">
        <v>264</v>
      </c>
      <c r="E237" s="2" t="s">
        <v>89</v>
      </c>
      <c r="F237" s="2">
        <v>12</v>
      </c>
      <c r="G237" s="2">
        <v>2</v>
      </c>
      <c r="H237" s="2">
        <v>22</v>
      </c>
      <c r="I237" s="2">
        <v>17</v>
      </c>
      <c r="J237" s="2">
        <v>215</v>
      </c>
      <c r="K237" s="2">
        <v>12.6</v>
      </c>
      <c r="L237" s="2">
        <v>2</v>
      </c>
      <c r="M237" s="143">
        <f t="shared" si="3"/>
        <v>0.11764705882352941</v>
      </c>
      <c r="N237" s="2">
        <v>10</v>
      </c>
      <c r="O237" s="2">
        <v>59.1</v>
      </c>
      <c r="P237" s="2">
        <v>38</v>
      </c>
      <c r="Q237" s="2">
        <v>1.4</v>
      </c>
      <c r="R237" s="2">
        <v>17.899999999999999</v>
      </c>
      <c r="S237" s="2">
        <v>77.3</v>
      </c>
      <c r="T237" s="2">
        <v>9.8000000000000007</v>
      </c>
      <c r="U237" s="2">
        <v>0</v>
      </c>
      <c r="V237" s="2" t="s">
        <v>756</v>
      </c>
    </row>
    <row r="238" spans="1:22">
      <c r="A238" s="1">
        <v>223</v>
      </c>
      <c r="B238" s="2" t="s">
        <v>943</v>
      </c>
      <c r="C238" s="2">
        <v>31</v>
      </c>
      <c r="D238" s="2" t="s">
        <v>291</v>
      </c>
      <c r="E238" s="2" t="s">
        <v>91</v>
      </c>
      <c r="F238" s="2">
        <v>17</v>
      </c>
      <c r="G238" s="2">
        <v>10</v>
      </c>
      <c r="H238" s="2">
        <v>20</v>
      </c>
      <c r="I238" s="2">
        <v>17</v>
      </c>
      <c r="J238" s="2">
        <v>135</v>
      </c>
      <c r="K238" s="2">
        <v>7.9</v>
      </c>
      <c r="L238" s="2">
        <v>3</v>
      </c>
      <c r="M238" s="143">
        <f t="shared" si="3"/>
        <v>0.17647058823529413</v>
      </c>
      <c r="N238" s="2">
        <v>7</v>
      </c>
      <c r="O238" s="2">
        <v>75</v>
      </c>
      <c r="P238" s="2">
        <v>24</v>
      </c>
      <c r="Q238" s="2">
        <v>1</v>
      </c>
      <c r="R238" s="2">
        <v>7.9</v>
      </c>
      <c r="S238" s="2">
        <v>85</v>
      </c>
      <c r="T238" s="2">
        <v>6.8</v>
      </c>
      <c r="U238" s="2">
        <v>0</v>
      </c>
      <c r="V238" s="2"/>
    </row>
    <row r="239" spans="1:22">
      <c r="A239" s="1">
        <v>224</v>
      </c>
      <c r="B239" s="2" t="s">
        <v>601</v>
      </c>
      <c r="C239" s="2">
        <v>23</v>
      </c>
      <c r="D239" s="2" t="s">
        <v>681</v>
      </c>
      <c r="E239" s="2" t="s">
        <v>89</v>
      </c>
      <c r="F239" s="2">
        <v>17</v>
      </c>
      <c r="G239" s="2">
        <v>6</v>
      </c>
      <c r="H239" s="2">
        <v>42</v>
      </c>
      <c r="I239" s="2">
        <v>17</v>
      </c>
      <c r="J239" s="2">
        <v>167</v>
      </c>
      <c r="K239" s="2">
        <v>9.8000000000000007</v>
      </c>
      <c r="L239" s="2">
        <v>0</v>
      </c>
      <c r="M239" s="143">
        <f t="shared" si="3"/>
        <v>0</v>
      </c>
      <c r="N239" s="2">
        <v>6</v>
      </c>
      <c r="O239" s="2">
        <v>28.6</v>
      </c>
      <c r="P239" s="2">
        <v>35</v>
      </c>
      <c r="Q239" s="2">
        <v>1</v>
      </c>
      <c r="R239" s="2">
        <v>9.8000000000000007</v>
      </c>
      <c r="S239" s="2">
        <v>40.5</v>
      </c>
      <c r="T239" s="2">
        <v>4</v>
      </c>
      <c r="U239" s="2">
        <v>1</v>
      </c>
      <c r="V239" s="2"/>
    </row>
    <row r="240" spans="1:22">
      <c r="A240" s="1">
        <v>224</v>
      </c>
      <c r="B240" s="2" t="s">
        <v>601</v>
      </c>
      <c r="C240" s="2">
        <v>23</v>
      </c>
      <c r="D240" s="2" t="s">
        <v>293</v>
      </c>
      <c r="E240" s="2" t="s">
        <v>89</v>
      </c>
      <c r="F240" s="2">
        <v>9</v>
      </c>
      <c r="G240" s="2">
        <v>5</v>
      </c>
      <c r="H240" s="2">
        <v>26</v>
      </c>
      <c r="I240" s="2">
        <v>12</v>
      </c>
      <c r="J240" s="2">
        <v>121</v>
      </c>
      <c r="K240" s="2">
        <v>10.1</v>
      </c>
      <c r="L240" s="2">
        <v>0</v>
      </c>
      <c r="M240" s="143">
        <f t="shared" si="3"/>
        <v>0</v>
      </c>
      <c r="N240" s="2">
        <v>4</v>
      </c>
      <c r="O240" s="2">
        <v>30.8</v>
      </c>
      <c r="P240" s="2">
        <v>35</v>
      </c>
      <c r="Q240" s="2">
        <v>1.3</v>
      </c>
      <c r="R240" s="2">
        <v>13.4</v>
      </c>
      <c r="S240" s="2">
        <v>46.2</v>
      </c>
      <c r="T240" s="2">
        <v>4.7</v>
      </c>
      <c r="U240" s="2">
        <v>1</v>
      </c>
      <c r="V240" s="2"/>
    </row>
    <row r="241" spans="1:22">
      <c r="A241" s="1">
        <v>224</v>
      </c>
      <c r="B241" s="2" t="s">
        <v>601</v>
      </c>
      <c r="C241" s="2">
        <v>23</v>
      </c>
      <c r="D241" s="2" t="s">
        <v>272</v>
      </c>
      <c r="E241" s="2" t="s">
        <v>89</v>
      </c>
      <c r="F241" s="2">
        <v>8</v>
      </c>
      <c r="G241" s="2">
        <v>1</v>
      </c>
      <c r="H241" s="2">
        <v>16</v>
      </c>
      <c r="I241" s="2">
        <v>5</v>
      </c>
      <c r="J241" s="2">
        <v>46</v>
      </c>
      <c r="K241" s="2">
        <v>9.1999999999999993</v>
      </c>
      <c r="L241" s="2">
        <v>0</v>
      </c>
      <c r="M241" s="143">
        <f t="shared" si="3"/>
        <v>0</v>
      </c>
      <c r="N241" s="2">
        <v>2</v>
      </c>
      <c r="O241" s="2">
        <v>25</v>
      </c>
      <c r="P241" s="2">
        <v>14</v>
      </c>
      <c r="Q241" s="2">
        <v>0.6</v>
      </c>
      <c r="R241" s="2">
        <v>5.8</v>
      </c>
      <c r="S241" s="2">
        <v>31.3</v>
      </c>
      <c r="T241" s="2">
        <v>2.9</v>
      </c>
      <c r="U241" s="2">
        <v>0</v>
      </c>
      <c r="V241" s="2"/>
    </row>
    <row r="242" spans="1:22">
      <c r="A242" s="1">
        <v>225</v>
      </c>
      <c r="B242" s="2" t="s">
        <v>804</v>
      </c>
      <c r="C242" s="2">
        <v>25</v>
      </c>
      <c r="D242" s="2" t="s">
        <v>276</v>
      </c>
      <c r="E242" s="2" t="s">
        <v>88</v>
      </c>
      <c r="F242" s="2">
        <v>13</v>
      </c>
      <c r="G242" s="2">
        <v>0</v>
      </c>
      <c r="H242" s="2">
        <v>20</v>
      </c>
      <c r="I242" s="2">
        <v>16</v>
      </c>
      <c r="J242" s="2">
        <v>104</v>
      </c>
      <c r="K242" s="2">
        <v>6.5</v>
      </c>
      <c r="L242" s="2">
        <v>0</v>
      </c>
      <c r="M242" s="143">
        <f t="shared" si="3"/>
        <v>0</v>
      </c>
      <c r="N242" s="2">
        <v>3</v>
      </c>
      <c r="O242" s="2">
        <v>35</v>
      </c>
      <c r="P242" s="2">
        <v>24</v>
      </c>
      <c r="Q242" s="2">
        <v>1.2</v>
      </c>
      <c r="R242" s="2">
        <v>8</v>
      </c>
      <c r="S242" s="2">
        <v>80</v>
      </c>
      <c r="T242" s="2">
        <v>5.2</v>
      </c>
      <c r="U242" s="2">
        <v>0</v>
      </c>
      <c r="V242" s="2"/>
    </row>
    <row r="243" spans="1:22">
      <c r="A243" s="1">
        <v>226</v>
      </c>
      <c r="B243" s="2" t="s">
        <v>339</v>
      </c>
      <c r="C243" s="2">
        <v>25</v>
      </c>
      <c r="D243" s="2" t="s">
        <v>267</v>
      </c>
      <c r="E243" s="2" t="s">
        <v>88</v>
      </c>
      <c r="F243" s="2">
        <v>17</v>
      </c>
      <c r="G243" s="2">
        <v>1</v>
      </c>
      <c r="H243" s="2">
        <v>22</v>
      </c>
      <c r="I243" s="2">
        <v>16</v>
      </c>
      <c r="J243" s="2">
        <v>116</v>
      </c>
      <c r="K243" s="2">
        <v>7.3</v>
      </c>
      <c r="L243" s="2">
        <v>0</v>
      </c>
      <c r="M243" s="143">
        <f t="shared" si="3"/>
        <v>0</v>
      </c>
      <c r="N243" s="2">
        <v>5</v>
      </c>
      <c r="O243" s="2">
        <v>40.9</v>
      </c>
      <c r="P243" s="2">
        <v>16</v>
      </c>
      <c r="Q243" s="2">
        <v>0.9</v>
      </c>
      <c r="R243" s="2">
        <v>6.8</v>
      </c>
      <c r="S243" s="2">
        <v>72.7</v>
      </c>
      <c r="T243" s="2">
        <v>5.3</v>
      </c>
      <c r="U243" s="2">
        <v>0</v>
      </c>
      <c r="V243" s="2"/>
    </row>
    <row r="244" spans="1:22">
      <c r="A244" s="1">
        <v>227</v>
      </c>
      <c r="B244" s="2" t="s">
        <v>402</v>
      </c>
      <c r="C244" s="2">
        <v>23</v>
      </c>
      <c r="D244" s="2" t="s">
        <v>274</v>
      </c>
      <c r="E244" s="2" t="s">
        <v>88</v>
      </c>
      <c r="F244" s="2">
        <v>14</v>
      </c>
      <c r="G244" s="2">
        <v>0</v>
      </c>
      <c r="H244" s="2">
        <v>20</v>
      </c>
      <c r="I244" s="2">
        <v>16</v>
      </c>
      <c r="J244" s="2">
        <v>104</v>
      </c>
      <c r="K244" s="2">
        <v>6.5</v>
      </c>
      <c r="L244" s="2">
        <v>0</v>
      </c>
      <c r="M244" s="143">
        <f t="shared" si="3"/>
        <v>0</v>
      </c>
      <c r="N244" s="2">
        <v>6</v>
      </c>
      <c r="O244" s="2">
        <v>40</v>
      </c>
      <c r="P244" s="2">
        <v>17</v>
      </c>
      <c r="Q244" s="2">
        <v>1.1000000000000001</v>
      </c>
      <c r="R244" s="2">
        <v>7.4</v>
      </c>
      <c r="S244" s="2">
        <v>80</v>
      </c>
      <c r="T244" s="2">
        <v>5.2</v>
      </c>
      <c r="U244" s="2">
        <v>0</v>
      </c>
      <c r="V244" s="2"/>
    </row>
    <row r="245" spans="1:22">
      <c r="A245" s="1">
        <v>228</v>
      </c>
      <c r="B245" s="2" t="s">
        <v>457</v>
      </c>
      <c r="C245" s="2">
        <v>25</v>
      </c>
      <c r="D245" s="2" t="s">
        <v>281</v>
      </c>
      <c r="E245" s="2" t="s">
        <v>88</v>
      </c>
      <c r="F245" s="2">
        <v>17</v>
      </c>
      <c r="G245" s="2">
        <v>3</v>
      </c>
      <c r="H245" s="2">
        <v>19</v>
      </c>
      <c r="I245" s="2">
        <v>16</v>
      </c>
      <c r="J245" s="2">
        <v>99</v>
      </c>
      <c r="K245" s="2">
        <v>6.2</v>
      </c>
      <c r="L245" s="2">
        <v>0</v>
      </c>
      <c r="M245" s="143">
        <f t="shared" si="3"/>
        <v>0</v>
      </c>
      <c r="N245" s="2">
        <v>3</v>
      </c>
      <c r="O245" s="2">
        <v>31.6</v>
      </c>
      <c r="P245" s="2">
        <v>14</v>
      </c>
      <c r="Q245" s="2">
        <v>0.9</v>
      </c>
      <c r="R245" s="2">
        <v>5.8</v>
      </c>
      <c r="S245" s="2">
        <v>84.2</v>
      </c>
      <c r="T245" s="2">
        <v>5.2</v>
      </c>
      <c r="U245" s="2">
        <v>0</v>
      </c>
      <c r="V245" s="2"/>
    </row>
    <row r="246" spans="1:22">
      <c r="A246" s="1">
        <v>229</v>
      </c>
      <c r="B246" s="2" t="s">
        <v>645</v>
      </c>
      <c r="C246" s="2">
        <v>26</v>
      </c>
      <c r="D246" s="2" t="s">
        <v>279</v>
      </c>
      <c r="E246" s="2" t="s">
        <v>91</v>
      </c>
      <c r="F246" s="2">
        <v>15</v>
      </c>
      <c r="G246" s="2">
        <v>2</v>
      </c>
      <c r="H246" s="2">
        <v>19</v>
      </c>
      <c r="I246" s="2">
        <v>16</v>
      </c>
      <c r="J246" s="2">
        <v>208</v>
      </c>
      <c r="K246" s="2">
        <v>13</v>
      </c>
      <c r="L246" s="2">
        <v>0</v>
      </c>
      <c r="M246" s="143">
        <f t="shared" si="3"/>
        <v>0</v>
      </c>
      <c r="N246" s="2">
        <v>11</v>
      </c>
      <c r="O246" s="2">
        <v>68.400000000000006</v>
      </c>
      <c r="P246" s="2">
        <v>31</v>
      </c>
      <c r="Q246" s="2">
        <v>1.1000000000000001</v>
      </c>
      <c r="R246" s="2">
        <v>13.9</v>
      </c>
      <c r="S246" s="2">
        <v>84.2</v>
      </c>
      <c r="T246" s="2">
        <v>10.9</v>
      </c>
      <c r="U246" s="2">
        <v>1</v>
      </c>
      <c r="V246" s="2"/>
    </row>
    <row r="247" spans="1:22">
      <c r="A247" s="1">
        <v>230</v>
      </c>
      <c r="B247" s="2" t="s">
        <v>778</v>
      </c>
      <c r="C247" s="2">
        <v>27</v>
      </c>
      <c r="D247" s="2" t="s">
        <v>662</v>
      </c>
      <c r="E247" s="2" t="s">
        <v>89</v>
      </c>
      <c r="F247" s="2">
        <v>12</v>
      </c>
      <c r="G247" s="2">
        <v>6</v>
      </c>
      <c r="H247" s="2">
        <v>29</v>
      </c>
      <c r="I247" s="2">
        <v>16</v>
      </c>
      <c r="J247" s="2">
        <v>158</v>
      </c>
      <c r="K247" s="2">
        <v>9.9</v>
      </c>
      <c r="L247" s="2">
        <v>1</v>
      </c>
      <c r="M247" s="143">
        <f t="shared" si="3"/>
        <v>6.25E-2</v>
      </c>
      <c r="N247" s="2">
        <v>9</v>
      </c>
      <c r="O247" s="2">
        <v>37.9</v>
      </c>
      <c r="P247" s="2">
        <v>30</v>
      </c>
      <c r="Q247" s="2">
        <v>1.3</v>
      </c>
      <c r="R247" s="2">
        <v>13.2</v>
      </c>
      <c r="S247" s="2">
        <v>55.2</v>
      </c>
      <c r="T247" s="2">
        <v>5.4</v>
      </c>
      <c r="U247" s="2">
        <v>1</v>
      </c>
      <c r="V247" s="2"/>
    </row>
    <row r="248" spans="1:22">
      <c r="A248" s="1">
        <v>231</v>
      </c>
      <c r="B248" s="2" t="s">
        <v>580</v>
      </c>
      <c r="C248" s="2">
        <v>24</v>
      </c>
      <c r="D248" s="2" t="s">
        <v>654</v>
      </c>
      <c r="E248" s="2" t="s">
        <v>88</v>
      </c>
      <c r="F248" s="2">
        <v>16</v>
      </c>
      <c r="G248" s="2">
        <v>3</v>
      </c>
      <c r="H248" s="2">
        <v>16</v>
      </c>
      <c r="I248" s="2">
        <v>15</v>
      </c>
      <c r="J248" s="2">
        <v>152</v>
      </c>
      <c r="K248" s="2">
        <v>10.1</v>
      </c>
      <c r="L248" s="2">
        <v>0</v>
      </c>
      <c r="M248" s="143">
        <f t="shared" si="3"/>
        <v>0</v>
      </c>
      <c r="N248" s="2">
        <v>7</v>
      </c>
      <c r="O248" s="2">
        <v>56.3</v>
      </c>
      <c r="P248" s="2">
        <v>40</v>
      </c>
      <c r="Q248" s="2">
        <v>0.9</v>
      </c>
      <c r="R248" s="2">
        <v>9.5</v>
      </c>
      <c r="S248" s="2">
        <v>93.8</v>
      </c>
      <c r="T248" s="2">
        <v>9.5</v>
      </c>
      <c r="U248" s="2">
        <v>3</v>
      </c>
      <c r="V248" s="2"/>
    </row>
    <row r="249" spans="1:22">
      <c r="A249" s="1">
        <v>232</v>
      </c>
      <c r="B249" s="2" t="s">
        <v>306</v>
      </c>
      <c r="C249" s="2">
        <v>28</v>
      </c>
      <c r="D249" s="2" t="s">
        <v>654</v>
      </c>
      <c r="E249" s="2" t="s">
        <v>88</v>
      </c>
      <c r="F249" s="2">
        <v>4</v>
      </c>
      <c r="G249" s="2">
        <v>4</v>
      </c>
      <c r="H249" s="2">
        <v>19</v>
      </c>
      <c r="I249" s="2">
        <v>15</v>
      </c>
      <c r="J249" s="2">
        <v>146</v>
      </c>
      <c r="K249" s="2">
        <v>9.6999999999999993</v>
      </c>
      <c r="L249" s="2">
        <v>0</v>
      </c>
      <c r="M249" s="143">
        <f t="shared" si="3"/>
        <v>0</v>
      </c>
      <c r="N249" s="2">
        <v>6</v>
      </c>
      <c r="O249" s="2">
        <v>52.6</v>
      </c>
      <c r="P249" s="2">
        <v>30</v>
      </c>
      <c r="Q249" s="2">
        <v>3.8</v>
      </c>
      <c r="R249" s="2">
        <v>36.5</v>
      </c>
      <c r="S249" s="2">
        <v>78.900000000000006</v>
      </c>
      <c r="T249" s="2">
        <v>7.7</v>
      </c>
      <c r="U249" s="2">
        <v>1</v>
      </c>
      <c r="V249" s="2"/>
    </row>
    <row r="250" spans="1:22">
      <c r="A250" s="1">
        <v>233</v>
      </c>
      <c r="B250" s="2" t="s">
        <v>942</v>
      </c>
      <c r="C250" s="2">
        <v>24</v>
      </c>
      <c r="D250" s="2" t="s">
        <v>268</v>
      </c>
      <c r="E250" s="2" t="s">
        <v>91</v>
      </c>
      <c r="F250" s="2">
        <v>15</v>
      </c>
      <c r="G250" s="2">
        <v>9</v>
      </c>
      <c r="H250" s="2">
        <v>22</v>
      </c>
      <c r="I250" s="2">
        <v>15</v>
      </c>
      <c r="J250" s="2">
        <v>133</v>
      </c>
      <c r="K250" s="2">
        <v>8.9</v>
      </c>
      <c r="L250" s="2">
        <v>1</v>
      </c>
      <c r="M250" s="143">
        <f t="shared" si="3"/>
        <v>6.6666666666666666E-2</v>
      </c>
      <c r="N250" s="2">
        <v>5</v>
      </c>
      <c r="O250" s="2">
        <v>40.9</v>
      </c>
      <c r="P250" s="2">
        <v>27</v>
      </c>
      <c r="Q250" s="2">
        <v>1</v>
      </c>
      <c r="R250" s="2">
        <v>8.9</v>
      </c>
      <c r="S250" s="2">
        <v>68.2</v>
      </c>
      <c r="T250" s="2">
        <v>6</v>
      </c>
      <c r="U250" s="2">
        <v>0</v>
      </c>
      <c r="V250" s="2"/>
    </row>
    <row r="251" spans="1:22">
      <c r="A251" s="1">
        <v>234</v>
      </c>
      <c r="B251" s="2" t="s">
        <v>941</v>
      </c>
      <c r="C251" s="2">
        <v>25</v>
      </c>
      <c r="D251" s="2" t="s">
        <v>289</v>
      </c>
      <c r="E251" s="2" t="s">
        <v>91</v>
      </c>
      <c r="F251" s="2">
        <v>17</v>
      </c>
      <c r="G251" s="2">
        <v>10</v>
      </c>
      <c r="H251" s="2">
        <v>15</v>
      </c>
      <c r="I251" s="2">
        <v>14</v>
      </c>
      <c r="J251" s="2">
        <v>115</v>
      </c>
      <c r="K251" s="2">
        <v>8.1999999999999993</v>
      </c>
      <c r="L251" s="2">
        <v>3</v>
      </c>
      <c r="M251" s="143">
        <f t="shared" si="3"/>
        <v>0.21428571428571427</v>
      </c>
      <c r="N251" s="2">
        <v>6</v>
      </c>
      <c r="O251" s="2">
        <v>73.3</v>
      </c>
      <c r="P251" s="2">
        <v>16</v>
      </c>
      <c r="Q251" s="2">
        <v>0.8</v>
      </c>
      <c r="R251" s="2">
        <v>6.8</v>
      </c>
      <c r="S251" s="2">
        <v>93.3</v>
      </c>
      <c r="T251" s="2">
        <v>7.7</v>
      </c>
      <c r="U251" s="2">
        <v>0</v>
      </c>
      <c r="V251" s="2"/>
    </row>
    <row r="252" spans="1:22">
      <c r="A252" s="1">
        <v>235</v>
      </c>
      <c r="B252" s="2" t="s">
        <v>372</v>
      </c>
      <c r="C252" s="2">
        <v>31</v>
      </c>
      <c r="D252" s="2" t="s">
        <v>270</v>
      </c>
      <c r="E252" s="2" t="s">
        <v>89</v>
      </c>
      <c r="F252" s="2">
        <v>14</v>
      </c>
      <c r="G252" s="2">
        <v>7</v>
      </c>
      <c r="H252" s="2">
        <v>29</v>
      </c>
      <c r="I252" s="2">
        <v>14</v>
      </c>
      <c r="J252" s="2">
        <v>231</v>
      </c>
      <c r="K252" s="2">
        <v>16.5</v>
      </c>
      <c r="L252" s="2">
        <v>2</v>
      </c>
      <c r="M252" s="143">
        <f t="shared" si="3"/>
        <v>0.14285714285714285</v>
      </c>
      <c r="N252" s="2">
        <v>10</v>
      </c>
      <c r="O252" s="2">
        <v>37.9</v>
      </c>
      <c r="P252" s="2">
        <v>56</v>
      </c>
      <c r="Q252" s="2">
        <v>1</v>
      </c>
      <c r="R252" s="2">
        <v>16.5</v>
      </c>
      <c r="S252" s="2">
        <v>48.3</v>
      </c>
      <c r="T252" s="2">
        <v>8</v>
      </c>
      <c r="U252" s="2">
        <v>0</v>
      </c>
      <c r="V252" s="2"/>
    </row>
    <row r="253" spans="1:22">
      <c r="A253" s="1">
        <v>236</v>
      </c>
      <c r="B253" s="2" t="s">
        <v>510</v>
      </c>
      <c r="C253" s="2">
        <v>24</v>
      </c>
      <c r="D253" s="2" t="s">
        <v>287</v>
      </c>
      <c r="E253" s="2" t="s">
        <v>91</v>
      </c>
      <c r="F253" s="2">
        <v>17</v>
      </c>
      <c r="G253" s="2">
        <v>8</v>
      </c>
      <c r="H253" s="2">
        <v>17</v>
      </c>
      <c r="I253" s="2">
        <v>14</v>
      </c>
      <c r="J253" s="2">
        <v>125</v>
      </c>
      <c r="K253" s="2">
        <v>8.9</v>
      </c>
      <c r="L253" s="2">
        <v>0</v>
      </c>
      <c r="M253" s="143">
        <f t="shared" si="3"/>
        <v>0</v>
      </c>
      <c r="N253" s="2">
        <v>8</v>
      </c>
      <c r="O253" s="2">
        <v>64.7</v>
      </c>
      <c r="P253" s="2">
        <v>17</v>
      </c>
      <c r="Q253" s="2">
        <v>0.8</v>
      </c>
      <c r="R253" s="2">
        <v>7.4</v>
      </c>
      <c r="S253" s="2">
        <v>82.4</v>
      </c>
      <c r="T253" s="2">
        <v>7.4</v>
      </c>
      <c r="U253" s="2">
        <v>0</v>
      </c>
      <c r="V253" s="2"/>
    </row>
    <row r="254" spans="1:22">
      <c r="A254" s="1">
        <v>237</v>
      </c>
      <c r="B254" s="2" t="s">
        <v>458</v>
      </c>
      <c r="C254" s="2">
        <v>26</v>
      </c>
      <c r="D254" s="2" t="s">
        <v>281</v>
      </c>
      <c r="E254" s="2" t="s">
        <v>91</v>
      </c>
      <c r="F254" s="2">
        <v>17</v>
      </c>
      <c r="G254" s="2">
        <v>6</v>
      </c>
      <c r="H254" s="2">
        <v>31</v>
      </c>
      <c r="I254" s="2">
        <v>14</v>
      </c>
      <c r="J254" s="2">
        <v>182</v>
      </c>
      <c r="K254" s="2">
        <v>13</v>
      </c>
      <c r="L254" s="2">
        <v>0</v>
      </c>
      <c r="M254" s="143">
        <f t="shared" si="3"/>
        <v>0</v>
      </c>
      <c r="N254" s="2">
        <v>8</v>
      </c>
      <c r="O254" s="2">
        <v>38.700000000000003</v>
      </c>
      <c r="P254" s="2">
        <v>40</v>
      </c>
      <c r="Q254" s="2">
        <v>0.8</v>
      </c>
      <c r="R254" s="2">
        <v>10.7</v>
      </c>
      <c r="S254" s="2">
        <v>45.2</v>
      </c>
      <c r="T254" s="2">
        <v>5.9</v>
      </c>
      <c r="U254" s="2">
        <v>0</v>
      </c>
      <c r="V254" s="2"/>
    </row>
    <row r="255" spans="1:22">
      <c r="A255" s="1">
        <v>238</v>
      </c>
      <c r="B255" s="2" t="s">
        <v>805</v>
      </c>
      <c r="C255" s="2">
        <v>26</v>
      </c>
      <c r="D255" s="2" t="s">
        <v>280</v>
      </c>
      <c r="E255" s="2" t="s">
        <v>88</v>
      </c>
      <c r="F255" s="2">
        <v>14</v>
      </c>
      <c r="G255" s="2">
        <v>0</v>
      </c>
      <c r="H255" s="2">
        <v>22</v>
      </c>
      <c r="I255" s="2">
        <v>14</v>
      </c>
      <c r="J255" s="2">
        <v>104</v>
      </c>
      <c r="K255" s="2">
        <v>7.4</v>
      </c>
      <c r="L255" s="2">
        <v>0</v>
      </c>
      <c r="M255" s="143">
        <f t="shared" si="3"/>
        <v>0</v>
      </c>
      <c r="N255" s="2">
        <v>3</v>
      </c>
      <c r="O255" s="2">
        <v>22.7</v>
      </c>
      <c r="P255" s="2">
        <v>21</v>
      </c>
      <c r="Q255" s="2">
        <v>1</v>
      </c>
      <c r="R255" s="2">
        <v>7.4</v>
      </c>
      <c r="S255" s="2">
        <v>63.6</v>
      </c>
      <c r="T255" s="2">
        <v>4.7</v>
      </c>
      <c r="U255" s="2">
        <v>0</v>
      </c>
      <c r="V255" s="2"/>
    </row>
    <row r="256" spans="1:22">
      <c r="A256" s="1">
        <v>239</v>
      </c>
      <c r="B256" s="2" t="s">
        <v>940</v>
      </c>
      <c r="C256" s="2">
        <v>24</v>
      </c>
      <c r="D256" s="2" t="s">
        <v>646</v>
      </c>
      <c r="E256" s="2" t="s">
        <v>89</v>
      </c>
      <c r="F256" s="2">
        <v>11</v>
      </c>
      <c r="G256" s="2">
        <v>1</v>
      </c>
      <c r="H256" s="2">
        <v>26</v>
      </c>
      <c r="I256" s="2">
        <v>14</v>
      </c>
      <c r="J256" s="2">
        <v>99</v>
      </c>
      <c r="K256" s="2">
        <v>7.1</v>
      </c>
      <c r="L256" s="2">
        <v>0</v>
      </c>
      <c r="M256" s="143">
        <f t="shared" si="3"/>
        <v>0</v>
      </c>
      <c r="N256" s="2">
        <v>2</v>
      </c>
      <c r="O256" s="2">
        <v>26.9</v>
      </c>
      <c r="P256" s="2">
        <v>15</v>
      </c>
      <c r="Q256" s="2">
        <v>1.3</v>
      </c>
      <c r="R256" s="2">
        <v>9</v>
      </c>
      <c r="S256" s="2">
        <v>53.8</v>
      </c>
      <c r="T256" s="2">
        <v>3.8</v>
      </c>
      <c r="U256" s="2">
        <v>0</v>
      </c>
      <c r="V256" s="2"/>
    </row>
    <row r="257" spans="1:22">
      <c r="A257" s="1">
        <v>240</v>
      </c>
      <c r="B257" s="2" t="s">
        <v>817</v>
      </c>
      <c r="C257" s="2">
        <v>25</v>
      </c>
      <c r="D257" s="2" t="s">
        <v>681</v>
      </c>
      <c r="E257" s="2" t="s">
        <v>88</v>
      </c>
      <c r="F257" s="2">
        <v>17</v>
      </c>
      <c r="G257" s="2">
        <v>2</v>
      </c>
      <c r="H257" s="2">
        <v>18</v>
      </c>
      <c r="I257" s="2">
        <v>14</v>
      </c>
      <c r="J257" s="2">
        <v>68</v>
      </c>
      <c r="K257" s="2">
        <v>4.9000000000000004</v>
      </c>
      <c r="L257" s="2">
        <v>3</v>
      </c>
      <c r="M257" s="143">
        <f t="shared" si="3"/>
        <v>0.21428571428571427</v>
      </c>
      <c r="N257" s="2">
        <v>4</v>
      </c>
      <c r="O257" s="2">
        <v>33.299999999999997</v>
      </c>
      <c r="P257" s="2">
        <v>9</v>
      </c>
      <c r="Q257" s="2">
        <v>0.8</v>
      </c>
      <c r="R257" s="2">
        <v>4</v>
      </c>
      <c r="S257" s="2">
        <v>77.8</v>
      </c>
      <c r="T257" s="2">
        <v>3.8</v>
      </c>
      <c r="U257" s="2">
        <v>1</v>
      </c>
      <c r="V257" s="2" t="s">
        <v>776</v>
      </c>
    </row>
    <row r="258" spans="1:22">
      <c r="A258" s="1">
        <v>240</v>
      </c>
      <c r="B258" s="2" t="s">
        <v>817</v>
      </c>
      <c r="C258" s="2">
        <v>25</v>
      </c>
      <c r="D258" s="2" t="s">
        <v>268</v>
      </c>
      <c r="E258" s="2" t="s">
        <v>88</v>
      </c>
      <c r="F258" s="2">
        <v>5</v>
      </c>
      <c r="G258" s="2">
        <v>2</v>
      </c>
      <c r="H258" s="2">
        <v>7</v>
      </c>
      <c r="I258" s="2">
        <v>4</v>
      </c>
      <c r="J258" s="2">
        <v>16</v>
      </c>
      <c r="K258" s="2">
        <v>4</v>
      </c>
      <c r="L258" s="2">
        <v>1</v>
      </c>
      <c r="M258" s="143">
        <f t="shared" si="3"/>
        <v>0.25</v>
      </c>
      <c r="N258" s="2">
        <v>1</v>
      </c>
      <c r="O258" s="2">
        <v>14.3</v>
      </c>
      <c r="P258" s="2">
        <v>8</v>
      </c>
      <c r="Q258" s="2">
        <v>0.8</v>
      </c>
      <c r="R258" s="2">
        <v>3.2</v>
      </c>
      <c r="S258" s="2">
        <v>57.1</v>
      </c>
      <c r="T258" s="2">
        <v>2.2999999999999998</v>
      </c>
      <c r="U258" s="2">
        <v>1</v>
      </c>
      <c r="V258" s="2"/>
    </row>
    <row r="259" spans="1:22">
      <c r="A259" s="1">
        <v>240</v>
      </c>
      <c r="B259" s="2" t="s">
        <v>817</v>
      </c>
      <c r="C259" s="2">
        <v>25</v>
      </c>
      <c r="D259" s="2" t="s">
        <v>282</v>
      </c>
      <c r="E259" s="2" t="s">
        <v>88</v>
      </c>
      <c r="F259" s="2">
        <v>12</v>
      </c>
      <c r="G259" s="2">
        <v>0</v>
      </c>
      <c r="H259" s="2">
        <v>11</v>
      </c>
      <c r="I259" s="2">
        <v>10</v>
      </c>
      <c r="J259" s="2">
        <v>52</v>
      </c>
      <c r="K259" s="2">
        <v>5.2</v>
      </c>
      <c r="L259" s="2">
        <v>2</v>
      </c>
      <c r="M259" s="143">
        <f t="shared" si="3"/>
        <v>0.2</v>
      </c>
      <c r="N259" s="2">
        <v>3</v>
      </c>
      <c r="O259" s="2">
        <v>45.5</v>
      </c>
      <c r="P259" s="2">
        <v>9</v>
      </c>
      <c r="Q259" s="2">
        <v>0.8</v>
      </c>
      <c r="R259" s="2">
        <v>4.3</v>
      </c>
      <c r="S259" s="2">
        <v>90.9</v>
      </c>
      <c r="T259" s="2">
        <v>4.7</v>
      </c>
      <c r="U259" s="2">
        <v>0</v>
      </c>
      <c r="V259" s="2"/>
    </row>
    <row r="260" spans="1:22">
      <c r="A260" s="1">
        <v>241</v>
      </c>
      <c r="B260" s="2" t="s">
        <v>476</v>
      </c>
      <c r="C260" s="2">
        <v>24</v>
      </c>
      <c r="D260" s="2" t="s">
        <v>283</v>
      </c>
      <c r="E260" s="2" t="s">
        <v>88</v>
      </c>
      <c r="F260" s="2">
        <v>17</v>
      </c>
      <c r="G260" s="2">
        <v>0</v>
      </c>
      <c r="H260" s="2">
        <v>13</v>
      </c>
      <c r="I260" s="2">
        <v>13</v>
      </c>
      <c r="J260" s="2">
        <v>88</v>
      </c>
      <c r="K260" s="2">
        <v>6.8</v>
      </c>
      <c r="L260" s="2">
        <v>0</v>
      </c>
      <c r="M260" s="143">
        <f t="shared" ref="M260:M323" si="4">L260/I260</f>
        <v>0</v>
      </c>
      <c r="N260" s="2">
        <v>2</v>
      </c>
      <c r="O260" s="2">
        <v>46.2</v>
      </c>
      <c r="P260" s="2">
        <v>13</v>
      </c>
      <c r="Q260" s="2">
        <v>0.8</v>
      </c>
      <c r="R260" s="2">
        <v>5.2</v>
      </c>
      <c r="S260" s="2">
        <v>100</v>
      </c>
      <c r="T260" s="2">
        <v>6.8</v>
      </c>
      <c r="U260" s="2">
        <v>0</v>
      </c>
      <c r="V260" s="2"/>
    </row>
    <row r="261" spans="1:22">
      <c r="A261" s="1">
        <v>242</v>
      </c>
      <c r="B261" s="2" t="s">
        <v>614</v>
      </c>
      <c r="C261" s="2">
        <v>26</v>
      </c>
      <c r="D261" s="2" t="s">
        <v>277</v>
      </c>
      <c r="E261" s="2" t="s">
        <v>89</v>
      </c>
      <c r="F261" s="2">
        <v>17</v>
      </c>
      <c r="G261" s="2">
        <v>3</v>
      </c>
      <c r="H261" s="2">
        <v>17</v>
      </c>
      <c r="I261" s="2">
        <v>13</v>
      </c>
      <c r="J261" s="2">
        <v>107</v>
      </c>
      <c r="K261" s="2">
        <v>8.1999999999999993</v>
      </c>
      <c r="L261" s="2">
        <v>1</v>
      </c>
      <c r="M261" s="143">
        <f t="shared" si="4"/>
        <v>7.6923076923076927E-2</v>
      </c>
      <c r="N261" s="2">
        <v>8</v>
      </c>
      <c r="O261" s="2">
        <v>58.8</v>
      </c>
      <c r="P261" s="2">
        <v>15</v>
      </c>
      <c r="Q261" s="2">
        <v>0.8</v>
      </c>
      <c r="R261" s="2">
        <v>6.3</v>
      </c>
      <c r="S261" s="2">
        <v>76.5</v>
      </c>
      <c r="T261" s="2">
        <v>6.3</v>
      </c>
      <c r="U261" s="2">
        <v>0</v>
      </c>
      <c r="V261" s="2"/>
    </row>
    <row r="262" spans="1:22">
      <c r="A262" s="1">
        <v>243</v>
      </c>
      <c r="B262" s="2" t="s">
        <v>794</v>
      </c>
      <c r="C262" s="2">
        <v>24</v>
      </c>
      <c r="D262" s="2" t="s">
        <v>279</v>
      </c>
      <c r="E262" s="2" t="s">
        <v>89</v>
      </c>
      <c r="F262" s="2">
        <v>15</v>
      </c>
      <c r="G262" s="2">
        <v>2</v>
      </c>
      <c r="H262" s="2">
        <v>17</v>
      </c>
      <c r="I262" s="2">
        <v>13</v>
      </c>
      <c r="J262" s="2">
        <v>112</v>
      </c>
      <c r="K262" s="2">
        <v>8.6</v>
      </c>
      <c r="L262" s="2">
        <v>2</v>
      </c>
      <c r="M262" s="143">
        <f t="shared" si="4"/>
        <v>0.15384615384615385</v>
      </c>
      <c r="N262" s="2">
        <v>5</v>
      </c>
      <c r="O262" s="2">
        <v>52.9</v>
      </c>
      <c r="P262" s="2">
        <v>23</v>
      </c>
      <c r="Q262" s="2">
        <v>0.9</v>
      </c>
      <c r="R262" s="2">
        <v>7.5</v>
      </c>
      <c r="S262" s="2">
        <v>76.5</v>
      </c>
      <c r="T262" s="2">
        <v>6.6</v>
      </c>
      <c r="U262" s="2">
        <v>3</v>
      </c>
      <c r="V262" s="2"/>
    </row>
    <row r="263" spans="1:22">
      <c r="A263" s="1">
        <v>244</v>
      </c>
      <c r="B263" s="2" t="s">
        <v>636</v>
      </c>
      <c r="C263" s="2">
        <v>27</v>
      </c>
      <c r="D263" s="2" t="s">
        <v>289</v>
      </c>
      <c r="E263" s="2" t="s">
        <v>91</v>
      </c>
      <c r="F263" s="2">
        <v>17</v>
      </c>
      <c r="G263" s="2">
        <v>14</v>
      </c>
      <c r="H263" s="2">
        <v>22</v>
      </c>
      <c r="I263" s="2">
        <v>13</v>
      </c>
      <c r="J263" s="2">
        <v>188</v>
      </c>
      <c r="K263" s="2">
        <v>14.5</v>
      </c>
      <c r="L263" s="2">
        <v>2</v>
      </c>
      <c r="M263" s="143">
        <f t="shared" si="4"/>
        <v>0.15384615384615385</v>
      </c>
      <c r="N263" s="2">
        <v>8</v>
      </c>
      <c r="O263" s="2">
        <v>40.9</v>
      </c>
      <c r="P263" s="2">
        <v>37</v>
      </c>
      <c r="Q263" s="2">
        <v>0.8</v>
      </c>
      <c r="R263" s="2">
        <v>11.1</v>
      </c>
      <c r="S263" s="2">
        <v>59.1</v>
      </c>
      <c r="T263" s="2">
        <v>8.5</v>
      </c>
      <c r="U263" s="2">
        <v>0</v>
      </c>
      <c r="V263" s="2"/>
    </row>
    <row r="264" spans="1:22">
      <c r="A264" s="1">
        <v>245</v>
      </c>
      <c r="B264" s="2" t="s">
        <v>594</v>
      </c>
      <c r="C264" s="2">
        <v>26</v>
      </c>
      <c r="D264" s="2" t="s">
        <v>264</v>
      </c>
      <c r="E264" s="2" t="s">
        <v>91</v>
      </c>
      <c r="F264" s="2">
        <v>17</v>
      </c>
      <c r="G264" s="2">
        <v>8</v>
      </c>
      <c r="H264" s="2">
        <v>16</v>
      </c>
      <c r="I264" s="2">
        <v>13</v>
      </c>
      <c r="J264" s="2">
        <v>100</v>
      </c>
      <c r="K264" s="2">
        <v>7.7</v>
      </c>
      <c r="L264" s="2">
        <v>2</v>
      </c>
      <c r="M264" s="143">
        <f t="shared" si="4"/>
        <v>0.15384615384615385</v>
      </c>
      <c r="N264" s="2">
        <v>7</v>
      </c>
      <c r="O264" s="2">
        <v>68.8</v>
      </c>
      <c r="P264" s="2">
        <v>16</v>
      </c>
      <c r="Q264" s="2">
        <v>0.8</v>
      </c>
      <c r="R264" s="2">
        <v>5.9</v>
      </c>
      <c r="S264" s="2">
        <v>81.3</v>
      </c>
      <c r="T264" s="2">
        <v>6.3</v>
      </c>
      <c r="U264" s="2">
        <v>0</v>
      </c>
      <c r="V264" s="2"/>
    </row>
    <row r="265" spans="1:22">
      <c r="A265" s="1">
        <v>246</v>
      </c>
      <c r="B265" s="2" t="s">
        <v>533</v>
      </c>
      <c r="C265" s="2">
        <v>29</v>
      </c>
      <c r="D265" s="2" t="s">
        <v>681</v>
      </c>
      <c r="E265" s="2" t="s">
        <v>89</v>
      </c>
      <c r="F265" s="2">
        <v>9</v>
      </c>
      <c r="G265" s="2">
        <v>2</v>
      </c>
      <c r="H265" s="2">
        <v>24</v>
      </c>
      <c r="I265" s="2">
        <v>13</v>
      </c>
      <c r="J265" s="2">
        <v>194</v>
      </c>
      <c r="K265" s="2">
        <v>14.9</v>
      </c>
      <c r="L265" s="2">
        <v>1</v>
      </c>
      <c r="M265" s="143">
        <f t="shared" si="4"/>
        <v>7.6923076923076927E-2</v>
      </c>
      <c r="N265" s="2">
        <v>8</v>
      </c>
      <c r="O265" s="2">
        <v>45.8</v>
      </c>
      <c r="P265" s="2">
        <v>49</v>
      </c>
      <c r="Q265" s="2">
        <v>1.4</v>
      </c>
      <c r="R265" s="2">
        <v>21.6</v>
      </c>
      <c r="S265" s="2">
        <v>54.2</v>
      </c>
      <c r="T265" s="2">
        <v>8.1</v>
      </c>
      <c r="U265" s="2">
        <v>0</v>
      </c>
      <c r="V265" s="2"/>
    </row>
    <row r="266" spans="1:22">
      <c r="A266" s="1">
        <v>246</v>
      </c>
      <c r="B266" s="2" t="s">
        <v>533</v>
      </c>
      <c r="C266" s="2">
        <v>29</v>
      </c>
      <c r="D266" s="2" t="s">
        <v>289</v>
      </c>
      <c r="E266" s="2" t="s">
        <v>89</v>
      </c>
      <c r="F266" s="2">
        <v>5</v>
      </c>
      <c r="G266" s="2">
        <v>1</v>
      </c>
      <c r="H266" s="2">
        <v>19</v>
      </c>
      <c r="I266" s="2">
        <v>12</v>
      </c>
      <c r="J266" s="2">
        <v>183</v>
      </c>
      <c r="K266" s="2">
        <v>15.3</v>
      </c>
      <c r="L266" s="2">
        <v>1</v>
      </c>
      <c r="M266" s="143">
        <f t="shared" si="4"/>
        <v>8.3333333333333329E-2</v>
      </c>
      <c r="N266" s="2">
        <v>8</v>
      </c>
      <c r="O266" s="2">
        <v>57.9</v>
      </c>
      <c r="P266" s="2">
        <v>49</v>
      </c>
      <c r="Q266" s="2">
        <v>2.4</v>
      </c>
      <c r="R266" s="2">
        <v>36.6</v>
      </c>
      <c r="S266" s="2">
        <v>63.2</v>
      </c>
      <c r="T266" s="2">
        <v>9.6</v>
      </c>
      <c r="U266" s="2">
        <v>0</v>
      </c>
      <c r="V266" s="2"/>
    </row>
    <row r="267" spans="1:22">
      <c r="A267" s="1">
        <v>246</v>
      </c>
      <c r="B267" s="2" t="s">
        <v>533</v>
      </c>
      <c r="C267" s="2">
        <v>29</v>
      </c>
      <c r="D267" s="2" t="s">
        <v>278</v>
      </c>
      <c r="E267" s="2" t="s">
        <v>89</v>
      </c>
      <c r="F267" s="2">
        <v>4</v>
      </c>
      <c r="G267" s="2">
        <v>1</v>
      </c>
      <c r="H267" s="2">
        <v>5</v>
      </c>
      <c r="I267" s="2">
        <v>1</v>
      </c>
      <c r="J267" s="2">
        <v>11</v>
      </c>
      <c r="K267" s="2">
        <v>11</v>
      </c>
      <c r="L267" s="2">
        <v>0</v>
      </c>
      <c r="M267" s="143">
        <f t="shared" si="4"/>
        <v>0</v>
      </c>
      <c r="N267" s="2">
        <v>0</v>
      </c>
      <c r="O267" s="2">
        <v>0</v>
      </c>
      <c r="P267" s="2">
        <v>11</v>
      </c>
      <c r="Q267" s="2">
        <v>0.3</v>
      </c>
      <c r="R267" s="2">
        <v>2.8</v>
      </c>
      <c r="S267" s="2">
        <v>20</v>
      </c>
      <c r="T267" s="2">
        <v>2.2000000000000002</v>
      </c>
      <c r="U267" s="2">
        <v>0</v>
      </c>
      <c r="V267" s="2"/>
    </row>
    <row r="268" spans="1:22">
      <c r="A268" s="1">
        <v>247</v>
      </c>
      <c r="B268" s="2" t="s">
        <v>939</v>
      </c>
      <c r="C268" s="2">
        <v>31</v>
      </c>
      <c r="D268" s="2" t="s">
        <v>281</v>
      </c>
      <c r="E268" s="2" t="s">
        <v>91</v>
      </c>
      <c r="F268" s="2">
        <v>17</v>
      </c>
      <c r="G268" s="2">
        <v>13</v>
      </c>
      <c r="H268" s="2">
        <v>22</v>
      </c>
      <c r="I268" s="2">
        <v>12</v>
      </c>
      <c r="J268" s="2">
        <v>147</v>
      </c>
      <c r="K268" s="2">
        <v>12.3</v>
      </c>
      <c r="L268" s="2">
        <v>1</v>
      </c>
      <c r="M268" s="143">
        <f t="shared" si="4"/>
        <v>8.3333333333333329E-2</v>
      </c>
      <c r="N268" s="2">
        <v>7</v>
      </c>
      <c r="O268" s="2">
        <v>54.5</v>
      </c>
      <c r="P268" s="2">
        <v>22</v>
      </c>
      <c r="Q268" s="2">
        <v>0.7</v>
      </c>
      <c r="R268" s="2">
        <v>8.6</v>
      </c>
      <c r="S268" s="2">
        <v>54.5</v>
      </c>
      <c r="T268" s="2">
        <v>6.7</v>
      </c>
      <c r="U268" s="2">
        <v>0</v>
      </c>
      <c r="V268" s="2"/>
    </row>
    <row r="269" spans="1:22">
      <c r="A269" s="1">
        <v>248</v>
      </c>
      <c r="B269" s="2" t="s">
        <v>390</v>
      </c>
      <c r="C269" s="2">
        <v>24</v>
      </c>
      <c r="D269" s="2" t="s">
        <v>272</v>
      </c>
      <c r="E269" s="2" t="s">
        <v>89</v>
      </c>
      <c r="F269" s="2">
        <v>14</v>
      </c>
      <c r="G269" s="2">
        <v>1</v>
      </c>
      <c r="H269" s="2">
        <v>30</v>
      </c>
      <c r="I269" s="2">
        <v>12</v>
      </c>
      <c r="J269" s="2">
        <v>177</v>
      </c>
      <c r="K269" s="2">
        <v>14.8</v>
      </c>
      <c r="L269" s="2">
        <v>1</v>
      </c>
      <c r="M269" s="143">
        <f t="shared" si="4"/>
        <v>8.3333333333333329E-2</v>
      </c>
      <c r="N269" s="2">
        <v>8</v>
      </c>
      <c r="O269" s="2">
        <v>33.299999999999997</v>
      </c>
      <c r="P269" s="2">
        <v>41</v>
      </c>
      <c r="Q269" s="2">
        <v>0.9</v>
      </c>
      <c r="R269" s="2">
        <v>12.6</v>
      </c>
      <c r="S269" s="2">
        <v>40</v>
      </c>
      <c r="T269" s="2">
        <v>5.9</v>
      </c>
      <c r="U269" s="2">
        <v>0</v>
      </c>
      <c r="V269" s="2"/>
    </row>
    <row r="270" spans="1:22">
      <c r="A270" s="1">
        <v>249</v>
      </c>
      <c r="B270" s="2" t="s">
        <v>385</v>
      </c>
      <c r="C270" s="2">
        <v>29</v>
      </c>
      <c r="D270" s="2" t="s">
        <v>272</v>
      </c>
      <c r="E270" s="2" t="s">
        <v>88</v>
      </c>
      <c r="F270" s="2">
        <v>15</v>
      </c>
      <c r="G270" s="2">
        <v>2</v>
      </c>
      <c r="H270" s="2">
        <v>15</v>
      </c>
      <c r="I270" s="2">
        <v>12</v>
      </c>
      <c r="J270" s="2">
        <v>69</v>
      </c>
      <c r="K270" s="2">
        <v>5.8</v>
      </c>
      <c r="L270" s="2">
        <v>0</v>
      </c>
      <c r="M270" s="143">
        <f t="shared" si="4"/>
        <v>0</v>
      </c>
      <c r="N270" s="2">
        <v>3</v>
      </c>
      <c r="O270" s="2">
        <v>46.7</v>
      </c>
      <c r="P270" s="2">
        <v>15</v>
      </c>
      <c r="Q270" s="2">
        <v>0.8</v>
      </c>
      <c r="R270" s="2">
        <v>4.5999999999999996</v>
      </c>
      <c r="S270" s="2">
        <v>80</v>
      </c>
      <c r="T270" s="2">
        <v>4.5999999999999996</v>
      </c>
      <c r="U270" s="2">
        <v>1</v>
      </c>
      <c r="V270" s="2"/>
    </row>
    <row r="271" spans="1:22">
      <c r="A271" s="1">
        <v>250</v>
      </c>
      <c r="B271" s="2" t="s">
        <v>581</v>
      </c>
      <c r="C271" s="2">
        <v>27</v>
      </c>
      <c r="D271" s="2" t="s">
        <v>278</v>
      </c>
      <c r="E271" s="2" t="s">
        <v>91</v>
      </c>
      <c r="F271" s="2">
        <v>17</v>
      </c>
      <c r="G271" s="2">
        <v>8</v>
      </c>
      <c r="H271" s="2">
        <v>17</v>
      </c>
      <c r="I271" s="2">
        <v>12</v>
      </c>
      <c r="J271" s="2">
        <v>67</v>
      </c>
      <c r="K271" s="2">
        <v>5.6</v>
      </c>
      <c r="L271" s="2">
        <v>0</v>
      </c>
      <c r="M271" s="143">
        <f t="shared" si="4"/>
        <v>0</v>
      </c>
      <c r="N271" s="2">
        <v>4</v>
      </c>
      <c r="O271" s="2">
        <v>52.9</v>
      </c>
      <c r="P271" s="2">
        <v>11</v>
      </c>
      <c r="Q271" s="2">
        <v>0.7</v>
      </c>
      <c r="R271" s="2">
        <v>3.9</v>
      </c>
      <c r="S271" s="2">
        <v>70.599999999999994</v>
      </c>
      <c r="T271" s="2">
        <v>3.9</v>
      </c>
      <c r="U271" s="2">
        <v>0</v>
      </c>
      <c r="V271" s="2"/>
    </row>
    <row r="272" spans="1:22">
      <c r="A272" s="1">
        <v>251</v>
      </c>
      <c r="B272" s="2" t="s">
        <v>596</v>
      </c>
      <c r="C272" s="2">
        <v>26</v>
      </c>
      <c r="D272" s="2" t="s">
        <v>676</v>
      </c>
      <c r="E272" s="2" t="s">
        <v>89</v>
      </c>
      <c r="F272" s="2">
        <v>12</v>
      </c>
      <c r="G272" s="2">
        <v>0</v>
      </c>
      <c r="H272" s="2">
        <v>14</v>
      </c>
      <c r="I272" s="2">
        <v>12</v>
      </c>
      <c r="J272" s="2">
        <v>90</v>
      </c>
      <c r="K272" s="2">
        <v>7.5</v>
      </c>
      <c r="L272" s="2">
        <v>0</v>
      </c>
      <c r="M272" s="143">
        <f t="shared" si="4"/>
        <v>0</v>
      </c>
      <c r="N272" s="2">
        <v>6</v>
      </c>
      <c r="O272" s="2">
        <v>57.1</v>
      </c>
      <c r="P272" s="2">
        <v>17</v>
      </c>
      <c r="Q272" s="2">
        <v>1</v>
      </c>
      <c r="R272" s="2">
        <v>7.5</v>
      </c>
      <c r="S272" s="2">
        <v>85.7</v>
      </c>
      <c r="T272" s="2">
        <v>6.4</v>
      </c>
      <c r="U272" s="2">
        <v>0</v>
      </c>
      <c r="V272" s="2"/>
    </row>
    <row r="273" spans="1:22">
      <c r="A273" s="1">
        <v>252</v>
      </c>
      <c r="B273" s="2" t="s">
        <v>938</v>
      </c>
      <c r="C273" s="2">
        <v>24</v>
      </c>
      <c r="D273" s="2" t="s">
        <v>265</v>
      </c>
      <c r="E273" s="2" t="s">
        <v>91</v>
      </c>
      <c r="F273" s="2">
        <v>16</v>
      </c>
      <c r="G273" s="2">
        <v>11</v>
      </c>
      <c r="H273" s="2">
        <v>19</v>
      </c>
      <c r="I273" s="2">
        <v>12</v>
      </c>
      <c r="J273" s="2">
        <v>100</v>
      </c>
      <c r="K273" s="2">
        <v>8.3000000000000007</v>
      </c>
      <c r="L273" s="2">
        <v>0</v>
      </c>
      <c r="M273" s="143">
        <f t="shared" si="4"/>
        <v>0</v>
      </c>
      <c r="N273" s="2">
        <v>5</v>
      </c>
      <c r="O273" s="2">
        <v>52.6</v>
      </c>
      <c r="P273" s="2">
        <v>17</v>
      </c>
      <c r="Q273" s="2">
        <v>0.8</v>
      </c>
      <c r="R273" s="2">
        <v>6.3</v>
      </c>
      <c r="S273" s="2">
        <v>63.2</v>
      </c>
      <c r="T273" s="2">
        <v>5.3</v>
      </c>
      <c r="U273" s="2">
        <v>1</v>
      </c>
      <c r="V273" s="2"/>
    </row>
    <row r="274" spans="1:22">
      <c r="A274" s="1">
        <v>253</v>
      </c>
      <c r="B274" s="2" t="s">
        <v>937</v>
      </c>
      <c r="C274" s="2">
        <v>24</v>
      </c>
      <c r="D274" s="2" t="s">
        <v>268</v>
      </c>
      <c r="E274" s="2" t="s">
        <v>89</v>
      </c>
      <c r="F274" s="2">
        <v>16</v>
      </c>
      <c r="G274" s="2">
        <v>3</v>
      </c>
      <c r="H274" s="2">
        <v>26</v>
      </c>
      <c r="I274" s="2">
        <v>12</v>
      </c>
      <c r="J274" s="2">
        <v>117</v>
      </c>
      <c r="K274" s="2">
        <v>9.8000000000000007</v>
      </c>
      <c r="L274" s="2">
        <v>0</v>
      </c>
      <c r="M274" s="143">
        <f t="shared" si="4"/>
        <v>0</v>
      </c>
      <c r="N274" s="2">
        <v>6</v>
      </c>
      <c r="O274" s="2">
        <v>34.6</v>
      </c>
      <c r="P274" s="2">
        <v>19</v>
      </c>
      <c r="Q274" s="2">
        <v>0.8</v>
      </c>
      <c r="R274" s="2">
        <v>7.3</v>
      </c>
      <c r="S274" s="2">
        <v>46.2</v>
      </c>
      <c r="T274" s="2">
        <v>4.5</v>
      </c>
      <c r="U274" s="2">
        <v>0</v>
      </c>
      <c r="V274" s="2"/>
    </row>
    <row r="275" spans="1:22">
      <c r="A275" s="1">
        <v>254</v>
      </c>
      <c r="B275" s="2" t="s">
        <v>809</v>
      </c>
      <c r="C275" s="2">
        <v>28</v>
      </c>
      <c r="D275" s="2" t="s">
        <v>278</v>
      </c>
      <c r="E275" s="2" t="s">
        <v>88</v>
      </c>
      <c r="F275" s="2">
        <v>14</v>
      </c>
      <c r="G275" s="2">
        <v>1</v>
      </c>
      <c r="H275" s="2">
        <v>19</v>
      </c>
      <c r="I275" s="2">
        <v>12</v>
      </c>
      <c r="J275" s="2">
        <v>96</v>
      </c>
      <c r="K275" s="2">
        <v>8</v>
      </c>
      <c r="L275" s="2">
        <v>0</v>
      </c>
      <c r="M275" s="143">
        <f t="shared" si="4"/>
        <v>0</v>
      </c>
      <c r="N275" s="2">
        <v>3</v>
      </c>
      <c r="O275" s="2">
        <v>26.3</v>
      </c>
      <c r="P275" s="2">
        <v>26</v>
      </c>
      <c r="Q275" s="2">
        <v>0.9</v>
      </c>
      <c r="R275" s="2">
        <v>6.9</v>
      </c>
      <c r="S275" s="2">
        <v>63.2</v>
      </c>
      <c r="T275" s="2">
        <v>5.0999999999999996</v>
      </c>
      <c r="U275" s="2">
        <v>0</v>
      </c>
      <c r="V275" s="2"/>
    </row>
    <row r="276" spans="1:22">
      <c r="A276" s="1">
        <v>255</v>
      </c>
      <c r="B276" s="2" t="s">
        <v>793</v>
      </c>
      <c r="C276" s="2">
        <v>24</v>
      </c>
      <c r="D276" s="2" t="s">
        <v>272</v>
      </c>
      <c r="E276" s="2" t="s">
        <v>88</v>
      </c>
      <c r="F276" s="2">
        <v>16</v>
      </c>
      <c r="G276" s="2">
        <v>4</v>
      </c>
      <c r="H276" s="2">
        <v>16</v>
      </c>
      <c r="I276" s="2">
        <v>12</v>
      </c>
      <c r="J276" s="2">
        <v>111</v>
      </c>
      <c r="K276" s="2">
        <v>9.3000000000000007</v>
      </c>
      <c r="L276" s="2">
        <v>0</v>
      </c>
      <c r="M276" s="143">
        <f t="shared" si="4"/>
        <v>0</v>
      </c>
      <c r="N276" s="2">
        <v>5</v>
      </c>
      <c r="O276" s="2">
        <v>50</v>
      </c>
      <c r="P276" s="2">
        <v>24</v>
      </c>
      <c r="Q276" s="2">
        <v>0.8</v>
      </c>
      <c r="R276" s="2">
        <v>6.9</v>
      </c>
      <c r="S276" s="2">
        <v>75</v>
      </c>
      <c r="T276" s="2">
        <v>6.9</v>
      </c>
      <c r="U276" s="2">
        <v>0</v>
      </c>
      <c r="V276" s="2"/>
    </row>
    <row r="277" spans="1:22">
      <c r="A277" s="1">
        <v>256</v>
      </c>
      <c r="B277" s="2" t="s">
        <v>936</v>
      </c>
      <c r="C277" s="2">
        <v>24</v>
      </c>
      <c r="D277" s="2" t="s">
        <v>648</v>
      </c>
      <c r="E277" s="2" t="s">
        <v>89</v>
      </c>
      <c r="F277" s="2">
        <v>11</v>
      </c>
      <c r="G277" s="2">
        <v>3</v>
      </c>
      <c r="H277" s="2">
        <v>20</v>
      </c>
      <c r="I277" s="2">
        <v>12</v>
      </c>
      <c r="J277" s="2">
        <v>128</v>
      </c>
      <c r="K277" s="2">
        <v>10.7</v>
      </c>
      <c r="L277" s="2">
        <v>2</v>
      </c>
      <c r="M277" s="143">
        <f t="shared" si="4"/>
        <v>0.16666666666666666</v>
      </c>
      <c r="N277" s="2">
        <v>7</v>
      </c>
      <c r="O277" s="2">
        <v>45</v>
      </c>
      <c r="P277" s="2">
        <v>39</v>
      </c>
      <c r="Q277" s="2">
        <v>1.1000000000000001</v>
      </c>
      <c r="R277" s="2">
        <v>11.6</v>
      </c>
      <c r="S277" s="2">
        <v>60</v>
      </c>
      <c r="T277" s="2">
        <v>6.4</v>
      </c>
      <c r="U277" s="2">
        <v>0</v>
      </c>
      <c r="V277" s="2"/>
    </row>
    <row r="278" spans="1:22">
      <c r="A278" s="1">
        <v>257</v>
      </c>
      <c r="B278" s="2" t="s">
        <v>801</v>
      </c>
      <c r="C278" s="2">
        <v>25</v>
      </c>
      <c r="D278" s="2" t="s">
        <v>646</v>
      </c>
      <c r="E278" s="2" t="s">
        <v>88</v>
      </c>
      <c r="F278" s="2">
        <v>11</v>
      </c>
      <c r="G278" s="2">
        <v>0</v>
      </c>
      <c r="H278" s="2">
        <v>18</v>
      </c>
      <c r="I278" s="2">
        <v>12</v>
      </c>
      <c r="J278" s="2">
        <v>71</v>
      </c>
      <c r="K278" s="2">
        <v>5.9</v>
      </c>
      <c r="L278" s="2">
        <v>0</v>
      </c>
      <c r="M278" s="143">
        <f t="shared" si="4"/>
        <v>0</v>
      </c>
      <c r="N278" s="2">
        <v>4</v>
      </c>
      <c r="O278" s="2">
        <v>22.2</v>
      </c>
      <c r="P278" s="2">
        <v>25</v>
      </c>
      <c r="Q278" s="2">
        <v>1.1000000000000001</v>
      </c>
      <c r="R278" s="2">
        <v>6.5</v>
      </c>
      <c r="S278" s="2">
        <v>66.7</v>
      </c>
      <c r="T278" s="2">
        <v>3.9</v>
      </c>
      <c r="U278" s="2">
        <v>0</v>
      </c>
      <c r="V278" s="2"/>
    </row>
    <row r="279" spans="1:22">
      <c r="A279" s="1">
        <v>258</v>
      </c>
      <c r="B279" s="2" t="s">
        <v>298</v>
      </c>
      <c r="C279" s="2">
        <v>25</v>
      </c>
      <c r="D279" s="2" t="s">
        <v>676</v>
      </c>
      <c r="E279" s="2" t="s">
        <v>88</v>
      </c>
      <c r="F279" s="2">
        <v>7</v>
      </c>
      <c r="G279" s="2">
        <v>6</v>
      </c>
      <c r="H279" s="2">
        <v>16</v>
      </c>
      <c r="I279" s="2">
        <v>12</v>
      </c>
      <c r="J279" s="2">
        <v>79</v>
      </c>
      <c r="K279" s="2">
        <v>6.6</v>
      </c>
      <c r="L279" s="2">
        <v>0</v>
      </c>
      <c r="M279" s="143">
        <f t="shared" si="4"/>
        <v>0</v>
      </c>
      <c r="N279" s="2">
        <v>4</v>
      </c>
      <c r="O279" s="2">
        <v>37.5</v>
      </c>
      <c r="P279" s="2">
        <v>23</v>
      </c>
      <c r="Q279" s="2">
        <v>1.7</v>
      </c>
      <c r="R279" s="2">
        <v>11.3</v>
      </c>
      <c r="S279" s="2">
        <v>75</v>
      </c>
      <c r="T279" s="2">
        <v>4.9000000000000004</v>
      </c>
      <c r="U279" s="2">
        <v>0</v>
      </c>
      <c r="V279" s="2"/>
    </row>
    <row r="280" spans="1:22">
      <c r="A280" s="1">
        <v>259</v>
      </c>
      <c r="B280" s="2" t="s">
        <v>496</v>
      </c>
      <c r="C280" s="2">
        <v>23</v>
      </c>
      <c r="D280" s="2" t="s">
        <v>648</v>
      </c>
      <c r="E280" s="2" t="s">
        <v>89</v>
      </c>
      <c r="F280" s="2">
        <v>15</v>
      </c>
      <c r="G280" s="2">
        <v>3</v>
      </c>
      <c r="H280" s="2">
        <v>22</v>
      </c>
      <c r="I280" s="2">
        <v>12</v>
      </c>
      <c r="J280" s="2">
        <v>172</v>
      </c>
      <c r="K280" s="2">
        <v>14.3</v>
      </c>
      <c r="L280" s="2">
        <v>1</v>
      </c>
      <c r="M280" s="143">
        <f t="shared" si="4"/>
        <v>8.3333333333333329E-2</v>
      </c>
      <c r="N280" s="2">
        <v>7</v>
      </c>
      <c r="O280" s="2">
        <v>40.9</v>
      </c>
      <c r="P280" s="2">
        <v>27</v>
      </c>
      <c r="Q280" s="2">
        <v>0.8</v>
      </c>
      <c r="R280" s="2">
        <v>11.5</v>
      </c>
      <c r="S280" s="2">
        <v>54.5</v>
      </c>
      <c r="T280" s="2">
        <v>7.8</v>
      </c>
      <c r="U280" s="2">
        <v>1</v>
      </c>
      <c r="V280" s="2"/>
    </row>
    <row r="281" spans="1:22">
      <c r="A281" s="1">
        <v>260</v>
      </c>
      <c r="B281" s="2" t="s">
        <v>629</v>
      </c>
      <c r="C281" s="2">
        <v>33</v>
      </c>
      <c r="D281" s="2" t="s">
        <v>284</v>
      </c>
      <c r="E281" s="2" t="s">
        <v>88</v>
      </c>
      <c r="F281" s="2">
        <v>13</v>
      </c>
      <c r="G281" s="2">
        <v>1</v>
      </c>
      <c r="H281" s="2">
        <v>14</v>
      </c>
      <c r="I281" s="2">
        <v>12</v>
      </c>
      <c r="J281" s="2">
        <v>80</v>
      </c>
      <c r="K281" s="2">
        <v>6.7</v>
      </c>
      <c r="L281" s="2">
        <v>1</v>
      </c>
      <c r="M281" s="143">
        <f t="shared" si="4"/>
        <v>8.3333333333333329E-2</v>
      </c>
      <c r="N281" s="2">
        <v>5</v>
      </c>
      <c r="O281" s="2">
        <v>50</v>
      </c>
      <c r="P281" s="2">
        <v>20</v>
      </c>
      <c r="Q281" s="2">
        <v>0.9</v>
      </c>
      <c r="R281" s="2">
        <v>6.2</v>
      </c>
      <c r="S281" s="2">
        <v>85.7</v>
      </c>
      <c r="T281" s="2">
        <v>5.7</v>
      </c>
      <c r="U281" s="2">
        <v>1</v>
      </c>
      <c r="V281" s="2"/>
    </row>
    <row r="282" spans="1:22">
      <c r="A282" s="1">
        <v>261</v>
      </c>
      <c r="B282" s="2" t="s">
        <v>935</v>
      </c>
      <c r="C282" s="2">
        <v>29</v>
      </c>
      <c r="D282" s="2" t="s">
        <v>646</v>
      </c>
      <c r="E282" s="2" t="s">
        <v>89</v>
      </c>
      <c r="F282" s="2">
        <v>8</v>
      </c>
      <c r="G282" s="2">
        <v>0</v>
      </c>
      <c r="H282" s="2">
        <v>28</v>
      </c>
      <c r="I282" s="2">
        <v>12</v>
      </c>
      <c r="J282" s="2">
        <v>120</v>
      </c>
      <c r="K282" s="2">
        <v>10</v>
      </c>
      <c r="L282" s="2">
        <v>1</v>
      </c>
      <c r="M282" s="143">
        <f t="shared" si="4"/>
        <v>8.3333333333333329E-2</v>
      </c>
      <c r="N282" s="2">
        <v>8</v>
      </c>
      <c r="O282" s="2">
        <v>35.700000000000003</v>
      </c>
      <c r="P282" s="2">
        <v>20</v>
      </c>
      <c r="Q282" s="2">
        <v>1.5</v>
      </c>
      <c r="R282" s="2">
        <v>15</v>
      </c>
      <c r="S282" s="2">
        <v>42.9</v>
      </c>
      <c r="T282" s="2">
        <v>4.3</v>
      </c>
      <c r="U282" s="2">
        <v>0</v>
      </c>
      <c r="V282" s="2"/>
    </row>
    <row r="283" spans="1:22">
      <c r="A283" s="1">
        <v>262</v>
      </c>
      <c r="B283" s="2" t="s">
        <v>558</v>
      </c>
      <c r="C283" s="2">
        <v>22</v>
      </c>
      <c r="D283" s="2" t="s">
        <v>664</v>
      </c>
      <c r="E283" s="2" t="s">
        <v>89</v>
      </c>
      <c r="F283" s="2">
        <v>15</v>
      </c>
      <c r="G283" s="2">
        <v>7</v>
      </c>
      <c r="H283" s="2">
        <v>33</v>
      </c>
      <c r="I283" s="2">
        <v>12</v>
      </c>
      <c r="J283" s="2">
        <v>87</v>
      </c>
      <c r="K283" s="2">
        <v>7.3</v>
      </c>
      <c r="L283" s="2">
        <v>2</v>
      </c>
      <c r="M283" s="143">
        <f t="shared" si="4"/>
        <v>0.16666666666666666</v>
      </c>
      <c r="N283" s="2">
        <v>4</v>
      </c>
      <c r="O283" s="2">
        <v>24.2</v>
      </c>
      <c r="P283" s="2">
        <v>21</v>
      </c>
      <c r="Q283" s="2">
        <v>0.8</v>
      </c>
      <c r="R283" s="2">
        <v>5.8</v>
      </c>
      <c r="S283" s="2">
        <v>36.4</v>
      </c>
      <c r="T283" s="2">
        <v>2.6</v>
      </c>
      <c r="U283" s="2">
        <v>0</v>
      </c>
      <c r="V283" s="2"/>
    </row>
    <row r="284" spans="1:22">
      <c r="A284" s="1">
        <v>263</v>
      </c>
      <c r="B284" s="2" t="s">
        <v>752</v>
      </c>
      <c r="C284" s="2">
        <v>24</v>
      </c>
      <c r="D284" s="2" t="s">
        <v>646</v>
      </c>
      <c r="E284" s="2" t="s">
        <v>89</v>
      </c>
      <c r="F284" s="2">
        <v>8</v>
      </c>
      <c r="G284" s="2">
        <v>2</v>
      </c>
      <c r="H284" s="2">
        <v>22</v>
      </c>
      <c r="I284" s="2">
        <v>11</v>
      </c>
      <c r="J284" s="2">
        <v>151</v>
      </c>
      <c r="K284" s="2">
        <v>13.7</v>
      </c>
      <c r="L284" s="2">
        <v>0</v>
      </c>
      <c r="M284" s="143">
        <f t="shared" si="4"/>
        <v>0</v>
      </c>
      <c r="N284" s="2">
        <v>10</v>
      </c>
      <c r="O284" s="2">
        <v>45.5</v>
      </c>
      <c r="P284" s="2">
        <v>23</v>
      </c>
      <c r="Q284" s="2">
        <v>1.4</v>
      </c>
      <c r="R284" s="2">
        <v>18.899999999999999</v>
      </c>
      <c r="S284" s="2">
        <v>50</v>
      </c>
      <c r="T284" s="2">
        <v>6.9</v>
      </c>
      <c r="U284" s="2">
        <v>1</v>
      </c>
      <c r="V284" s="2"/>
    </row>
    <row r="285" spans="1:22">
      <c r="A285" s="1">
        <v>264</v>
      </c>
      <c r="B285" s="2" t="s">
        <v>812</v>
      </c>
      <c r="C285" s="2">
        <v>24</v>
      </c>
      <c r="D285" s="2" t="s">
        <v>694</v>
      </c>
      <c r="E285" s="2" t="s">
        <v>88</v>
      </c>
      <c r="F285" s="2">
        <v>15</v>
      </c>
      <c r="G285" s="2">
        <v>0</v>
      </c>
      <c r="H285" s="2">
        <v>13</v>
      </c>
      <c r="I285" s="2">
        <v>11</v>
      </c>
      <c r="J285" s="2">
        <v>69</v>
      </c>
      <c r="K285" s="2">
        <v>6.3</v>
      </c>
      <c r="L285" s="2">
        <v>0</v>
      </c>
      <c r="M285" s="143">
        <f t="shared" si="4"/>
        <v>0</v>
      </c>
      <c r="N285" s="2">
        <v>2</v>
      </c>
      <c r="O285" s="2">
        <v>46.2</v>
      </c>
      <c r="P285" s="2">
        <v>15</v>
      </c>
      <c r="Q285" s="2">
        <v>0.7</v>
      </c>
      <c r="R285" s="2">
        <v>4.5999999999999996</v>
      </c>
      <c r="S285" s="2">
        <v>84.6</v>
      </c>
      <c r="T285" s="2">
        <v>5.3</v>
      </c>
      <c r="U285" s="2">
        <v>0</v>
      </c>
      <c r="V285" s="2"/>
    </row>
    <row r="286" spans="1:22">
      <c r="A286" s="1">
        <v>265</v>
      </c>
      <c r="B286" s="2" t="s">
        <v>811</v>
      </c>
      <c r="C286" s="2">
        <v>25</v>
      </c>
      <c r="D286" s="2" t="s">
        <v>276</v>
      </c>
      <c r="E286" s="2" t="s">
        <v>88</v>
      </c>
      <c r="F286" s="2">
        <v>3</v>
      </c>
      <c r="G286" s="2">
        <v>1</v>
      </c>
      <c r="H286" s="2">
        <v>11</v>
      </c>
      <c r="I286" s="2">
        <v>11</v>
      </c>
      <c r="J286" s="2">
        <v>57</v>
      </c>
      <c r="K286" s="2">
        <v>5.2</v>
      </c>
      <c r="L286" s="2">
        <v>0</v>
      </c>
      <c r="M286" s="143">
        <f t="shared" si="4"/>
        <v>0</v>
      </c>
      <c r="N286" s="2">
        <v>2</v>
      </c>
      <c r="O286" s="2">
        <v>63.6</v>
      </c>
      <c r="P286" s="2">
        <v>18</v>
      </c>
      <c r="Q286" s="2">
        <v>3.7</v>
      </c>
      <c r="R286" s="2">
        <v>19</v>
      </c>
      <c r="S286" s="2">
        <v>100</v>
      </c>
      <c r="T286" s="2">
        <v>5.2</v>
      </c>
      <c r="U286" s="2">
        <v>0</v>
      </c>
      <c r="V286" s="2"/>
    </row>
    <row r="287" spans="1:22">
      <c r="A287" s="1">
        <v>266</v>
      </c>
      <c r="B287" s="2" t="s">
        <v>934</v>
      </c>
      <c r="C287" s="2">
        <v>24</v>
      </c>
      <c r="D287" s="2" t="s">
        <v>648</v>
      </c>
      <c r="E287" s="2" t="s">
        <v>91</v>
      </c>
      <c r="F287" s="2">
        <v>16</v>
      </c>
      <c r="G287" s="2">
        <v>6</v>
      </c>
      <c r="H287" s="2">
        <v>14</v>
      </c>
      <c r="I287" s="2">
        <v>11</v>
      </c>
      <c r="J287" s="2">
        <v>115</v>
      </c>
      <c r="K287" s="2">
        <v>10.5</v>
      </c>
      <c r="L287" s="2">
        <v>2</v>
      </c>
      <c r="M287" s="143">
        <f t="shared" si="4"/>
        <v>0.18181818181818182</v>
      </c>
      <c r="N287" s="2">
        <v>5</v>
      </c>
      <c r="O287" s="2">
        <v>71.400000000000006</v>
      </c>
      <c r="P287" s="2">
        <v>31</v>
      </c>
      <c r="Q287" s="2">
        <v>0.7</v>
      </c>
      <c r="R287" s="2">
        <v>7.2</v>
      </c>
      <c r="S287" s="2">
        <v>78.599999999999994</v>
      </c>
      <c r="T287" s="2">
        <v>8.1999999999999993</v>
      </c>
      <c r="U287" s="2">
        <v>1</v>
      </c>
      <c r="V287" s="2"/>
    </row>
    <row r="288" spans="1:22">
      <c r="A288" s="1">
        <v>267</v>
      </c>
      <c r="B288" s="2" t="s">
        <v>775</v>
      </c>
      <c r="C288" s="2">
        <v>27</v>
      </c>
      <c r="D288" s="2" t="s">
        <v>278</v>
      </c>
      <c r="E288" s="2" t="s">
        <v>89</v>
      </c>
      <c r="F288" s="2">
        <v>13</v>
      </c>
      <c r="G288" s="2">
        <v>1</v>
      </c>
      <c r="H288" s="2">
        <v>16</v>
      </c>
      <c r="I288" s="2">
        <v>11</v>
      </c>
      <c r="J288" s="2">
        <v>79</v>
      </c>
      <c r="K288" s="2">
        <v>7.2</v>
      </c>
      <c r="L288" s="2">
        <v>0</v>
      </c>
      <c r="M288" s="143">
        <f t="shared" si="4"/>
        <v>0</v>
      </c>
      <c r="N288" s="2">
        <v>7</v>
      </c>
      <c r="O288" s="2">
        <v>50</v>
      </c>
      <c r="P288" s="2">
        <v>28</v>
      </c>
      <c r="Q288" s="2">
        <v>0.8</v>
      </c>
      <c r="R288" s="2">
        <v>6.1</v>
      </c>
      <c r="S288" s="2">
        <v>68.8</v>
      </c>
      <c r="T288" s="2">
        <v>4.9000000000000004</v>
      </c>
      <c r="U288" s="2">
        <v>1</v>
      </c>
      <c r="V288" s="2"/>
    </row>
    <row r="289" spans="1:22">
      <c r="A289" s="1">
        <v>268</v>
      </c>
      <c r="B289" s="2" t="s">
        <v>622</v>
      </c>
      <c r="C289" s="2">
        <v>24</v>
      </c>
      <c r="D289" s="2" t="s">
        <v>281</v>
      </c>
      <c r="E289" s="2" t="s">
        <v>88</v>
      </c>
      <c r="F289" s="2">
        <v>16</v>
      </c>
      <c r="G289" s="2">
        <v>0</v>
      </c>
      <c r="H289" s="2">
        <v>15</v>
      </c>
      <c r="I289" s="2">
        <v>11</v>
      </c>
      <c r="J289" s="2">
        <v>61</v>
      </c>
      <c r="K289" s="2">
        <v>5.5</v>
      </c>
      <c r="L289" s="2">
        <v>1</v>
      </c>
      <c r="M289" s="143">
        <f t="shared" si="4"/>
        <v>9.0909090909090912E-2</v>
      </c>
      <c r="N289" s="2">
        <v>3</v>
      </c>
      <c r="O289" s="2">
        <v>33.299999999999997</v>
      </c>
      <c r="P289" s="2">
        <v>24</v>
      </c>
      <c r="Q289" s="2">
        <v>0.7</v>
      </c>
      <c r="R289" s="2">
        <v>3.8</v>
      </c>
      <c r="S289" s="2">
        <v>73.3</v>
      </c>
      <c r="T289" s="2">
        <v>4.0999999999999996</v>
      </c>
      <c r="U289" s="2">
        <v>0</v>
      </c>
      <c r="V289" s="2"/>
    </row>
    <row r="290" spans="1:22">
      <c r="A290" s="1">
        <v>269</v>
      </c>
      <c r="B290" s="2" t="s">
        <v>792</v>
      </c>
      <c r="C290" s="2">
        <v>28</v>
      </c>
      <c r="D290" s="2" t="s">
        <v>265</v>
      </c>
      <c r="E290" s="2" t="s">
        <v>760</v>
      </c>
      <c r="F290" s="2">
        <v>15</v>
      </c>
      <c r="G290" s="2">
        <v>10</v>
      </c>
      <c r="H290" s="2">
        <v>12</v>
      </c>
      <c r="I290" s="2">
        <v>11</v>
      </c>
      <c r="J290" s="2">
        <v>96</v>
      </c>
      <c r="K290" s="2">
        <v>8.6999999999999993</v>
      </c>
      <c r="L290" s="2">
        <v>0</v>
      </c>
      <c r="M290" s="143">
        <f t="shared" si="4"/>
        <v>0</v>
      </c>
      <c r="N290" s="2">
        <v>3</v>
      </c>
      <c r="O290" s="2">
        <v>66.7</v>
      </c>
      <c r="P290" s="2">
        <v>25</v>
      </c>
      <c r="Q290" s="2">
        <v>0.7</v>
      </c>
      <c r="R290" s="2">
        <v>6.4</v>
      </c>
      <c r="S290" s="2">
        <v>91.7</v>
      </c>
      <c r="T290" s="2">
        <v>8</v>
      </c>
      <c r="U290" s="2">
        <v>2</v>
      </c>
      <c r="V290" s="2"/>
    </row>
    <row r="291" spans="1:22">
      <c r="A291" s="1">
        <v>270</v>
      </c>
      <c r="B291" s="2" t="s">
        <v>307</v>
      </c>
      <c r="C291" s="2">
        <v>25</v>
      </c>
      <c r="D291" s="2" t="s">
        <v>654</v>
      </c>
      <c r="E291" s="2" t="s">
        <v>88</v>
      </c>
      <c r="F291" s="2">
        <v>12</v>
      </c>
      <c r="G291" s="2">
        <v>6</v>
      </c>
      <c r="H291" s="2">
        <v>14</v>
      </c>
      <c r="I291" s="2">
        <v>11</v>
      </c>
      <c r="J291" s="2">
        <v>91</v>
      </c>
      <c r="K291" s="2">
        <v>8.3000000000000007</v>
      </c>
      <c r="L291" s="2">
        <v>0</v>
      </c>
      <c r="M291" s="143">
        <f t="shared" si="4"/>
        <v>0</v>
      </c>
      <c r="N291" s="2">
        <v>5</v>
      </c>
      <c r="O291" s="2">
        <v>64.3</v>
      </c>
      <c r="P291" s="2">
        <v>24</v>
      </c>
      <c r="Q291" s="2">
        <v>0.9</v>
      </c>
      <c r="R291" s="2">
        <v>7.6</v>
      </c>
      <c r="S291" s="2">
        <v>78.599999999999994</v>
      </c>
      <c r="T291" s="2">
        <v>6.5</v>
      </c>
      <c r="U291" s="2">
        <v>3</v>
      </c>
      <c r="V291" s="2"/>
    </row>
    <row r="292" spans="1:22">
      <c r="A292" s="1">
        <v>271</v>
      </c>
      <c r="B292" s="2" t="s">
        <v>933</v>
      </c>
      <c r="C292" s="2">
        <v>30</v>
      </c>
      <c r="D292" s="2" t="s">
        <v>654</v>
      </c>
      <c r="E292" s="2" t="s">
        <v>91</v>
      </c>
      <c r="F292" s="2">
        <v>17</v>
      </c>
      <c r="G292" s="2">
        <v>3</v>
      </c>
      <c r="H292" s="2">
        <v>14</v>
      </c>
      <c r="I292" s="2">
        <v>11</v>
      </c>
      <c r="J292" s="2">
        <v>97</v>
      </c>
      <c r="K292" s="2">
        <v>8.8000000000000007</v>
      </c>
      <c r="L292" s="2">
        <v>1</v>
      </c>
      <c r="M292" s="143">
        <f t="shared" si="4"/>
        <v>9.0909090909090912E-2</v>
      </c>
      <c r="N292" s="2">
        <v>5</v>
      </c>
      <c r="O292" s="2">
        <v>57.1</v>
      </c>
      <c r="P292" s="2">
        <v>17</v>
      </c>
      <c r="Q292" s="2">
        <v>0.6</v>
      </c>
      <c r="R292" s="2">
        <v>5.7</v>
      </c>
      <c r="S292" s="2">
        <v>78.599999999999994</v>
      </c>
      <c r="T292" s="2">
        <v>6.9</v>
      </c>
      <c r="U292" s="2">
        <v>1</v>
      </c>
      <c r="V292" s="2"/>
    </row>
    <row r="293" spans="1:22">
      <c r="A293" s="1">
        <v>272</v>
      </c>
      <c r="B293" s="2" t="s">
        <v>597</v>
      </c>
      <c r="C293" s="2">
        <v>25</v>
      </c>
      <c r="D293" s="2" t="s">
        <v>270</v>
      </c>
      <c r="E293" s="2" t="s">
        <v>89</v>
      </c>
      <c r="F293" s="2">
        <v>17</v>
      </c>
      <c r="G293" s="2">
        <v>0</v>
      </c>
      <c r="H293" s="2">
        <v>12</v>
      </c>
      <c r="I293" s="2">
        <v>11</v>
      </c>
      <c r="J293" s="2">
        <v>193</v>
      </c>
      <c r="K293" s="2">
        <v>17.5</v>
      </c>
      <c r="L293" s="2">
        <v>1</v>
      </c>
      <c r="M293" s="143">
        <f t="shared" si="4"/>
        <v>9.0909090909090912E-2</v>
      </c>
      <c r="N293" s="2">
        <v>5</v>
      </c>
      <c r="O293" s="2">
        <v>66.7</v>
      </c>
      <c r="P293" s="2">
        <v>84</v>
      </c>
      <c r="Q293" s="2">
        <v>0.6</v>
      </c>
      <c r="R293" s="2">
        <v>11.4</v>
      </c>
      <c r="S293" s="2">
        <v>91.7</v>
      </c>
      <c r="T293" s="2">
        <v>16.100000000000001</v>
      </c>
      <c r="U293" s="2">
        <v>1</v>
      </c>
      <c r="V293" s="2"/>
    </row>
    <row r="294" spans="1:22">
      <c r="A294" s="1">
        <v>273</v>
      </c>
      <c r="B294" s="2" t="s">
        <v>595</v>
      </c>
      <c r="C294" s="2">
        <v>25</v>
      </c>
      <c r="D294" s="2" t="s">
        <v>694</v>
      </c>
      <c r="E294" s="2" t="s">
        <v>88</v>
      </c>
      <c r="F294" s="2">
        <v>17</v>
      </c>
      <c r="G294" s="2">
        <v>0</v>
      </c>
      <c r="H294" s="2">
        <v>14</v>
      </c>
      <c r="I294" s="2">
        <v>11</v>
      </c>
      <c r="J294" s="2">
        <v>48</v>
      </c>
      <c r="K294" s="2">
        <v>4.4000000000000004</v>
      </c>
      <c r="L294" s="2">
        <v>1</v>
      </c>
      <c r="M294" s="143">
        <f t="shared" si="4"/>
        <v>9.0909090909090912E-2</v>
      </c>
      <c r="N294" s="2">
        <v>3</v>
      </c>
      <c r="O294" s="2">
        <v>21.4</v>
      </c>
      <c r="P294" s="2">
        <v>30</v>
      </c>
      <c r="Q294" s="2">
        <v>0.6</v>
      </c>
      <c r="R294" s="2">
        <v>2.8</v>
      </c>
      <c r="S294" s="2">
        <v>78.599999999999994</v>
      </c>
      <c r="T294" s="2">
        <v>3.4</v>
      </c>
      <c r="U294" s="2">
        <v>0</v>
      </c>
      <c r="V294" s="2"/>
    </row>
    <row r="295" spans="1:22">
      <c r="A295" s="1">
        <v>274</v>
      </c>
      <c r="B295" s="2" t="s">
        <v>788</v>
      </c>
      <c r="C295" s="2">
        <v>32</v>
      </c>
      <c r="D295" s="2" t="s">
        <v>289</v>
      </c>
      <c r="E295" s="2" t="s">
        <v>760</v>
      </c>
      <c r="F295" s="2">
        <v>17</v>
      </c>
      <c r="G295" s="2">
        <v>2</v>
      </c>
      <c r="H295" s="2">
        <v>10</v>
      </c>
      <c r="I295" s="2">
        <v>10</v>
      </c>
      <c r="J295" s="2">
        <v>65</v>
      </c>
      <c r="K295" s="2">
        <v>6.5</v>
      </c>
      <c r="L295" s="2">
        <v>1</v>
      </c>
      <c r="M295" s="143">
        <f t="shared" si="4"/>
        <v>0.1</v>
      </c>
      <c r="N295" s="2">
        <v>3</v>
      </c>
      <c r="O295" s="2">
        <v>60</v>
      </c>
      <c r="P295" s="2">
        <v>28</v>
      </c>
      <c r="Q295" s="2">
        <v>0.6</v>
      </c>
      <c r="R295" s="2">
        <v>3.8</v>
      </c>
      <c r="S295" s="2">
        <v>100</v>
      </c>
      <c r="T295" s="2">
        <v>6.5</v>
      </c>
      <c r="U295" s="2">
        <v>0</v>
      </c>
      <c r="V295" s="2"/>
    </row>
    <row r="296" spans="1:22">
      <c r="A296" s="1">
        <v>275</v>
      </c>
      <c r="B296" s="2" t="s">
        <v>932</v>
      </c>
      <c r="C296" s="2">
        <v>25</v>
      </c>
      <c r="D296" s="2" t="s">
        <v>272</v>
      </c>
      <c r="E296" s="2" t="s">
        <v>89</v>
      </c>
      <c r="F296" s="2">
        <v>11</v>
      </c>
      <c r="G296" s="2">
        <v>1</v>
      </c>
      <c r="H296" s="2">
        <v>14</v>
      </c>
      <c r="I296" s="2">
        <v>10</v>
      </c>
      <c r="J296" s="2">
        <v>102</v>
      </c>
      <c r="K296" s="2">
        <v>10.199999999999999</v>
      </c>
      <c r="L296" s="2">
        <v>0</v>
      </c>
      <c r="M296" s="143">
        <f t="shared" si="4"/>
        <v>0</v>
      </c>
      <c r="N296" s="2">
        <v>5</v>
      </c>
      <c r="O296" s="2">
        <v>57.1</v>
      </c>
      <c r="P296" s="2">
        <v>26</v>
      </c>
      <c r="Q296" s="2">
        <v>0.9</v>
      </c>
      <c r="R296" s="2">
        <v>9.3000000000000007</v>
      </c>
      <c r="S296" s="2">
        <v>71.400000000000006</v>
      </c>
      <c r="T296" s="2">
        <v>7.3</v>
      </c>
      <c r="U296" s="2">
        <v>1</v>
      </c>
      <c r="V296" s="2"/>
    </row>
    <row r="297" spans="1:22">
      <c r="A297" s="1">
        <v>276</v>
      </c>
      <c r="B297" s="2" t="s">
        <v>508</v>
      </c>
      <c r="C297" s="2">
        <v>25</v>
      </c>
      <c r="D297" s="2" t="s">
        <v>287</v>
      </c>
      <c r="E297" s="2" t="s">
        <v>88</v>
      </c>
      <c r="F297" s="2">
        <v>17</v>
      </c>
      <c r="G297" s="2">
        <v>0</v>
      </c>
      <c r="H297" s="2">
        <v>11</v>
      </c>
      <c r="I297" s="2">
        <v>10</v>
      </c>
      <c r="J297" s="2">
        <v>82</v>
      </c>
      <c r="K297" s="2">
        <v>8.1999999999999993</v>
      </c>
      <c r="L297" s="2">
        <v>0</v>
      </c>
      <c r="M297" s="143">
        <f t="shared" si="4"/>
        <v>0</v>
      </c>
      <c r="N297" s="2">
        <v>3</v>
      </c>
      <c r="O297" s="2">
        <v>54.5</v>
      </c>
      <c r="P297" s="2">
        <v>19</v>
      </c>
      <c r="Q297" s="2">
        <v>0.6</v>
      </c>
      <c r="R297" s="2">
        <v>4.8</v>
      </c>
      <c r="S297" s="2">
        <v>90.9</v>
      </c>
      <c r="T297" s="2">
        <v>7.5</v>
      </c>
      <c r="U297" s="2">
        <v>3</v>
      </c>
      <c r="V297" s="2"/>
    </row>
    <row r="298" spans="1:22">
      <c r="A298" s="1">
        <v>277</v>
      </c>
      <c r="B298" s="2" t="s">
        <v>802</v>
      </c>
      <c r="C298" s="2">
        <v>28</v>
      </c>
      <c r="D298" s="2" t="s">
        <v>664</v>
      </c>
      <c r="E298" s="2" t="s">
        <v>88</v>
      </c>
      <c r="F298" s="2">
        <v>15</v>
      </c>
      <c r="G298" s="2">
        <v>0</v>
      </c>
      <c r="H298" s="2">
        <v>12</v>
      </c>
      <c r="I298" s="2">
        <v>10</v>
      </c>
      <c r="J298" s="2">
        <v>59</v>
      </c>
      <c r="K298" s="2">
        <v>5.9</v>
      </c>
      <c r="L298" s="2">
        <v>1</v>
      </c>
      <c r="M298" s="143">
        <f t="shared" si="4"/>
        <v>0.1</v>
      </c>
      <c r="N298" s="2">
        <v>2</v>
      </c>
      <c r="O298" s="2">
        <v>41.7</v>
      </c>
      <c r="P298" s="2">
        <v>16</v>
      </c>
      <c r="Q298" s="2">
        <v>0.7</v>
      </c>
      <c r="R298" s="2">
        <v>3.9</v>
      </c>
      <c r="S298" s="2">
        <v>83.3</v>
      </c>
      <c r="T298" s="2">
        <v>4.9000000000000004</v>
      </c>
      <c r="U298" s="2">
        <v>0</v>
      </c>
      <c r="V298" s="2"/>
    </row>
    <row r="299" spans="1:22">
      <c r="A299" s="1">
        <v>278</v>
      </c>
      <c r="B299" s="2" t="s">
        <v>931</v>
      </c>
      <c r="C299" s="2">
        <v>24</v>
      </c>
      <c r="D299" s="2" t="s">
        <v>694</v>
      </c>
      <c r="E299" s="2" t="s">
        <v>89</v>
      </c>
      <c r="F299" s="2">
        <v>13</v>
      </c>
      <c r="G299" s="2">
        <v>1</v>
      </c>
      <c r="H299" s="2">
        <v>13</v>
      </c>
      <c r="I299" s="2">
        <v>10</v>
      </c>
      <c r="J299" s="2">
        <v>97</v>
      </c>
      <c r="K299" s="2">
        <v>9.6999999999999993</v>
      </c>
      <c r="L299" s="2">
        <v>2</v>
      </c>
      <c r="M299" s="143">
        <f t="shared" si="4"/>
        <v>0.2</v>
      </c>
      <c r="N299" s="2">
        <v>5</v>
      </c>
      <c r="O299" s="2">
        <v>69.2</v>
      </c>
      <c r="P299" s="2">
        <v>41</v>
      </c>
      <c r="Q299" s="2">
        <v>0.8</v>
      </c>
      <c r="R299" s="2">
        <v>7.5</v>
      </c>
      <c r="S299" s="2">
        <v>76.900000000000006</v>
      </c>
      <c r="T299" s="2">
        <v>7.5</v>
      </c>
      <c r="U299" s="2">
        <v>0</v>
      </c>
      <c r="V299" s="2"/>
    </row>
    <row r="300" spans="1:22">
      <c r="A300" s="1">
        <v>279</v>
      </c>
      <c r="B300" s="2" t="s">
        <v>401</v>
      </c>
      <c r="C300" s="2">
        <v>26</v>
      </c>
      <c r="D300" s="2" t="s">
        <v>681</v>
      </c>
      <c r="E300" s="2" t="s">
        <v>88</v>
      </c>
      <c r="F300" s="2">
        <v>14</v>
      </c>
      <c r="G300" s="2">
        <v>1</v>
      </c>
      <c r="H300" s="2">
        <v>11</v>
      </c>
      <c r="I300" s="2">
        <v>10</v>
      </c>
      <c r="J300" s="2">
        <v>25</v>
      </c>
      <c r="K300" s="2">
        <v>2.5</v>
      </c>
      <c r="L300" s="2">
        <v>0</v>
      </c>
      <c r="M300" s="143">
        <f t="shared" si="4"/>
        <v>0</v>
      </c>
      <c r="N300" s="2">
        <v>0</v>
      </c>
      <c r="O300" s="2">
        <v>27.3</v>
      </c>
      <c r="P300" s="2">
        <v>7</v>
      </c>
      <c r="Q300" s="2">
        <v>0.7</v>
      </c>
      <c r="R300" s="2">
        <v>1.8</v>
      </c>
      <c r="S300" s="2">
        <v>90.9</v>
      </c>
      <c r="T300" s="2">
        <v>2.2999999999999998</v>
      </c>
      <c r="U300" s="2">
        <v>1</v>
      </c>
      <c r="V300" s="2"/>
    </row>
    <row r="301" spans="1:22">
      <c r="A301" s="1">
        <v>279</v>
      </c>
      <c r="B301" s="2" t="s">
        <v>401</v>
      </c>
      <c r="C301" s="2">
        <v>26</v>
      </c>
      <c r="D301" s="2" t="s">
        <v>274</v>
      </c>
      <c r="E301" s="2" t="s">
        <v>88</v>
      </c>
      <c r="F301" s="2">
        <v>6</v>
      </c>
      <c r="G301" s="2">
        <v>0</v>
      </c>
      <c r="H301" s="2">
        <v>2</v>
      </c>
      <c r="I301" s="2">
        <v>2</v>
      </c>
      <c r="J301" s="2">
        <v>4</v>
      </c>
      <c r="K301" s="2">
        <v>2</v>
      </c>
      <c r="L301" s="2">
        <v>0</v>
      </c>
      <c r="M301" s="143">
        <f t="shared" si="4"/>
        <v>0</v>
      </c>
      <c r="N301" s="2">
        <v>0</v>
      </c>
      <c r="O301" s="2">
        <v>0</v>
      </c>
      <c r="P301" s="2">
        <v>2</v>
      </c>
      <c r="Q301" s="2">
        <v>0.3</v>
      </c>
      <c r="R301" s="2">
        <v>0.7</v>
      </c>
      <c r="S301" s="2">
        <v>100</v>
      </c>
      <c r="T301" s="2">
        <v>2</v>
      </c>
      <c r="U301" s="2">
        <v>0</v>
      </c>
      <c r="V301" s="2"/>
    </row>
    <row r="302" spans="1:22">
      <c r="A302" s="1">
        <v>279</v>
      </c>
      <c r="B302" s="2" t="s">
        <v>401</v>
      </c>
      <c r="C302" s="2">
        <v>26</v>
      </c>
      <c r="D302" s="2" t="s">
        <v>273</v>
      </c>
      <c r="E302" s="2" t="s">
        <v>88</v>
      </c>
      <c r="F302" s="2">
        <v>8</v>
      </c>
      <c r="G302" s="2">
        <v>1</v>
      </c>
      <c r="H302" s="2">
        <v>9</v>
      </c>
      <c r="I302" s="2">
        <v>8</v>
      </c>
      <c r="J302" s="2">
        <v>21</v>
      </c>
      <c r="K302" s="2">
        <v>2.6</v>
      </c>
      <c r="L302" s="2">
        <v>0</v>
      </c>
      <c r="M302" s="143">
        <f t="shared" si="4"/>
        <v>0</v>
      </c>
      <c r="N302" s="2">
        <v>0</v>
      </c>
      <c r="O302" s="2">
        <v>33.299999999999997</v>
      </c>
      <c r="P302" s="2">
        <v>7</v>
      </c>
      <c r="Q302" s="2">
        <v>1</v>
      </c>
      <c r="R302" s="2">
        <v>2.6</v>
      </c>
      <c r="S302" s="2">
        <v>88.9</v>
      </c>
      <c r="T302" s="2">
        <v>2.2999999999999998</v>
      </c>
      <c r="U302" s="2">
        <v>1</v>
      </c>
      <c r="V302" s="2"/>
    </row>
    <row r="303" spans="1:22">
      <c r="A303" s="1">
        <v>280</v>
      </c>
      <c r="B303" s="2" t="s">
        <v>328</v>
      </c>
      <c r="C303" s="2">
        <v>32</v>
      </c>
      <c r="D303" s="2" t="s">
        <v>265</v>
      </c>
      <c r="E303" s="2" t="s">
        <v>89</v>
      </c>
      <c r="F303" s="2">
        <v>9</v>
      </c>
      <c r="G303" s="2">
        <v>0</v>
      </c>
      <c r="H303" s="2">
        <v>18</v>
      </c>
      <c r="I303" s="2">
        <v>9</v>
      </c>
      <c r="J303" s="2">
        <v>55</v>
      </c>
      <c r="K303" s="2">
        <v>6.1</v>
      </c>
      <c r="L303" s="2">
        <v>0</v>
      </c>
      <c r="M303" s="143">
        <f t="shared" si="4"/>
        <v>0</v>
      </c>
      <c r="N303" s="2">
        <v>3</v>
      </c>
      <c r="O303" s="2">
        <v>27.8</v>
      </c>
      <c r="P303" s="2">
        <v>11</v>
      </c>
      <c r="Q303" s="2">
        <v>1</v>
      </c>
      <c r="R303" s="2">
        <v>6.1</v>
      </c>
      <c r="S303" s="2">
        <v>50</v>
      </c>
      <c r="T303" s="2">
        <v>3.1</v>
      </c>
      <c r="U303" s="2">
        <v>0</v>
      </c>
      <c r="V303" s="2"/>
    </row>
    <row r="304" spans="1:22">
      <c r="A304" s="1">
        <v>281</v>
      </c>
      <c r="B304" s="2" t="s">
        <v>303</v>
      </c>
      <c r="C304" s="2">
        <v>27</v>
      </c>
      <c r="D304" s="2" t="s">
        <v>676</v>
      </c>
      <c r="E304" s="2" t="s">
        <v>89</v>
      </c>
      <c r="F304" s="2">
        <v>2</v>
      </c>
      <c r="G304" s="2">
        <v>1</v>
      </c>
      <c r="H304" s="2">
        <v>15</v>
      </c>
      <c r="I304" s="2">
        <v>9</v>
      </c>
      <c r="J304" s="2">
        <v>91</v>
      </c>
      <c r="K304" s="2">
        <v>10.1</v>
      </c>
      <c r="L304" s="2">
        <v>0</v>
      </c>
      <c r="M304" s="143">
        <f t="shared" si="4"/>
        <v>0</v>
      </c>
      <c r="N304" s="2">
        <v>5</v>
      </c>
      <c r="O304" s="2">
        <v>40</v>
      </c>
      <c r="P304" s="2">
        <v>20</v>
      </c>
      <c r="Q304" s="2">
        <v>4.5</v>
      </c>
      <c r="R304" s="2">
        <v>45.5</v>
      </c>
      <c r="S304" s="2">
        <v>60</v>
      </c>
      <c r="T304" s="2">
        <v>6.1</v>
      </c>
      <c r="U304" s="2">
        <v>0</v>
      </c>
      <c r="V304" s="2"/>
    </row>
    <row r="305" spans="1:22">
      <c r="A305" s="1">
        <v>282</v>
      </c>
      <c r="B305" s="2" t="s">
        <v>930</v>
      </c>
      <c r="C305" s="2">
        <v>26</v>
      </c>
      <c r="D305" s="2" t="s">
        <v>662</v>
      </c>
      <c r="E305" s="2" t="s">
        <v>91</v>
      </c>
      <c r="F305" s="2">
        <v>13</v>
      </c>
      <c r="G305" s="2">
        <v>3</v>
      </c>
      <c r="H305" s="2">
        <v>12</v>
      </c>
      <c r="I305" s="2">
        <v>9</v>
      </c>
      <c r="J305" s="2">
        <v>86</v>
      </c>
      <c r="K305" s="2">
        <v>9.6</v>
      </c>
      <c r="L305" s="2">
        <v>0</v>
      </c>
      <c r="M305" s="143">
        <f t="shared" si="4"/>
        <v>0</v>
      </c>
      <c r="N305" s="2">
        <v>5</v>
      </c>
      <c r="O305" s="2">
        <v>66.7</v>
      </c>
      <c r="P305" s="2">
        <v>18</v>
      </c>
      <c r="Q305" s="2">
        <v>0.7</v>
      </c>
      <c r="R305" s="2">
        <v>6.6</v>
      </c>
      <c r="S305" s="2">
        <v>75</v>
      </c>
      <c r="T305" s="2">
        <v>7.2</v>
      </c>
      <c r="U305" s="2">
        <v>0</v>
      </c>
      <c r="V305" s="2"/>
    </row>
    <row r="306" spans="1:22">
      <c r="A306" s="1">
        <v>283</v>
      </c>
      <c r="B306" s="2" t="s">
        <v>929</v>
      </c>
      <c r="C306" s="2">
        <v>31</v>
      </c>
      <c r="D306" s="2" t="s">
        <v>274</v>
      </c>
      <c r="E306" s="2" t="s">
        <v>89</v>
      </c>
      <c r="F306" s="2">
        <v>13</v>
      </c>
      <c r="G306" s="2">
        <v>0</v>
      </c>
      <c r="H306" s="2">
        <v>14</v>
      </c>
      <c r="I306" s="2">
        <v>9</v>
      </c>
      <c r="J306" s="2">
        <v>72</v>
      </c>
      <c r="K306" s="2">
        <v>8</v>
      </c>
      <c r="L306" s="2">
        <v>0</v>
      </c>
      <c r="M306" s="143">
        <f t="shared" si="4"/>
        <v>0</v>
      </c>
      <c r="N306" s="2">
        <v>3</v>
      </c>
      <c r="O306" s="2">
        <v>35.700000000000003</v>
      </c>
      <c r="P306" s="2">
        <v>14</v>
      </c>
      <c r="Q306" s="2">
        <v>0.7</v>
      </c>
      <c r="R306" s="2">
        <v>5.5</v>
      </c>
      <c r="S306" s="2">
        <v>64.3</v>
      </c>
      <c r="T306" s="2">
        <v>5.0999999999999996</v>
      </c>
      <c r="U306" s="2">
        <v>1</v>
      </c>
      <c r="V306" s="2"/>
    </row>
    <row r="307" spans="1:22">
      <c r="A307" s="1">
        <v>284</v>
      </c>
      <c r="B307" s="2" t="s">
        <v>928</v>
      </c>
      <c r="C307" s="2">
        <v>31</v>
      </c>
      <c r="D307" s="2" t="s">
        <v>290</v>
      </c>
      <c r="E307" s="2" t="s">
        <v>89</v>
      </c>
      <c r="F307" s="2">
        <v>6</v>
      </c>
      <c r="G307" s="2">
        <v>1</v>
      </c>
      <c r="H307" s="2">
        <v>13</v>
      </c>
      <c r="I307" s="2">
        <v>9</v>
      </c>
      <c r="J307" s="2">
        <v>72</v>
      </c>
      <c r="K307" s="2">
        <v>8</v>
      </c>
      <c r="L307" s="2">
        <v>2</v>
      </c>
      <c r="M307" s="143">
        <f t="shared" si="4"/>
        <v>0.22222222222222221</v>
      </c>
      <c r="N307" s="2">
        <v>4</v>
      </c>
      <c r="O307" s="2">
        <v>38.5</v>
      </c>
      <c r="P307" s="2">
        <v>12</v>
      </c>
      <c r="Q307" s="2">
        <v>1.5</v>
      </c>
      <c r="R307" s="2">
        <v>12</v>
      </c>
      <c r="S307" s="2">
        <v>69.2</v>
      </c>
      <c r="T307" s="2">
        <v>5.5</v>
      </c>
      <c r="U307" s="2">
        <v>2</v>
      </c>
      <c r="V307" s="2"/>
    </row>
    <row r="308" spans="1:22">
      <c r="A308" s="1">
        <v>285</v>
      </c>
      <c r="B308" s="2" t="s">
        <v>609</v>
      </c>
      <c r="C308" s="2">
        <v>22</v>
      </c>
      <c r="D308" s="2" t="s">
        <v>275</v>
      </c>
      <c r="E308" s="2" t="s">
        <v>88</v>
      </c>
      <c r="F308" s="2">
        <v>17</v>
      </c>
      <c r="G308" s="2">
        <v>0</v>
      </c>
      <c r="H308" s="2">
        <v>12</v>
      </c>
      <c r="I308" s="2">
        <v>9</v>
      </c>
      <c r="J308" s="2">
        <v>75</v>
      </c>
      <c r="K308" s="2">
        <v>8.3000000000000007</v>
      </c>
      <c r="L308" s="2">
        <v>1</v>
      </c>
      <c r="M308" s="143">
        <f t="shared" si="4"/>
        <v>0.1111111111111111</v>
      </c>
      <c r="N308" s="2">
        <v>4</v>
      </c>
      <c r="O308" s="2">
        <v>41.7</v>
      </c>
      <c r="P308" s="2">
        <v>24</v>
      </c>
      <c r="Q308" s="2">
        <v>0.5</v>
      </c>
      <c r="R308" s="2">
        <v>4.4000000000000004</v>
      </c>
      <c r="S308" s="2">
        <v>75</v>
      </c>
      <c r="T308" s="2">
        <v>6.3</v>
      </c>
      <c r="U308" s="2">
        <v>0</v>
      </c>
      <c r="V308" s="2"/>
    </row>
    <row r="309" spans="1:22">
      <c r="A309" s="1">
        <v>286</v>
      </c>
      <c r="B309" s="2" t="s">
        <v>927</v>
      </c>
      <c r="C309" s="2">
        <v>23</v>
      </c>
      <c r="D309" s="2" t="s">
        <v>648</v>
      </c>
      <c r="E309" s="2" t="s">
        <v>89</v>
      </c>
      <c r="F309" s="2">
        <v>10</v>
      </c>
      <c r="G309" s="2">
        <v>2</v>
      </c>
      <c r="H309" s="2">
        <v>11</v>
      </c>
      <c r="I309" s="2">
        <v>9</v>
      </c>
      <c r="J309" s="2">
        <v>124</v>
      </c>
      <c r="K309" s="2">
        <v>13.8</v>
      </c>
      <c r="L309" s="2">
        <v>0</v>
      </c>
      <c r="M309" s="143">
        <f t="shared" si="4"/>
        <v>0</v>
      </c>
      <c r="N309" s="2">
        <v>5</v>
      </c>
      <c r="O309" s="2">
        <v>72.7</v>
      </c>
      <c r="P309" s="2">
        <v>30</v>
      </c>
      <c r="Q309" s="2">
        <v>0.9</v>
      </c>
      <c r="R309" s="2">
        <v>12.4</v>
      </c>
      <c r="S309" s="2">
        <v>81.8</v>
      </c>
      <c r="T309" s="2">
        <v>11.3</v>
      </c>
      <c r="U309" s="2">
        <v>0</v>
      </c>
      <c r="V309" s="2"/>
    </row>
    <row r="310" spans="1:22">
      <c r="A310" s="1">
        <v>287</v>
      </c>
      <c r="B310" s="2" t="s">
        <v>738</v>
      </c>
      <c r="C310" s="2">
        <v>25</v>
      </c>
      <c r="D310" s="2" t="s">
        <v>270</v>
      </c>
      <c r="E310" s="2" t="s">
        <v>91</v>
      </c>
      <c r="F310" s="2">
        <v>13</v>
      </c>
      <c r="G310" s="2">
        <v>3</v>
      </c>
      <c r="H310" s="2">
        <v>11</v>
      </c>
      <c r="I310" s="2">
        <v>9</v>
      </c>
      <c r="J310" s="2">
        <v>131</v>
      </c>
      <c r="K310" s="2">
        <v>14.6</v>
      </c>
      <c r="L310" s="2">
        <v>1</v>
      </c>
      <c r="M310" s="143">
        <f t="shared" si="4"/>
        <v>0.1111111111111111</v>
      </c>
      <c r="N310" s="2">
        <v>4</v>
      </c>
      <c r="O310" s="2">
        <v>72.7</v>
      </c>
      <c r="P310" s="2">
        <v>55</v>
      </c>
      <c r="Q310" s="2">
        <v>0.7</v>
      </c>
      <c r="R310" s="2">
        <v>10.1</v>
      </c>
      <c r="S310" s="2">
        <v>81.8</v>
      </c>
      <c r="T310" s="2">
        <v>11.9</v>
      </c>
      <c r="U310" s="2">
        <v>0</v>
      </c>
      <c r="V310" s="2"/>
    </row>
    <row r="311" spans="1:22">
      <c r="A311" s="1">
        <v>288</v>
      </c>
      <c r="B311" s="2" t="s">
        <v>638</v>
      </c>
      <c r="C311" s="2">
        <v>29</v>
      </c>
      <c r="D311" s="2" t="s">
        <v>290</v>
      </c>
      <c r="E311" s="2" t="s">
        <v>88</v>
      </c>
      <c r="F311" s="2">
        <v>17</v>
      </c>
      <c r="G311" s="2">
        <v>1</v>
      </c>
      <c r="H311" s="2">
        <v>12</v>
      </c>
      <c r="I311" s="2">
        <v>9</v>
      </c>
      <c r="J311" s="2">
        <v>27</v>
      </c>
      <c r="K311" s="2">
        <v>3</v>
      </c>
      <c r="L311" s="2">
        <v>0</v>
      </c>
      <c r="M311" s="143">
        <f t="shared" si="4"/>
        <v>0</v>
      </c>
      <c r="N311" s="2">
        <v>1</v>
      </c>
      <c r="O311" s="2">
        <v>25</v>
      </c>
      <c r="P311" s="2">
        <v>10</v>
      </c>
      <c r="Q311" s="2">
        <v>0.5</v>
      </c>
      <c r="R311" s="2">
        <v>1.6</v>
      </c>
      <c r="S311" s="2">
        <v>75</v>
      </c>
      <c r="T311" s="2">
        <v>2.2999999999999998</v>
      </c>
      <c r="U311" s="2">
        <v>0</v>
      </c>
      <c r="V311" s="2"/>
    </row>
    <row r="312" spans="1:22">
      <c r="A312" s="1">
        <v>289</v>
      </c>
      <c r="B312" s="2" t="s">
        <v>633</v>
      </c>
      <c r="C312" s="2">
        <v>23</v>
      </c>
      <c r="D312" s="2" t="s">
        <v>646</v>
      </c>
      <c r="E312" s="2" t="s">
        <v>89</v>
      </c>
      <c r="F312" s="2">
        <v>7</v>
      </c>
      <c r="G312" s="2">
        <v>1</v>
      </c>
      <c r="H312" s="2">
        <v>15</v>
      </c>
      <c r="I312" s="2">
        <v>9</v>
      </c>
      <c r="J312" s="2">
        <v>118</v>
      </c>
      <c r="K312" s="2">
        <v>13.1</v>
      </c>
      <c r="L312" s="2">
        <v>1</v>
      </c>
      <c r="M312" s="143">
        <f t="shared" si="4"/>
        <v>0.1111111111111111</v>
      </c>
      <c r="N312" s="2">
        <v>7</v>
      </c>
      <c r="O312" s="2">
        <v>53.3</v>
      </c>
      <c r="P312" s="2">
        <v>36</v>
      </c>
      <c r="Q312" s="2">
        <v>1.3</v>
      </c>
      <c r="R312" s="2">
        <v>16.899999999999999</v>
      </c>
      <c r="S312" s="2">
        <v>60</v>
      </c>
      <c r="T312" s="2">
        <v>7.9</v>
      </c>
      <c r="U312" s="2">
        <v>0</v>
      </c>
      <c r="V312" s="2"/>
    </row>
    <row r="313" spans="1:22">
      <c r="A313" s="1">
        <v>290</v>
      </c>
      <c r="B313" s="2" t="s">
        <v>926</v>
      </c>
      <c r="C313" s="2">
        <v>26</v>
      </c>
      <c r="D313" s="2" t="s">
        <v>281</v>
      </c>
      <c r="E313" s="2" t="s">
        <v>91</v>
      </c>
      <c r="F313" s="2">
        <v>17</v>
      </c>
      <c r="G313" s="2">
        <v>6</v>
      </c>
      <c r="H313" s="2">
        <v>14</v>
      </c>
      <c r="I313" s="2">
        <v>9</v>
      </c>
      <c r="J313" s="2">
        <v>109</v>
      </c>
      <c r="K313" s="2">
        <v>12.1</v>
      </c>
      <c r="L313" s="2">
        <v>1</v>
      </c>
      <c r="M313" s="143">
        <f t="shared" si="4"/>
        <v>0.1111111111111111</v>
      </c>
      <c r="N313" s="2">
        <v>6</v>
      </c>
      <c r="O313" s="2">
        <v>42.9</v>
      </c>
      <c r="P313" s="2">
        <v>22</v>
      </c>
      <c r="Q313" s="2">
        <v>0.5</v>
      </c>
      <c r="R313" s="2">
        <v>6.4</v>
      </c>
      <c r="S313" s="2">
        <v>64.3</v>
      </c>
      <c r="T313" s="2">
        <v>7.8</v>
      </c>
      <c r="U313" s="2">
        <v>0</v>
      </c>
      <c r="V313" s="2"/>
    </row>
    <row r="314" spans="1:22">
      <c r="A314" s="1">
        <v>291</v>
      </c>
      <c r="B314" s="2" t="s">
        <v>607</v>
      </c>
      <c r="C314" s="2">
        <v>29</v>
      </c>
      <c r="D314" s="2" t="s">
        <v>265</v>
      </c>
      <c r="E314" s="2" t="s">
        <v>91</v>
      </c>
      <c r="F314" s="2">
        <v>17</v>
      </c>
      <c r="G314" s="2">
        <v>4</v>
      </c>
      <c r="H314" s="2">
        <v>17</v>
      </c>
      <c r="I314" s="2">
        <v>9</v>
      </c>
      <c r="J314" s="2">
        <v>53</v>
      </c>
      <c r="K314" s="2">
        <v>5.9</v>
      </c>
      <c r="L314" s="2">
        <v>0</v>
      </c>
      <c r="M314" s="143">
        <f t="shared" si="4"/>
        <v>0</v>
      </c>
      <c r="N314" s="2">
        <v>1</v>
      </c>
      <c r="O314" s="2">
        <v>35.299999999999997</v>
      </c>
      <c r="P314" s="2">
        <v>8</v>
      </c>
      <c r="Q314" s="2">
        <v>0.5</v>
      </c>
      <c r="R314" s="2">
        <v>3.1</v>
      </c>
      <c r="S314" s="2">
        <v>52.9</v>
      </c>
      <c r="T314" s="2">
        <v>3.1</v>
      </c>
      <c r="U314" s="2">
        <v>0</v>
      </c>
      <c r="V314" s="2"/>
    </row>
    <row r="315" spans="1:22">
      <c r="A315" s="1">
        <v>292</v>
      </c>
      <c r="B315" s="2" t="s">
        <v>925</v>
      </c>
      <c r="C315" s="2">
        <v>25</v>
      </c>
      <c r="D315" s="2" t="s">
        <v>272</v>
      </c>
      <c r="E315" s="2" t="s">
        <v>91</v>
      </c>
      <c r="F315" s="2">
        <v>17</v>
      </c>
      <c r="G315" s="2">
        <v>0</v>
      </c>
      <c r="H315" s="2">
        <v>14</v>
      </c>
      <c r="I315" s="2">
        <v>9</v>
      </c>
      <c r="J315" s="2">
        <v>88</v>
      </c>
      <c r="K315" s="2">
        <v>9.8000000000000007</v>
      </c>
      <c r="L315" s="2">
        <v>0</v>
      </c>
      <c r="M315" s="143">
        <f t="shared" si="4"/>
        <v>0</v>
      </c>
      <c r="N315" s="2">
        <v>6</v>
      </c>
      <c r="O315" s="2">
        <v>57.1</v>
      </c>
      <c r="P315" s="2">
        <v>18</v>
      </c>
      <c r="Q315" s="2">
        <v>0.5</v>
      </c>
      <c r="R315" s="2">
        <v>5.2</v>
      </c>
      <c r="S315" s="2">
        <v>64.3</v>
      </c>
      <c r="T315" s="2">
        <v>6.3</v>
      </c>
      <c r="U315" s="2">
        <v>0</v>
      </c>
      <c r="V315" s="2"/>
    </row>
    <row r="316" spans="1:22">
      <c r="A316" s="1">
        <v>293</v>
      </c>
      <c r="B316" s="2" t="s">
        <v>814</v>
      </c>
      <c r="C316" s="2">
        <v>23</v>
      </c>
      <c r="D316" s="2" t="s">
        <v>648</v>
      </c>
      <c r="E316" s="2" t="s">
        <v>88</v>
      </c>
      <c r="F316" s="2">
        <v>17</v>
      </c>
      <c r="G316" s="2">
        <v>0</v>
      </c>
      <c r="H316" s="2">
        <v>12</v>
      </c>
      <c r="I316" s="2">
        <v>9</v>
      </c>
      <c r="J316" s="2">
        <v>109</v>
      </c>
      <c r="K316" s="2">
        <v>12.1</v>
      </c>
      <c r="L316" s="2">
        <v>1</v>
      </c>
      <c r="M316" s="143">
        <f t="shared" si="4"/>
        <v>0.1111111111111111</v>
      </c>
      <c r="N316" s="2">
        <v>6</v>
      </c>
      <c r="O316" s="2">
        <v>75</v>
      </c>
      <c r="P316" s="2">
        <v>36</v>
      </c>
      <c r="Q316" s="2">
        <v>0.5</v>
      </c>
      <c r="R316" s="2">
        <v>6.4</v>
      </c>
      <c r="S316" s="2">
        <v>75</v>
      </c>
      <c r="T316" s="2">
        <v>9.1</v>
      </c>
      <c r="U316" s="2">
        <v>1</v>
      </c>
      <c r="V316" s="2"/>
    </row>
    <row r="317" spans="1:22">
      <c r="A317" s="1">
        <v>294</v>
      </c>
      <c r="B317" s="2" t="s">
        <v>500</v>
      </c>
      <c r="C317" s="2">
        <v>29</v>
      </c>
      <c r="D317" s="2" t="s">
        <v>646</v>
      </c>
      <c r="E317" s="2" t="s">
        <v>88</v>
      </c>
      <c r="F317" s="2">
        <v>14</v>
      </c>
      <c r="G317" s="2">
        <v>1</v>
      </c>
      <c r="H317" s="2">
        <v>11</v>
      </c>
      <c r="I317" s="2">
        <v>9</v>
      </c>
      <c r="J317" s="2">
        <v>57</v>
      </c>
      <c r="K317" s="2">
        <v>6.3</v>
      </c>
      <c r="L317" s="2">
        <v>0</v>
      </c>
      <c r="M317" s="143">
        <f t="shared" si="4"/>
        <v>0</v>
      </c>
      <c r="N317" s="2">
        <v>3</v>
      </c>
      <c r="O317" s="2">
        <v>54.5</v>
      </c>
      <c r="P317" s="2">
        <v>13</v>
      </c>
      <c r="Q317" s="2">
        <v>0.6</v>
      </c>
      <c r="R317" s="2">
        <v>4.0999999999999996</v>
      </c>
      <c r="S317" s="2">
        <v>81.8</v>
      </c>
      <c r="T317" s="2">
        <v>5.2</v>
      </c>
      <c r="U317" s="2">
        <v>0</v>
      </c>
      <c r="V317" s="2"/>
    </row>
    <row r="318" spans="1:22">
      <c r="A318" s="1">
        <v>295</v>
      </c>
      <c r="B318" s="2" t="s">
        <v>639</v>
      </c>
      <c r="C318" s="2">
        <v>27</v>
      </c>
      <c r="D318" s="2" t="s">
        <v>290</v>
      </c>
      <c r="E318" s="2" t="s">
        <v>91</v>
      </c>
      <c r="F318" s="2">
        <v>17</v>
      </c>
      <c r="G318" s="2">
        <v>6</v>
      </c>
      <c r="H318" s="2">
        <v>13</v>
      </c>
      <c r="I318" s="2">
        <v>8</v>
      </c>
      <c r="J318" s="2">
        <v>84</v>
      </c>
      <c r="K318" s="2">
        <v>10.5</v>
      </c>
      <c r="L318" s="2">
        <v>0</v>
      </c>
      <c r="M318" s="143">
        <f t="shared" si="4"/>
        <v>0</v>
      </c>
      <c r="N318" s="2">
        <v>3</v>
      </c>
      <c r="O318" s="2">
        <v>53.8</v>
      </c>
      <c r="P318" s="2">
        <v>20</v>
      </c>
      <c r="Q318" s="2">
        <v>0.5</v>
      </c>
      <c r="R318" s="2">
        <v>4.9000000000000004</v>
      </c>
      <c r="S318" s="2">
        <v>61.5</v>
      </c>
      <c r="T318" s="2">
        <v>6.5</v>
      </c>
      <c r="U318" s="2">
        <v>1</v>
      </c>
      <c r="V318" s="2"/>
    </row>
    <row r="319" spans="1:22">
      <c r="A319" s="1">
        <v>296</v>
      </c>
      <c r="B319" s="2" t="s">
        <v>924</v>
      </c>
      <c r="C319" s="2">
        <v>30</v>
      </c>
      <c r="D319" s="2" t="s">
        <v>277</v>
      </c>
      <c r="E319" s="2" t="s">
        <v>91</v>
      </c>
      <c r="F319" s="2">
        <v>15</v>
      </c>
      <c r="G319" s="2">
        <v>7</v>
      </c>
      <c r="H319" s="2">
        <v>12</v>
      </c>
      <c r="I319" s="2">
        <v>8</v>
      </c>
      <c r="J319" s="2">
        <v>65</v>
      </c>
      <c r="K319" s="2">
        <v>8.1</v>
      </c>
      <c r="L319" s="2">
        <v>0</v>
      </c>
      <c r="M319" s="143">
        <f t="shared" si="4"/>
        <v>0</v>
      </c>
      <c r="N319" s="2">
        <v>2</v>
      </c>
      <c r="O319" s="2">
        <v>41.7</v>
      </c>
      <c r="P319" s="2">
        <v>17</v>
      </c>
      <c r="Q319" s="2">
        <v>0.5</v>
      </c>
      <c r="R319" s="2">
        <v>4.3</v>
      </c>
      <c r="S319" s="2">
        <v>66.7</v>
      </c>
      <c r="T319" s="2">
        <v>5.4</v>
      </c>
      <c r="U319" s="2">
        <v>1</v>
      </c>
      <c r="V319" s="2"/>
    </row>
    <row r="320" spans="1:22">
      <c r="A320" s="1">
        <v>297</v>
      </c>
      <c r="B320" s="2" t="s">
        <v>923</v>
      </c>
      <c r="C320" s="2">
        <v>30</v>
      </c>
      <c r="D320" s="2" t="s">
        <v>274</v>
      </c>
      <c r="E320" s="2" t="s">
        <v>91</v>
      </c>
      <c r="F320" s="2">
        <v>17</v>
      </c>
      <c r="G320" s="2">
        <v>4</v>
      </c>
      <c r="H320" s="2">
        <v>13</v>
      </c>
      <c r="I320" s="2">
        <v>8</v>
      </c>
      <c r="J320" s="2">
        <v>36</v>
      </c>
      <c r="K320" s="2">
        <v>4.5</v>
      </c>
      <c r="L320" s="2">
        <v>0</v>
      </c>
      <c r="M320" s="143">
        <f t="shared" si="4"/>
        <v>0</v>
      </c>
      <c r="N320" s="2">
        <v>1</v>
      </c>
      <c r="O320" s="2">
        <v>23.1</v>
      </c>
      <c r="P320" s="2">
        <v>17</v>
      </c>
      <c r="Q320" s="2">
        <v>0.5</v>
      </c>
      <c r="R320" s="2">
        <v>2.1</v>
      </c>
      <c r="S320" s="2">
        <v>61.5</v>
      </c>
      <c r="T320" s="2">
        <v>2.8</v>
      </c>
      <c r="U320" s="2">
        <v>0</v>
      </c>
      <c r="V320" s="2"/>
    </row>
    <row r="321" spans="1:22">
      <c r="A321" s="1">
        <v>298</v>
      </c>
      <c r="B321" s="2" t="s">
        <v>585</v>
      </c>
      <c r="C321" s="2">
        <v>31</v>
      </c>
      <c r="D321" s="2" t="s">
        <v>266</v>
      </c>
      <c r="E321" s="2" t="s">
        <v>91</v>
      </c>
      <c r="F321" s="2">
        <v>3</v>
      </c>
      <c r="G321" s="2">
        <v>3</v>
      </c>
      <c r="H321" s="2">
        <v>12</v>
      </c>
      <c r="I321" s="2">
        <v>8</v>
      </c>
      <c r="J321" s="2">
        <v>66</v>
      </c>
      <c r="K321" s="2">
        <v>8.3000000000000007</v>
      </c>
      <c r="L321" s="2">
        <v>2</v>
      </c>
      <c r="M321" s="143">
        <f t="shared" si="4"/>
        <v>0.25</v>
      </c>
      <c r="N321" s="2">
        <v>5</v>
      </c>
      <c r="O321" s="2">
        <v>58.3</v>
      </c>
      <c r="P321" s="2">
        <v>17</v>
      </c>
      <c r="Q321" s="2">
        <v>2.7</v>
      </c>
      <c r="R321" s="2">
        <v>22</v>
      </c>
      <c r="S321" s="2">
        <v>66.7</v>
      </c>
      <c r="T321" s="2">
        <v>5.5</v>
      </c>
      <c r="U321" s="2">
        <v>0</v>
      </c>
      <c r="V321" s="2"/>
    </row>
    <row r="322" spans="1:22">
      <c r="A322" s="1">
        <v>299</v>
      </c>
      <c r="B322" s="2" t="s">
        <v>441</v>
      </c>
      <c r="C322" s="2">
        <v>31</v>
      </c>
      <c r="D322" s="2" t="s">
        <v>279</v>
      </c>
      <c r="E322" s="2" t="s">
        <v>91</v>
      </c>
      <c r="F322" s="2">
        <v>9</v>
      </c>
      <c r="G322" s="2">
        <v>2</v>
      </c>
      <c r="H322" s="2">
        <v>13</v>
      </c>
      <c r="I322" s="2">
        <v>8</v>
      </c>
      <c r="J322" s="2">
        <v>73</v>
      </c>
      <c r="K322" s="2">
        <v>9.1</v>
      </c>
      <c r="L322" s="2">
        <v>0</v>
      </c>
      <c r="M322" s="143">
        <f t="shared" si="4"/>
        <v>0</v>
      </c>
      <c r="N322" s="2">
        <v>2</v>
      </c>
      <c r="O322" s="2">
        <v>38.5</v>
      </c>
      <c r="P322" s="2">
        <v>27</v>
      </c>
      <c r="Q322" s="2">
        <v>0.9</v>
      </c>
      <c r="R322" s="2">
        <v>8.1</v>
      </c>
      <c r="S322" s="2">
        <v>61.5</v>
      </c>
      <c r="T322" s="2">
        <v>5.6</v>
      </c>
      <c r="U322" s="2">
        <v>0</v>
      </c>
      <c r="V322" s="2"/>
    </row>
    <row r="323" spans="1:22">
      <c r="A323" s="1">
        <v>300</v>
      </c>
      <c r="B323" s="2" t="s">
        <v>513</v>
      </c>
      <c r="C323" s="2">
        <v>23</v>
      </c>
      <c r="D323" s="2" t="s">
        <v>287</v>
      </c>
      <c r="E323" s="2" t="s">
        <v>89</v>
      </c>
      <c r="F323" s="2">
        <v>16</v>
      </c>
      <c r="G323" s="2">
        <v>3</v>
      </c>
      <c r="H323" s="2">
        <v>19</v>
      </c>
      <c r="I323" s="2">
        <v>8</v>
      </c>
      <c r="J323" s="2">
        <v>62</v>
      </c>
      <c r="K323" s="2">
        <v>7.8</v>
      </c>
      <c r="L323" s="2">
        <v>0</v>
      </c>
      <c r="M323" s="143">
        <f t="shared" si="4"/>
        <v>0</v>
      </c>
      <c r="N323" s="2">
        <v>3</v>
      </c>
      <c r="O323" s="2">
        <v>31.6</v>
      </c>
      <c r="P323" s="2">
        <v>19</v>
      </c>
      <c r="Q323" s="2">
        <v>0.5</v>
      </c>
      <c r="R323" s="2">
        <v>3.9</v>
      </c>
      <c r="S323" s="2">
        <v>42.1</v>
      </c>
      <c r="T323" s="2">
        <v>3.3</v>
      </c>
      <c r="U323" s="2">
        <v>0</v>
      </c>
      <c r="V323" s="2"/>
    </row>
    <row r="324" spans="1:22">
      <c r="A324" s="1">
        <v>301</v>
      </c>
      <c r="B324" s="2" t="s">
        <v>422</v>
      </c>
      <c r="C324" s="2">
        <v>29</v>
      </c>
      <c r="D324" s="2" t="s">
        <v>276</v>
      </c>
      <c r="E324" s="2" t="s">
        <v>89</v>
      </c>
      <c r="F324" s="2">
        <v>11</v>
      </c>
      <c r="G324" s="2">
        <v>2</v>
      </c>
      <c r="H324" s="2">
        <v>11</v>
      </c>
      <c r="I324" s="2">
        <v>8</v>
      </c>
      <c r="J324" s="2">
        <v>84</v>
      </c>
      <c r="K324" s="2">
        <v>10.5</v>
      </c>
      <c r="L324" s="2">
        <v>0</v>
      </c>
      <c r="M324" s="143">
        <f t="shared" ref="M324:M387" si="5">L324/I324</f>
        <v>0</v>
      </c>
      <c r="N324" s="2">
        <v>5</v>
      </c>
      <c r="O324" s="2">
        <v>63.6</v>
      </c>
      <c r="P324" s="2">
        <v>25</v>
      </c>
      <c r="Q324" s="2">
        <v>0.7</v>
      </c>
      <c r="R324" s="2">
        <v>7.6</v>
      </c>
      <c r="S324" s="2">
        <v>72.7</v>
      </c>
      <c r="T324" s="2">
        <v>7.6</v>
      </c>
      <c r="U324" s="2">
        <v>0</v>
      </c>
      <c r="V324" s="2"/>
    </row>
    <row r="325" spans="1:22">
      <c r="A325" s="1">
        <v>302</v>
      </c>
      <c r="B325" s="2" t="s">
        <v>362</v>
      </c>
      <c r="C325" s="2">
        <v>25</v>
      </c>
      <c r="D325" s="2" t="s">
        <v>694</v>
      </c>
      <c r="E325" s="2" t="s">
        <v>89</v>
      </c>
      <c r="F325" s="2">
        <v>17</v>
      </c>
      <c r="G325" s="2">
        <v>0</v>
      </c>
      <c r="H325" s="2">
        <v>17</v>
      </c>
      <c r="I325" s="2">
        <v>8</v>
      </c>
      <c r="J325" s="2">
        <v>91</v>
      </c>
      <c r="K325" s="2">
        <v>11.4</v>
      </c>
      <c r="L325" s="2">
        <v>0</v>
      </c>
      <c r="M325" s="143">
        <f t="shared" si="5"/>
        <v>0</v>
      </c>
      <c r="N325" s="2">
        <v>5</v>
      </c>
      <c r="O325" s="2">
        <v>41.2</v>
      </c>
      <c r="P325" s="2">
        <v>28</v>
      </c>
      <c r="Q325" s="2">
        <v>0.5</v>
      </c>
      <c r="R325" s="2">
        <v>5.4</v>
      </c>
      <c r="S325" s="2">
        <v>47.1</v>
      </c>
      <c r="T325" s="2">
        <v>5.4</v>
      </c>
      <c r="U325" s="2">
        <v>0</v>
      </c>
      <c r="V325" s="2"/>
    </row>
    <row r="326" spans="1:22">
      <c r="A326" s="1">
        <v>303</v>
      </c>
      <c r="B326" s="2" t="s">
        <v>472</v>
      </c>
      <c r="C326" s="2">
        <v>28</v>
      </c>
      <c r="D326" s="2" t="s">
        <v>282</v>
      </c>
      <c r="E326" s="2" t="s">
        <v>89</v>
      </c>
      <c r="F326" s="2">
        <v>17</v>
      </c>
      <c r="G326" s="2">
        <v>1</v>
      </c>
      <c r="H326" s="2">
        <v>9</v>
      </c>
      <c r="I326" s="2">
        <v>8</v>
      </c>
      <c r="J326" s="2">
        <v>83</v>
      </c>
      <c r="K326" s="2">
        <v>10.4</v>
      </c>
      <c r="L326" s="2">
        <v>1</v>
      </c>
      <c r="M326" s="143">
        <f t="shared" si="5"/>
        <v>0.125</v>
      </c>
      <c r="N326" s="2">
        <v>4</v>
      </c>
      <c r="O326" s="2">
        <v>88.9</v>
      </c>
      <c r="P326" s="2">
        <v>17</v>
      </c>
      <c r="Q326" s="2">
        <v>0.5</v>
      </c>
      <c r="R326" s="2">
        <v>4.9000000000000004</v>
      </c>
      <c r="S326" s="2">
        <v>88.9</v>
      </c>
      <c r="T326" s="2">
        <v>9.1999999999999993</v>
      </c>
      <c r="U326" s="2">
        <v>0</v>
      </c>
      <c r="V326" s="2"/>
    </row>
    <row r="327" spans="1:22">
      <c r="A327" s="1">
        <v>304</v>
      </c>
      <c r="B327" s="2" t="s">
        <v>432</v>
      </c>
      <c r="C327" s="2">
        <v>23</v>
      </c>
      <c r="D327" s="2" t="s">
        <v>278</v>
      </c>
      <c r="E327" s="2" t="s">
        <v>88</v>
      </c>
      <c r="F327" s="2">
        <v>16</v>
      </c>
      <c r="G327" s="2">
        <v>1</v>
      </c>
      <c r="H327" s="2">
        <v>12</v>
      </c>
      <c r="I327" s="2">
        <v>7</v>
      </c>
      <c r="J327" s="2">
        <v>54</v>
      </c>
      <c r="K327" s="2">
        <v>7.7</v>
      </c>
      <c r="L327" s="2">
        <v>0</v>
      </c>
      <c r="M327" s="143">
        <f t="shared" si="5"/>
        <v>0</v>
      </c>
      <c r="N327" s="2">
        <v>1</v>
      </c>
      <c r="O327" s="2">
        <v>25</v>
      </c>
      <c r="P327" s="2">
        <v>28</v>
      </c>
      <c r="Q327" s="2">
        <v>0.4</v>
      </c>
      <c r="R327" s="2">
        <v>3.4</v>
      </c>
      <c r="S327" s="2">
        <v>58.3</v>
      </c>
      <c r="T327" s="2">
        <v>4.5</v>
      </c>
      <c r="U327" s="2">
        <v>4</v>
      </c>
      <c r="V327" s="2"/>
    </row>
    <row r="328" spans="1:22">
      <c r="A328" s="1">
        <v>305</v>
      </c>
      <c r="B328" s="2" t="s">
        <v>331</v>
      </c>
      <c r="C328" s="2">
        <v>24</v>
      </c>
      <c r="D328" s="2" t="s">
        <v>266</v>
      </c>
      <c r="E328" s="2" t="s">
        <v>88</v>
      </c>
      <c r="F328" s="2">
        <v>17</v>
      </c>
      <c r="G328" s="2">
        <v>1</v>
      </c>
      <c r="H328" s="2">
        <v>8</v>
      </c>
      <c r="I328" s="2">
        <v>7</v>
      </c>
      <c r="J328" s="2">
        <v>58</v>
      </c>
      <c r="K328" s="2">
        <v>8.3000000000000007</v>
      </c>
      <c r="L328" s="2">
        <v>0</v>
      </c>
      <c r="M328" s="143">
        <f t="shared" si="5"/>
        <v>0</v>
      </c>
      <c r="N328" s="2">
        <v>5</v>
      </c>
      <c r="O328" s="2">
        <v>87.5</v>
      </c>
      <c r="P328" s="2">
        <v>12</v>
      </c>
      <c r="Q328" s="2">
        <v>0.4</v>
      </c>
      <c r="R328" s="2">
        <v>3.4</v>
      </c>
      <c r="S328" s="2">
        <v>87.5</v>
      </c>
      <c r="T328" s="2">
        <v>7.3</v>
      </c>
      <c r="U328" s="2">
        <v>0</v>
      </c>
      <c r="V328" s="2"/>
    </row>
    <row r="329" spans="1:22">
      <c r="A329" s="1">
        <v>306</v>
      </c>
      <c r="B329" s="2" t="s">
        <v>922</v>
      </c>
      <c r="C329" s="2">
        <v>27</v>
      </c>
      <c r="D329" s="2" t="s">
        <v>267</v>
      </c>
      <c r="E329" s="2" t="s">
        <v>89</v>
      </c>
      <c r="F329" s="2">
        <v>5</v>
      </c>
      <c r="G329" s="2">
        <v>1</v>
      </c>
      <c r="H329" s="2">
        <v>8</v>
      </c>
      <c r="I329" s="2">
        <v>7</v>
      </c>
      <c r="J329" s="2">
        <v>34</v>
      </c>
      <c r="K329" s="2">
        <v>4.9000000000000004</v>
      </c>
      <c r="L329" s="2">
        <v>0</v>
      </c>
      <c r="M329" s="143">
        <f t="shared" si="5"/>
        <v>0</v>
      </c>
      <c r="N329" s="2">
        <v>2</v>
      </c>
      <c r="O329" s="2">
        <v>37.5</v>
      </c>
      <c r="P329" s="2">
        <v>11</v>
      </c>
      <c r="Q329" s="2">
        <v>1.4</v>
      </c>
      <c r="R329" s="2">
        <v>6.8</v>
      </c>
      <c r="S329" s="2">
        <v>87.5</v>
      </c>
      <c r="T329" s="2">
        <v>4.3</v>
      </c>
      <c r="U329" s="2">
        <v>0</v>
      </c>
      <c r="V329" s="2"/>
    </row>
    <row r="330" spans="1:22">
      <c r="A330" s="1">
        <v>307</v>
      </c>
      <c r="B330" s="2" t="s">
        <v>921</v>
      </c>
      <c r="C330" s="2">
        <v>30</v>
      </c>
      <c r="D330" s="2" t="s">
        <v>265</v>
      </c>
      <c r="E330" s="2" t="s">
        <v>89</v>
      </c>
      <c r="F330" s="2">
        <v>8</v>
      </c>
      <c r="G330" s="2">
        <v>0</v>
      </c>
      <c r="H330" s="2">
        <v>9</v>
      </c>
      <c r="I330" s="2">
        <v>7</v>
      </c>
      <c r="J330" s="2">
        <v>66</v>
      </c>
      <c r="K330" s="2">
        <v>9.4</v>
      </c>
      <c r="L330" s="2">
        <v>0</v>
      </c>
      <c r="M330" s="143">
        <f t="shared" si="5"/>
        <v>0</v>
      </c>
      <c r="N330" s="2">
        <v>4</v>
      </c>
      <c r="O330" s="2">
        <v>55.6</v>
      </c>
      <c r="P330" s="2">
        <v>16</v>
      </c>
      <c r="Q330" s="2">
        <v>0.9</v>
      </c>
      <c r="R330" s="2">
        <v>8.3000000000000007</v>
      </c>
      <c r="S330" s="2">
        <v>77.8</v>
      </c>
      <c r="T330" s="2">
        <v>7.3</v>
      </c>
      <c r="U330" s="2">
        <v>0</v>
      </c>
      <c r="V330" s="2"/>
    </row>
    <row r="331" spans="1:22">
      <c r="A331" s="1">
        <v>308</v>
      </c>
      <c r="B331" s="2" t="s">
        <v>920</v>
      </c>
      <c r="C331" s="2">
        <v>25</v>
      </c>
      <c r="D331" s="2" t="s">
        <v>279</v>
      </c>
      <c r="E331" s="2" t="s">
        <v>91</v>
      </c>
      <c r="F331" s="2">
        <v>9</v>
      </c>
      <c r="G331" s="2">
        <v>5</v>
      </c>
      <c r="H331" s="2">
        <v>8</v>
      </c>
      <c r="I331" s="2">
        <v>7</v>
      </c>
      <c r="J331" s="2">
        <v>39</v>
      </c>
      <c r="K331" s="2">
        <v>5.6</v>
      </c>
      <c r="L331" s="2">
        <v>0</v>
      </c>
      <c r="M331" s="143">
        <f t="shared" si="5"/>
        <v>0</v>
      </c>
      <c r="N331" s="2">
        <v>1</v>
      </c>
      <c r="O331" s="2">
        <v>62.5</v>
      </c>
      <c r="P331" s="2">
        <v>10</v>
      </c>
      <c r="Q331" s="2">
        <v>0.8</v>
      </c>
      <c r="R331" s="2">
        <v>4.3</v>
      </c>
      <c r="S331" s="2">
        <v>87.5</v>
      </c>
      <c r="T331" s="2">
        <v>4.9000000000000004</v>
      </c>
      <c r="U331" s="2">
        <v>0</v>
      </c>
      <c r="V331" s="2"/>
    </row>
    <row r="332" spans="1:22">
      <c r="A332" s="1">
        <v>309</v>
      </c>
      <c r="B332" s="2" t="s">
        <v>919</v>
      </c>
      <c r="C332" s="2">
        <v>29</v>
      </c>
      <c r="D332" s="2" t="s">
        <v>283</v>
      </c>
      <c r="E332" s="2" t="s">
        <v>89</v>
      </c>
      <c r="F332" s="2">
        <v>17</v>
      </c>
      <c r="G332" s="2">
        <v>2</v>
      </c>
      <c r="H332" s="2">
        <v>12</v>
      </c>
      <c r="I332" s="2">
        <v>7</v>
      </c>
      <c r="J332" s="2">
        <v>131</v>
      </c>
      <c r="K332" s="2">
        <v>18.7</v>
      </c>
      <c r="L332" s="2">
        <v>1</v>
      </c>
      <c r="M332" s="143">
        <f t="shared" si="5"/>
        <v>0.14285714285714285</v>
      </c>
      <c r="N332" s="2">
        <v>6</v>
      </c>
      <c r="O332" s="2">
        <v>50</v>
      </c>
      <c r="P332" s="2">
        <v>45</v>
      </c>
      <c r="Q332" s="2">
        <v>0.4</v>
      </c>
      <c r="R332" s="2">
        <v>7.7</v>
      </c>
      <c r="S332" s="2">
        <v>58.3</v>
      </c>
      <c r="T332" s="2">
        <v>10.9</v>
      </c>
      <c r="U332" s="2">
        <v>0</v>
      </c>
      <c r="V332" s="2" t="s">
        <v>651</v>
      </c>
    </row>
    <row r="333" spans="1:22">
      <c r="A333" s="1">
        <v>310</v>
      </c>
      <c r="B333" s="2" t="s">
        <v>918</v>
      </c>
      <c r="C333" s="2">
        <v>26</v>
      </c>
      <c r="D333" s="2" t="s">
        <v>266</v>
      </c>
      <c r="E333" s="2" t="s">
        <v>91</v>
      </c>
      <c r="F333" s="2">
        <v>17</v>
      </c>
      <c r="G333" s="2">
        <v>2</v>
      </c>
      <c r="H333" s="2">
        <v>9</v>
      </c>
      <c r="I333" s="2">
        <v>7</v>
      </c>
      <c r="J333" s="2">
        <v>60</v>
      </c>
      <c r="K333" s="2">
        <v>8.6</v>
      </c>
      <c r="L333" s="2">
        <v>0</v>
      </c>
      <c r="M333" s="143">
        <f t="shared" si="5"/>
        <v>0</v>
      </c>
      <c r="N333" s="2">
        <v>2</v>
      </c>
      <c r="O333" s="2">
        <v>77.8</v>
      </c>
      <c r="P333" s="2">
        <v>18</v>
      </c>
      <c r="Q333" s="2">
        <v>0.4</v>
      </c>
      <c r="R333" s="2">
        <v>3.5</v>
      </c>
      <c r="S333" s="2">
        <v>77.8</v>
      </c>
      <c r="T333" s="2">
        <v>6.7</v>
      </c>
      <c r="U333" s="2">
        <v>0</v>
      </c>
      <c r="V333" s="2"/>
    </row>
    <row r="334" spans="1:22">
      <c r="A334" s="1">
        <v>311</v>
      </c>
      <c r="B334" s="2" t="s">
        <v>356</v>
      </c>
      <c r="C334" s="2">
        <v>24</v>
      </c>
      <c r="D334" s="2" t="s">
        <v>694</v>
      </c>
      <c r="E334" s="2" t="s">
        <v>91</v>
      </c>
      <c r="F334" s="2">
        <v>7</v>
      </c>
      <c r="G334" s="2">
        <v>3</v>
      </c>
      <c r="H334" s="2">
        <v>10</v>
      </c>
      <c r="I334" s="2">
        <v>7</v>
      </c>
      <c r="J334" s="2">
        <v>45</v>
      </c>
      <c r="K334" s="2">
        <v>6.4</v>
      </c>
      <c r="L334" s="2">
        <v>0</v>
      </c>
      <c r="M334" s="143">
        <f t="shared" si="5"/>
        <v>0</v>
      </c>
      <c r="N334" s="2">
        <v>2</v>
      </c>
      <c r="O334" s="2">
        <v>30</v>
      </c>
      <c r="P334" s="2">
        <v>19</v>
      </c>
      <c r="Q334" s="2">
        <v>1</v>
      </c>
      <c r="R334" s="2">
        <v>6.4</v>
      </c>
      <c r="S334" s="2">
        <v>70</v>
      </c>
      <c r="T334" s="2">
        <v>4.5</v>
      </c>
      <c r="U334" s="2">
        <v>0</v>
      </c>
      <c r="V334" s="2"/>
    </row>
    <row r="335" spans="1:22">
      <c r="A335" s="1">
        <v>312</v>
      </c>
      <c r="B335" s="2" t="s">
        <v>560</v>
      </c>
      <c r="C335" s="2">
        <v>27</v>
      </c>
      <c r="D335" s="2" t="s">
        <v>664</v>
      </c>
      <c r="E335" s="2" t="s">
        <v>89</v>
      </c>
      <c r="F335" s="2">
        <v>7</v>
      </c>
      <c r="G335" s="2">
        <v>4</v>
      </c>
      <c r="H335" s="2">
        <v>18</v>
      </c>
      <c r="I335" s="2">
        <v>7</v>
      </c>
      <c r="J335" s="2">
        <v>57</v>
      </c>
      <c r="K335" s="2">
        <v>8.1</v>
      </c>
      <c r="L335" s="2">
        <v>1</v>
      </c>
      <c r="M335" s="143">
        <f t="shared" si="5"/>
        <v>0.14285714285714285</v>
      </c>
      <c r="N335" s="2">
        <v>2</v>
      </c>
      <c r="O335" s="2">
        <v>27.8</v>
      </c>
      <c r="P335" s="2">
        <v>22</v>
      </c>
      <c r="Q335" s="2">
        <v>1</v>
      </c>
      <c r="R335" s="2">
        <v>8.1</v>
      </c>
      <c r="S335" s="2">
        <v>38.9</v>
      </c>
      <c r="T335" s="2">
        <v>3.2</v>
      </c>
      <c r="U335" s="2">
        <v>0</v>
      </c>
      <c r="V335" s="2"/>
    </row>
    <row r="336" spans="1:22">
      <c r="A336" s="1">
        <v>313</v>
      </c>
      <c r="B336" s="2" t="s">
        <v>917</v>
      </c>
      <c r="C336" s="2">
        <v>29</v>
      </c>
      <c r="D336" s="2" t="s">
        <v>282</v>
      </c>
      <c r="E336" s="2" t="s">
        <v>89</v>
      </c>
      <c r="F336" s="2">
        <v>17</v>
      </c>
      <c r="G336" s="2">
        <v>1</v>
      </c>
      <c r="H336" s="2">
        <v>10</v>
      </c>
      <c r="I336" s="2">
        <v>7</v>
      </c>
      <c r="J336" s="2">
        <v>71</v>
      </c>
      <c r="K336" s="2">
        <v>10.1</v>
      </c>
      <c r="L336" s="2">
        <v>0</v>
      </c>
      <c r="M336" s="143">
        <f t="shared" si="5"/>
        <v>0</v>
      </c>
      <c r="N336" s="2">
        <v>5</v>
      </c>
      <c r="O336" s="2">
        <v>50</v>
      </c>
      <c r="P336" s="2">
        <v>13</v>
      </c>
      <c r="Q336" s="2">
        <v>0.4</v>
      </c>
      <c r="R336" s="2">
        <v>4.2</v>
      </c>
      <c r="S336" s="2">
        <v>70</v>
      </c>
      <c r="T336" s="2">
        <v>7.1</v>
      </c>
      <c r="U336" s="2">
        <v>1</v>
      </c>
      <c r="V336" s="2"/>
    </row>
    <row r="337" spans="1:22">
      <c r="A337" s="1">
        <v>314</v>
      </c>
      <c r="B337" s="2" t="s">
        <v>764</v>
      </c>
      <c r="C337" s="2">
        <v>25</v>
      </c>
      <c r="D337" s="2" t="s">
        <v>279</v>
      </c>
      <c r="E337" s="2" t="s">
        <v>89</v>
      </c>
      <c r="F337" s="2">
        <v>8</v>
      </c>
      <c r="G337" s="2">
        <v>2</v>
      </c>
      <c r="H337" s="2">
        <v>12</v>
      </c>
      <c r="I337" s="2">
        <v>7</v>
      </c>
      <c r="J337" s="2">
        <v>100</v>
      </c>
      <c r="K337" s="2">
        <v>14.3</v>
      </c>
      <c r="L337" s="2">
        <v>0</v>
      </c>
      <c r="M337" s="143">
        <f t="shared" si="5"/>
        <v>0</v>
      </c>
      <c r="N337" s="2">
        <v>3</v>
      </c>
      <c r="O337" s="2">
        <v>33.299999999999997</v>
      </c>
      <c r="P337" s="2">
        <v>41</v>
      </c>
      <c r="Q337" s="2">
        <v>0.9</v>
      </c>
      <c r="R337" s="2">
        <v>12.5</v>
      </c>
      <c r="S337" s="2">
        <v>58.3</v>
      </c>
      <c r="T337" s="2">
        <v>8.3000000000000007</v>
      </c>
      <c r="U337" s="2">
        <v>1</v>
      </c>
      <c r="V337" s="2"/>
    </row>
    <row r="338" spans="1:22">
      <c r="A338" s="1">
        <v>315</v>
      </c>
      <c r="B338" s="2" t="s">
        <v>755</v>
      </c>
      <c r="C338" s="2">
        <v>23</v>
      </c>
      <c r="D338" s="2" t="s">
        <v>267</v>
      </c>
      <c r="E338" s="2" t="s">
        <v>89</v>
      </c>
      <c r="F338" s="2">
        <v>7</v>
      </c>
      <c r="G338" s="2">
        <v>1</v>
      </c>
      <c r="H338" s="2">
        <v>9</v>
      </c>
      <c r="I338" s="2">
        <v>7</v>
      </c>
      <c r="J338" s="2">
        <v>41</v>
      </c>
      <c r="K338" s="2">
        <v>5.9</v>
      </c>
      <c r="L338" s="2">
        <v>1</v>
      </c>
      <c r="M338" s="143">
        <f t="shared" si="5"/>
        <v>0.14285714285714285</v>
      </c>
      <c r="N338" s="2">
        <v>1</v>
      </c>
      <c r="O338" s="2">
        <v>33.299999999999997</v>
      </c>
      <c r="P338" s="2">
        <v>15</v>
      </c>
      <c r="Q338" s="2">
        <v>1</v>
      </c>
      <c r="R338" s="2">
        <v>5.9</v>
      </c>
      <c r="S338" s="2">
        <v>77.8</v>
      </c>
      <c r="T338" s="2">
        <v>4.5999999999999996</v>
      </c>
      <c r="U338" s="2">
        <v>0</v>
      </c>
      <c r="V338" s="2"/>
    </row>
    <row r="339" spans="1:22">
      <c r="A339" s="1">
        <v>316</v>
      </c>
      <c r="B339" s="2" t="s">
        <v>577</v>
      </c>
      <c r="C339" s="2">
        <v>22</v>
      </c>
      <c r="D339" s="2" t="s">
        <v>676</v>
      </c>
      <c r="E339" s="2" t="s">
        <v>88</v>
      </c>
      <c r="F339" s="2">
        <v>17</v>
      </c>
      <c r="G339" s="2">
        <v>3</v>
      </c>
      <c r="H339" s="2">
        <v>11</v>
      </c>
      <c r="I339" s="2">
        <v>7</v>
      </c>
      <c r="J339" s="2">
        <v>26</v>
      </c>
      <c r="K339" s="2">
        <v>3.7</v>
      </c>
      <c r="L339" s="2">
        <v>0</v>
      </c>
      <c r="M339" s="143">
        <f t="shared" si="5"/>
        <v>0</v>
      </c>
      <c r="N339" s="2">
        <v>0</v>
      </c>
      <c r="O339" s="2">
        <v>18.2</v>
      </c>
      <c r="P339" s="2">
        <v>9</v>
      </c>
      <c r="Q339" s="2">
        <v>0.4</v>
      </c>
      <c r="R339" s="2">
        <v>1.5</v>
      </c>
      <c r="S339" s="2">
        <v>63.6</v>
      </c>
      <c r="T339" s="2">
        <v>2.4</v>
      </c>
      <c r="U339" s="2">
        <v>3</v>
      </c>
      <c r="V339" s="2"/>
    </row>
    <row r="340" spans="1:22">
      <c r="A340" s="1">
        <v>317</v>
      </c>
      <c r="B340" s="2" t="s">
        <v>916</v>
      </c>
      <c r="C340" s="2">
        <v>27</v>
      </c>
      <c r="D340" s="2" t="s">
        <v>283</v>
      </c>
      <c r="E340" s="2" t="s">
        <v>91</v>
      </c>
      <c r="F340" s="2">
        <v>16</v>
      </c>
      <c r="G340" s="2">
        <v>5</v>
      </c>
      <c r="H340" s="2">
        <v>12</v>
      </c>
      <c r="I340" s="2">
        <v>7</v>
      </c>
      <c r="J340" s="2">
        <v>46</v>
      </c>
      <c r="K340" s="2">
        <v>6.6</v>
      </c>
      <c r="L340" s="2">
        <v>0</v>
      </c>
      <c r="M340" s="143">
        <f t="shared" si="5"/>
        <v>0</v>
      </c>
      <c r="N340" s="2">
        <v>3</v>
      </c>
      <c r="O340" s="2">
        <v>33.299999999999997</v>
      </c>
      <c r="P340" s="2">
        <v>13</v>
      </c>
      <c r="Q340" s="2">
        <v>0.4</v>
      </c>
      <c r="R340" s="2">
        <v>2.9</v>
      </c>
      <c r="S340" s="2">
        <v>58.3</v>
      </c>
      <c r="T340" s="2">
        <v>3.8</v>
      </c>
      <c r="U340" s="2">
        <v>0</v>
      </c>
      <c r="V340" s="2"/>
    </row>
    <row r="341" spans="1:22">
      <c r="A341" s="1">
        <v>318</v>
      </c>
      <c r="B341" s="2" t="s">
        <v>621</v>
      </c>
      <c r="C341" s="2">
        <v>24</v>
      </c>
      <c r="D341" s="2" t="s">
        <v>280</v>
      </c>
      <c r="E341" s="2" t="s">
        <v>89</v>
      </c>
      <c r="F341" s="2">
        <v>5</v>
      </c>
      <c r="G341" s="2">
        <v>2</v>
      </c>
      <c r="H341" s="2">
        <v>17</v>
      </c>
      <c r="I341" s="2">
        <v>7</v>
      </c>
      <c r="J341" s="2">
        <v>65</v>
      </c>
      <c r="K341" s="2">
        <v>9.3000000000000007</v>
      </c>
      <c r="L341" s="2">
        <v>0</v>
      </c>
      <c r="M341" s="143">
        <f t="shared" si="5"/>
        <v>0</v>
      </c>
      <c r="N341" s="2">
        <v>4</v>
      </c>
      <c r="O341" s="2">
        <v>29.4</v>
      </c>
      <c r="P341" s="2">
        <v>16</v>
      </c>
      <c r="Q341" s="2">
        <v>1.4</v>
      </c>
      <c r="R341" s="2">
        <v>13</v>
      </c>
      <c r="S341" s="2">
        <v>41.2</v>
      </c>
      <c r="T341" s="2">
        <v>3.8</v>
      </c>
      <c r="U341" s="2">
        <v>0</v>
      </c>
      <c r="V341" s="2"/>
    </row>
    <row r="342" spans="1:22">
      <c r="A342" s="1">
        <v>319</v>
      </c>
      <c r="B342" s="2" t="s">
        <v>586</v>
      </c>
      <c r="C342" s="2">
        <v>23</v>
      </c>
      <c r="D342" s="2" t="s">
        <v>266</v>
      </c>
      <c r="E342" s="2" t="s">
        <v>91</v>
      </c>
      <c r="F342" s="2">
        <v>15</v>
      </c>
      <c r="G342" s="2">
        <v>5</v>
      </c>
      <c r="H342" s="2">
        <v>13</v>
      </c>
      <c r="I342" s="2">
        <v>6</v>
      </c>
      <c r="J342" s="2">
        <v>39</v>
      </c>
      <c r="K342" s="2">
        <v>6.5</v>
      </c>
      <c r="L342" s="2">
        <v>0</v>
      </c>
      <c r="M342" s="143">
        <f t="shared" si="5"/>
        <v>0</v>
      </c>
      <c r="N342" s="2">
        <v>2</v>
      </c>
      <c r="O342" s="2">
        <v>38.5</v>
      </c>
      <c r="P342" s="2">
        <v>13</v>
      </c>
      <c r="Q342" s="2">
        <v>0.4</v>
      </c>
      <c r="R342" s="2">
        <v>2.6</v>
      </c>
      <c r="S342" s="2">
        <v>46.2</v>
      </c>
      <c r="T342" s="2">
        <v>3</v>
      </c>
      <c r="U342" s="2">
        <v>0</v>
      </c>
      <c r="V342" s="2"/>
    </row>
    <row r="343" spans="1:22">
      <c r="A343" s="1">
        <v>320</v>
      </c>
      <c r="B343" s="2" t="s">
        <v>417</v>
      </c>
      <c r="C343" s="2">
        <v>21</v>
      </c>
      <c r="D343" s="2" t="s">
        <v>276</v>
      </c>
      <c r="E343" s="2" t="s">
        <v>88</v>
      </c>
      <c r="F343" s="2">
        <v>13</v>
      </c>
      <c r="G343" s="2">
        <v>1</v>
      </c>
      <c r="H343" s="2">
        <v>6</v>
      </c>
      <c r="I343" s="2">
        <v>6</v>
      </c>
      <c r="J343" s="2">
        <v>59</v>
      </c>
      <c r="K343" s="2">
        <v>9.8000000000000007</v>
      </c>
      <c r="L343" s="2">
        <v>0</v>
      </c>
      <c r="M343" s="143">
        <f t="shared" si="5"/>
        <v>0</v>
      </c>
      <c r="N343" s="2">
        <v>3</v>
      </c>
      <c r="O343" s="2">
        <v>100</v>
      </c>
      <c r="P343" s="2">
        <v>19</v>
      </c>
      <c r="Q343" s="2">
        <v>0.5</v>
      </c>
      <c r="R343" s="2">
        <v>4.5</v>
      </c>
      <c r="S343" s="2">
        <v>100</v>
      </c>
      <c r="T343" s="2">
        <v>9.8000000000000007</v>
      </c>
      <c r="U343" s="2">
        <v>1</v>
      </c>
      <c r="V343" s="2"/>
    </row>
    <row r="344" spans="1:22">
      <c r="A344" s="1">
        <v>321</v>
      </c>
      <c r="B344" s="2" t="s">
        <v>602</v>
      </c>
      <c r="C344" s="2">
        <v>27</v>
      </c>
      <c r="D344" s="2" t="s">
        <v>267</v>
      </c>
      <c r="E344" s="2" t="s">
        <v>89</v>
      </c>
      <c r="F344" s="2">
        <v>5</v>
      </c>
      <c r="G344" s="2">
        <v>0</v>
      </c>
      <c r="H344" s="2">
        <v>8</v>
      </c>
      <c r="I344" s="2">
        <v>6</v>
      </c>
      <c r="J344" s="2">
        <v>30</v>
      </c>
      <c r="K344" s="2">
        <v>5</v>
      </c>
      <c r="L344" s="2">
        <v>1</v>
      </c>
      <c r="M344" s="143">
        <f t="shared" si="5"/>
        <v>0.16666666666666666</v>
      </c>
      <c r="N344" s="2">
        <v>1</v>
      </c>
      <c r="O344" s="2">
        <v>50</v>
      </c>
      <c r="P344" s="2">
        <v>7</v>
      </c>
      <c r="Q344" s="2">
        <v>1.2</v>
      </c>
      <c r="R344" s="2">
        <v>6</v>
      </c>
      <c r="S344" s="2">
        <v>75</v>
      </c>
      <c r="T344" s="2">
        <v>3.8</v>
      </c>
      <c r="U344" s="2">
        <v>0</v>
      </c>
      <c r="V344" s="2"/>
    </row>
    <row r="345" spans="1:22">
      <c r="A345" s="1">
        <v>322</v>
      </c>
      <c r="B345" s="2" t="s">
        <v>466</v>
      </c>
      <c r="C345" s="2">
        <v>26</v>
      </c>
      <c r="D345" s="2" t="s">
        <v>282</v>
      </c>
      <c r="E345" s="2" t="s">
        <v>88</v>
      </c>
      <c r="F345" s="2">
        <v>17</v>
      </c>
      <c r="G345" s="2">
        <v>0</v>
      </c>
      <c r="H345" s="2">
        <v>6</v>
      </c>
      <c r="I345" s="2">
        <v>6</v>
      </c>
      <c r="J345" s="2">
        <v>42</v>
      </c>
      <c r="K345" s="2">
        <v>7</v>
      </c>
      <c r="L345" s="2">
        <v>0</v>
      </c>
      <c r="M345" s="143">
        <f t="shared" si="5"/>
        <v>0</v>
      </c>
      <c r="N345" s="2">
        <v>2</v>
      </c>
      <c r="O345" s="2">
        <v>66.7</v>
      </c>
      <c r="P345" s="2">
        <v>10</v>
      </c>
      <c r="Q345" s="2">
        <v>0.4</v>
      </c>
      <c r="R345" s="2">
        <v>2.5</v>
      </c>
      <c r="S345" s="2">
        <v>100</v>
      </c>
      <c r="T345" s="2">
        <v>7</v>
      </c>
      <c r="U345" s="2">
        <v>0</v>
      </c>
      <c r="V345" s="2"/>
    </row>
    <row r="346" spans="1:22">
      <c r="A346" s="1">
        <v>323</v>
      </c>
      <c r="B346" s="2" t="s">
        <v>915</v>
      </c>
      <c r="C346" s="2">
        <v>32</v>
      </c>
      <c r="D346" s="2" t="s">
        <v>654</v>
      </c>
      <c r="E346" s="2" t="s">
        <v>89</v>
      </c>
      <c r="F346" s="2">
        <v>15</v>
      </c>
      <c r="G346" s="2">
        <v>2</v>
      </c>
      <c r="H346" s="2">
        <v>12</v>
      </c>
      <c r="I346" s="2">
        <v>6</v>
      </c>
      <c r="J346" s="2">
        <v>76</v>
      </c>
      <c r="K346" s="2">
        <v>12.7</v>
      </c>
      <c r="L346" s="2">
        <v>0</v>
      </c>
      <c r="M346" s="143">
        <f t="shared" si="5"/>
        <v>0</v>
      </c>
      <c r="N346" s="2">
        <v>3</v>
      </c>
      <c r="O346" s="2">
        <v>50</v>
      </c>
      <c r="P346" s="2">
        <v>23</v>
      </c>
      <c r="Q346" s="2">
        <v>0.4</v>
      </c>
      <c r="R346" s="2">
        <v>5.0999999999999996</v>
      </c>
      <c r="S346" s="2">
        <v>50</v>
      </c>
      <c r="T346" s="2">
        <v>6.3</v>
      </c>
      <c r="U346" s="2">
        <v>0</v>
      </c>
      <c r="V346" s="2"/>
    </row>
    <row r="347" spans="1:22">
      <c r="A347" s="1">
        <v>324</v>
      </c>
      <c r="B347" s="2" t="s">
        <v>612</v>
      </c>
      <c r="C347" s="2">
        <v>27</v>
      </c>
      <c r="D347" s="2" t="s">
        <v>279</v>
      </c>
      <c r="E347" s="2" t="s">
        <v>89</v>
      </c>
      <c r="F347" s="2">
        <v>8</v>
      </c>
      <c r="G347" s="2">
        <v>2</v>
      </c>
      <c r="H347" s="2">
        <v>16</v>
      </c>
      <c r="I347" s="2">
        <v>6</v>
      </c>
      <c r="J347" s="2">
        <v>106</v>
      </c>
      <c r="K347" s="2">
        <v>17.7</v>
      </c>
      <c r="L347" s="2">
        <v>0</v>
      </c>
      <c r="M347" s="143">
        <f t="shared" si="5"/>
        <v>0</v>
      </c>
      <c r="N347" s="2">
        <v>6</v>
      </c>
      <c r="O347" s="2">
        <v>37.5</v>
      </c>
      <c r="P347" s="2">
        <v>30</v>
      </c>
      <c r="Q347" s="2">
        <v>0.8</v>
      </c>
      <c r="R347" s="2">
        <v>13.3</v>
      </c>
      <c r="S347" s="2">
        <v>37.5</v>
      </c>
      <c r="T347" s="2">
        <v>6.6</v>
      </c>
      <c r="U347" s="2">
        <v>0</v>
      </c>
      <c r="V347" s="2"/>
    </row>
    <row r="348" spans="1:22">
      <c r="A348" s="1">
        <v>325</v>
      </c>
      <c r="B348" s="2" t="s">
        <v>449</v>
      </c>
      <c r="C348" s="2">
        <v>28</v>
      </c>
      <c r="D348" s="2" t="s">
        <v>280</v>
      </c>
      <c r="E348" s="2" t="s">
        <v>88</v>
      </c>
      <c r="F348" s="2">
        <v>11</v>
      </c>
      <c r="G348" s="2">
        <v>3</v>
      </c>
      <c r="H348" s="2">
        <v>8</v>
      </c>
      <c r="I348" s="2">
        <v>6</v>
      </c>
      <c r="J348" s="2">
        <v>54</v>
      </c>
      <c r="K348" s="2">
        <v>9</v>
      </c>
      <c r="L348" s="2">
        <v>0</v>
      </c>
      <c r="M348" s="143">
        <f t="shared" si="5"/>
        <v>0</v>
      </c>
      <c r="N348" s="2">
        <v>1</v>
      </c>
      <c r="O348" s="2">
        <v>37.5</v>
      </c>
      <c r="P348" s="2">
        <v>16</v>
      </c>
      <c r="Q348" s="2">
        <v>0.5</v>
      </c>
      <c r="R348" s="2">
        <v>4.9000000000000004</v>
      </c>
      <c r="S348" s="2">
        <v>75</v>
      </c>
      <c r="T348" s="2">
        <v>6.8</v>
      </c>
      <c r="U348" s="2">
        <v>2</v>
      </c>
      <c r="V348" s="2"/>
    </row>
    <row r="349" spans="1:22">
      <c r="A349" s="1">
        <v>326</v>
      </c>
      <c r="B349" s="2" t="s">
        <v>413</v>
      </c>
      <c r="C349" s="2">
        <v>23</v>
      </c>
      <c r="D349" s="2" t="s">
        <v>275</v>
      </c>
      <c r="E349" s="2" t="s">
        <v>89</v>
      </c>
      <c r="F349" s="2">
        <v>17</v>
      </c>
      <c r="G349" s="2">
        <v>0</v>
      </c>
      <c r="H349" s="2">
        <v>10</v>
      </c>
      <c r="I349" s="2">
        <v>6</v>
      </c>
      <c r="J349" s="2">
        <v>39</v>
      </c>
      <c r="K349" s="2">
        <v>6.5</v>
      </c>
      <c r="L349" s="2">
        <v>1</v>
      </c>
      <c r="M349" s="143">
        <f t="shared" si="5"/>
        <v>0.16666666666666666</v>
      </c>
      <c r="N349" s="2">
        <v>3</v>
      </c>
      <c r="O349" s="2">
        <v>30</v>
      </c>
      <c r="P349" s="2">
        <v>17</v>
      </c>
      <c r="Q349" s="2">
        <v>0.4</v>
      </c>
      <c r="R349" s="2">
        <v>2.2999999999999998</v>
      </c>
      <c r="S349" s="2">
        <v>60</v>
      </c>
      <c r="T349" s="2">
        <v>3.9</v>
      </c>
      <c r="U349" s="2">
        <v>4</v>
      </c>
      <c r="V349" s="2"/>
    </row>
    <row r="350" spans="1:22">
      <c r="A350" s="1">
        <v>327</v>
      </c>
      <c r="B350" s="2" t="s">
        <v>914</v>
      </c>
      <c r="C350" s="2">
        <v>25</v>
      </c>
      <c r="D350" s="2" t="s">
        <v>284</v>
      </c>
      <c r="E350" s="2" t="s">
        <v>91</v>
      </c>
      <c r="F350" s="2">
        <v>17</v>
      </c>
      <c r="G350" s="2">
        <v>5</v>
      </c>
      <c r="H350" s="2">
        <v>8</v>
      </c>
      <c r="I350" s="2">
        <v>6</v>
      </c>
      <c r="J350" s="2">
        <v>40</v>
      </c>
      <c r="K350" s="2">
        <v>6.7</v>
      </c>
      <c r="L350" s="2">
        <v>1</v>
      </c>
      <c r="M350" s="143">
        <f t="shared" si="5"/>
        <v>0.16666666666666666</v>
      </c>
      <c r="N350" s="2">
        <v>3</v>
      </c>
      <c r="O350" s="2">
        <v>62.5</v>
      </c>
      <c r="P350" s="2">
        <v>16</v>
      </c>
      <c r="Q350" s="2">
        <v>0.4</v>
      </c>
      <c r="R350" s="2">
        <v>2.4</v>
      </c>
      <c r="S350" s="2">
        <v>75</v>
      </c>
      <c r="T350" s="2">
        <v>5</v>
      </c>
      <c r="U350" s="2">
        <v>0</v>
      </c>
      <c r="V350" s="2"/>
    </row>
    <row r="351" spans="1:22">
      <c r="A351" s="1">
        <v>328</v>
      </c>
      <c r="B351" s="2" t="s">
        <v>634</v>
      </c>
      <c r="C351" s="2">
        <v>24</v>
      </c>
      <c r="D351" s="2" t="s">
        <v>662</v>
      </c>
      <c r="E351" s="2" t="s">
        <v>88</v>
      </c>
      <c r="F351" s="2">
        <v>5</v>
      </c>
      <c r="G351" s="2">
        <v>2</v>
      </c>
      <c r="H351" s="2">
        <v>7</v>
      </c>
      <c r="I351" s="2">
        <v>6</v>
      </c>
      <c r="J351" s="2">
        <v>29</v>
      </c>
      <c r="K351" s="2">
        <v>4.8</v>
      </c>
      <c r="L351" s="2">
        <v>0</v>
      </c>
      <c r="M351" s="143">
        <f t="shared" si="5"/>
        <v>0</v>
      </c>
      <c r="N351" s="2">
        <v>2</v>
      </c>
      <c r="O351" s="2">
        <v>42.9</v>
      </c>
      <c r="P351" s="2">
        <v>15</v>
      </c>
      <c r="Q351" s="2">
        <v>1.2</v>
      </c>
      <c r="R351" s="2">
        <v>5.8</v>
      </c>
      <c r="S351" s="2">
        <v>85.7</v>
      </c>
      <c r="T351" s="2">
        <v>4.0999999999999996</v>
      </c>
      <c r="U351" s="2">
        <v>0</v>
      </c>
      <c r="V351" s="2"/>
    </row>
    <row r="352" spans="1:22">
      <c r="A352" s="1">
        <v>329</v>
      </c>
      <c r="B352" s="2" t="s">
        <v>913</v>
      </c>
      <c r="C352" s="2">
        <v>24</v>
      </c>
      <c r="D352" s="2" t="s">
        <v>291</v>
      </c>
      <c r="E352" s="2" t="s">
        <v>89</v>
      </c>
      <c r="F352" s="2">
        <v>10</v>
      </c>
      <c r="G352" s="2">
        <v>1</v>
      </c>
      <c r="H352" s="2">
        <v>9</v>
      </c>
      <c r="I352" s="2">
        <v>6</v>
      </c>
      <c r="J352" s="2">
        <v>95</v>
      </c>
      <c r="K352" s="2">
        <v>15.8</v>
      </c>
      <c r="L352" s="2">
        <v>0</v>
      </c>
      <c r="M352" s="143">
        <f t="shared" si="5"/>
        <v>0</v>
      </c>
      <c r="N352" s="2">
        <v>4</v>
      </c>
      <c r="O352" s="2">
        <v>66.7</v>
      </c>
      <c r="P352" s="2">
        <v>33</v>
      </c>
      <c r="Q352" s="2">
        <v>0.6</v>
      </c>
      <c r="R352" s="2">
        <v>9.5</v>
      </c>
      <c r="S352" s="2">
        <v>66.7</v>
      </c>
      <c r="T352" s="2">
        <v>10.6</v>
      </c>
      <c r="U352" s="2">
        <v>0</v>
      </c>
      <c r="V352" s="2"/>
    </row>
    <row r="353" spans="1:22">
      <c r="A353" s="1">
        <v>330</v>
      </c>
      <c r="B353" s="2" t="s">
        <v>912</v>
      </c>
      <c r="C353" s="2">
        <v>32</v>
      </c>
      <c r="D353" s="2" t="s">
        <v>284</v>
      </c>
      <c r="E353" s="2" t="s">
        <v>91</v>
      </c>
      <c r="F353" s="2">
        <v>12</v>
      </c>
      <c r="G353" s="2">
        <v>5</v>
      </c>
      <c r="H353" s="2">
        <v>10</v>
      </c>
      <c r="I353" s="2">
        <v>6</v>
      </c>
      <c r="J353" s="2">
        <v>40</v>
      </c>
      <c r="K353" s="2">
        <v>6.7</v>
      </c>
      <c r="L353" s="2">
        <v>1</v>
      </c>
      <c r="M353" s="143">
        <f t="shared" si="5"/>
        <v>0.16666666666666666</v>
      </c>
      <c r="N353" s="2">
        <v>2</v>
      </c>
      <c r="O353" s="2">
        <v>40</v>
      </c>
      <c r="P353" s="2">
        <v>18</v>
      </c>
      <c r="Q353" s="2">
        <v>0.5</v>
      </c>
      <c r="R353" s="2">
        <v>3.3</v>
      </c>
      <c r="S353" s="2">
        <v>60</v>
      </c>
      <c r="T353" s="2">
        <v>4</v>
      </c>
      <c r="U353" s="2">
        <v>0</v>
      </c>
      <c r="V353" s="2"/>
    </row>
    <row r="354" spans="1:22">
      <c r="A354" s="1">
        <v>331</v>
      </c>
      <c r="B354" s="2" t="s">
        <v>911</v>
      </c>
      <c r="C354" s="2">
        <v>23</v>
      </c>
      <c r="D354" s="2" t="s">
        <v>276</v>
      </c>
      <c r="E354" s="2" t="s">
        <v>91</v>
      </c>
      <c r="F354" s="2">
        <v>17</v>
      </c>
      <c r="G354" s="2">
        <v>9</v>
      </c>
      <c r="H354" s="2">
        <v>7</v>
      </c>
      <c r="I354" s="2">
        <v>6</v>
      </c>
      <c r="J354" s="2">
        <v>37</v>
      </c>
      <c r="K354" s="2">
        <v>6.2</v>
      </c>
      <c r="L354" s="2">
        <v>0</v>
      </c>
      <c r="M354" s="143">
        <f t="shared" si="5"/>
        <v>0</v>
      </c>
      <c r="N354" s="2">
        <v>1</v>
      </c>
      <c r="O354" s="2">
        <v>57.1</v>
      </c>
      <c r="P354" s="2">
        <v>14</v>
      </c>
      <c r="Q354" s="2">
        <v>0.4</v>
      </c>
      <c r="R354" s="2">
        <v>2.2000000000000002</v>
      </c>
      <c r="S354" s="2">
        <v>85.7</v>
      </c>
      <c r="T354" s="2">
        <v>5.3</v>
      </c>
      <c r="U354" s="2">
        <v>0</v>
      </c>
      <c r="V354" s="2"/>
    </row>
    <row r="355" spans="1:22">
      <c r="A355" s="1">
        <v>332</v>
      </c>
      <c r="B355" s="2" t="s">
        <v>517</v>
      </c>
      <c r="C355" s="2">
        <v>25</v>
      </c>
      <c r="D355" s="2" t="s">
        <v>662</v>
      </c>
      <c r="E355" s="2" t="s">
        <v>88</v>
      </c>
      <c r="F355" s="2">
        <v>8</v>
      </c>
      <c r="G355" s="2">
        <v>5</v>
      </c>
      <c r="H355" s="2">
        <v>8</v>
      </c>
      <c r="I355" s="2">
        <v>6</v>
      </c>
      <c r="J355" s="2">
        <v>30</v>
      </c>
      <c r="K355" s="2">
        <v>5</v>
      </c>
      <c r="L355" s="2">
        <v>0</v>
      </c>
      <c r="M355" s="143">
        <f t="shared" si="5"/>
        <v>0</v>
      </c>
      <c r="N355" s="2">
        <v>2</v>
      </c>
      <c r="O355" s="2">
        <v>25</v>
      </c>
      <c r="P355" s="2">
        <v>14</v>
      </c>
      <c r="Q355" s="2">
        <v>0.8</v>
      </c>
      <c r="R355" s="2">
        <v>3.8</v>
      </c>
      <c r="S355" s="2">
        <v>75</v>
      </c>
      <c r="T355" s="2">
        <v>3.8</v>
      </c>
      <c r="U355" s="2">
        <v>2</v>
      </c>
      <c r="V355" s="2"/>
    </row>
    <row r="356" spans="1:22">
      <c r="A356" s="1">
        <v>333</v>
      </c>
      <c r="B356" s="2" t="s">
        <v>910</v>
      </c>
      <c r="C356" s="2">
        <v>24</v>
      </c>
      <c r="D356" s="2" t="s">
        <v>280</v>
      </c>
      <c r="E356" s="2" t="s">
        <v>91</v>
      </c>
      <c r="F356" s="2">
        <v>11</v>
      </c>
      <c r="G356" s="2">
        <v>2</v>
      </c>
      <c r="H356" s="2">
        <v>9</v>
      </c>
      <c r="I356" s="2">
        <v>6</v>
      </c>
      <c r="J356" s="2">
        <v>51</v>
      </c>
      <c r="K356" s="2">
        <v>8.5</v>
      </c>
      <c r="L356" s="2">
        <v>1</v>
      </c>
      <c r="M356" s="143">
        <f t="shared" si="5"/>
        <v>0.16666666666666666</v>
      </c>
      <c r="N356" s="2">
        <v>2</v>
      </c>
      <c r="O356" s="2">
        <v>55.6</v>
      </c>
      <c r="P356" s="2">
        <v>29</v>
      </c>
      <c r="Q356" s="2">
        <v>0.5</v>
      </c>
      <c r="R356" s="2">
        <v>4.5999999999999996</v>
      </c>
      <c r="S356" s="2">
        <v>66.7</v>
      </c>
      <c r="T356" s="2">
        <v>5.7</v>
      </c>
      <c r="U356" s="2">
        <v>0</v>
      </c>
      <c r="V356" s="2"/>
    </row>
    <row r="357" spans="1:22">
      <c r="A357" s="1">
        <v>334</v>
      </c>
      <c r="B357" s="2" t="s">
        <v>448</v>
      </c>
      <c r="C357" s="2">
        <v>29</v>
      </c>
      <c r="D357" s="2" t="s">
        <v>280</v>
      </c>
      <c r="E357" s="2" t="s">
        <v>88</v>
      </c>
      <c r="F357" s="2">
        <v>8</v>
      </c>
      <c r="G357" s="2">
        <v>8</v>
      </c>
      <c r="H357" s="2">
        <v>11</v>
      </c>
      <c r="I357" s="2">
        <v>5</v>
      </c>
      <c r="J357" s="2">
        <v>31</v>
      </c>
      <c r="K357" s="2">
        <v>6.2</v>
      </c>
      <c r="L357" s="2">
        <v>1</v>
      </c>
      <c r="M357" s="143">
        <f t="shared" si="5"/>
        <v>0.2</v>
      </c>
      <c r="N357" s="2">
        <v>3</v>
      </c>
      <c r="O357" s="2">
        <v>27.3</v>
      </c>
      <c r="P357" s="2">
        <v>19</v>
      </c>
      <c r="Q357" s="2">
        <v>0.6</v>
      </c>
      <c r="R357" s="2">
        <v>3.9</v>
      </c>
      <c r="S357" s="2">
        <v>45.5</v>
      </c>
      <c r="T357" s="2">
        <v>2.8</v>
      </c>
      <c r="U357" s="2">
        <v>1</v>
      </c>
      <c r="V357" s="2" t="s">
        <v>816</v>
      </c>
    </row>
    <row r="358" spans="1:22">
      <c r="A358" s="1">
        <v>335</v>
      </c>
      <c r="B358" s="2" t="s">
        <v>909</v>
      </c>
      <c r="C358" s="2">
        <v>24</v>
      </c>
      <c r="D358" s="2" t="s">
        <v>648</v>
      </c>
      <c r="E358" s="2" t="s">
        <v>91</v>
      </c>
      <c r="F358" s="2">
        <v>5</v>
      </c>
      <c r="G358" s="2">
        <v>0</v>
      </c>
      <c r="H358" s="2">
        <v>6</v>
      </c>
      <c r="I358" s="2">
        <v>5</v>
      </c>
      <c r="J358" s="2">
        <v>88</v>
      </c>
      <c r="K358" s="2">
        <v>17.600000000000001</v>
      </c>
      <c r="L358" s="2">
        <v>0</v>
      </c>
      <c r="M358" s="143">
        <f t="shared" si="5"/>
        <v>0</v>
      </c>
      <c r="N358" s="2">
        <v>4</v>
      </c>
      <c r="O358" s="2">
        <v>66.7</v>
      </c>
      <c r="P358" s="2">
        <v>26</v>
      </c>
      <c r="Q358" s="2">
        <v>1</v>
      </c>
      <c r="R358" s="2">
        <v>17.600000000000001</v>
      </c>
      <c r="S358" s="2">
        <v>83.3</v>
      </c>
      <c r="T358" s="2">
        <v>14.7</v>
      </c>
      <c r="U358" s="2">
        <v>0</v>
      </c>
      <c r="V358" s="2"/>
    </row>
    <row r="359" spans="1:22">
      <c r="A359" s="1">
        <v>336</v>
      </c>
      <c r="B359" s="2" t="s">
        <v>530</v>
      </c>
      <c r="C359" s="2">
        <v>24</v>
      </c>
      <c r="D359" s="2" t="s">
        <v>289</v>
      </c>
      <c r="E359" s="2" t="s">
        <v>91</v>
      </c>
      <c r="F359" s="2">
        <v>4</v>
      </c>
      <c r="G359" s="2">
        <v>3</v>
      </c>
      <c r="H359" s="2">
        <v>12</v>
      </c>
      <c r="I359" s="2">
        <v>5</v>
      </c>
      <c r="J359" s="2">
        <v>28</v>
      </c>
      <c r="K359" s="2">
        <v>5.6</v>
      </c>
      <c r="L359" s="2">
        <v>0</v>
      </c>
      <c r="M359" s="143">
        <f t="shared" si="5"/>
        <v>0</v>
      </c>
      <c r="N359" s="2">
        <v>0</v>
      </c>
      <c r="O359" s="2">
        <v>8.3000000000000007</v>
      </c>
      <c r="P359" s="2">
        <v>9</v>
      </c>
      <c r="Q359" s="2">
        <v>1.3</v>
      </c>
      <c r="R359" s="2">
        <v>7</v>
      </c>
      <c r="S359" s="2">
        <v>41.7</v>
      </c>
      <c r="T359" s="2">
        <v>2.2999999999999998</v>
      </c>
      <c r="U359" s="2">
        <v>0</v>
      </c>
      <c r="V359" s="2"/>
    </row>
    <row r="360" spans="1:22">
      <c r="A360" s="1">
        <v>337</v>
      </c>
      <c r="B360" s="2" t="s">
        <v>528</v>
      </c>
      <c r="C360" s="2">
        <v>21</v>
      </c>
      <c r="D360" s="2" t="s">
        <v>289</v>
      </c>
      <c r="E360" s="2" t="s">
        <v>88</v>
      </c>
      <c r="F360" s="2">
        <v>13</v>
      </c>
      <c r="G360" s="2">
        <v>1</v>
      </c>
      <c r="H360" s="2">
        <v>5</v>
      </c>
      <c r="I360" s="2">
        <v>5</v>
      </c>
      <c r="J360" s="2">
        <v>27</v>
      </c>
      <c r="K360" s="2">
        <v>5.4</v>
      </c>
      <c r="L360" s="2">
        <v>0</v>
      </c>
      <c r="M360" s="143">
        <f t="shared" si="5"/>
        <v>0</v>
      </c>
      <c r="N360" s="2">
        <v>2</v>
      </c>
      <c r="O360" s="2">
        <v>40</v>
      </c>
      <c r="P360" s="2">
        <v>13</v>
      </c>
      <c r="Q360" s="2">
        <v>0.4</v>
      </c>
      <c r="R360" s="2">
        <v>2.1</v>
      </c>
      <c r="S360" s="2">
        <v>100</v>
      </c>
      <c r="T360" s="2">
        <v>5.4</v>
      </c>
      <c r="U360" s="2">
        <v>2</v>
      </c>
      <c r="V360" s="2"/>
    </row>
    <row r="361" spans="1:22">
      <c r="A361" s="1">
        <v>338</v>
      </c>
      <c r="B361" s="2" t="s">
        <v>908</v>
      </c>
      <c r="C361" s="2">
        <v>24</v>
      </c>
      <c r="D361" s="2" t="s">
        <v>273</v>
      </c>
      <c r="E361" s="2" t="s">
        <v>91</v>
      </c>
      <c r="F361" s="2">
        <v>8</v>
      </c>
      <c r="G361" s="2">
        <v>6</v>
      </c>
      <c r="H361" s="2">
        <v>5</v>
      </c>
      <c r="I361" s="2">
        <v>5</v>
      </c>
      <c r="J361" s="2">
        <v>28</v>
      </c>
      <c r="K361" s="2">
        <v>5.6</v>
      </c>
      <c r="L361" s="2">
        <v>0</v>
      </c>
      <c r="M361" s="143">
        <f t="shared" si="5"/>
        <v>0</v>
      </c>
      <c r="N361" s="2">
        <v>1</v>
      </c>
      <c r="O361" s="2">
        <v>60</v>
      </c>
      <c r="P361" s="2">
        <v>9</v>
      </c>
      <c r="Q361" s="2">
        <v>0.6</v>
      </c>
      <c r="R361" s="2">
        <v>3.5</v>
      </c>
      <c r="S361" s="2">
        <v>100</v>
      </c>
      <c r="T361" s="2">
        <v>5.6</v>
      </c>
      <c r="U361" s="2">
        <v>0</v>
      </c>
      <c r="V361" s="2"/>
    </row>
    <row r="362" spans="1:22">
      <c r="A362" s="1">
        <v>339</v>
      </c>
      <c r="B362" s="2" t="s">
        <v>761</v>
      </c>
      <c r="C362" s="2">
        <v>31</v>
      </c>
      <c r="D362" s="2" t="s">
        <v>282</v>
      </c>
      <c r="E362" s="2" t="s">
        <v>760</v>
      </c>
      <c r="F362" s="2">
        <v>17</v>
      </c>
      <c r="G362" s="2">
        <v>3</v>
      </c>
      <c r="H362" s="2">
        <v>6</v>
      </c>
      <c r="I362" s="2">
        <v>5</v>
      </c>
      <c r="J362" s="2">
        <v>35</v>
      </c>
      <c r="K362" s="2">
        <v>7</v>
      </c>
      <c r="L362" s="2">
        <v>0</v>
      </c>
      <c r="M362" s="143">
        <f t="shared" si="5"/>
        <v>0</v>
      </c>
      <c r="N362" s="2">
        <v>1</v>
      </c>
      <c r="O362" s="2">
        <v>33.299999999999997</v>
      </c>
      <c r="P362" s="2">
        <v>13</v>
      </c>
      <c r="Q362" s="2">
        <v>0.3</v>
      </c>
      <c r="R362" s="2">
        <v>2.1</v>
      </c>
      <c r="S362" s="2">
        <v>83.3</v>
      </c>
      <c r="T362" s="2">
        <v>5.8</v>
      </c>
      <c r="U362" s="2">
        <v>1</v>
      </c>
      <c r="V362" s="2"/>
    </row>
    <row r="363" spans="1:22">
      <c r="A363" s="1">
        <v>340</v>
      </c>
      <c r="B363" s="2" t="s">
        <v>907</v>
      </c>
      <c r="C363" s="2">
        <v>25</v>
      </c>
      <c r="D363" s="2" t="s">
        <v>676</v>
      </c>
      <c r="E363" s="2" t="s">
        <v>91</v>
      </c>
      <c r="F363" s="2">
        <v>7</v>
      </c>
      <c r="G363" s="2">
        <v>1</v>
      </c>
      <c r="H363" s="2">
        <v>5</v>
      </c>
      <c r="I363" s="2">
        <v>5</v>
      </c>
      <c r="J363" s="2">
        <v>51</v>
      </c>
      <c r="K363" s="2">
        <v>10.199999999999999</v>
      </c>
      <c r="L363" s="2">
        <v>0</v>
      </c>
      <c r="M363" s="143">
        <f t="shared" si="5"/>
        <v>0</v>
      </c>
      <c r="N363" s="2">
        <v>2</v>
      </c>
      <c r="O363" s="2">
        <v>80</v>
      </c>
      <c r="P363" s="2">
        <v>15</v>
      </c>
      <c r="Q363" s="2">
        <v>0.7</v>
      </c>
      <c r="R363" s="2">
        <v>7.3</v>
      </c>
      <c r="S363" s="2">
        <v>100</v>
      </c>
      <c r="T363" s="2">
        <v>10.199999999999999</v>
      </c>
      <c r="U363" s="2">
        <v>0</v>
      </c>
      <c r="V363" s="2"/>
    </row>
    <row r="364" spans="1:22">
      <c r="A364" s="1">
        <v>341</v>
      </c>
      <c r="B364" s="2" t="s">
        <v>501</v>
      </c>
      <c r="C364" s="2">
        <v>22</v>
      </c>
      <c r="D364" s="2" t="s">
        <v>646</v>
      </c>
      <c r="E364" s="2" t="s">
        <v>88</v>
      </c>
      <c r="F364" s="2">
        <v>6</v>
      </c>
      <c r="G364" s="2">
        <v>2</v>
      </c>
      <c r="H364" s="2">
        <v>8</v>
      </c>
      <c r="I364" s="2">
        <v>5</v>
      </c>
      <c r="J364" s="2">
        <v>33</v>
      </c>
      <c r="K364" s="2">
        <v>6.6</v>
      </c>
      <c r="L364" s="2">
        <v>0</v>
      </c>
      <c r="M364" s="143">
        <f t="shared" si="5"/>
        <v>0</v>
      </c>
      <c r="N364" s="2">
        <v>2</v>
      </c>
      <c r="O364" s="2">
        <v>37.5</v>
      </c>
      <c r="P364" s="2">
        <v>16</v>
      </c>
      <c r="Q364" s="2">
        <v>0.8</v>
      </c>
      <c r="R364" s="2">
        <v>5.5</v>
      </c>
      <c r="S364" s="2">
        <v>62.5</v>
      </c>
      <c r="T364" s="2">
        <v>4.0999999999999996</v>
      </c>
      <c r="U364" s="2">
        <v>0</v>
      </c>
      <c r="V364" s="2"/>
    </row>
    <row r="365" spans="1:22">
      <c r="A365" s="1">
        <v>342</v>
      </c>
      <c r="B365" s="2" t="s">
        <v>906</v>
      </c>
      <c r="C365" s="2">
        <v>27</v>
      </c>
      <c r="D365" s="2" t="s">
        <v>284</v>
      </c>
      <c r="E365" s="2" t="s">
        <v>89</v>
      </c>
      <c r="F365" s="2">
        <v>13</v>
      </c>
      <c r="G365" s="2">
        <v>1</v>
      </c>
      <c r="H365" s="2">
        <v>9</v>
      </c>
      <c r="I365" s="2">
        <v>5</v>
      </c>
      <c r="J365" s="2">
        <v>69</v>
      </c>
      <c r="K365" s="2">
        <v>13.8</v>
      </c>
      <c r="L365" s="2">
        <v>0</v>
      </c>
      <c r="M365" s="143">
        <f t="shared" si="5"/>
        <v>0</v>
      </c>
      <c r="N365" s="2">
        <v>2</v>
      </c>
      <c r="O365" s="2">
        <v>55.6</v>
      </c>
      <c r="P365" s="2">
        <v>21</v>
      </c>
      <c r="Q365" s="2">
        <v>0.4</v>
      </c>
      <c r="R365" s="2">
        <v>5.3</v>
      </c>
      <c r="S365" s="2">
        <v>55.6</v>
      </c>
      <c r="T365" s="2">
        <v>7.7</v>
      </c>
      <c r="U365" s="2">
        <v>0</v>
      </c>
      <c r="V365" s="2"/>
    </row>
    <row r="366" spans="1:22">
      <c r="A366" s="1">
        <v>343</v>
      </c>
      <c r="B366" s="2" t="s">
        <v>905</v>
      </c>
      <c r="C366" s="2">
        <v>25</v>
      </c>
      <c r="D366" s="2" t="s">
        <v>271</v>
      </c>
      <c r="E366" s="2" t="s">
        <v>91</v>
      </c>
      <c r="F366" s="2">
        <v>16</v>
      </c>
      <c r="G366" s="2">
        <v>3</v>
      </c>
      <c r="H366" s="2">
        <v>8</v>
      </c>
      <c r="I366" s="2">
        <v>5</v>
      </c>
      <c r="J366" s="2">
        <v>36</v>
      </c>
      <c r="K366" s="2">
        <v>7.2</v>
      </c>
      <c r="L366" s="2">
        <v>1</v>
      </c>
      <c r="M366" s="143">
        <f t="shared" si="5"/>
        <v>0.2</v>
      </c>
      <c r="N366" s="2">
        <v>3</v>
      </c>
      <c r="O366" s="2">
        <v>50</v>
      </c>
      <c r="P366" s="2">
        <v>14</v>
      </c>
      <c r="Q366" s="2">
        <v>0.3</v>
      </c>
      <c r="R366" s="2">
        <v>2.2999999999999998</v>
      </c>
      <c r="S366" s="2">
        <v>62.5</v>
      </c>
      <c r="T366" s="2">
        <v>4.5</v>
      </c>
      <c r="U366" s="2">
        <v>0</v>
      </c>
      <c r="V366" s="2"/>
    </row>
    <row r="367" spans="1:22">
      <c r="A367" s="1">
        <v>344</v>
      </c>
      <c r="B367" s="2" t="s">
        <v>588</v>
      </c>
      <c r="C367" s="2">
        <v>25</v>
      </c>
      <c r="D367" s="2" t="s">
        <v>266</v>
      </c>
      <c r="E367" s="2" t="s">
        <v>88</v>
      </c>
      <c r="F367" s="2">
        <v>17</v>
      </c>
      <c r="G367" s="2">
        <v>0</v>
      </c>
      <c r="H367" s="2">
        <v>6</v>
      </c>
      <c r="I367" s="2">
        <v>5</v>
      </c>
      <c r="J367" s="2">
        <v>34</v>
      </c>
      <c r="K367" s="2">
        <v>6.8</v>
      </c>
      <c r="L367" s="2">
        <v>0</v>
      </c>
      <c r="M367" s="143">
        <f t="shared" si="5"/>
        <v>0</v>
      </c>
      <c r="N367" s="2">
        <v>1</v>
      </c>
      <c r="O367" s="2">
        <v>50</v>
      </c>
      <c r="P367" s="2">
        <v>14</v>
      </c>
      <c r="Q367" s="2">
        <v>0.3</v>
      </c>
      <c r="R367" s="2">
        <v>2</v>
      </c>
      <c r="S367" s="2">
        <v>83.3</v>
      </c>
      <c r="T367" s="2">
        <v>5.7</v>
      </c>
      <c r="U367" s="2">
        <v>0</v>
      </c>
      <c r="V367" s="2"/>
    </row>
    <row r="368" spans="1:22">
      <c r="A368" s="1">
        <v>345</v>
      </c>
      <c r="B368" s="2" t="s">
        <v>730</v>
      </c>
      <c r="C368" s="2">
        <v>26</v>
      </c>
      <c r="D368" s="2" t="s">
        <v>277</v>
      </c>
      <c r="E368" s="2" t="s">
        <v>89</v>
      </c>
      <c r="F368" s="2">
        <v>11</v>
      </c>
      <c r="G368" s="2">
        <v>1</v>
      </c>
      <c r="H368" s="2">
        <v>5</v>
      </c>
      <c r="I368" s="2">
        <v>5</v>
      </c>
      <c r="J368" s="2">
        <v>36</v>
      </c>
      <c r="K368" s="2">
        <v>7.2</v>
      </c>
      <c r="L368" s="2">
        <v>0</v>
      </c>
      <c r="M368" s="143">
        <f t="shared" si="5"/>
        <v>0</v>
      </c>
      <c r="N368" s="2">
        <v>2</v>
      </c>
      <c r="O368" s="2">
        <v>60</v>
      </c>
      <c r="P368" s="2">
        <v>18</v>
      </c>
      <c r="Q368" s="2">
        <v>0.5</v>
      </c>
      <c r="R368" s="2">
        <v>3.3</v>
      </c>
      <c r="S368" s="2">
        <v>100</v>
      </c>
      <c r="T368" s="2">
        <v>7.2</v>
      </c>
      <c r="U368" s="2">
        <v>2</v>
      </c>
      <c r="V368" s="2"/>
    </row>
    <row r="369" spans="1:22">
      <c r="A369" s="1">
        <v>346</v>
      </c>
      <c r="B369" s="2" t="s">
        <v>539</v>
      </c>
      <c r="C369" s="2">
        <v>22</v>
      </c>
      <c r="D369" s="2" t="s">
        <v>290</v>
      </c>
      <c r="E369" s="2" t="s">
        <v>91</v>
      </c>
      <c r="F369" s="2">
        <v>17</v>
      </c>
      <c r="G369" s="2">
        <v>2</v>
      </c>
      <c r="H369" s="2">
        <v>5</v>
      </c>
      <c r="I369" s="2">
        <v>5</v>
      </c>
      <c r="J369" s="2">
        <v>28</v>
      </c>
      <c r="K369" s="2">
        <v>5.6</v>
      </c>
      <c r="L369" s="2">
        <v>1</v>
      </c>
      <c r="M369" s="143">
        <f t="shared" si="5"/>
        <v>0.2</v>
      </c>
      <c r="N369" s="2">
        <v>2</v>
      </c>
      <c r="O369" s="2">
        <v>40</v>
      </c>
      <c r="P369" s="2">
        <v>12</v>
      </c>
      <c r="Q369" s="2">
        <v>0.3</v>
      </c>
      <c r="R369" s="2">
        <v>1.6</v>
      </c>
      <c r="S369" s="2">
        <v>100</v>
      </c>
      <c r="T369" s="2">
        <v>5.6</v>
      </c>
      <c r="U369" s="2">
        <v>0</v>
      </c>
      <c r="V369" s="2"/>
    </row>
    <row r="370" spans="1:22">
      <c r="A370" s="1">
        <v>347</v>
      </c>
      <c r="B370" s="2" t="s">
        <v>904</v>
      </c>
      <c r="C370" s="2">
        <v>27</v>
      </c>
      <c r="D370" s="2" t="s">
        <v>284</v>
      </c>
      <c r="E370" s="2" t="s">
        <v>89</v>
      </c>
      <c r="F370" s="2">
        <v>10</v>
      </c>
      <c r="G370" s="2">
        <v>1</v>
      </c>
      <c r="H370" s="2">
        <v>5</v>
      </c>
      <c r="I370" s="2">
        <v>5</v>
      </c>
      <c r="J370" s="2">
        <v>69</v>
      </c>
      <c r="K370" s="2">
        <v>13.8</v>
      </c>
      <c r="L370" s="2">
        <v>0</v>
      </c>
      <c r="M370" s="143">
        <f t="shared" si="5"/>
        <v>0</v>
      </c>
      <c r="N370" s="2">
        <v>4</v>
      </c>
      <c r="O370" s="2">
        <v>80</v>
      </c>
      <c r="P370" s="2">
        <v>23</v>
      </c>
      <c r="Q370" s="2">
        <v>0.5</v>
      </c>
      <c r="R370" s="2">
        <v>6.9</v>
      </c>
      <c r="S370" s="2">
        <v>100</v>
      </c>
      <c r="T370" s="2">
        <v>13.8</v>
      </c>
      <c r="U370" s="2">
        <v>0</v>
      </c>
      <c r="V370" s="2"/>
    </row>
    <row r="371" spans="1:22">
      <c r="A371" s="1">
        <v>348</v>
      </c>
      <c r="B371" s="2" t="s">
        <v>439</v>
      </c>
      <c r="C371" s="2">
        <v>23</v>
      </c>
      <c r="D371" s="2" t="s">
        <v>279</v>
      </c>
      <c r="E371" s="2" t="s">
        <v>88</v>
      </c>
      <c r="F371" s="2">
        <v>10</v>
      </c>
      <c r="G371" s="2">
        <v>0</v>
      </c>
      <c r="H371" s="2">
        <v>9</v>
      </c>
      <c r="I371" s="2">
        <v>5</v>
      </c>
      <c r="J371" s="2">
        <v>62</v>
      </c>
      <c r="K371" s="2">
        <v>12.4</v>
      </c>
      <c r="L371" s="2">
        <v>1</v>
      </c>
      <c r="M371" s="143">
        <f t="shared" si="5"/>
        <v>0.2</v>
      </c>
      <c r="N371" s="2">
        <v>2</v>
      </c>
      <c r="O371" s="2">
        <v>33.299999999999997</v>
      </c>
      <c r="P371" s="2">
        <v>38</v>
      </c>
      <c r="Q371" s="2">
        <v>0.5</v>
      </c>
      <c r="R371" s="2">
        <v>6.2</v>
      </c>
      <c r="S371" s="2">
        <v>55.6</v>
      </c>
      <c r="T371" s="2">
        <v>6.9</v>
      </c>
      <c r="U371" s="2">
        <v>1</v>
      </c>
      <c r="V371" s="2"/>
    </row>
    <row r="372" spans="1:22">
      <c r="A372" s="1">
        <v>349</v>
      </c>
      <c r="B372" s="2" t="s">
        <v>343</v>
      </c>
      <c r="C372" s="2">
        <v>23</v>
      </c>
      <c r="D372" s="2" t="s">
        <v>267</v>
      </c>
      <c r="E372" s="2" t="s">
        <v>89</v>
      </c>
      <c r="F372" s="2">
        <v>16</v>
      </c>
      <c r="G372" s="2">
        <v>4</v>
      </c>
      <c r="H372" s="2">
        <v>15</v>
      </c>
      <c r="I372" s="2">
        <v>5</v>
      </c>
      <c r="J372" s="2">
        <v>38</v>
      </c>
      <c r="K372" s="2">
        <v>7.6</v>
      </c>
      <c r="L372" s="2">
        <v>1</v>
      </c>
      <c r="M372" s="143">
        <f t="shared" si="5"/>
        <v>0.2</v>
      </c>
      <c r="N372" s="2">
        <v>3</v>
      </c>
      <c r="O372" s="2">
        <v>26.7</v>
      </c>
      <c r="P372" s="2">
        <v>9</v>
      </c>
      <c r="Q372" s="2">
        <v>0.3</v>
      </c>
      <c r="R372" s="2">
        <v>2.4</v>
      </c>
      <c r="S372" s="2">
        <v>33.299999999999997</v>
      </c>
      <c r="T372" s="2">
        <v>2.5</v>
      </c>
      <c r="U372" s="2">
        <v>0</v>
      </c>
      <c r="V372" s="2"/>
    </row>
    <row r="373" spans="1:22">
      <c r="A373" s="1">
        <v>350</v>
      </c>
      <c r="B373" s="2" t="s">
        <v>903</v>
      </c>
      <c r="C373" s="2">
        <v>26</v>
      </c>
      <c r="D373" s="2" t="s">
        <v>275</v>
      </c>
      <c r="E373" s="2" t="s">
        <v>91</v>
      </c>
      <c r="F373" s="2">
        <v>9</v>
      </c>
      <c r="G373" s="2">
        <v>1</v>
      </c>
      <c r="H373" s="2">
        <v>8</v>
      </c>
      <c r="I373" s="2">
        <v>5</v>
      </c>
      <c r="J373" s="2">
        <v>47</v>
      </c>
      <c r="K373" s="2">
        <v>9.4</v>
      </c>
      <c r="L373" s="2">
        <v>1</v>
      </c>
      <c r="M373" s="143">
        <f t="shared" si="5"/>
        <v>0.2</v>
      </c>
      <c r="N373" s="2">
        <v>3</v>
      </c>
      <c r="O373" s="2">
        <v>62.5</v>
      </c>
      <c r="P373" s="2">
        <v>13</v>
      </c>
      <c r="Q373" s="2">
        <v>0.6</v>
      </c>
      <c r="R373" s="2">
        <v>5.2</v>
      </c>
      <c r="S373" s="2">
        <v>62.5</v>
      </c>
      <c r="T373" s="2">
        <v>5.9</v>
      </c>
      <c r="U373" s="2">
        <v>0</v>
      </c>
      <c r="V373" s="2"/>
    </row>
    <row r="374" spans="1:22">
      <c r="A374" s="1">
        <v>351</v>
      </c>
      <c r="B374" s="2" t="s">
        <v>552</v>
      </c>
      <c r="C374" s="2">
        <v>24</v>
      </c>
      <c r="D374" s="2" t="s">
        <v>291</v>
      </c>
      <c r="E374" s="2" t="s">
        <v>89</v>
      </c>
      <c r="F374" s="2">
        <v>5</v>
      </c>
      <c r="G374" s="2">
        <v>2</v>
      </c>
      <c r="H374" s="2">
        <v>8</v>
      </c>
      <c r="I374" s="2">
        <v>4</v>
      </c>
      <c r="J374" s="2">
        <v>34</v>
      </c>
      <c r="K374" s="2">
        <v>8.5</v>
      </c>
      <c r="L374" s="2">
        <v>0</v>
      </c>
      <c r="M374" s="143">
        <f t="shared" si="5"/>
        <v>0</v>
      </c>
      <c r="N374" s="2">
        <v>3</v>
      </c>
      <c r="O374" s="2">
        <v>37.5</v>
      </c>
      <c r="P374" s="2">
        <v>13</v>
      </c>
      <c r="Q374" s="2">
        <v>0.8</v>
      </c>
      <c r="R374" s="2">
        <v>6.8</v>
      </c>
      <c r="S374" s="2">
        <v>50</v>
      </c>
      <c r="T374" s="2">
        <v>4.3</v>
      </c>
      <c r="U374" s="2">
        <v>0</v>
      </c>
      <c r="V374" s="2"/>
    </row>
    <row r="375" spans="1:22">
      <c r="A375" s="1">
        <v>352</v>
      </c>
      <c r="B375" s="2" t="s">
        <v>398</v>
      </c>
      <c r="C375" s="2">
        <v>23</v>
      </c>
      <c r="D375" s="2" t="s">
        <v>273</v>
      </c>
      <c r="E375" s="2" t="s">
        <v>89</v>
      </c>
      <c r="F375" s="2">
        <v>14</v>
      </c>
      <c r="G375" s="2">
        <v>1</v>
      </c>
      <c r="H375" s="2">
        <v>14</v>
      </c>
      <c r="I375" s="2">
        <v>4</v>
      </c>
      <c r="J375" s="2">
        <v>107</v>
      </c>
      <c r="K375" s="2">
        <v>26.8</v>
      </c>
      <c r="L375" s="2">
        <v>0</v>
      </c>
      <c r="M375" s="143">
        <f t="shared" si="5"/>
        <v>0</v>
      </c>
      <c r="N375" s="2">
        <v>4</v>
      </c>
      <c r="O375" s="2">
        <v>28.6</v>
      </c>
      <c r="P375" s="2">
        <v>47</v>
      </c>
      <c r="Q375" s="2">
        <v>0.3</v>
      </c>
      <c r="R375" s="2">
        <v>7.6</v>
      </c>
      <c r="S375" s="2">
        <v>28.6</v>
      </c>
      <c r="T375" s="2">
        <v>7.6</v>
      </c>
      <c r="U375" s="2">
        <v>0</v>
      </c>
      <c r="V375" s="2"/>
    </row>
    <row r="376" spans="1:22">
      <c r="A376" s="1">
        <v>353</v>
      </c>
      <c r="B376" s="2" t="s">
        <v>444</v>
      </c>
      <c r="C376" s="2">
        <v>28</v>
      </c>
      <c r="D376" s="2" t="s">
        <v>279</v>
      </c>
      <c r="E376" s="2" t="s">
        <v>89</v>
      </c>
      <c r="F376" s="2">
        <v>7</v>
      </c>
      <c r="G376" s="2">
        <v>0</v>
      </c>
      <c r="H376" s="2">
        <v>10</v>
      </c>
      <c r="I376" s="2">
        <v>4</v>
      </c>
      <c r="J376" s="2">
        <v>31</v>
      </c>
      <c r="K376" s="2">
        <v>7.8</v>
      </c>
      <c r="L376" s="2">
        <v>1</v>
      </c>
      <c r="M376" s="143">
        <f t="shared" si="5"/>
        <v>0.25</v>
      </c>
      <c r="N376" s="2">
        <v>1</v>
      </c>
      <c r="O376" s="2">
        <v>30</v>
      </c>
      <c r="P376" s="2">
        <v>12</v>
      </c>
      <c r="Q376" s="2">
        <v>0.6</v>
      </c>
      <c r="R376" s="2">
        <v>4.4000000000000004</v>
      </c>
      <c r="S376" s="2">
        <v>40</v>
      </c>
      <c r="T376" s="2">
        <v>3.1</v>
      </c>
      <c r="U376" s="2">
        <v>0</v>
      </c>
      <c r="V376" s="2"/>
    </row>
    <row r="377" spans="1:22">
      <c r="A377" s="1">
        <v>354</v>
      </c>
      <c r="B377" s="2" t="s">
        <v>748</v>
      </c>
      <c r="C377" s="2">
        <v>23</v>
      </c>
      <c r="D377" s="2" t="s">
        <v>654</v>
      </c>
      <c r="E377" s="2" t="s">
        <v>89</v>
      </c>
      <c r="F377" s="2">
        <v>15</v>
      </c>
      <c r="G377" s="2">
        <v>0</v>
      </c>
      <c r="H377" s="2">
        <v>6</v>
      </c>
      <c r="I377" s="2">
        <v>4</v>
      </c>
      <c r="J377" s="2">
        <v>80</v>
      </c>
      <c r="K377" s="2">
        <v>20</v>
      </c>
      <c r="L377" s="2">
        <v>0</v>
      </c>
      <c r="M377" s="143">
        <f t="shared" si="5"/>
        <v>0</v>
      </c>
      <c r="N377" s="2">
        <v>3</v>
      </c>
      <c r="O377" s="2">
        <v>66.7</v>
      </c>
      <c r="P377" s="2">
        <v>41</v>
      </c>
      <c r="Q377" s="2">
        <v>0.3</v>
      </c>
      <c r="R377" s="2">
        <v>5.3</v>
      </c>
      <c r="S377" s="2">
        <v>66.7</v>
      </c>
      <c r="T377" s="2">
        <v>13.3</v>
      </c>
      <c r="U377" s="2">
        <v>2</v>
      </c>
      <c r="V377" s="2"/>
    </row>
    <row r="378" spans="1:22">
      <c r="A378" s="1">
        <v>355</v>
      </c>
      <c r="B378" s="2" t="s">
        <v>624</v>
      </c>
      <c r="C378" s="2">
        <v>25</v>
      </c>
      <c r="D378" s="2" t="s">
        <v>281</v>
      </c>
      <c r="E378" s="2" t="s">
        <v>91</v>
      </c>
      <c r="F378" s="2">
        <v>10</v>
      </c>
      <c r="G378" s="2">
        <v>0</v>
      </c>
      <c r="H378" s="2">
        <v>8</v>
      </c>
      <c r="I378" s="2">
        <v>4</v>
      </c>
      <c r="J378" s="2">
        <v>29</v>
      </c>
      <c r="K378" s="2">
        <v>7.3</v>
      </c>
      <c r="L378" s="2">
        <v>0</v>
      </c>
      <c r="M378" s="143">
        <f t="shared" si="5"/>
        <v>0</v>
      </c>
      <c r="N378" s="2">
        <v>1</v>
      </c>
      <c r="O378" s="2">
        <v>12.5</v>
      </c>
      <c r="P378" s="2">
        <v>10</v>
      </c>
      <c r="Q378" s="2">
        <v>0.4</v>
      </c>
      <c r="R378" s="2">
        <v>2.9</v>
      </c>
      <c r="S378" s="2">
        <v>50</v>
      </c>
      <c r="T378" s="2">
        <v>3.6</v>
      </c>
      <c r="U378" s="2">
        <v>0</v>
      </c>
      <c r="V378" s="2"/>
    </row>
    <row r="379" spans="1:22">
      <c r="A379" s="1">
        <v>356</v>
      </c>
      <c r="B379" s="2" t="s">
        <v>902</v>
      </c>
      <c r="C379" s="2">
        <v>24</v>
      </c>
      <c r="D379" s="2" t="s">
        <v>279</v>
      </c>
      <c r="E379" s="2" t="s">
        <v>901</v>
      </c>
      <c r="F379" s="2">
        <v>17</v>
      </c>
      <c r="G379" s="2">
        <v>11</v>
      </c>
      <c r="H379" s="2">
        <v>5</v>
      </c>
      <c r="I379" s="2">
        <v>4</v>
      </c>
      <c r="J379" s="2">
        <v>28</v>
      </c>
      <c r="K379" s="2">
        <v>7</v>
      </c>
      <c r="L379" s="2">
        <v>0</v>
      </c>
      <c r="M379" s="143">
        <f t="shared" si="5"/>
        <v>0</v>
      </c>
      <c r="N379" s="2">
        <v>1</v>
      </c>
      <c r="O379" s="2">
        <v>60</v>
      </c>
      <c r="P379" s="2">
        <v>10</v>
      </c>
      <c r="Q379" s="2">
        <v>0.2</v>
      </c>
      <c r="R379" s="2">
        <v>1.6</v>
      </c>
      <c r="S379" s="2">
        <v>80</v>
      </c>
      <c r="T379" s="2">
        <v>5.6</v>
      </c>
      <c r="U379" s="2">
        <v>0</v>
      </c>
      <c r="V379" s="2"/>
    </row>
    <row r="380" spans="1:22">
      <c r="A380" s="1">
        <v>357</v>
      </c>
      <c r="B380" s="2" t="s">
        <v>338</v>
      </c>
      <c r="C380" s="2">
        <v>22</v>
      </c>
      <c r="D380" s="2" t="s">
        <v>267</v>
      </c>
      <c r="E380" s="2" t="s">
        <v>88</v>
      </c>
      <c r="F380" s="2">
        <v>16</v>
      </c>
      <c r="G380" s="2">
        <v>1</v>
      </c>
      <c r="H380" s="2">
        <v>4</v>
      </c>
      <c r="I380" s="2">
        <v>4</v>
      </c>
      <c r="J380" s="2">
        <v>35</v>
      </c>
      <c r="K380" s="2">
        <v>8.8000000000000007</v>
      </c>
      <c r="L380" s="2">
        <v>0</v>
      </c>
      <c r="M380" s="143">
        <f t="shared" si="5"/>
        <v>0</v>
      </c>
      <c r="N380" s="2">
        <v>2</v>
      </c>
      <c r="O380" s="2">
        <v>75</v>
      </c>
      <c r="P380" s="2">
        <v>13</v>
      </c>
      <c r="Q380" s="2">
        <v>0.3</v>
      </c>
      <c r="R380" s="2">
        <v>2.2000000000000002</v>
      </c>
      <c r="S380" s="2">
        <v>100</v>
      </c>
      <c r="T380" s="2">
        <v>8.8000000000000007</v>
      </c>
      <c r="U380" s="2">
        <v>0</v>
      </c>
      <c r="V380" s="2"/>
    </row>
    <row r="381" spans="1:22">
      <c r="A381" s="1">
        <v>358</v>
      </c>
      <c r="B381" s="2" t="s">
        <v>900</v>
      </c>
      <c r="C381" s="2">
        <v>24</v>
      </c>
      <c r="D381" s="2" t="s">
        <v>694</v>
      </c>
      <c r="E381" s="2" t="s">
        <v>91</v>
      </c>
      <c r="F381" s="2">
        <v>17</v>
      </c>
      <c r="G381" s="2">
        <v>5</v>
      </c>
      <c r="H381" s="2">
        <v>5</v>
      </c>
      <c r="I381" s="2">
        <v>4</v>
      </c>
      <c r="J381" s="2">
        <v>42</v>
      </c>
      <c r="K381" s="2">
        <v>10.5</v>
      </c>
      <c r="L381" s="2">
        <v>0</v>
      </c>
      <c r="M381" s="143">
        <f t="shared" si="5"/>
        <v>0</v>
      </c>
      <c r="N381" s="2">
        <v>1</v>
      </c>
      <c r="O381" s="2">
        <v>60</v>
      </c>
      <c r="P381" s="2">
        <v>28</v>
      </c>
      <c r="Q381" s="2">
        <v>0.2</v>
      </c>
      <c r="R381" s="2">
        <v>2.5</v>
      </c>
      <c r="S381" s="2">
        <v>80</v>
      </c>
      <c r="T381" s="2">
        <v>8.4</v>
      </c>
      <c r="U381" s="2">
        <v>0</v>
      </c>
      <c r="V381" s="2"/>
    </row>
    <row r="382" spans="1:22">
      <c r="A382" s="1">
        <v>359</v>
      </c>
      <c r="B382" s="2" t="s">
        <v>754</v>
      </c>
      <c r="C382" s="2">
        <v>25</v>
      </c>
      <c r="D382" s="2" t="s">
        <v>293</v>
      </c>
      <c r="E382" s="2" t="s">
        <v>89</v>
      </c>
      <c r="F382" s="2">
        <v>7</v>
      </c>
      <c r="G382" s="2">
        <v>0</v>
      </c>
      <c r="H382" s="2">
        <v>4</v>
      </c>
      <c r="I382" s="2">
        <v>4</v>
      </c>
      <c r="J382" s="2">
        <v>20</v>
      </c>
      <c r="K382" s="2">
        <v>5</v>
      </c>
      <c r="L382" s="2">
        <v>0</v>
      </c>
      <c r="M382" s="143">
        <f t="shared" si="5"/>
        <v>0</v>
      </c>
      <c r="N382" s="2">
        <v>2</v>
      </c>
      <c r="O382" s="2">
        <v>50</v>
      </c>
      <c r="P382" s="2">
        <v>12</v>
      </c>
      <c r="Q382" s="2">
        <v>0.6</v>
      </c>
      <c r="R382" s="2">
        <v>2.9</v>
      </c>
      <c r="S382" s="2">
        <v>100</v>
      </c>
      <c r="T382" s="2">
        <v>5</v>
      </c>
      <c r="U382" s="2">
        <v>0</v>
      </c>
      <c r="V382" s="2"/>
    </row>
    <row r="383" spans="1:22">
      <c r="A383" s="1">
        <v>360</v>
      </c>
      <c r="B383" s="2" t="s">
        <v>899</v>
      </c>
      <c r="C383" s="2">
        <v>24</v>
      </c>
      <c r="D383" s="2" t="s">
        <v>664</v>
      </c>
      <c r="E383" s="2" t="s">
        <v>89</v>
      </c>
      <c r="F383" s="2">
        <v>6</v>
      </c>
      <c r="G383" s="2">
        <v>1</v>
      </c>
      <c r="H383" s="2">
        <v>8</v>
      </c>
      <c r="I383" s="2">
        <v>4</v>
      </c>
      <c r="J383" s="2">
        <v>47</v>
      </c>
      <c r="K383" s="2">
        <v>11.8</v>
      </c>
      <c r="L383" s="2">
        <v>0</v>
      </c>
      <c r="M383" s="143">
        <f t="shared" si="5"/>
        <v>0</v>
      </c>
      <c r="N383" s="2">
        <v>2</v>
      </c>
      <c r="O383" s="2">
        <v>37.5</v>
      </c>
      <c r="P383" s="2">
        <v>17</v>
      </c>
      <c r="Q383" s="2">
        <v>0.7</v>
      </c>
      <c r="R383" s="2">
        <v>7.8</v>
      </c>
      <c r="S383" s="2">
        <v>50</v>
      </c>
      <c r="T383" s="2">
        <v>5.9</v>
      </c>
      <c r="U383" s="2">
        <v>0</v>
      </c>
      <c r="V383" s="2"/>
    </row>
    <row r="384" spans="1:22">
      <c r="A384" s="1">
        <v>361</v>
      </c>
      <c r="B384" s="2" t="s">
        <v>898</v>
      </c>
      <c r="C384" s="2">
        <v>28</v>
      </c>
      <c r="D384" s="2" t="s">
        <v>662</v>
      </c>
      <c r="E384" s="2" t="s">
        <v>89</v>
      </c>
      <c r="F384" s="2">
        <v>6</v>
      </c>
      <c r="G384" s="2">
        <v>1</v>
      </c>
      <c r="H384" s="2">
        <v>3</v>
      </c>
      <c r="I384" s="2">
        <v>3</v>
      </c>
      <c r="J384" s="2">
        <v>31</v>
      </c>
      <c r="K384" s="2">
        <v>10.3</v>
      </c>
      <c r="L384" s="2">
        <v>0</v>
      </c>
      <c r="M384" s="143">
        <f t="shared" si="5"/>
        <v>0</v>
      </c>
      <c r="N384" s="2">
        <v>2</v>
      </c>
      <c r="O384" s="2">
        <v>66.7</v>
      </c>
      <c r="P384" s="2">
        <v>18</v>
      </c>
      <c r="Q384" s="2">
        <v>0.5</v>
      </c>
      <c r="R384" s="2">
        <v>5.2</v>
      </c>
      <c r="S384" s="2">
        <v>100</v>
      </c>
      <c r="T384" s="2">
        <v>10.3</v>
      </c>
      <c r="U384" s="2">
        <v>0</v>
      </c>
      <c r="V384" s="2"/>
    </row>
    <row r="385" spans="1:22">
      <c r="A385" s="1">
        <v>362</v>
      </c>
      <c r="B385" s="2" t="s">
        <v>635</v>
      </c>
      <c r="C385" s="2">
        <v>24</v>
      </c>
      <c r="D385" s="2" t="s">
        <v>289</v>
      </c>
      <c r="E385" s="2" t="s">
        <v>88</v>
      </c>
      <c r="F385" s="2">
        <v>3</v>
      </c>
      <c r="G385" s="2">
        <v>0</v>
      </c>
      <c r="H385" s="2">
        <v>3</v>
      </c>
      <c r="I385" s="2">
        <v>3</v>
      </c>
      <c r="J385" s="2">
        <v>-2</v>
      </c>
      <c r="K385" s="2">
        <v>-0.7</v>
      </c>
      <c r="L385" s="2">
        <v>0</v>
      </c>
      <c r="M385" s="143">
        <f t="shared" si="5"/>
        <v>0</v>
      </c>
      <c r="N385" s="2">
        <v>0</v>
      </c>
      <c r="O385" s="2">
        <v>0</v>
      </c>
      <c r="P385" s="2">
        <v>2</v>
      </c>
      <c r="Q385" s="2">
        <v>1</v>
      </c>
      <c r="R385" s="2">
        <v>-0.7</v>
      </c>
      <c r="S385" s="2">
        <v>100</v>
      </c>
      <c r="T385" s="2">
        <v>-0.7</v>
      </c>
      <c r="U385" s="2">
        <v>1</v>
      </c>
      <c r="V385" s="2"/>
    </row>
    <row r="386" spans="1:22">
      <c r="A386" s="1">
        <v>363</v>
      </c>
      <c r="B386" s="2" t="s">
        <v>620</v>
      </c>
      <c r="C386" s="2">
        <v>24</v>
      </c>
      <c r="D386" s="2" t="s">
        <v>280</v>
      </c>
      <c r="E386" s="2" t="s">
        <v>89</v>
      </c>
      <c r="F386" s="2">
        <v>1</v>
      </c>
      <c r="G386" s="2">
        <v>0</v>
      </c>
      <c r="H386" s="2">
        <v>3</v>
      </c>
      <c r="I386" s="2">
        <v>3</v>
      </c>
      <c r="J386" s="2">
        <v>27</v>
      </c>
      <c r="K386" s="2">
        <v>9</v>
      </c>
      <c r="L386" s="2">
        <v>0</v>
      </c>
      <c r="M386" s="143">
        <f t="shared" si="5"/>
        <v>0</v>
      </c>
      <c r="N386" s="2">
        <v>1</v>
      </c>
      <c r="O386" s="2">
        <v>33.299999999999997</v>
      </c>
      <c r="P386" s="2">
        <v>12</v>
      </c>
      <c r="Q386" s="2">
        <v>3</v>
      </c>
      <c r="R386" s="2">
        <v>27</v>
      </c>
      <c r="S386" s="2">
        <v>100</v>
      </c>
      <c r="T386" s="2">
        <v>9</v>
      </c>
      <c r="U386" s="2">
        <v>0</v>
      </c>
      <c r="V386" s="2"/>
    </row>
    <row r="387" spans="1:22">
      <c r="A387" s="1">
        <v>364</v>
      </c>
      <c r="B387" s="2" t="s">
        <v>564</v>
      </c>
      <c r="C387" s="2">
        <v>21</v>
      </c>
      <c r="D387" s="2" t="s">
        <v>293</v>
      </c>
      <c r="E387" s="2" t="s">
        <v>88</v>
      </c>
      <c r="F387" s="2">
        <v>3</v>
      </c>
      <c r="G387" s="2">
        <v>1</v>
      </c>
      <c r="H387" s="2">
        <v>3</v>
      </c>
      <c r="I387" s="2">
        <v>3</v>
      </c>
      <c r="J387" s="2">
        <v>23</v>
      </c>
      <c r="K387" s="2">
        <v>7.7</v>
      </c>
      <c r="L387" s="2">
        <v>0</v>
      </c>
      <c r="M387" s="143">
        <f t="shared" si="5"/>
        <v>0</v>
      </c>
      <c r="N387" s="2">
        <v>2</v>
      </c>
      <c r="O387" s="2">
        <v>66.7</v>
      </c>
      <c r="P387" s="2">
        <v>18</v>
      </c>
      <c r="Q387" s="2">
        <v>1</v>
      </c>
      <c r="R387" s="2">
        <v>7.7</v>
      </c>
      <c r="S387" s="2">
        <v>100</v>
      </c>
      <c r="T387" s="2">
        <v>7.7</v>
      </c>
      <c r="U387" s="2">
        <v>0</v>
      </c>
      <c r="V387" s="2"/>
    </row>
    <row r="388" spans="1:22">
      <c r="A388" s="1">
        <v>365</v>
      </c>
      <c r="B388" s="2" t="s">
        <v>897</v>
      </c>
      <c r="C388" s="2">
        <v>27</v>
      </c>
      <c r="D388" s="2" t="s">
        <v>293</v>
      </c>
      <c r="E388" s="2" t="s">
        <v>89</v>
      </c>
      <c r="F388" s="2">
        <v>6</v>
      </c>
      <c r="G388" s="2">
        <v>0</v>
      </c>
      <c r="H388" s="2">
        <v>4</v>
      </c>
      <c r="I388" s="2">
        <v>3</v>
      </c>
      <c r="J388" s="2">
        <v>37</v>
      </c>
      <c r="K388" s="2">
        <v>12.3</v>
      </c>
      <c r="L388" s="2">
        <v>0</v>
      </c>
      <c r="M388" s="143">
        <f t="shared" ref="M388:M451" si="6">L388/I388</f>
        <v>0</v>
      </c>
      <c r="N388" s="2">
        <v>2</v>
      </c>
      <c r="O388" s="2">
        <v>75</v>
      </c>
      <c r="P388" s="2">
        <v>23</v>
      </c>
      <c r="Q388" s="2">
        <v>0.5</v>
      </c>
      <c r="R388" s="2">
        <v>6.2</v>
      </c>
      <c r="S388" s="2">
        <v>75</v>
      </c>
      <c r="T388" s="2">
        <v>9.3000000000000007</v>
      </c>
      <c r="U388" s="2">
        <v>0</v>
      </c>
      <c r="V388" s="2"/>
    </row>
    <row r="389" spans="1:22">
      <c r="A389" s="1">
        <v>366</v>
      </c>
      <c r="B389" s="2" t="s">
        <v>896</v>
      </c>
      <c r="C389" s="2">
        <v>26</v>
      </c>
      <c r="D389" s="2" t="s">
        <v>265</v>
      </c>
      <c r="E389" s="2" t="s">
        <v>91</v>
      </c>
      <c r="F389" s="2">
        <v>8</v>
      </c>
      <c r="G389" s="2">
        <v>1</v>
      </c>
      <c r="H389" s="2">
        <v>4</v>
      </c>
      <c r="I389" s="2">
        <v>3</v>
      </c>
      <c r="J389" s="2">
        <v>16</v>
      </c>
      <c r="K389" s="2">
        <v>5.3</v>
      </c>
      <c r="L389" s="2">
        <v>0</v>
      </c>
      <c r="M389" s="143">
        <f t="shared" si="6"/>
        <v>0</v>
      </c>
      <c r="N389" s="2">
        <v>1</v>
      </c>
      <c r="O389" s="2">
        <v>50</v>
      </c>
      <c r="P389" s="2">
        <v>11</v>
      </c>
      <c r="Q389" s="2">
        <v>0.4</v>
      </c>
      <c r="R389" s="2">
        <v>2</v>
      </c>
      <c r="S389" s="2">
        <v>75</v>
      </c>
      <c r="T389" s="2">
        <v>4</v>
      </c>
      <c r="U389" s="2">
        <v>0</v>
      </c>
      <c r="V389" s="2"/>
    </row>
    <row r="390" spans="1:22">
      <c r="A390" s="1">
        <v>367</v>
      </c>
      <c r="B390" s="2" t="s">
        <v>414</v>
      </c>
      <c r="C390" s="2">
        <v>22</v>
      </c>
      <c r="D390" s="2" t="s">
        <v>275</v>
      </c>
      <c r="E390" s="2" t="s">
        <v>89</v>
      </c>
      <c r="F390" s="2">
        <v>9</v>
      </c>
      <c r="G390" s="2">
        <v>1</v>
      </c>
      <c r="H390" s="2">
        <v>6</v>
      </c>
      <c r="I390" s="2">
        <v>3</v>
      </c>
      <c r="J390" s="2">
        <v>16</v>
      </c>
      <c r="K390" s="2">
        <v>5.3</v>
      </c>
      <c r="L390" s="2">
        <v>0</v>
      </c>
      <c r="M390" s="143">
        <f t="shared" si="6"/>
        <v>0</v>
      </c>
      <c r="N390" s="2">
        <v>1</v>
      </c>
      <c r="O390" s="2">
        <v>33.299999999999997</v>
      </c>
      <c r="P390" s="2">
        <v>10</v>
      </c>
      <c r="Q390" s="2">
        <v>0.3</v>
      </c>
      <c r="R390" s="2">
        <v>1.8</v>
      </c>
      <c r="S390" s="2">
        <v>50</v>
      </c>
      <c r="T390" s="2">
        <v>2.7</v>
      </c>
      <c r="U390" s="2">
        <v>1</v>
      </c>
      <c r="V390" s="2"/>
    </row>
    <row r="391" spans="1:22">
      <c r="A391" s="1">
        <v>368</v>
      </c>
      <c r="B391" s="2" t="s">
        <v>790</v>
      </c>
      <c r="C391" s="2">
        <v>26</v>
      </c>
      <c r="D391" s="2" t="s">
        <v>276</v>
      </c>
      <c r="E391" s="2" t="s">
        <v>88</v>
      </c>
      <c r="F391" s="2">
        <v>17</v>
      </c>
      <c r="G391" s="2">
        <v>0</v>
      </c>
      <c r="H391" s="2">
        <v>3</v>
      </c>
      <c r="I391" s="2">
        <v>3</v>
      </c>
      <c r="J391" s="2">
        <v>11</v>
      </c>
      <c r="K391" s="2">
        <v>3.7</v>
      </c>
      <c r="L391" s="2">
        <v>1</v>
      </c>
      <c r="M391" s="143">
        <f t="shared" si="6"/>
        <v>0.33333333333333331</v>
      </c>
      <c r="N391" s="2">
        <v>1</v>
      </c>
      <c r="O391" s="2">
        <v>33.299999999999997</v>
      </c>
      <c r="P391" s="2">
        <v>5</v>
      </c>
      <c r="Q391" s="2">
        <v>0.2</v>
      </c>
      <c r="R391" s="2">
        <v>0.6</v>
      </c>
      <c r="S391" s="2">
        <v>100</v>
      </c>
      <c r="T391" s="2">
        <v>3.7</v>
      </c>
      <c r="U391" s="2">
        <v>1</v>
      </c>
      <c r="V391" s="2"/>
    </row>
    <row r="392" spans="1:22">
      <c r="A392" s="1">
        <v>369</v>
      </c>
      <c r="B392" s="2" t="s">
        <v>895</v>
      </c>
      <c r="C392" s="2">
        <v>27</v>
      </c>
      <c r="D392" s="2" t="s">
        <v>278</v>
      </c>
      <c r="E392" s="2" t="s">
        <v>91</v>
      </c>
      <c r="F392" s="2">
        <v>15</v>
      </c>
      <c r="G392" s="2">
        <v>0</v>
      </c>
      <c r="H392" s="2">
        <v>3</v>
      </c>
      <c r="I392" s="2">
        <v>3</v>
      </c>
      <c r="J392" s="2">
        <v>14</v>
      </c>
      <c r="K392" s="2">
        <v>4.7</v>
      </c>
      <c r="L392" s="2">
        <v>0</v>
      </c>
      <c r="M392" s="143">
        <f t="shared" si="6"/>
        <v>0</v>
      </c>
      <c r="N392" s="2">
        <v>0</v>
      </c>
      <c r="O392" s="2">
        <v>0</v>
      </c>
      <c r="P392" s="2">
        <v>8</v>
      </c>
      <c r="Q392" s="2">
        <v>0.2</v>
      </c>
      <c r="R392" s="2">
        <v>0.9</v>
      </c>
      <c r="S392" s="2">
        <v>100</v>
      </c>
      <c r="T392" s="2">
        <v>4.7</v>
      </c>
      <c r="U392" s="2">
        <v>0</v>
      </c>
      <c r="V392" s="2"/>
    </row>
    <row r="393" spans="1:22">
      <c r="A393" s="1">
        <v>370</v>
      </c>
      <c r="B393" s="2" t="s">
        <v>437</v>
      </c>
      <c r="C393" s="2">
        <v>29</v>
      </c>
      <c r="D393" s="2" t="s">
        <v>279</v>
      </c>
      <c r="E393" s="2" t="s">
        <v>88</v>
      </c>
      <c r="F393" s="2">
        <v>11</v>
      </c>
      <c r="G393" s="2">
        <v>6</v>
      </c>
      <c r="H393" s="2">
        <v>5</v>
      </c>
      <c r="I393" s="2">
        <v>3</v>
      </c>
      <c r="J393" s="2">
        <v>6</v>
      </c>
      <c r="K393" s="2">
        <v>2</v>
      </c>
      <c r="L393" s="2">
        <v>0</v>
      </c>
      <c r="M393" s="143">
        <f t="shared" si="6"/>
        <v>0</v>
      </c>
      <c r="N393" s="2">
        <v>0</v>
      </c>
      <c r="O393" s="2">
        <v>0</v>
      </c>
      <c r="P393" s="2">
        <v>3</v>
      </c>
      <c r="Q393" s="2">
        <v>0.3</v>
      </c>
      <c r="R393" s="2">
        <v>0.5</v>
      </c>
      <c r="S393" s="2">
        <v>60</v>
      </c>
      <c r="T393" s="2">
        <v>1.2</v>
      </c>
      <c r="U393" s="2">
        <v>0</v>
      </c>
      <c r="V393" s="2"/>
    </row>
    <row r="394" spans="1:22">
      <c r="A394" s="1">
        <v>371</v>
      </c>
      <c r="B394" s="2" t="s">
        <v>299</v>
      </c>
      <c r="C394" s="2">
        <v>25</v>
      </c>
      <c r="D394" s="2" t="s">
        <v>646</v>
      </c>
      <c r="E394" s="2" t="s">
        <v>88</v>
      </c>
      <c r="F394" s="2">
        <v>2</v>
      </c>
      <c r="G394" s="2">
        <v>0</v>
      </c>
      <c r="H394" s="2">
        <v>5</v>
      </c>
      <c r="I394" s="2">
        <v>3</v>
      </c>
      <c r="J394" s="2">
        <v>24</v>
      </c>
      <c r="K394" s="2">
        <v>8</v>
      </c>
      <c r="L394" s="2">
        <v>0</v>
      </c>
      <c r="M394" s="143">
        <f t="shared" si="6"/>
        <v>0</v>
      </c>
      <c r="N394" s="2">
        <v>1</v>
      </c>
      <c r="O394" s="2">
        <v>20</v>
      </c>
      <c r="P394" s="2">
        <v>14</v>
      </c>
      <c r="Q394" s="2">
        <v>1.5</v>
      </c>
      <c r="R394" s="2">
        <v>12</v>
      </c>
      <c r="S394" s="2">
        <v>60</v>
      </c>
      <c r="T394" s="2">
        <v>4.8</v>
      </c>
      <c r="U394" s="2">
        <v>0</v>
      </c>
      <c r="V394" s="2"/>
    </row>
    <row r="395" spans="1:22">
      <c r="A395" s="1">
        <v>372</v>
      </c>
      <c r="B395" s="2" t="s">
        <v>894</v>
      </c>
      <c r="C395" s="2">
        <v>27</v>
      </c>
      <c r="D395" s="2" t="s">
        <v>265</v>
      </c>
      <c r="E395" s="2" t="s">
        <v>89</v>
      </c>
      <c r="F395" s="2">
        <v>6</v>
      </c>
      <c r="G395" s="2">
        <v>0</v>
      </c>
      <c r="H395" s="2">
        <v>3</v>
      </c>
      <c r="I395" s="2">
        <v>3</v>
      </c>
      <c r="J395" s="2">
        <v>44</v>
      </c>
      <c r="K395" s="2">
        <v>14.7</v>
      </c>
      <c r="L395" s="2">
        <v>0</v>
      </c>
      <c r="M395" s="143">
        <f t="shared" si="6"/>
        <v>0</v>
      </c>
      <c r="N395" s="2">
        <v>2</v>
      </c>
      <c r="O395" s="2">
        <v>66.7</v>
      </c>
      <c r="P395" s="2">
        <v>30</v>
      </c>
      <c r="Q395" s="2">
        <v>0.5</v>
      </c>
      <c r="R395" s="2">
        <v>7.3</v>
      </c>
      <c r="S395" s="2">
        <v>100</v>
      </c>
      <c r="T395" s="2">
        <v>14.7</v>
      </c>
      <c r="U395" s="2">
        <v>0</v>
      </c>
      <c r="V395" s="2"/>
    </row>
    <row r="396" spans="1:22">
      <c r="A396" s="1">
        <v>373</v>
      </c>
      <c r="B396" s="2" t="s">
        <v>618</v>
      </c>
      <c r="C396" s="2">
        <v>25</v>
      </c>
      <c r="D396" s="2" t="s">
        <v>279</v>
      </c>
      <c r="E396" s="2" t="s">
        <v>88</v>
      </c>
      <c r="F396" s="2">
        <v>17</v>
      </c>
      <c r="G396" s="2">
        <v>0</v>
      </c>
      <c r="H396" s="2">
        <v>3</v>
      </c>
      <c r="I396" s="2">
        <v>3</v>
      </c>
      <c r="J396" s="2">
        <v>49</v>
      </c>
      <c r="K396" s="2">
        <v>16.3</v>
      </c>
      <c r="L396" s="2">
        <v>1</v>
      </c>
      <c r="M396" s="143">
        <f t="shared" si="6"/>
        <v>0.33333333333333331</v>
      </c>
      <c r="N396" s="2">
        <v>2</v>
      </c>
      <c r="O396" s="2">
        <v>100</v>
      </c>
      <c r="P396" s="2">
        <v>34</v>
      </c>
      <c r="Q396" s="2">
        <v>0.2</v>
      </c>
      <c r="R396" s="2">
        <v>2.9</v>
      </c>
      <c r="S396" s="2">
        <v>100</v>
      </c>
      <c r="T396" s="2">
        <v>16.3</v>
      </c>
      <c r="U396" s="2">
        <v>1</v>
      </c>
      <c r="V396" s="2"/>
    </row>
    <row r="397" spans="1:22">
      <c r="A397" s="1">
        <v>374</v>
      </c>
      <c r="B397" s="2" t="s">
        <v>893</v>
      </c>
      <c r="C397" s="2">
        <v>24</v>
      </c>
      <c r="D397" s="2" t="s">
        <v>646</v>
      </c>
      <c r="E397" s="2" t="s">
        <v>91</v>
      </c>
      <c r="F397" s="2">
        <v>12</v>
      </c>
      <c r="G397" s="2">
        <v>2</v>
      </c>
      <c r="H397" s="2">
        <v>4</v>
      </c>
      <c r="I397" s="2">
        <v>3</v>
      </c>
      <c r="J397" s="2">
        <v>21</v>
      </c>
      <c r="K397" s="2">
        <v>7</v>
      </c>
      <c r="L397" s="2">
        <v>0</v>
      </c>
      <c r="M397" s="143">
        <f t="shared" si="6"/>
        <v>0</v>
      </c>
      <c r="N397" s="2">
        <v>1</v>
      </c>
      <c r="O397" s="2">
        <v>25</v>
      </c>
      <c r="P397" s="2">
        <v>10</v>
      </c>
      <c r="Q397" s="2">
        <v>0.3</v>
      </c>
      <c r="R397" s="2">
        <v>1.8</v>
      </c>
      <c r="S397" s="2">
        <v>75</v>
      </c>
      <c r="T397" s="2">
        <v>5.3</v>
      </c>
      <c r="U397" s="2">
        <v>0</v>
      </c>
      <c r="V397" s="2"/>
    </row>
    <row r="398" spans="1:22">
      <c r="A398" s="1">
        <v>375</v>
      </c>
      <c r="B398" s="2" t="s">
        <v>608</v>
      </c>
      <c r="C398" s="2">
        <v>26</v>
      </c>
      <c r="D398" s="2" t="s">
        <v>274</v>
      </c>
      <c r="E398" s="2" t="s">
        <v>88</v>
      </c>
      <c r="F398" s="2">
        <v>10</v>
      </c>
      <c r="G398" s="2">
        <v>0</v>
      </c>
      <c r="H398" s="2">
        <v>3</v>
      </c>
      <c r="I398" s="2">
        <v>3</v>
      </c>
      <c r="J398" s="2">
        <v>11</v>
      </c>
      <c r="K398" s="2">
        <v>3.7</v>
      </c>
      <c r="L398" s="2">
        <v>0</v>
      </c>
      <c r="M398" s="143">
        <f t="shared" si="6"/>
        <v>0</v>
      </c>
      <c r="N398" s="2">
        <v>0</v>
      </c>
      <c r="O398" s="2">
        <v>33.299999999999997</v>
      </c>
      <c r="P398" s="2">
        <v>6</v>
      </c>
      <c r="Q398" s="2">
        <v>0.3</v>
      </c>
      <c r="R398" s="2">
        <v>1.1000000000000001</v>
      </c>
      <c r="S398" s="2">
        <v>100</v>
      </c>
      <c r="T398" s="2">
        <v>3.7</v>
      </c>
      <c r="U398" s="2">
        <v>0</v>
      </c>
      <c r="V398" s="2"/>
    </row>
    <row r="399" spans="1:22">
      <c r="A399" s="1">
        <v>376</v>
      </c>
      <c r="B399" s="2" t="s">
        <v>892</v>
      </c>
      <c r="C399" s="2">
        <v>29</v>
      </c>
      <c r="D399" s="2" t="s">
        <v>273</v>
      </c>
      <c r="E399" s="2" t="s">
        <v>89</v>
      </c>
      <c r="F399" s="2">
        <v>7</v>
      </c>
      <c r="G399" s="2">
        <v>2</v>
      </c>
      <c r="H399" s="2">
        <v>10</v>
      </c>
      <c r="I399" s="2">
        <v>3</v>
      </c>
      <c r="J399" s="2">
        <v>15</v>
      </c>
      <c r="K399" s="2">
        <v>5</v>
      </c>
      <c r="L399" s="2">
        <v>0</v>
      </c>
      <c r="M399" s="143">
        <f t="shared" si="6"/>
        <v>0</v>
      </c>
      <c r="N399" s="2">
        <v>1</v>
      </c>
      <c r="O399" s="2">
        <v>30</v>
      </c>
      <c r="P399" s="2">
        <v>6</v>
      </c>
      <c r="Q399" s="2">
        <v>0.4</v>
      </c>
      <c r="R399" s="2">
        <v>2.1</v>
      </c>
      <c r="S399" s="2">
        <v>30</v>
      </c>
      <c r="T399" s="2">
        <v>1.5</v>
      </c>
      <c r="U399" s="2">
        <v>0</v>
      </c>
      <c r="V399" s="2"/>
    </row>
    <row r="400" spans="1:22">
      <c r="A400" s="1">
        <v>377</v>
      </c>
      <c r="B400" s="2" t="s">
        <v>891</v>
      </c>
      <c r="C400" s="2">
        <v>26</v>
      </c>
      <c r="D400" s="2" t="s">
        <v>278</v>
      </c>
      <c r="E400" s="2" t="s">
        <v>89</v>
      </c>
      <c r="F400" s="2">
        <v>17</v>
      </c>
      <c r="G400" s="2">
        <v>0</v>
      </c>
      <c r="H400" s="2">
        <v>5</v>
      </c>
      <c r="I400" s="2">
        <v>3</v>
      </c>
      <c r="J400" s="2">
        <v>41</v>
      </c>
      <c r="K400" s="2">
        <v>13.7</v>
      </c>
      <c r="L400" s="2">
        <v>0</v>
      </c>
      <c r="M400" s="143">
        <f t="shared" si="6"/>
        <v>0</v>
      </c>
      <c r="N400" s="2">
        <v>3</v>
      </c>
      <c r="O400" s="2">
        <v>60</v>
      </c>
      <c r="P400" s="2">
        <v>20</v>
      </c>
      <c r="Q400" s="2">
        <v>0.2</v>
      </c>
      <c r="R400" s="2">
        <v>2.4</v>
      </c>
      <c r="S400" s="2">
        <v>60</v>
      </c>
      <c r="T400" s="2">
        <v>8.1999999999999993</v>
      </c>
      <c r="U400" s="2">
        <v>0</v>
      </c>
      <c r="V400" s="2"/>
    </row>
    <row r="401" spans="1:22">
      <c r="A401" s="1">
        <v>378</v>
      </c>
      <c r="B401" s="2" t="s">
        <v>890</v>
      </c>
      <c r="C401" s="2">
        <v>32</v>
      </c>
      <c r="D401" s="2" t="s">
        <v>287</v>
      </c>
      <c r="E401" s="2" t="s">
        <v>91</v>
      </c>
      <c r="F401" s="2">
        <v>17</v>
      </c>
      <c r="G401" s="2">
        <v>11</v>
      </c>
      <c r="H401" s="2">
        <v>4</v>
      </c>
      <c r="I401" s="2">
        <v>3</v>
      </c>
      <c r="J401" s="2">
        <v>30</v>
      </c>
      <c r="K401" s="2">
        <v>10</v>
      </c>
      <c r="L401" s="2">
        <v>1</v>
      </c>
      <c r="M401" s="143">
        <f t="shared" si="6"/>
        <v>0.33333333333333331</v>
      </c>
      <c r="N401" s="2">
        <v>2</v>
      </c>
      <c r="O401" s="2">
        <v>75</v>
      </c>
      <c r="P401" s="2">
        <v>16</v>
      </c>
      <c r="Q401" s="2">
        <v>0.2</v>
      </c>
      <c r="R401" s="2">
        <v>1.8</v>
      </c>
      <c r="S401" s="2">
        <v>75</v>
      </c>
      <c r="T401" s="2">
        <v>7.5</v>
      </c>
      <c r="U401" s="2">
        <v>0</v>
      </c>
      <c r="V401" s="2"/>
    </row>
    <row r="402" spans="1:22">
      <c r="A402" s="1">
        <v>379</v>
      </c>
      <c r="B402" s="2" t="s">
        <v>889</v>
      </c>
      <c r="C402" s="2">
        <v>24</v>
      </c>
      <c r="D402" s="2" t="s">
        <v>662</v>
      </c>
      <c r="E402" s="2" t="s">
        <v>89</v>
      </c>
      <c r="F402" s="2">
        <v>7</v>
      </c>
      <c r="G402" s="2">
        <v>1</v>
      </c>
      <c r="H402" s="2">
        <v>6</v>
      </c>
      <c r="I402" s="2">
        <v>3</v>
      </c>
      <c r="J402" s="2">
        <v>41</v>
      </c>
      <c r="K402" s="2">
        <v>13.7</v>
      </c>
      <c r="L402" s="2">
        <v>0</v>
      </c>
      <c r="M402" s="143">
        <f t="shared" si="6"/>
        <v>0</v>
      </c>
      <c r="N402" s="2">
        <v>1</v>
      </c>
      <c r="O402" s="2">
        <v>50</v>
      </c>
      <c r="P402" s="2">
        <v>28</v>
      </c>
      <c r="Q402" s="2">
        <v>0.4</v>
      </c>
      <c r="R402" s="2">
        <v>5.9</v>
      </c>
      <c r="S402" s="2">
        <v>50</v>
      </c>
      <c r="T402" s="2">
        <v>6.8</v>
      </c>
      <c r="U402" s="2">
        <v>0</v>
      </c>
      <c r="V402" s="2"/>
    </row>
    <row r="403" spans="1:22">
      <c r="A403" s="1">
        <v>380</v>
      </c>
      <c r="B403" s="2" t="s">
        <v>808</v>
      </c>
      <c r="C403" s="2">
        <v>24</v>
      </c>
      <c r="D403" s="2" t="s">
        <v>277</v>
      </c>
      <c r="E403" s="2" t="s">
        <v>88</v>
      </c>
      <c r="F403" s="2">
        <v>17</v>
      </c>
      <c r="G403" s="2">
        <v>0</v>
      </c>
      <c r="H403" s="2">
        <v>4</v>
      </c>
      <c r="I403" s="2">
        <v>3</v>
      </c>
      <c r="J403" s="2">
        <v>22</v>
      </c>
      <c r="K403" s="2">
        <v>7.3</v>
      </c>
      <c r="L403" s="2">
        <v>0</v>
      </c>
      <c r="M403" s="143">
        <f t="shared" si="6"/>
        <v>0</v>
      </c>
      <c r="N403" s="2">
        <v>1</v>
      </c>
      <c r="O403" s="2">
        <v>50</v>
      </c>
      <c r="P403" s="2">
        <v>15</v>
      </c>
      <c r="Q403" s="2">
        <v>0.2</v>
      </c>
      <c r="R403" s="2">
        <v>1.3</v>
      </c>
      <c r="S403" s="2">
        <v>75</v>
      </c>
      <c r="T403" s="2">
        <v>5.5</v>
      </c>
      <c r="U403" s="2">
        <v>0</v>
      </c>
      <c r="V403" s="2"/>
    </row>
    <row r="404" spans="1:22">
      <c r="A404" s="1">
        <v>381</v>
      </c>
      <c r="B404" s="2" t="s">
        <v>888</v>
      </c>
      <c r="C404" s="2">
        <v>28</v>
      </c>
      <c r="D404" s="2" t="s">
        <v>280</v>
      </c>
      <c r="E404" s="2" t="s">
        <v>89</v>
      </c>
      <c r="F404" s="2">
        <v>9</v>
      </c>
      <c r="G404" s="2">
        <v>0</v>
      </c>
      <c r="H404" s="2">
        <v>3</v>
      </c>
      <c r="I404" s="2">
        <v>3</v>
      </c>
      <c r="J404" s="2">
        <v>21</v>
      </c>
      <c r="K404" s="2">
        <v>7</v>
      </c>
      <c r="L404" s="2">
        <v>0</v>
      </c>
      <c r="M404" s="143">
        <f t="shared" si="6"/>
        <v>0</v>
      </c>
      <c r="N404" s="2">
        <v>1</v>
      </c>
      <c r="O404" s="2">
        <v>66.7</v>
      </c>
      <c r="P404" s="2">
        <v>14</v>
      </c>
      <c r="Q404" s="2">
        <v>0.3</v>
      </c>
      <c r="R404" s="2">
        <v>2.2999999999999998</v>
      </c>
      <c r="S404" s="2">
        <v>100</v>
      </c>
      <c r="T404" s="2">
        <v>7</v>
      </c>
      <c r="U404" s="2">
        <v>1</v>
      </c>
      <c r="V404" s="2"/>
    </row>
    <row r="405" spans="1:22">
      <c r="A405" s="1">
        <v>382</v>
      </c>
      <c r="B405" s="2" t="s">
        <v>807</v>
      </c>
      <c r="C405" s="2">
        <v>28</v>
      </c>
      <c r="D405" s="2" t="s">
        <v>264</v>
      </c>
      <c r="E405" s="2" t="s">
        <v>88</v>
      </c>
      <c r="F405" s="2">
        <v>17</v>
      </c>
      <c r="G405" s="2">
        <v>0</v>
      </c>
      <c r="H405" s="2">
        <v>5</v>
      </c>
      <c r="I405" s="2">
        <v>3</v>
      </c>
      <c r="J405" s="2">
        <v>40</v>
      </c>
      <c r="K405" s="2">
        <v>13.3</v>
      </c>
      <c r="L405" s="2">
        <v>0</v>
      </c>
      <c r="M405" s="143">
        <f t="shared" si="6"/>
        <v>0</v>
      </c>
      <c r="N405" s="2">
        <v>2</v>
      </c>
      <c r="O405" s="2">
        <v>60</v>
      </c>
      <c r="P405" s="2">
        <v>26</v>
      </c>
      <c r="Q405" s="2">
        <v>0.2</v>
      </c>
      <c r="R405" s="2">
        <v>2.4</v>
      </c>
      <c r="S405" s="2">
        <v>60</v>
      </c>
      <c r="T405" s="2">
        <v>8</v>
      </c>
      <c r="U405" s="2">
        <v>1</v>
      </c>
      <c r="V405" s="2"/>
    </row>
    <row r="406" spans="1:22">
      <c r="A406" s="1">
        <v>383</v>
      </c>
      <c r="B406" s="2" t="s">
        <v>887</v>
      </c>
      <c r="C406" s="2">
        <v>30</v>
      </c>
      <c r="D406" s="2" t="s">
        <v>270</v>
      </c>
      <c r="E406" s="2" t="s">
        <v>760</v>
      </c>
      <c r="F406" s="2">
        <v>17</v>
      </c>
      <c r="G406" s="2">
        <v>6</v>
      </c>
      <c r="H406" s="2">
        <v>5</v>
      </c>
      <c r="I406" s="2">
        <v>3</v>
      </c>
      <c r="J406" s="2">
        <v>22</v>
      </c>
      <c r="K406" s="2">
        <v>7.3</v>
      </c>
      <c r="L406" s="2">
        <v>1</v>
      </c>
      <c r="M406" s="143">
        <f t="shared" si="6"/>
        <v>0.33333333333333331</v>
      </c>
      <c r="N406" s="2">
        <v>1</v>
      </c>
      <c r="O406" s="2">
        <v>60</v>
      </c>
      <c r="P406" s="2">
        <v>14</v>
      </c>
      <c r="Q406" s="2">
        <v>0.2</v>
      </c>
      <c r="R406" s="2">
        <v>1.3</v>
      </c>
      <c r="S406" s="2">
        <v>60</v>
      </c>
      <c r="T406" s="2">
        <v>4.4000000000000004</v>
      </c>
      <c r="U406" s="2">
        <v>0</v>
      </c>
      <c r="V406" s="2" t="s">
        <v>659</v>
      </c>
    </row>
    <row r="407" spans="1:22">
      <c r="A407" s="1">
        <v>384</v>
      </c>
      <c r="B407" s="2" t="s">
        <v>886</v>
      </c>
      <c r="C407" s="2">
        <v>31</v>
      </c>
      <c r="D407" s="2" t="s">
        <v>264</v>
      </c>
      <c r="E407" s="2" t="s">
        <v>89</v>
      </c>
      <c r="F407" s="2">
        <v>12</v>
      </c>
      <c r="G407" s="2">
        <v>0</v>
      </c>
      <c r="H407" s="2">
        <v>7</v>
      </c>
      <c r="I407" s="2">
        <v>3</v>
      </c>
      <c r="J407" s="2">
        <v>30</v>
      </c>
      <c r="K407" s="2">
        <v>10</v>
      </c>
      <c r="L407" s="2">
        <v>0</v>
      </c>
      <c r="M407" s="143">
        <f t="shared" si="6"/>
        <v>0</v>
      </c>
      <c r="N407" s="2">
        <v>3</v>
      </c>
      <c r="O407" s="2">
        <v>42.9</v>
      </c>
      <c r="P407" s="2">
        <v>21</v>
      </c>
      <c r="Q407" s="2">
        <v>0.3</v>
      </c>
      <c r="R407" s="2">
        <v>2.5</v>
      </c>
      <c r="S407" s="2">
        <v>42.9</v>
      </c>
      <c r="T407" s="2">
        <v>4.3</v>
      </c>
      <c r="U407" s="2">
        <v>0</v>
      </c>
      <c r="V407" s="2"/>
    </row>
    <row r="408" spans="1:22">
      <c r="A408" s="1">
        <v>385</v>
      </c>
      <c r="B408" s="2" t="s">
        <v>813</v>
      </c>
      <c r="C408" s="2">
        <v>26</v>
      </c>
      <c r="D408" s="2" t="s">
        <v>654</v>
      </c>
      <c r="E408" s="2" t="s">
        <v>88</v>
      </c>
      <c r="F408" s="2">
        <v>13</v>
      </c>
      <c r="G408" s="2">
        <v>1</v>
      </c>
      <c r="H408" s="2">
        <v>11</v>
      </c>
      <c r="I408" s="2">
        <v>3</v>
      </c>
      <c r="J408" s="2">
        <v>25</v>
      </c>
      <c r="K408" s="2">
        <v>8.3000000000000007</v>
      </c>
      <c r="L408" s="2">
        <v>0</v>
      </c>
      <c r="M408" s="143">
        <f t="shared" si="6"/>
        <v>0</v>
      </c>
      <c r="N408" s="2">
        <v>2</v>
      </c>
      <c r="O408" s="2">
        <v>18.2</v>
      </c>
      <c r="P408" s="2">
        <v>12</v>
      </c>
      <c r="Q408" s="2">
        <v>0.2</v>
      </c>
      <c r="R408" s="2">
        <v>1.9</v>
      </c>
      <c r="S408" s="2">
        <v>27.3</v>
      </c>
      <c r="T408" s="2">
        <v>2.2999999999999998</v>
      </c>
      <c r="U408" s="2">
        <v>0</v>
      </c>
      <c r="V408" s="2"/>
    </row>
    <row r="409" spans="1:22">
      <c r="A409" s="1">
        <v>386</v>
      </c>
      <c r="B409" s="2" t="s">
        <v>885</v>
      </c>
      <c r="C409" s="2">
        <v>28</v>
      </c>
      <c r="D409" s="2" t="s">
        <v>293</v>
      </c>
      <c r="E409" s="2" t="s">
        <v>91</v>
      </c>
      <c r="F409" s="2">
        <v>5</v>
      </c>
      <c r="G409" s="2">
        <v>2</v>
      </c>
      <c r="H409" s="2">
        <v>6</v>
      </c>
      <c r="I409" s="2">
        <v>3</v>
      </c>
      <c r="J409" s="2">
        <v>7</v>
      </c>
      <c r="K409" s="2">
        <v>2.2999999999999998</v>
      </c>
      <c r="L409" s="2">
        <v>0</v>
      </c>
      <c r="M409" s="143">
        <f t="shared" si="6"/>
        <v>0</v>
      </c>
      <c r="N409" s="2">
        <v>1</v>
      </c>
      <c r="O409" s="2">
        <v>16.7</v>
      </c>
      <c r="P409" s="2">
        <v>3</v>
      </c>
      <c r="Q409" s="2">
        <v>0.6</v>
      </c>
      <c r="R409" s="2">
        <v>1.4</v>
      </c>
      <c r="S409" s="2">
        <v>50</v>
      </c>
      <c r="T409" s="2">
        <v>1.2</v>
      </c>
      <c r="U409" s="2">
        <v>0</v>
      </c>
      <c r="V409" s="2"/>
    </row>
    <row r="410" spans="1:22">
      <c r="A410" s="1">
        <v>387</v>
      </c>
      <c r="B410" s="2" t="s">
        <v>884</v>
      </c>
      <c r="C410" s="2">
        <v>24</v>
      </c>
      <c r="D410" s="2" t="s">
        <v>280</v>
      </c>
      <c r="E410" s="2" t="s">
        <v>89</v>
      </c>
      <c r="F410" s="2">
        <v>9</v>
      </c>
      <c r="G410" s="2">
        <v>0</v>
      </c>
      <c r="H410" s="2">
        <v>7</v>
      </c>
      <c r="I410" s="2">
        <v>3</v>
      </c>
      <c r="J410" s="2">
        <v>22</v>
      </c>
      <c r="K410" s="2">
        <v>7.3</v>
      </c>
      <c r="L410" s="2">
        <v>0</v>
      </c>
      <c r="M410" s="143">
        <f t="shared" si="6"/>
        <v>0</v>
      </c>
      <c r="N410" s="2">
        <v>2</v>
      </c>
      <c r="O410" s="2">
        <v>28.6</v>
      </c>
      <c r="P410" s="2">
        <v>11</v>
      </c>
      <c r="Q410" s="2">
        <v>0.3</v>
      </c>
      <c r="R410" s="2">
        <v>2.4</v>
      </c>
      <c r="S410" s="2">
        <v>42.9</v>
      </c>
      <c r="T410" s="2">
        <v>3.1</v>
      </c>
      <c r="U410" s="2">
        <v>0</v>
      </c>
      <c r="V410" s="2"/>
    </row>
    <row r="411" spans="1:22">
      <c r="A411" s="1">
        <v>388</v>
      </c>
      <c r="B411" s="2" t="s">
        <v>783</v>
      </c>
      <c r="C411" s="2">
        <v>23</v>
      </c>
      <c r="D411" s="2" t="s">
        <v>264</v>
      </c>
      <c r="E411" s="2" t="s">
        <v>88</v>
      </c>
      <c r="F411" s="2">
        <v>16</v>
      </c>
      <c r="G411" s="2">
        <v>0</v>
      </c>
      <c r="H411" s="2">
        <v>3</v>
      </c>
      <c r="I411" s="2">
        <v>3</v>
      </c>
      <c r="J411" s="2">
        <v>37</v>
      </c>
      <c r="K411" s="2">
        <v>12.3</v>
      </c>
      <c r="L411" s="2">
        <v>0</v>
      </c>
      <c r="M411" s="143">
        <f t="shared" si="6"/>
        <v>0</v>
      </c>
      <c r="N411" s="2">
        <v>2</v>
      </c>
      <c r="O411" s="2">
        <v>100</v>
      </c>
      <c r="P411" s="2">
        <v>17</v>
      </c>
      <c r="Q411" s="2">
        <v>0.2</v>
      </c>
      <c r="R411" s="2">
        <v>2.2999999999999998</v>
      </c>
      <c r="S411" s="2">
        <v>100</v>
      </c>
      <c r="T411" s="2">
        <v>12.3</v>
      </c>
      <c r="U411" s="2">
        <v>0</v>
      </c>
      <c r="V411" s="2"/>
    </row>
    <row r="412" spans="1:22">
      <c r="A412" s="1">
        <v>389</v>
      </c>
      <c r="B412" s="2" t="s">
        <v>599</v>
      </c>
      <c r="C412" s="2">
        <v>23</v>
      </c>
      <c r="D412" s="2" t="s">
        <v>272</v>
      </c>
      <c r="E412" s="2" t="s">
        <v>88</v>
      </c>
      <c r="F412" s="2">
        <v>7</v>
      </c>
      <c r="G412" s="2">
        <v>0</v>
      </c>
      <c r="H412" s="2">
        <v>5</v>
      </c>
      <c r="I412" s="2">
        <v>3</v>
      </c>
      <c r="J412" s="2">
        <v>18</v>
      </c>
      <c r="K412" s="2">
        <v>6</v>
      </c>
      <c r="L412" s="2">
        <v>0</v>
      </c>
      <c r="M412" s="143">
        <f t="shared" si="6"/>
        <v>0</v>
      </c>
      <c r="N412" s="2">
        <v>0</v>
      </c>
      <c r="O412" s="2">
        <v>20</v>
      </c>
      <c r="P412" s="2">
        <v>8</v>
      </c>
      <c r="Q412" s="2">
        <v>0.4</v>
      </c>
      <c r="R412" s="2">
        <v>2.6</v>
      </c>
      <c r="S412" s="2">
        <v>60</v>
      </c>
      <c r="T412" s="2">
        <v>3.6</v>
      </c>
      <c r="U412" s="2">
        <v>0</v>
      </c>
      <c r="V412" s="2"/>
    </row>
    <row r="413" spans="1:22">
      <c r="A413" s="1">
        <v>390</v>
      </c>
      <c r="B413" s="2" t="s">
        <v>799</v>
      </c>
      <c r="C413" s="2">
        <v>29</v>
      </c>
      <c r="D413" s="2" t="s">
        <v>265</v>
      </c>
      <c r="E413" s="2" t="s">
        <v>88</v>
      </c>
      <c r="F413" s="2">
        <v>9</v>
      </c>
      <c r="G413" s="2">
        <v>0</v>
      </c>
      <c r="H413" s="2">
        <v>3</v>
      </c>
      <c r="I413" s="2">
        <v>3</v>
      </c>
      <c r="J413" s="2">
        <v>19</v>
      </c>
      <c r="K413" s="2">
        <v>6.3</v>
      </c>
      <c r="L413" s="2">
        <v>0</v>
      </c>
      <c r="M413" s="143">
        <f t="shared" si="6"/>
        <v>0</v>
      </c>
      <c r="N413" s="2">
        <v>0</v>
      </c>
      <c r="O413" s="2">
        <v>100</v>
      </c>
      <c r="P413" s="2">
        <v>7</v>
      </c>
      <c r="Q413" s="2">
        <v>0.3</v>
      </c>
      <c r="R413" s="2">
        <v>2.1</v>
      </c>
      <c r="S413" s="2">
        <v>100</v>
      </c>
      <c r="T413" s="2">
        <v>6.3</v>
      </c>
      <c r="U413" s="2">
        <v>0</v>
      </c>
      <c r="V413" s="2"/>
    </row>
    <row r="414" spans="1:22">
      <c r="A414" s="1">
        <v>391</v>
      </c>
      <c r="B414" s="2" t="s">
        <v>324</v>
      </c>
      <c r="C414" s="2">
        <v>21</v>
      </c>
      <c r="D414" s="2" t="s">
        <v>265</v>
      </c>
      <c r="E414" s="2" t="s">
        <v>88</v>
      </c>
      <c r="F414" s="2">
        <v>15</v>
      </c>
      <c r="G414" s="2">
        <v>1</v>
      </c>
      <c r="H414" s="2">
        <v>6</v>
      </c>
      <c r="I414" s="2">
        <v>3</v>
      </c>
      <c r="J414" s="2">
        <v>8</v>
      </c>
      <c r="K414" s="2">
        <v>2.7</v>
      </c>
      <c r="L414" s="2">
        <v>0</v>
      </c>
      <c r="M414" s="143">
        <f t="shared" si="6"/>
        <v>0</v>
      </c>
      <c r="N414" s="2">
        <v>1</v>
      </c>
      <c r="O414" s="2">
        <v>16.7</v>
      </c>
      <c r="P414" s="2">
        <v>6</v>
      </c>
      <c r="Q414" s="2">
        <v>0.2</v>
      </c>
      <c r="R414" s="2">
        <v>0.5</v>
      </c>
      <c r="S414" s="2">
        <v>50</v>
      </c>
      <c r="T414" s="2">
        <v>1.3</v>
      </c>
      <c r="U414" s="2">
        <v>1</v>
      </c>
      <c r="V414" s="2"/>
    </row>
    <row r="415" spans="1:22">
      <c r="A415" s="1">
        <v>392</v>
      </c>
      <c r="B415" s="2" t="s">
        <v>883</v>
      </c>
      <c r="C415" s="2">
        <v>23</v>
      </c>
      <c r="D415" s="2" t="s">
        <v>664</v>
      </c>
      <c r="E415" s="2" t="s">
        <v>91</v>
      </c>
      <c r="F415" s="2">
        <v>15</v>
      </c>
      <c r="G415" s="2">
        <v>0</v>
      </c>
      <c r="H415" s="2">
        <v>3</v>
      </c>
      <c r="I415" s="2">
        <v>2</v>
      </c>
      <c r="J415" s="2">
        <v>20</v>
      </c>
      <c r="K415" s="2">
        <v>10</v>
      </c>
      <c r="L415" s="2">
        <v>0</v>
      </c>
      <c r="M415" s="143">
        <f t="shared" si="6"/>
        <v>0</v>
      </c>
      <c r="N415" s="2">
        <v>1</v>
      </c>
      <c r="O415" s="2">
        <v>33.299999999999997</v>
      </c>
      <c r="P415" s="2">
        <v>19</v>
      </c>
      <c r="Q415" s="2">
        <v>0.1</v>
      </c>
      <c r="R415" s="2">
        <v>1.3</v>
      </c>
      <c r="S415" s="2">
        <v>66.7</v>
      </c>
      <c r="T415" s="2">
        <v>6.7</v>
      </c>
      <c r="U415" s="2">
        <v>0</v>
      </c>
      <c r="V415" s="2"/>
    </row>
    <row r="416" spans="1:22">
      <c r="A416" s="1">
        <v>393</v>
      </c>
      <c r="B416" s="2" t="s">
        <v>882</v>
      </c>
      <c r="C416" s="2">
        <v>24</v>
      </c>
      <c r="D416" s="2" t="s">
        <v>654</v>
      </c>
      <c r="E416" s="2" t="s">
        <v>89</v>
      </c>
      <c r="F416" s="2">
        <v>9</v>
      </c>
      <c r="G416" s="2">
        <v>0</v>
      </c>
      <c r="H416" s="2">
        <v>6</v>
      </c>
      <c r="I416" s="2">
        <v>2</v>
      </c>
      <c r="J416" s="2">
        <v>22</v>
      </c>
      <c r="K416" s="2">
        <v>11</v>
      </c>
      <c r="L416" s="2">
        <v>0</v>
      </c>
      <c r="M416" s="143">
        <f t="shared" si="6"/>
        <v>0</v>
      </c>
      <c r="N416" s="2">
        <v>2</v>
      </c>
      <c r="O416" s="2">
        <v>33.299999999999997</v>
      </c>
      <c r="P416" s="2">
        <v>12</v>
      </c>
      <c r="Q416" s="2">
        <v>0.2</v>
      </c>
      <c r="R416" s="2">
        <v>2.4</v>
      </c>
      <c r="S416" s="2">
        <v>33.299999999999997</v>
      </c>
      <c r="T416" s="2">
        <v>3.7</v>
      </c>
      <c r="U416" s="2">
        <v>0</v>
      </c>
      <c r="V416" s="2"/>
    </row>
    <row r="417" spans="1:22">
      <c r="A417" s="1">
        <v>394</v>
      </c>
      <c r="B417" s="2" t="s">
        <v>803</v>
      </c>
      <c r="C417" s="2">
        <v>24</v>
      </c>
      <c r="D417" s="2" t="s">
        <v>291</v>
      </c>
      <c r="E417" s="2" t="s">
        <v>88</v>
      </c>
      <c r="F417" s="2">
        <v>17</v>
      </c>
      <c r="G417" s="2">
        <v>0</v>
      </c>
      <c r="H417" s="2">
        <v>3</v>
      </c>
      <c r="I417" s="2">
        <v>2</v>
      </c>
      <c r="J417" s="2">
        <v>11</v>
      </c>
      <c r="K417" s="2">
        <v>5.5</v>
      </c>
      <c r="L417" s="2">
        <v>0</v>
      </c>
      <c r="M417" s="143">
        <f t="shared" si="6"/>
        <v>0</v>
      </c>
      <c r="N417" s="2">
        <v>0</v>
      </c>
      <c r="O417" s="2">
        <v>33.299999999999997</v>
      </c>
      <c r="P417" s="2">
        <v>9</v>
      </c>
      <c r="Q417" s="2">
        <v>0.1</v>
      </c>
      <c r="R417" s="2">
        <v>0.6</v>
      </c>
      <c r="S417" s="2">
        <v>66.7</v>
      </c>
      <c r="T417" s="2">
        <v>3.7</v>
      </c>
      <c r="U417" s="2">
        <v>0</v>
      </c>
      <c r="V417" s="2"/>
    </row>
    <row r="418" spans="1:22">
      <c r="A418" s="1">
        <v>395</v>
      </c>
      <c r="B418" s="2" t="s">
        <v>881</v>
      </c>
      <c r="C418" s="2">
        <v>23</v>
      </c>
      <c r="D418" s="2" t="s">
        <v>265</v>
      </c>
      <c r="E418" s="2" t="s">
        <v>89</v>
      </c>
      <c r="F418" s="2">
        <v>3</v>
      </c>
      <c r="G418" s="2">
        <v>0</v>
      </c>
      <c r="H418" s="2">
        <v>4</v>
      </c>
      <c r="I418" s="2">
        <v>2</v>
      </c>
      <c r="J418" s="2">
        <v>11</v>
      </c>
      <c r="K418" s="2">
        <v>5.5</v>
      </c>
      <c r="L418" s="2">
        <v>0</v>
      </c>
      <c r="M418" s="143">
        <f t="shared" si="6"/>
        <v>0</v>
      </c>
      <c r="N418" s="2">
        <v>1</v>
      </c>
      <c r="O418" s="2">
        <v>25</v>
      </c>
      <c r="P418" s="2">
        <v>13</v>
      </c>
      <c r="Q418" s="2">
        <v>0.7</v>
      </c>
      <c r="R418" s="2">
        <v>3.7</v>
      </c>
      <c r="S418" s="2">
        <v>50</v>
      </c>
      <c r="T418" s="2">
        <v>2.8</v>
      </c>
      <c r="U418" s="2">
        <v>0</v>
      </c>
      <c r="V418" s="2"/>
    </row>
    <row r="419" spans="1:22">
      <c r="A419" s="1">
        <v>396</v>
      </c>
      <c r="B419" s="2" t="s">
        <v>780</v>
      </c>
      <c r="C419" s="2">
        <v>27</v>
      </c>
      <c r="D419" s="2" t="s">
        <v>281</v>
      </c>
      <c r="E419" s="2" t="s">
        <v>89</v>
      </c>
      <c r="F419" s="2">
        <v>15</v>
      </c>
      <c r="G419" s="2">
        <v>2</v>
      </c>
      <c r="H419" s="2">
        <v>8</v>
      </c>
      <c r="I419" s="2">
        <v>2</v>
      </c>
      <c r="J419" s="2">
        <v>67</v>
      </c>
      <c r="K419" s="2">
        <v>33.5</v>
      </c>
      <c r="L419" s="2">
        <v>1</v>
      </c>
      <c r="M419" s="143">
        <f t="shared" si="6"/>
        <v>0.5</v>
      </c>
      <c r="N419" s="2">
        <v>2</v>
      </c>
      <c r="O419" s="2">
        <v>25</v>
      </c>
      <c r="P419" s="2">
        <v>54</v>
      </c>
      <c r="Q419" s="2">
        <v>0.1</v>
      </c>
      <c r="R419" s="2">
        <v>4.5</v>
      </c>
      <c r="S419" s="2">
        <v>25</v>
      </c>
      <c r="T419" s="2">
        <v>8.4</v>
      </c>
      <c r="U419" s="2">
        <v>0</v>
      </c>
      <c r="V419" s="2"/>
    </row>
    <row r="420" spans="1:22">
      <c r="A420" s="1">
        <v>397</v>
      </c>
      <c r="B420" s="2" t="s">
        <v>880</v>
      </c>
      <c r="C420" s="2">
        <v>26</v>
      </c>
      <c r="D420" s="2" t="s">
        <v>287</v>
      </c>
      <c r="E420" s="2" t="s">
        <v>89</v>
      </c>
      <c r="F420" s="2">
        <v>3</v>
      </c>
      <c r="G420" s="2">
        <v>0</v>
      </c>
      <c r="H420" s="2">
        <v>2</v>
      </c>
      <c r="I420" s="2">
        <v>2</v>
      </c>
      <c r="J420" s="2">
        <v>12</v>
      </c>
      <c r="K420" s="2">
        <v>6</v>
      </c>
      <c r="L420" s="2">
        <v>0</v>
      </c>
      <c r="M420" s="143">
        <f t="shared" si="6"/>
        <v>0</v>
      </c>
      <c r="N420" s="2">
        <v>0</v>
      </c>
      <c r="O420" s="2">
        <v>100</v>
      </c>
      <c r="P420" s="2">
        <v>7</v>
      </c>
      <c r="Q420" s="2">
        <v>0.7</v>
      </c>
      <c r="R420" s="2">
        <v>4</v>
      </c>
      <c r="S420" s="2">
        <v>100</v>
      </c>
      <c r="T420" s="2">
        <v>6</v>
      </c>
      <c r="U420" s="2">
        <v>0</v>
      </c>
      <c r="V420" s="2"/>
    </row>
    <row r="421" spans="1:22">
      <c r="A421" s="1">
        <v>398</v>
      </c>
      <c r="B421" s="2" t="s">
        <v>593</v>
      </c>
      <c r="C421" s="2">
        <v>24</v>
      </c>
      <c r="D421" s="2" t="s">
        <v>268</v>
      </c>
      <c r="E421" s="2" t="s">
        <v>91</v>
      </c>
      <c r="F421" s="2">
        <v>2</v>
      </c>
      <c r="G421" s="2">
        <v>1</v>
      </c>
      <c r="H421" s="2">
        <v>3</v>
      </c>
      <c r="I421" s="2">
        <v>2</v>
      </c>
      <c r="J421" s="2">
        <v>7</v>
      </c>
      <c r="K421" s="2">
        <v>3.5</v>
      </c>
      <c r="L421" s="2">
        <v>0</v>
      </c>
      <c r="M421" s="143">
        <f t="shared" si="6"/>
        <v>0</v>
      </c>
      <c r="N421" s="2">
        <v>1</v>
      </c>
      <c r="O421" s="2">
        <v>33.299999999999997</v>
      </c>
      <c r="P421" s="2">
        <v>4</v>
      </c>
      <c r="Q421" s="2">
        <v>1</v>
      </c>
      <c r="R421" s="2">
        <v>3.5</v>
      </c>
      <c r="S421" s="2">
        <v>66.7</v>
      </c>
      <c r="T421" s="2">
        <v>2.2999999999999998</v>
      </c>
      <c r="U421" s="2">
        <v>0</v>
      </c>
      <c r="V421" s="2"/>
    </row>
    <row r="422" spans="1:22">
      <c r="A422" s="1">
        <v>399</v>
      </c>
      <c r="B422" s="2" t="s">
        <v>879</v>
      </c>
      <c r="C422" s="2">
        <v>26</v>
      </c>
      <c r="D422" s="2" t="s">
        <v>291</v>
      </c>
      <c r="E422" s="2" t="s">
        <v>89</v>
      </c>
      <c r="F422" s="2">
        <v>6</v>
      </c>
      <c r="G422" s="2">
        <v>0</v>
      </c>
      <c r="H422" s="2">
        <v>2</v>
      </c>
      <c r="I422" s="2">
        <v>2</v>
      </c>
      <c r="J422" s="2">
        <v>17</v>
      </c>
      <c r="K422" s="2">
        <v>8.5</v>
      </c>
      <c r="L422" s="2">
        <v>0</v>
      </c>
      <c r="M422" s="143">
        <f t="shared" si="6"/>
        <v>0</v>
      </c>
      <c r="N422" s="2">
        <v>1</v>
      </c>
      <c r="O422" s="2">
        <v>100</v>
      </c>
      <c r="P422" s="2">
        <v>11</v>
      </c>
      <c r="Q422" s="2">
        <v>0.3</v>
      </c>
      <c r="R422" s="2">
        <v>2.8</v>
      </c>
      <c r="S422" s="2">
        <v>100</v>
      </c>
      <c r="T422" s="2">
        <v>8.5</v>
      </c>
      <c r="U422" s="2">
        <v>0</v>
      </c>
      <c r="V422" s="2"/>
    </row>
    <row r="423" spans="1:22">
      <c r="A423" s="1">
        <v>400</v>
      </c>
      <c r="B423" s="2" t="s">
        <v>346</v>
      </c>
      <c r="C423" s="2">
        <v>24</v>
      </c>
      <c r="D423" s="2" t="s">
        <v>268</v>
      </c>
      <c r="E423" s="2" t="s">
        <v>88</v>
      </c>
      <c r="F423" s="2">
        <v>11</v>
      </c>
      <c r="G423" s="2">
        <v>0</v>
      </c>
      <c r="H423" s="2">
        <v>4</v>
      </c>
      <c r="I423" s="2">
        <v>2</v>
      </c>
      <c r="J423" s="2">
        <v>2</v>
      </c>
      <c r="K423" s="2">
        <v>1</v>
      </c>
      <c r="L423" s="2">
        <v>0</v>
      </c>
      <c r="M423" s="143">
        <f t="shared" si="6"/>
        <v>0</v>
      </c>
      <c r="N423" s="2">
        <v>0</v>
      </c>
      <c r="O423" s="2">
        <v>0</v>
      </c>
      <c r="P423" s="2">
        <v>1</v>
      </c>
      <c r="Q423" s="2">
        <v>0.2</v>
      </c>
      <c r="R423" s="2">
        <v>0.2</v>
      </c>
      <c r="S423" s="2">
        <v>50</v>
      </c>
      <c r="T423" s="2">
        <v>0.5</v>
      </c>
      <c r="U423" s="2">
        <v>1</v>
      </c>
      <c r="V423" s="2"/>
    </row>
    <row r="424" spans="1:22">
      <c r="A424" s="1">
        <v>401</v>
      </c>
      <c r="B424" s="2" t="s">
        <v>878</v>
      </c>
      <c r="C424" s="2">
        <v>25</v>
      </c>
      <c r="D424" s="2" t="s">
        <v>676</v>
      </c>
      <c r="E424" s="2" t="s">
        <v>89</v>
      </c>
      <c r="F424" s="2">
        <v>5</v>
      </c>
      <c r="G424" s="2">
        <v>1</v>
      </c>
      <c r="H424" s="2">
        <v>6</v>
      </c>
      <c r="I424" s="2">
        <v>2</v>
      </c>
      <c r="J424" s="2">
        <v>48</v>
      </c>
      <c r="K424" s="2">
        <v>24</v>
      </c>
      <c r="L424" s="2">
        <v>0</v>
      </c>
      <c r="M424" s="143">
        <f t="shared" si="6"/>
        <v>0</v>
      </c>
      <c r="N424" s="2">
        <v>2</v>
      </c>
      <c r="O424" s="2">
        <v>33.299999999999997</v>
      </c>
      <c r="P424" s="2">
        <v>25</v>
      </c>
      <c r="Q424" s="2">
        <v>0.4</v>
      </c>
      <c r="R424" s="2">
        <v>9.6</v>
      </c>
      <c r="S424" s="2">
        <v>33.299999999999997</v>
      </c>
      <c r="T424" s="2">
        <v>8</v>
      </c>
      <c r="U424" s="2">
        <v>1</v>
      </c>
      <c r="V424" s="2"/>
    </row>
    <row r="425" spans="1:22">
      <c r="A425" s="1">
        <v>402</v>
      </c>
      <c r="B425" s="2" t="s">
        <v>773</v>
      </c>
      <c r="C425" s="2">
        <v>27</v>
      </c>
      <c r="D425" s="2" t="s">
        <v>266</v>
      </c>
      <c r="E425" s="2" t="s">
        <v>89</v>
      </c>
      <c r="F425" s="2">
        <v>15</v>
      </c>
      <c r="G425" s="2">
        <v>0</v>
      </c>
      <c r="H425" s="2">
        <v>2</v>
      </c>
      <c r="I425" s="2">
        <v>2</v>
      </c>
      <c r="J425" s="2">
        <v>6</v>
      </c>
      <c r="K425" s="2">
        <v>3</v>
      </c>
      <c r="L425" s="2">
        <v>0</v>
      </c>
      <c r="M425" s="143">
        <f t="shared" si="6"/>
        <v>0</v>
      </c>
      <c r="N425" s="2">
        <v>1</v>
      </c>
      <c r="O425" s="2">
        <v>50</v>
      </c>
      <c r="P425" s="2">
        <v>11</v>
      </c>
      <c r="Q425" s="2">
        <v>0.1</v>
      </c>
      <c r="R425" s="2">
        <v>0.4</v>
      </c>
      <c r="S425" s="2">
        <v>100</v>
      </c>
      <c r="T425" s="2">
        <v>3</v>
      </c>
      <c r="U425" s="2">
        <v>0</v>
      </c>
      <c r="V425" s="2"/>
    </row>
    <row r="426" spans="1:22">
      <c r="A426" s="1">
        <v>403</v>
      </c>
      <c r="B426" s="2" t="s">
        <v>877</v>
      </c>
      <c r="C426" s="2">
        <v>26</v>
      </c>
      <c r="D426" s="2" t="s">
        <v>267</v>
      </c>
      <c r="E426" s="2" t="s">
        <v>91</v>
      </c>
      <c r="F426" s="2">
        <v>7</v>
      </c>
      <c r="G426" s="2">
        <v>2</v>
      </c>
      <c r="H426" s="2">
        <v>3</v>
      </c>
      <c r="I426" s="2">
        <v>2</v>
      </c>
      <c r="J426" s="2">
        <v>10</v>
      </c>
      <c r="K426" s="2">
        <v>5</v>
      </c>
      <c r="L426" s="2">
        <v>0</v>
      </c>
      <c r="M426" s="143">
        <f t="shared" si="6"/>
        <v>0</v>
      </c>
      <c r="N426" s="2">
        <v>0</v>
      </c>
      <c r="O426" s="2">
        <v>33.299999999999997</v>
      </c>
      <c r="P426" s="2">
        <v>6</v>
      </c>
      <c r="Q426" s="2">
        <v>0.3</v>
      </c>
      <c r="R426" s="2">
        <v>1.4</v>
      </c>
      <c r="S426" s="2">
        <v>66.7</v>
      </c>
      <c r="T426" s="2">
        <v>3.3</v>
      </c>
      <c r="U426" s="2">
        <v>0</v>
      </c>
      <c r="V426" s="2"/>
    </row>
    <row r="427" spans="1:22">
      <c r="A427" s="1">
        <v>404</v>
      </c>
      <c r="B427" s="2" t="s">
        <v>791</v>
      </c>
      <c r="C427" s="2">
        <v>26</v>
      </c>
      <c r="D427" s="2" t="s">
        <v>268</v>
      </c>
      <c r="E427" s="2" t="s">
        <v>88</v>
      </c>
      <c r="F427" s="2">
        <v>5</v>
      </c>
      <c r="G427" s="2">
        <v>0</v>
      </c>
      <c r="H427" s="2">
        <v>3</v>
      </c>
      <c r="I427" s="2">
        <v>2</v>
      </c>
      <c r="J427" s="2">
        <v>0</v>
      </c>
      <c r="K427" s="2">
        <v>0</v>
      </c>
      <c r="L427" s="2">
        <v>0</v>
      </c>
      <c r="M427" s="143">
        <f t="shared" si="6"/>
        <v>0</v>
      </c>
      <c r="N427" s="2">
        <v>0</v>
      </c>
      <c r="O427" s="2">
        <v>0</v>
      </c>
      <c r="P427" s="2"/>
      <c r="Q427" s="2">
        <v>0.4</v>
      </c>
      <c r="R427" s="2">
        <v>0</v>
      </c>
      <c r="S427" s="2">
        <v>66.7</v>
      </c>
      <c r="T427" s="2">
        <v>0</v>
      </c>
      <c r="U427" s="2">
        <v>0</v>
      </c>
      <c r="V427" s="2"/>
    </row>
    <row r="428" spans="1:22">
      <c r="A428" s="1">
        <v>405</v>
      </c>
      <c r="B428" s="2" t="s">
        <v>876</v>
      </c>
      <c r="C428" s="2">
        <v>32</v>
      </c>
      <c r="D428" s="2" t="s">
        <v>279</v>
      </c>
      <c r="E428" s="2" t="s">
        <v>91</v>
      </c>
      <c r="F428" s="2">
        <v>9</v>
      </c>
      <c r="G428" s="2">
        <v>1</v>
      </c>
      <c r="H428" s="2">
        <v>4</v>
      </c>
      <c r="I428" s="2">
        <v>2</v>
      </c>
      <c r="J428" s="2">
        <v>9</v>
      </c>
      <c r="K428" s="2">
        <v>4.5</v>
      </c>
      <c r="L428" s="2">
        <v>0</v>
      </c>
      <c r="M428" s="143">
        <f t="shared" si="6"/>
        <v>0</v>
      </c>
      <c r="N428" s="2">
        <v>0</v>
      </c>
      <c r="O428" s="2">
        <v>0</v>
      </c>
      <c r="P428" s="2">
        <v>7</v>
      </c>
      <c r="Q428" s="2">
        <v>0.2</v>
      </c>
      <c r="R428" s="2">
        <v>1</v>
      </c>
      <c r="S428" s="2">
        <v>50</v>
      </c>
      <c r="T428" s="2">
        <v>2.2999999999999998</v>
      </c>
      <c r="U428" s="2">
        <v>0</v>
      </c>
      <c r="V428" s="2"/>
    </row>
    <row r="429" spans="1:22">
      <c r="A429" s="1">
        <v>406</v>
      </c>
      <c r="B429" s="2" t="s">
        <v>875</v>
      </c>
      <c r="C429" s="2">
        <v>26</v>
      </c>
      <c r="D429" s="2" t="s">
        <v>278</v>
      </c>
      <c r="E429" s="2" t="s">
        <v>89</v>
      </c>
      <c r="F429" s="2">
        <v>1</v>
      </c>
      <c r="G429" s="2">
        <v>0</v>
      </c>
      <c r="H429" s="2">
        <v>3</v>
      </c>
      <c r="I429" s="2">
        <v>2</v>
      </c>
      <c r="J429" s="2">
        <v>40</v>
      </c>
      <c r="K429" s="2">
        <v>20</v>
      </c>
      <c r="L429" s="2">
        <v>0</v>
      </c>
      <c r="M429" s="143">
        <f t="shared" si="6"/>
        <v>0</v>
      </c>
      <c r="N429" s="2">
        <v>2</v>
      </c>
      <c r="O429" s="2">
        <v>66.7</v>
      </c>
      <c r="P429" s="2">
        <v>22</v>
      </c>
      <c r="Q429" s="2">
        <v>2</v>
      </c>
      <c r="R429" s="2">
        <v>40</v>
      </c>
      <c r="S429" s="2">
        <v>66.7</v>
      </c>
      <c r="T429" s="2">
        <v>13.3</v>
      </c>
      <c r="U429" s="2">
        <v>1</v>
      </c>
      <c r="V429" s="2"/>
    </row>
    <row r="430" spans="1:22">
      <c r="A430" s="1">
        <v>407</v>
      </c>
      <c r="B430" s="2" t="s">
        <v>874</v>
      </c>
      <c r="C430" s="2">
        <v>26</v>
      </c>
      <c r="D430" s="2" t="s">
        <v>277</v>
      </c>
      <c r="E430" s="2" t="s">
        <v>89</v>
      </c>
      <c r="F430" s="2">
        <v>4</v>
      </c>
      <c r="G430" s="2">
        <v>0</v>
      </c>
      <c r="H430" s="2">
        <v>3</v>
      </c>
      <c r="I430" s="2">
        <v>2</v>
      </c>
      <c r="J430" s="2">
        <v>44</v>
      </c>
      <c r="K430" s="2">
        <v>22</v>
      </c>
      <c r="L430" s="2">
        <v>0</v>
      </c>
      <c r="M430" s="143">
        <f t="shared" si="6"/>
        <v>0</v>
      </c>
      <c r="N430" s="2">
        <v>2</v>
      </c>
      <c r="O430" s="2">
        <v>66.7</v>
      </c>
      <c r="P430" s="2">
        <v>28</v>
      </c>
      <c r="Q430" s="2">
        <v>0.5</v>
      </c>
      <c r="R430" s="2">
        <v>11</v>
      </c>
      <c r="S430" s="2">
        <v>66.7</v>
      </c>
      <c r="T430" s="2">
        <v>14.7</v>
      </c>
      <c r="U430" s="2">
        <v>0</v>
      </c>
      <c r="V430" s="2"/>
    </row>
    <row r="431" spans="1:22">
      <c r="A431" s="1">
        <v>408</v>
      </c>
      <c r="B431" s="2" t="s">
        <v>873</v>
      </c>
      <c r="C431" s="2">
        <v>27</v>
      </c>
      <c r="D431" s="2" t="s">
        <v>662</v>
      </c>
      <c r="E431" s="2" t="s">
        <v>89</v>
      </c>
      <c r="F431" s="2">
        <v>3</v>
      </c>
      <c r="G431" s="2">
        <v>0</v>
      </c>
      <c r="H431" s="2">
        <v>3</v>
      </c>
      <c r="I431" s="2">
        <v>2</v>
      </c>
      <c r="J431" s="2">
        <v>18</v>
      </c>
      <c r="K431" s="2">
        <v>9</v>
      </c>
      <c r="L431" s="2">
        <v>1</v>
      </c>
      <c r="M431" s="143">
        <f t="shared" si="6"/>
        <v>0.5</v>
      </c>
      <c r="N431" s="2">
        <v>2</v>
      </c>
      <c r="O431" s="2">
        <v>66.7</v>
      </c>
      <c r="P431" s="2">
        <v>9</v>
      </c>
      <c r="Q431" s="2">
        <v>0.7</v>
      </c>
      <c r="R431" s="2">
        <v>6</v>
      </c>
      <c r="S431" s="2">
        <v>66.7</v>
      </c>
      <c r="T431" s="2">
        <v>6</v>
      </c>
      <c r="U431" s="2">
        <v>0</v>
      </c>
      <c r="V431" s="2"/>
    </row>
    <row r="432" spans="1:22">
      <c r="A432" s="1">
        <v>409</v>
      </c>
      <c r="B432" s="2" t="s">
        <v>872</v>
      </c>
      <c r="C432" s="2">
        <v>23</v>
      </c>
      <c r="D432" s="2" t="s">
        <v>264</v>
      </c>
      <c r="E432" s="2" t="s">
        <v>89</v>
      </c>
      <c r="F432" s="2">
        <v>2</v>
      </c>
      <c r="G432" s="2">
        <v>0</v>
      </c>
      <c r="H432" s="2">
        <v>3</v>
      </c>
      <c r="I432" s="2">
        <v>2</v>
      </c>
      <c r="J432" s="2">
        <v>6</v>
      </c>
      <c r="K432" s="2">
        <v>3</v>
      </c>
      <c r="L432" s="2">
        <v>0</v>
      </c>
      <c r="M432" s="143">
        <f t="shared" si="6"/>
        <v>0</v>
      </c>
      <c r="N432" s="2">
        <v>0</v>
      </c>
      <c r="O432" s="2">
        <v>0</v>
      </c>
      <c r="P432" s="2">
        <v>4</v>
      </c>
      <c r="Q432" s="2">
        <v>1</v>
      </c>
      <c r="R432" s="2">
        <v>3</v>
      </c>
      <c r="S432" s="2">
        <v>66.7</v>
      </c>
      <c r="T432" s="2">
        <v>2</v>
      </c>
      <c r="U432" s="2">
        <v>0</v>
      </c>
      <c r="V432" s="2"/>
    </row>
    <row r="433" spans="1:22">
      <c r="A433" s="1">
        <v>410</v>
      </c>
      <c r="B433" s="2" t="s">
        <v>562</v>
      </c>
      <c r="C433" s="2">
        <v>22</v>
      </c>
      <c r="D433" s="2" t="s">
        <v>664</v>
      </c>
      <c r="E433" s="2" t="s">
        <v>89</v>
      </c>
      <c r="F433" s="2">
        <v>11</v>
      </c>
      <c r="G433" s="2">
        <v>1</v>
      </c>
      <c r="H433" s="2">
        <v>4</v>
      </c>
      <c r="I433" s="2">
        <v>1</v>
      </c>
      <c r="J433" s="2">
        <v>12</v>
      </c>
      <c r="K433" s="2">
        <v>12</v>
      </c>
      <c r="L433" s="2">
        <v>0</v>
      </c>
      <c r="M433" s="143">
        <f t="shared" si="6"/>
        <v>0</v>
      </c>
      <c r="N433" s="2">
        <v>1</v>
      </c>
      <c r="O433" s="2">
        <v>25</v>
      </c>
      <c r="P433" s="2">
        <v>12</v>
      </c>
      <c r="Q433" s="2">
        <v>0.1</v>
      </c>
      <c r="R433" s="2">
        <v>1.1000000000000001</v>
      </c>
      <c r="S433" s="2">
        <v>25</v>
      </c>
      <c r="T433" s="2">
        <v>3</v>
      </c>
      <c r="U433" s="2">
        <v>0</v>
      </c>
      <c r="V433" s="2"/>
    </row>
    <row r="434" spans="1:22">
      <c r="A434" s="1">
        <v>411</v>
      </c>
      <c r="B434" s="2" t="s">
        <v>871</v>
      </c>
      <c r="C434" s="2">
        <v>27</v>
      </c>
      <c r="D434" s="2" t="s">
        <v>283</v>
      </c>
      <c r="E434" s="2" t="s">
        <v>89</v>
      </c>
      <c r="F434" s="2">
        <v>4</v>
      </c>
      <c r="G434" s="2">
        <v>0</v>
      </c>
      <c r="H434" s="2">
        <v>2</v>
      </c>
      <c r="I434" s="2">
        <v>1</v>
      </c>
      <c r="J434" s="2">
        <v>17</v>
      </c>
      <c r="K434" s="2">
        <v>17</v>
      </c>
      <c r="L434" s="2">
        <v>0</v>
      </c>
      <c r="M434" s="143">
        <f t="shared" si="6"/>
        <v>0</v>
      </c>
      <c r="N434" s="2">
        <v>1</v>
      </c>
      <c r="O434" s="2">
        <v>50</v>
      </c>
      <c r="P434" s="2">
        <v>17</v>
      </c>
      <c r="Q434" s="2">
        <v>0.3</v>
      </c>
      <c r="R434" s="2">
        <v>4.3</v>
      </c>
      <c r="S434" s="2">
        <v>50</v>
      </c>
      <c r="T434" s="2">
        <v>8.5</v>
      </c>
      <c r="U434" s="2">
        <v>0</v>
      </c>
      <c r="V434" s="2"/>
    </row>
    <row r="435" spans="1:22">
      <c r="A435" s="1">
        <v>412</v>
      </c>
      <c r="B435" s="2" t="s">
        <v>797</v>
      </c>
      <c r="C435" s="2">
        <v>29</v>
      </c>
      <c r="D435" s="2" t="s">
        <v>293</v>
      </c>
      <c r="E435" s="2" t="s">
        <v>88</v>
      </c>
      <c r="F435" s="2">
        <v>6</v>
      </c>
      <c r="G435" s="2">
        <v>0</v>
      </c>
      <c r="H435" s="2">
        <v>3</v>
      </c>
      <c r="I435" s="2">
        <v>1</v>
      </c>
      <c r="J435" s="2">
        <v>-2</v>
      </c>
      <c r="K435" s="2">
        <v>-2</v>
      </c>
      <c r="L435" s="2">
        <v>0</v>
      </c>
      <c r="M435" s="143">
        <f t="shared" si="6"/>
        <v>0</v>
      </c>
      <c r="N435" s="2">
        <v>0</v>
      </c>
      <c r="O435" s="2">
        <v>0</v>
      </c>
      <c r="P435" s="2"/>
      <c r="Q435" s="2">
        <v>0.2</v>
      </c>
      <c r="R435" s="2">
        <v>-0.3</v>
      </c>
      <c r="S435" s="2">
        <v>33.299999999999997</v>
      </c>
      <c r="T435" s="2">
        <v>-0.7</v>
      </c>
      <c r="U435" s="2">
        <v>0</v>
      </c>
      <c r="V435" s="2"/>
    </row>
    <row r="436" spans="1:22">
      <c r="A436" s="1">
        <v>413</v>
      </c>
      <c r="B436" s="2" t="s">
        <v>870</v>
      </c>
      <c r="C436" s="2">
        <v>27</v>
      </c>
      <c r="D436" s="2" t="s">
        <v>676</v>
      </c>
      <c r="E436" s="2" t="s">
        <v>827</v>
      </c>
      <c r="F436" s="2">
        <v>17</v>
      </c>
      <c r="G436" s="2">
        <v>3</v>
      </c>
      <c r="H436" s="2">
        <v>1</v>
      </c>
      <c r="I436" s="2">
        <v>1</v>
      </c>
      <c r="J436" s="2">
        <v>5</v>
      </c>
      <c r="K436" s="2">
        <v>5</v>
      </c>
      <c r="L436" s="2">
        <v>0</v>
      </c>
      <c r="M436" s="143">
        <f t="shared" si="6"/>
        <v>0</v>
      </c>
      <c r="N436" s="2">
        <v>1</v>
      </c>
      <c r="O436" s="2">
        <v>100</v>
      </c>
      <c r="P436" s="2">
        <v>5</v>
      </c>
      <c r="Q436" s="2">
        <v>0.1</v>
      </c>
      <c r="R436" s="2">
        <v>0.3</v>
      </c>
      <c r="S436" s="2">
        <v>100</v>
      </c>
      <c r="T436" s="2">
        <v>5</v>
      </c>
      <c r="U436" s="2">
        <v>0</v>
      </c>
      <c r="V436" s="2"/>
    </row>
    <row r="437" spans="1:22">
      <c r="A437" s="1">
        <v>414</v>
      </c>
      <c r="B437" s="2" t="s">
        <v>869</v>
      </c>
      <c r="C437" s="2">
        <v>31</v>
      </c>
      <c r="D437" s="2" t="s">
        <v>265</v>
      </c>
      <c r="E437" s="2" t="s">
        <v>89</v>
      </c>
      <c r="F437" s="2">
        <v>2</v>
      </c>
      <c r="G437" s="2">
        <v>0</v>
      </c>
      <c r="H437" s="2">
        <v>4</v>
      </c>
      <c r="I437" s="2">
        <v>1</v>
      </c>
      <c r="J437" s="2">
        <v>5</v>
      </c>
      <c r="K437" s="2">
        <v>5</v>
      </c>
      <c r="L437" s="2">
        <v>0</v>
      </c>
      <c r="M437" s="143">
        <f t="shared" si="6"/>
        <v>0</v>
      </c>
      <c r="N437" s="2">
        <v>0</v>
      </c>
      <c r="O437" s="2">
        <v>0</v>
      </c>
      <c r="P437" s="2">
        <v>5</v>
      </c>
      <c r="Q437" s="2">
        <v>0.5</v>
      </c>
      <c r="R437" s="2">
        <v>2.5</v>
      </c>
      <c r="S437" s="2">
        <v>25</v>
      </c>
      <c r="T437" s="2">
        <v>1.3</v>
      </c>
      <c r="U437" s="2">
        <v>0</v>
      </c>
      <c r="V437" s="2"/>
    </row>
    <row r="438" spans="1:22">
      <c r="A438" s="1">
        <v>415</v>
      </c>
      <c r="B438" s="2" t="s">
        <v>781</v>
      </c>
      <c r="C438" s="2">
        <v>24</v>
      </c>
      <c r="D438" s="2" t="s">
        <v>662</v>
      </c>
      <c r="E438" s="2" t="s">
        <v>88</v>
      </c>
      <c r="F438" s="2">
        <v>3</v>
      </c>
      <c r="G438" s="2">
        <v>0</v>
      </c>
      <c r="H438" s="2">
        <v>2</v>
      </c>
      <c r="I438" s="2">
        <v>1</v>
      </c>
      <c r="J438" s="2">
        <v>-4</v>
      </c>
      <c r="K438" s="2">
        <v>-4</v>
      </c>
      <c r="L438" s="2">
        <v>0</v>
      </c>
      <c r="M438" s="143">
        <f t="shared" si="6"/>
        <v>0</v>
      </c>
      <c r="N438" s="2">
        <v>0</v>
      </c>
      <c r="O438" s="2">
        <v>0</v>
      </c>
      <c r="P438" s="2">
        <v>-4</v>
      </c>
      <c r="Q438" s="2">
        <v>0.3</v>
      </c>
      <c r="R438" s="2">
        <v>-1.3</v>
      </c>
      <c r="S438" s="2">
        <v>50</v>
      </c>
      <c r="T438" s="2">
        <v>-2</v>
      </c>
      <c r="U438" s="2">
        <v>0</v>
      </c>
      <c r="V438" s="2"/>
    </row>
    <row r="439" spans="1:22">
      <c r="A439" s="1">
        <v>416</v>
      </c>
      <c r="B439" s="2" t="s">
        <v>789</v>
      </c>
      <c r="C439" s="2">
        <v>29</v>
      </c>
      <c r="D439" s="2" t="s">
        <v>272</v>
      </c>
      <c r="E439" s="2" t="s">
        <v>88</v>
      </c>
      <c r="F439" s="2">
        <v>2</v>
      </c>
      <c r="G439" s="2">
        <v>0</v>
      </c>
      <c r="H439" s="2">
        <v>1</v>
      </c>
      <c r="I439" s="2">
        <v>1</v>
      </c>
      <c r="J439" s="2">
        <v>10</v>
      </c>
      <c r="K439" s="2">
        <v>10</v>
      </c>
      <c r="L439" s="2">
        <v>0</v>
      </c>
      <c r="M439" s="143">
        <f t="shared" si="6"/>
        <v>0</v>
      </c>
      <c r="N439" s="2">
        <v>1</v>
      </c>
      <c r="O439" s="2">
        <v>100</v>
      </c>
      <c r="P439" s="2">
        <v>10</v>
      </c>
      <c r="Q439" s="2">
        <v>0.5</v>
      </c>
      <c r="R439" s="2">
        <v>5</v>
      </c>
      <c r="S439" s="2">
        <v>100</v>
      </c>
      <c r="T439" s="2">
        <v>10</v>
      </c>
      <c r="U439" s="2">
        <v>0</v>
      </c>
      <c r="V439" s="2"/>
    </row>
    <row r="440" spans="1:22">
      <c r="A440" s="1">
        <v>417</v>
      </c>
      <c r="B440" s="2" t="s">
        <v>868</v>
      </c>
      <c r="C440" s="2">
        <v>25</v>
      </c>
      <c r="D440" s="2" t="s">
        <v>280</v>
      </c>
      <c r="E440" s="2" t="s">
        <v>89</v>
      </c>
      <c r="F440" s="2">
        <v>7</v>
      </c>
      <c r="G440" s="2">
        <v>1</v>
      </c>
      <c r="H440" s="2">
        <v>1</v>
      </c>
      <c r="I440" s="2">
        <v>1</v>
      </c>
      <c r="J440" s="2">
        <v>6</v>
      </c>
      <c r="K440" s="2">
        <v>6</v>
      </c>
      <c r="L440" s="2">
        <v>0</v>
      </c>
      <c r="M440" s="143">
        <f t="shared" si="6"/>
        <v>0</v>
      </c>
      <c r="N440" s="2">
        <v>1</v>
      </c>
      <c r="O440" s="2">
        <v>100</v>
      </c>
      <c r="P440" s="2">
        <v>6</v>
      </c>
      <c r="Q440" s="2">
        <v>0.1</v>
      </c>
      <c r="R440" s="2">
        <v>0.9</v>
      </c>
      <c r="S440" s="2">
        <v>100</v>
      </c>
      <c r="T440" s="2">
        <v>6</v>
      </c>
      <c r="U440" s="2">
        <v>0</v>
      </c>
      <c r="V440" s="2"/>
    </row>
    <row r="441" spans="1:22">
      <c r="A441" s="1">
        <v>418</v>
      </c>
      <c r="B441" s="2" t="s">
        <v>867</v>
      </c>
      <c r="C441" s="2">
        <v>26</v>
      </c>
      <c r="D441" s="2" t="s">
        <v>271</v>
      </c>
      <c r="E441" s="2" t="s">
        <v>91</v>
      </c>
      <c r="F441" s="2">
        <v>2</v>
      </c>
      <c r="G441" s="2">
        <v>0</v>
      </c>
      <c r="H441" s="2">
        <v>2</v>
      </c>
      <c r="I441" s="2">
        <v>1</v>
      </c>
      <c r="J441" s="2">
        <v>5</v>
      </c>
      <c r="K441" s="2">
        <v>5</v>
      </c>
      <c r="L441" s="2">
        <v>0</v>
      </c>
      <c r="M441" s="143">
        <f t="shared" si="6"/>
        <v>0</v>
      </c>
      <c r="N441" s="2">
        <v>0</v>
      </c>
      <c r="O441" s="2">
        <v>50</v>
      </c>
      <c r="P441" s="2">
        <v>5</v>
      </c>
      <c r="Q441" s="2">
        <v>0.5</v>
      </c>
      <c r="R441" s="2">
        <v>2.5</v>
      </c>
      <c r="S441" s="2">
        <v>50</v>
      </c>
      <c r="T441" s="2">
        <v>2.5</v>
      </c>
      <c r="U441" s="2">
        <v>0</v>
      </c>
      <c r="V441" s="2"/>
    </row>
    <row r="442" spans="1:22">
      <c r="A442" s="1">
        <v>419</v>
      </c>
      <c r="B442" s="2" t="s">
        <v>866</v>
      </c>
      <c r="C442" s="2">
        <v>26</v>
      </c>
      <c r="D442" s="2" t="s">
        <v>662</v>
      </c>
      <c r="E442" s="2" t="s">
        <v>732</v>
      </c>
      <c r="F442" s="2">
        <v>14</v>
      </c>
      <c r="G442" s="2">
        <v>14</v>
      </c>
      <c r="H442" s="2">
        <v>1</v>
      </c>
      <c r="I442" s="2">
        <v>1</v>
      </c>
      <c r="J442" s="2">
        <v>34</v>
      </c>
      <c r="K442" s="2">
        <v>34</v>
      </c>
      <c r="L442" s="2">
        <v>0</v>
      </c>
      <c r="M442" s="143">
        <f t="shared" si="6"/>
        <v>0</v>
      </c>
      <c r="N442" s="2">
        <v>1</v>
      </c>
      <c r="O442" s="2">
        <v>100</v>
      </c>
      <c r="P442" s="2">
        <v>34</v>
      </c>
      <c r="Q442" s="2">
        <v>0.1</v>
      </c>
      <c r="R442" s="2">
        <v>2.4</v>
      </c>
      <c r="S442" s="2">
        <v>100</v>
      </c>
      <c r="T442" s="2">
        <v>34</v>
      </c>
      <c r="U442" s="2">
        <v>0</v>
      </c>
      <c r="V442" s="2"/>
    </row>
    <row r="443" spans="1:22">
      <c r="A443" s="1">
        <v>420</v>
      </c>
      <c r="B443" s="2" t="s">
        <v>865</v>
      </c>
      <c r="C443" s="2">
        <v>29</v>
      </c>
      <c r="D443" s="2" t="s">
        <v>283</v>
      </c>
      <c r="E443" s="2" t="s">
        <v>91</v>
      </c>
      <c r="F443" s="2">
        <v>17</v>
      </c>
      <c r="G443" s="2">
        <v>0</v>
      </c>
      <c r="H443" s="2">
        <v>1</v>
      </c>
      <c r="I443" s="2">
        <v>1</v>
      </c>
      <c r="J443" s="2">
        <v>5</v>
      </c>
      <c r="K443" s="2">
        <v>5</v>
      </c>
      <c r="L443" s="2">
        <v>0</v>
      </c>
      <c r="M443" s="143">
        <f t="shared" si="6"/>
        <v>0</v>
      </c>
      <c r="N443" s="2">
        <v>0</v>
      </c>
      <c r="O443" s="2">
        <v>100</v>
      </c>
      <c r="P443" s="2">
        <v>5</v>
      </c>
      <c r="Q443" s="2">
        <v>0.1</v>
      </c>
      <c r="R443" s="2">
        <v>0.3</v>
      </c>
      <c r="S443" s="2">
        <v>100</v>
      </c>
      <c r="T443" s="2">
        <v>5</v>
      </c>
      <c r="U443" s="2">
        <v>0</v>
      </c>
      <c r="V443" s="2"/>
    </row>
    <row r="444" spans="1:22">
      <c r="A444" s="1">
        <v>421</v>
      </c>
      <c r="B444" s="2" t="s">
        <v>864</v>
      </c>
      <c r="C444" s="2">
        <v>24</v>
      </c>
      <c r="D444" s="2" t="s">
        <v>694</v>
      </c>
      <c r="E444" s="2" t="s">
        <v>91</v>
      </c>
      <c r="F444" s="2">
        <v>9</v>
      </c>
      <c r="G444" s="2">
        <v>0</v>
      </c>
      <c r="H444" s="2">
        <v>1</v>
      </c>
      <c r="I444" s="2">
        <v>1</v>
      </c>
      <c r="J444" s="2">
        <v>2</v>
      </c>
      <c r="K444" s="2">
        <v>2</v>
      </c>
      <c r="L444" s="2">
        <v>0</v>
      </c>
      <c r="M444" s="143">
        <f t="shared" si="6"/>
        <v>0</v>
      </c>
      <c r="N444" s="2">
        <v>0</v>
      </c>
      <c r="O444" s="2">
        <v>0</v>
      </c>
      <c r="P444" s="2">
        <v>2</v>
      </c>
      <c r="Q444" s="2">
        <v>0.1</v>
      </c>
      <c r="R444" s="2">
        <v>0.2</v>
      </c>
      <c r="S444" s="2">
        <v>100</v>
      </c>
      <c r="T444" s="2">
        <v>2</v>
      </c>
      <c r="U444" s="2">
        <v>0</v>
      </c>
      <c r="V444" s="2"/>
    </row>
    <row r="445" spans="1:22">
      <c r="A445" s="1">
        <v>422</v>
      </c>
      <c r="B445" s="2" t="s">
        <v>863</v>
      </c>
      <c r="C445" s="2">
        <v>29</v>
      </c>
      <c r="D445" s="2" t="s">
        <v>676</v>
      </c>
      <c r="E445" s="2" t="s">
        <v>91</v>
      </c>
      <c r="F445" s="2">
        <v>3</v>
      </c>
      <c r="G445" s="2">
        <v>0</v>
      </c>
      <c r="H445" s="2">
        <v>3</v>
      </c>
      <c r="I445" s="2">
        <v>1</v>
      </c>
      <c r="J445" s="2">
        <v>5</v>
      </c>
      <c r="K445" s="2">
        <v>5</v>
      </c>
      <c r="L445" s="2">
        <v>0</v>
      </c>
      <c r="M445" s="143">
        <f t="shared" si="6"/>
        <v>0</v>
      </c>
      <c r="N445" s="2">
        <v>1</v>
      </c>
      <c r="O445" s="2">
        <v>33.299999999999997</v>
      </c>
      <c r="P445" s="2">
        <v>5</v>
      </c>
      <c r="Q445" s="2">
        <v>0.3</v>
      </c>
      <c r="R445" s="2">
        <v>1.7</v>
      </c>
      <c r="S445" s="2">
        <v>33.299999999999997</v>
      </c>
      <c r="T445" s="2">
        <v>1.7</v>
      </c>
      <c r="U445" s="2">
        <v>0</v>
      </c>
      <c r="V445" s="2"/>
    </row>
    <row r="446" spans="1:22">
      <c r="A446" s="1">
        <v>423</v>
      </c>
      <c r="B446" s="2" t="s">
        <v>862</v>
      </c>
      <c r="C446" s="2">
        <v>27</v>
      </c>
      <c r="D446" s="2" t="s">
        <v>293</v>
      </c>
      <c r="E446" s="2" t="s">
        <v>91</v>
      </c>
      <c r="F446" s="2">
        <v>16</v>
      </c>
      <c r="G446" s="2">
        <v>0</v>
      </c>
      <c r="H446" s="2">
        <v>3</v>
      </c>
      <c r="I446" s="2">
        <v>1</v>
      </c>
      <c r="J446" s="2">
        <v>12</v>
      </c>
      <c r="K446" s="2">
        <v>12</v>
      </c>
      <c r="L446" s="2">
        <v>0</v>
      </c>
      <c r="M446" s="143">
        <f t="shared" si="6"/>
        <v>0</v>
      </c>
      <c r="N446" s="2">
        <v>1</v>
      </c>
      <c r="O446" s="2">
        <v>33.299999999999997</v>
      </c>
      <c r="P446" s="2">
        <v>12</v>
      </c>
      <c r="Q446" s="2">
        <v>0.1</v>
      </c>
      <c r="R446" s="2">
        <v>0.8</v>
      </c>
      <c r="S446" s="2">
        <v>33.299999999999997</v>
      </c>
      <c r="T446" s="2">
        <v>4</v>
      </c>
      <c r="U446" s="2">
        <v>0</v>
      </c>
      <c r="V446" s="2"/>
    </row>
    <row r="447" spans="1:22">
      <c r="A447" s="1">
        <v>424</v>
      </c>
      <c r="B447" s="2" t="s">
        <v>767</v>
      </c>
      <c r="C447" s="2">
        <v>27</v>
      </c>
      <c r="D447" s="2" t="s">
        <v>282</v>
      </c>
      <c r="E447" s="2" t="s">
        <v>88</v>
      </c>
      <c r="F447" s="2">
        <v>5</v>
      </c>
      <c r="G447" s="2">
        <v>0</v>
      </c>
      <c r="H447" s="2">
        <v>1</v>
      </c>
      <c r="I447" s="2">
        <v>1</v>
      </c>
      <c r="J447" s="2">
        <v>11</v>
      </c>
      <c r="K447" s="2">
        <v>11</v>
      </c>
      <c r="L447" s="2">
        <v>0</v>
      </c>
      <c r="M447" s="143">
        <f t="shared" si="6"/>
        <v>0</v>
      </c>
      <c r="N447" s="2">
        <v>0</v>
      </c>
      <c r="O447" s="2">
        <v>100</v>
      </c>
      <c r="P447" s="2">
        <v>11</v>
      </c>
      <c r="Q447" s="2">
        <v>0.2</v>
      </c>
      <c r="R447" s="2">
        <v>2.2000000000000002</v>
      </c>
      <c r="S447" s="2">
        <v>100</v>
      </c>
      <c r="T447" s="2">
        <v>11</v>
      </c>
      <c r="U447" s="2">
        <v>0</v>
      </c>
      <c r="V447" s="2"/>
    </row>
    <row r="448" spans="1:22">
      <c r="A448" s="1">
        <v>425</v>
      </c>
      <c r="B448" s="2" t="s">
        <v>314</v>
      </c>
      <c r="C448" s="2">
        <v>30</v>
      </c>
      <c r="D448" s="2" t="s">
        <v>264</v>
      </c>
      <c r="E448" s="2" t="s">
        <v>90</v>
      </c>
      <c r="F448" s="2">
        <v>17</v>
      </c>
      <c r="G448" s="2">
        <v>17</v>
      </c>
      <c r="H448" s="2">
        <v>1</v>
      </c>
      <c r="I448" s="2">
        <v>1</v>
      </c>
      <c r="J448" s="2">
        <v>7</v>
      </c>
      <c r="K448" s="2">
        <v>7</v>
      </c>
      <c r="L448" s="2">
        <v>1</v>
      </c>
      <c r="M448" s="143">
        <f t="shared" si="6"/>
        <v>1</v>
      </c>
      <c r="N448" s="2">
        <v>1</v>
      </c>
      <c r="O448" s="2">
        <v>100</v>
      </c>
      <c r="P448" s="2">
        <v>7</v>
      </c>
      <c r="Q448" s="2">
        <v>0.1</v>
      </c>
      <c r="R448" s="2">
        <v>0.4</v>
      </c>
      <c r="S448" s="2">
        <v>100</v>
      </c>
      <c r="T448" s="2">
        <v>7</v>
      </c>
      <c r="U448" s="2">
        <v>6</v>
      </c>
      <c r="V448" s="2" t="s">
        <v>715</v>
      </c>
    </row>
    <row r="449" spans="1:22">
      <c r="A449" s="1">
        <v>426</v>
      </c>
      <c r="B449" s="2" t="s">
        <v>861</v>
      </c>
      <c r="C449" s="2">
        <v>23</v>
      </c>
      <c r="D449" s="2" t="s">
        <v>281</v>
      </c>
      <c r="E449" s="2" t="s">
        <v>89</v>
      </c>
      <c r="F449" s="2">
        <v>8</v>
      </c>
      <c r="G449" s="2">
        <v>0</v>
      </c>
      <c r="H449" s="2">
        <v>1</v>
      </c>
      <c r="I449" s="2">
        <v>1</v>
      </c>
      <c r="J449" s="2">
        <v>23</v>
      </c>
      <c r="K449" s="2">
        <v>23</v>
      </c>
      <c r="L449" s="2">
        <v>0</v>
      </c>
      <c r="M449" s="143">
        <f t="shared" si="6"/>
        <v>0</v>
      </c>
      <c r="N449" s="2">
        <v>1</v>
      </c>
      <c r="O449" s="2">
        <v>100</v>
      </c>
      <c r="P449" s="2">
        <v>23</v>
      </c>
      <c r="Q449" s="2">
        <v>0.1</v>
      </c>
      <c r="R449" s="2">
        <v>2.9</v>
      </c>
      <c r="S449" s="2">
        <v>100</v>
      </c>
      <c r="T449" s="2">
        <v>23</v>
      </c>
      <c r="U449" s="2">
        <v>0</v>
      </c>
      <c r="V449" s="2"/>
    </row>
    <row r="450" spans="1:22">
      <c r="A450" s="1">
        <v>427</v>
      </c>
      <c r="B450" s="2" t="s">
        <v>765</v>
      </c>
      <c r="C450" s="2">
        <v>25</v>
      </c>
      <c r="D450" s="2" t="s">
        <v>277</v>
      </c>
      <c r="E450" s="2" t="s">
        <v>88</v>
      </c>
      <c r="F450" s="2">
        <v>5</v>
      </c>
      <c r="G450" s="2">
        <v>0</v>
      </c>
      <c r="H450" s="2">
        <v>1</v>
      </c>
      <c r="I450" s="2">
        <v>1</v>
      </c>
      <c r="J450" s="2">
        <v>-1</v>
      </c>
      <c r="K450" s="2">
        <v>-1</v>
      </c>
      <c r="L450" s="2">
        <v>0</v>
      </c>
      <c r="M450" s="143">
        <f t="shared" si="6"/>
        <v>0</v>
      </c>
      <c r="N450" s="2">
        <v>0</v>
      </c>
      <c r="O450" s="2">
        <v>0</v>
      </c>
      <c r="P450" s="2">
        <v>-1</v>
      </c>
      <c r="Q450" s="2">
        <v>0.2</v>
      </c>
      <c r="R450" s="2">
        <v>-0.2</v>
      </c>
      <c r="S450" s="2">
        <v>100</v>
      </c>
      <c r="T450" s="2">
        <v>-1</v>
      </c>
      <c r="U450" s="2">
        <v>0</v>
      </c>
      <c r="V450" s="2"/>
    </row>
    <row r="451" spans="1:22">
      <c r="A451" s="1">
        <v>428</v>
      </c>
      <c r="B451" s="2" t="s">
        <v>860</v>
      </c>
      <c r="C451" s="2">
        <v>29</v>
      </c>
      <c r="D451" s="2" t="s">
        <v>273</v>
      </c>
      <c r="E451" s="2" t="s">
        <v>859</v>
      </c>
      <c r="F451" s="2">
        <v>14</v>
      </c>
      <c r="G451" s="2">
        <v>14</v>
      </c>
      <c r="H451" s="2">
        <v>1</v>
      </c>
      <c r="I451" s="2">
        <v>1</v>
      </c>
      <c r="J451" s="2">
        <v>2</v>
      </c>
      <c r="K451" s="2">
        <v>2</v>
      </c>
      <c r="L451" s="2">
        <v>1</v>
      </c>
      <c r="M451" s="143">
        <f t="shared" si="6"/>
        <v>1</v>
      </c>
      <c r="N451" s="2">
        <v>1</v>
      </c>
      <c r="O451" s="2">
        <v>100</v>
      </c>
      <c r="P451" s="2">
        <v>2</v>
      </c>
      <c r="Q451" s="2">
        <v>0.1</v>
      </c>
      <c r="R451" s="2">
        <v>0.1</v>
      </c>
      <c r="S451" s="2">
        <v>100</v>
      </c>
      <c r="T451" s="2">
        <v>2</v>
      </c>
      <c r="U451" s="2">
        <v>0</v>
      </c>
      <c r="V451" s="2"/>
    </row>
    <row r="452" spans="1:22">
      <c r="A452" s="1">
        <v>429</v>
      </c>
      <c r="B452" s="2" t="s">
        <v>741</v>
      </c>
      <c r="C452" s="2">
        <v>24</v>
      </c>
      <c r="D452" s="2" t="s">
        <v>291</v>
      </c>
      <c r="E452" s="2" t="s">
        <v>89</v>
      </c>
      <c r="F452" s="2">
        <v>12</v>
      </c>
      <c r="G452" s="2">
        <v>0</v>
      </c>
      <c r="H452" s="2">
        <v>3</v>
      </c>
      <c r="I452" s="2">
        <v>1</v>
      </c>
      <c r="J452" s="2">
        <v>8</v>
      </c>
      <c r="K452" s="2">
        <v>8</v>
      </c>
      <c r="L452" s="2">
        <v>0</v>
      </c>
      <c r="M452" s="143">
        <f t="shared" ref="M452:M501" si="7">L452/I452</f>
        <v>0</v>
      </c>
      <c r="N452" s="2">
        <v>1</v>
      </c>
      <c r="O452" s="2">
        <v>33.299999999999997</v>
      </c>
      <c r="P452" s="2">
        <v>8</v>
      </c>
      <c r="Q452" s="2">
        <v>0.1</v>
      </c>
      <c r="R452" s="2">
        <v>0.7</v>
      </c>
      <c r="S452" s="2">
        <v>33.299999999999997</v>
      </c>
      <c r="T452" s="2">
        <v>2.7</v>
      </c>
      <c r="U452" s="2">
        <v>5</v>
      </c>
      <c r="V452" s="2"/>
    </row>
    <row r="453" spans="1:22">
      <c r="A453" s="1">
        <v>430</v>
      </c>
      <c r="B453" s="2" t="s">
        <v>787</v>
      </c>
      <c r="C453" s="2">
        <v>24</v>
      </c>
      <c r="D453" s="2" t="s">
        <v>264</v>
      </c>
      <c r="E453" s="2" t="s">
        <v>88</v>
      </c>
      <c r="F453" s="2">
        <v>2</v>
      </c>
      <c r="G453" s="2">
        <v>0</v>
      </c>
      <c r="H453" s="2">
        <v>1</v>
      </c>
      <c r="I453" s="2">
        <v>1</v>
      </c>
      <c r="J453" s="2">
        <v>10</v>
      </c>
      <c r="K453" s="2">
        <v>10</v>
      </c>
      <c r="L453" s="2">
        <v>0</v>
      </c>
      <c r="M453" s="143">
        <f t="shared" si="7"/>
        <v>0</v>
      </c>
      <c r="N453" s="2">
        <v>1</v>
      </c>
      <c r="O453" s="2">
        <v>100</v>
      </c>
      <c r="P453" s="2">
        <v>10</v>
      </c>
      <c r="Q453" s="2">
        <v>0.5</v>
      </c>
      <c r="R453" s="2">
        <v>5</v>
      </c>
      <c r="S453" s="2">
        <v>100</v>
      </c>
      <c r="T453" s="2">
        <v>10</v>
      </c>
      <c r="U453" s="2">
        <v>0</v>
      </c>
      <c r="V453" s="2"/>
    </row>
    <row r="454" spans="1:22">
      <c r="A454" s="1">
        <v>431</v>
      </c>
      <c r="B454" s="2" t="s">
        <v>858</v>
      </c>
      <c r="C454" s="2">
        <v>26</v>
      </c>
      <c r="D454" s="2" t="s">
        <v>267</v>
      </c>
      <c r="E454" s="2" t="s">
        <v>91</v>
      </c>
      <c r="F454" s="2">
        <v>8</v>
      </c>
      <c r="G454" s="2">
        <v>0</v>
      </c>
      <c r="H454" s="2">
        <v>2</v>
      </c>
      <c r="I454" s="2">
        <v>1</v>
      </c>
      <c r="J454" s="2">
        <v>7</v>
      </c>
      <c r="K454" s="2">
        <v>7</v>
      </c>
      <c r="L454" s="2">
        <v>1</v>
      </c>
      <c r="M454" s="143">
        <f t="shared" si="7"/>
        <v>1</v>
      </c>
      <c r="N454" s="2">
        <v>1</v>
      </c>
      <c r="O454" s="2">
        <v>50</v>
      </c>
      <c r="P454" s="2">
        <v>7</v>
      </c>
      <c r="Q454" s="2">
        <v>0.1</v>
      </c>
      <c r="R454" s="2">
        <v>0.9</v>
      </c>
      <c r="S454" s="2">
        <v>50</v>
      </c>
      <c r="T454" s="2">
        <v>3.5</v>
      </c>
      <c r="U454" s="2">
        <v>0</v>
      </c>
      <c r="V454" s="2"/>
    </row>
    <row r="455" spans="1:22">
      <c r="A455" s="1">
        <v>432</v>
      </c>
      <c r="B455" s="2" t="s">
        <v>857</v>
      </c>
      <c r="C455" s="2">
        <v>26</v>
      </c>
      <c r="D455" s="2" t="s">
        <v>284</v>
      </c>
      <c r="E455" s="2" t="s">
        <v>89</v>
      </c>
      <c r="F455" s="2">
        <v>3</v>
      </c>
      <c r="G455" s="2">
        <v>0</v>
      </c>
      <c r="H455" s="2">
        <v>1</v>
      </c>
      <c r="I455" s="2">
        <v>1</v>
      </c>
      <c r="J455" s="2">
        <v>9</v>
      </c>
      <c r="K455" s="2">
        <v>9</v>
      </c>
      <c r="L455" s="2">
        <v>0</v>
      </c>
      <c r="M455" s="143">
        <f t="shared" si="7"/>
        <v>0</v>
      </c>
      <c r="N455" s="2">
        <v>0</v>
      </c>
      <c r="O455" s="2">
        <v>100</v>
      </c>
      <c r="P455" s="2">
        <v>9</v>
      </c>
      <c r="Q455" s="2">
        <v>0.3</v>
      </c>
      <c r="R455" s="2">
        <v>3</v>
      </c>
      <c r="S455" s="2">
        <v>100</v>
      </c>
      <c r="T455" s="2">
        <v>9</v>
      </c>
      <c r="U455" s="2">
        <v>0</v>
      </c>
      <c r="V455" s="2"/>
    </row>
    <row r="456" spans="1:22">
      <c r="A456" s="1">
        <v>433</v>
      </c>
      <c r="B456" s="2" t="s">
        <v>856</v>
      </c>
      <c r="C456" s="2">
        <v>27</v>
      </c>
      <c r="D456" s="2" t="s">
        <v>274</v>
      </c>
      <c r="E456" s="2" t="s">
        <v>89</v>
      </c>
      <c r="F456" s="2">
        <v>9</v>
      </c>
      <c r="G456" s="2">
        <v>0</v>
      </c>
      <c r="H456" s="2">
        <v>2</v>
      </c>
      <c r="I456" s="2">
        <v>1</v>
      </c>
      <c r="J456" s="2">
        <v>6</v>
      </c>
      <c r="K456" s="2">
        <v>6</v>
      </c>
      <c r="L456" s="2">
        <v>0</v>
      </c>
      <c r="M456" s="143">
        <f t="shared" si="7"/>
        <v>0</v>
      </c>
      <c r="N456" s="2">
        <v>1</v>
      </c>
      <c r="O456" s="2">
        <v>50</v>
      </c>
      <c r="P456" s="2">
        <v>6</v>
      </c>
      <c r="Q456" s="2">
        <v>0.1</v>
      </c>
      <c r="R456" s="2">
        <v>0.7</v>
      </c>
      <c r="S456" s="2">
        <v>50</v>
      </c>
      <c r="T456" s="2">
        <v>3</v>
      </c>
      <c r="U456" s="2">
        <v>0</v>
      </c>
      <c r="V456" s="2"/>
    </row>
    <row r="457" spans="1:22">
      <c r="A457" s="1">
        <v>434</v>
      </c>
      <c r="B457" s="2" t="s">
        <v>605</v>
      </c>
      <c r="C457" s="2">
        <v>26</v>
      </c>
      <c r="D457" s="2" t="s">
        <v>273</v>
      </c>
      <c r="E457" s="2" t="s">
        <v>89</v>
      </c>
      <c r="F457" s="2">
        <v>8</v>
      </c>
      <c r="G457" s="2">
        <v>0</v>
      </c>
      <c r="H457" s="2">
        <v>1</v>
      </c>
      <c r="I457" s="2">
        <v>1</v>
      </c>
      <c r="J457" s="2">
        <v>5</v>
      </c>
      <c r="K457" s="2">
        <v>5</v>
      </c>
      <c r="L457" s="2">
        <v>0</v>
      </c>
      <c r="M457" s="143">
        <f t="shared" si="7"/>
        <v>0</v>
      </c>
      <c r="N457" s="2">
        <v>0</v>
      </c>
      <c r="O457" s="2">
        <v>100</v>
      </c>
      <c r="P457" s="2">
        <v>5</v>
      </c>
      <c r="Q457" s="2">
        <v>0.1</v>
      </c>
      <c r="R457" s="2">
        <v>0.6</v>
      </c>
      <c r="S457" s="2">
        <v>100</v>
      </c>
      <c r="T457" s="2">
        <v>5</v>
      </c>
      <c r="U457" s="2">
        <v>2</v>
      </c>
      <c r="V457" s="2"/>
    </row>
    <row r="458" spans="1:22">
      <c r="A458" s="1">
        <v>435</v>
      </c>
      <c r="B458" s="2" t="s">
        <v>740</v>
      </c>
      <c r="C458" s="2">
        <v>26</v>
      </c>
      <c r="D458" s="2" t="s">
        <v>664</v>
      </c>
      <c r="E458" s="2" t="s">
        <v>727</v>
      </c>
      <c r="F458" s="2">
        <v>14</v>
      </c>
      <c r="G458" s="2">
        <v>9</v>
      </c>
      <c r="H458" s="2">
        <v>1</v>
      </c>
      <c r="I458" s="2">
        <v>1</v>
      </c>
      <c r="J458" s="2">
        <v>18</v>
      </c>
      <c r="K458" s="2">
        <v>18</v>
      </c>
      <c r="L458" s="2">
        <v>0</v>
      </c>
      <c r="M458" s="143">
        <f t="shared" si="7"/>
        <v>0</v>
      </c>
      <c r="N458" s="2">
        <v>1</v>
      </c>
      <c r="O458" s="2">
        <v>100</v>
      </c>
      <c r="P458" s="2">
        <v>18</v>
      </c>
      <c r="Q458" s="2">
        <v>0.1</v>
      </c>
      <c r="R458" s="2">
        <v>1.3</v>
      </c>
      <c r="S458" s="2">
        <v>100</v>
      </c>
      <c r="T458" s="2">
        <v>18</v>
      </c>
      <c r="U458" s="2">
        <v>2</v>
      </c>
      <c r="V458" s="2"/>
    </row>
    <row r="459" spans="1:22">
      <c r="A459" s="1">
        <v>436</v>
      </c>
      <c r="B459" s="2" t="s">
        <v>763</v>
      </c>
      <c r="C459" s="2">
        <v>27</v>
      </c>
      <c r="D459" s="2" t="s">
        <v>681</v>
      </c>
      <c r="E459" s="2" t="s">
        <v>89</v>
      </c>
      <c r="F459" s="2">
        <v>3</v>
      </c>
      <c r="G459" s="2">
        <v>0</v>
      </c>
      <c r="H459" s="2">
        <v>1</v>
      </c>
      <c r="I459" s="2">
        <v>1</v>
      </c>
      <c r="J459" s="2">
        <v>8</v>
      </c>
      <c r="K459" s="2">
        <v>8</v>
      </c>
      <c r="L459" s="2">
        <v>0</v>
      </c>
      <c r="M459" s="143">
        <f t="shared" si="7"/>
        <v>0</v>
      </c>
      <c r="N459" s="2">
        <v>0</v>
      </c>
      <c r="O459" s="2">
        <v>100</v>
      </c>
      <c r="P459" s="2">
        <v>8</v>
      </c>
      <c r="Q459" s="2">
        <v>0.3</v>
      </c>
      <c r="R459" s="2">
        <v>2.7</v>
      </c>
      <c r="S459" s="2">
        <v>100</v>
      </c>
      <c r="T459" s="2">
        <v>8</v>
      </c>
      <c r="U459" s="2">
        <v>1</v>
      </c>
      <c r="V459" s="2"/>
    </row>
    <row r="460" spans="1:22">
      <c r="A460" s="1">
        <v>436</v>
      </c>
      <c r="B460" s="2" t="s">
        <v>763</v>
      </c>
      <c r="C460" s="2">
        <v>27</v>
      </c>
      <c r="D460" s="2" t="s">
        <v>274</v>
      </c>
      <c r="E460" s="2" t="s">
        <v>89</v>
      </c>
      <c r="F460" s="2">
        <v>1</v>
      </c>
      <c r="G460" s="2">
        <v>0</v>
      </c>
      <c r="H460" s="2">
        <v>1</v>
      </c>
      <c r="I460" s="2">
        <v>1</v>
      </c>
      <c r="J460" s="2">
        <v>8</v>
      </c>
      <c r="K460" s="2">
        <v>8</v>
      </c>
      <c r="L460" s="2">
        <v>0</v>
      </c>
      <c r="M460" s="143">
        <f t="shared" si="7"/>
        <v>0</v>
      </c>
      <c r="N460" s="2">
        <v>0</v>
      </c>
      <c r="O460" s="2">
        <v>100</v>
      </c>
      <c r="P460" s="2">
        <v>8</v>
      </c>
      <c r="Q460" s="2">
        <v>1</v>
      </c>
      <c r="R460" s="2">
        <v>8</v>
      </c>
      <c r="S460" s="2">
        <v>100</v>
      </c>
      <c r="T460" s="2">
        <v>8</v>
      </c>
      <c r="U460" s="2">
        <v>1</v>
      </c>
      <c r="V460" s="2"/>
    </row>
    <row r="461" spans="1:22">
      <c r="A461" s="1">
        <v>436</v>
      </c>
      <c r="B461" s="2" t="s">
        <v>763</v>
      </c>
      <c r="C461" s="2">
        <v>27</v>
      </c>
      <c r="D461" s="2" t="s">
        <v>293</v>
      </c>
      <c r="E461" s="2" t="s">
        <v>89</v>
      </c>
      <c r="F461" s="2">
        <v>2</v>
      </c>
      <c r="G461" s="2">
        <v>0</v>
      </c>
      <c r="H461" s="2">
        <v>0</v>
      </c>
      <c r="I461" s="2">
        <v>0</v>
      </c>
      <c r="J461" s="2">
        <v>0</v>
      </c>
      <c r="K461" s="2"/>
      <c r="L461" s="2">
        <v>0</v>
      </c>
      <c r="M461" s="143" t="e">
        <f t="shared" si="7"/>
        <v>#DIV/0!</v>
      </c>
      <c r="N461" s="2">
        <v>0</v>
      </c>
      <c r="O461" s="2"/>
      <c r="P461" s="2"/>
      <c r="Q461" s="2">
        <v>0</v>
      </c>
      <c r="R461" s="2">
        <v>0</v>
      </c>
      <c r="S461" s="2"/>
      <c r="T461" s="2"/>
      <c r="U461" s="2">
        <v>0</v>
      </c>
      <c r="V461" s="2"/>
    </row>
    <row r="462" spans="1:22">
      <c r="A462" s="1">
        <v>437</v>
      </c>
      <c r="B462" s="2" t="s">
        <v>855</v>
      </c>
      <c r="C462" s="2">
        <v>24</v>
      </c>
      <c r="D462" s="2" t="s">
        <v>662</v>
      </c>
      <c r="E462" s="2" t="s">
        <v>89</v>
      </c>
      <c r="F462" s="2">
        <v>8</v>
      </c>
      <c r="G462" s="2">
        <v>0</v>
      </c>
      <c r="H462" s="2">
        <v>3</v>
      </c>
      <c r="I462" s="2">
        <v>1</v>
      </c>
      <c r="J462" s="2">
        <v>7</v>
      </c>
      <c r="K462" s="2">
        <v>7</v>
      </c>
      <c r="L462" s="2">
        <v>0</v>
      </c>
      <c r="M462" s="143">
        <f t="shared" si="7"/>
        <v>0</v>
      </c>
      <c r="N462" s="2">
        <v>1</v>
      </c>
      <c r="O462" s="2">
        <v>33.299999999999997</v>
      </c>
      <c r="P462" s="2">
        <v>7</v>
      </c>
      <c r="Q462" s="2">
        <v>0.1</v>
      </c>
      <c r="R462" s="2">
        <v>0.9</v>
      </c>
      <c r="S462" s="2">
        <v>33.299999999999997</v>
      </c>
      <c r="T462" s="2">
        <v>2.2999999999999998</v>
      </c>
      <c r="U462" s="2">
        <v>0</v>
      </c>
      <c r="V462" s="2"/>
    </row>
    <row r="463" spans="1:22">
      <c r="A463" s="1">
        <v>438</v>
      </c>
      <c r="B463" s="2" t="s">
        <v>779</v>
      </c>
      <c r="C463" s="2">
        <v>26</v>
      </c>
      <c r="D463" s="2" t="s">
        <v>280</v>
      </c>
      <c r="E463" s="2" t="s">
        <v>88</v>
      </c>
      <c r="F463" s="2">
        <v>1</v>
      </c>
      <c r="G463" s="2">
        <v>0</v>
      </c>
      <c r="H463" s="2">
        <v>3</v>
      </c>
      <c r="I463" s="2">
        <v>1</v>
      </c>
      <c r="J463" s="2">
        <v>15</v>
      </c>
      <c r="K463" s="2">
        <v>15</v>
      </c>
      <c r="L463" s="2">
        <v>0</v>
      </c>
      <c r="M463" s="143">
        <f t="shared" si="7"/>
        <v>0</v>
      </c>
      <c r="N463" s="2">
        <v>1</v>
      </c>
      <c r="O463" s="2">
        <v>33.299999999999997</v>
      </c>
      <c r="P463" s="2">
        <v>15</v>
      </c>
      <c r="Q463" s="2">
        <v>1</v>
      </c>
      <c r="R463" s="2">
        <v>15</v>
      </c>
      <c r="S463" s="2">
        <v>33.299999999999997</v>
      </c>
      <c r="T463" s="2">
        <v>5</v>
      </c>
      <c r="U463" s="2">
        <v>0</v>
      </c>
      <c r="V463" s="2"/>
    </row>
    <row r="464" spans="1:22">
      <c r="A464" s="1">
        <v>439</v>
      </c>
      <c r="B464" s="2" t="s">
        <v>854</v>
      </c>
      <c r="C464" s="2">
        <v>21</v>
      </c>
      <c r="D464" s="2" t="s">
        <v>291</v>
      </c>
      <c r="E464" s="2" t="s">
        <v>853</v>
      </c>
      <c r="F464" s="2">
        <v>17</v>
      </c>
      <c r="G464" s="2">
        <v>17</v>
      </c>
      <c r="H464" s="2">
        <v>1</v>
      </c>
      <c r="I464" s="2">
        <v>1</v>
      </c>
      <c r="J464" s="2">
        <v>0</v>
      </c>
      <c r="K464" s="2">
        <v>0</v>
      </c>
      <c r="L464" s="2">
        <v>0</v>
      </c>
      <c r="M464" s="143">
        <f t="shared" si="7"/>
        <v>0</v>
      </c>
      <c r="N464" s="2">
        <v>0</v>
      </c>
      <c r="O464" s="2">
        <v>0</v>
      </c>
      <c r="P464" s="2"/>
      <c r="Q464" s="2">
        <v>0.1</v>
      </c>
      <c r="R464" s="2">
        <v>0</v>
      </c>
      <c r="S464" s="2">
        <v>100</v>
      </c>
      <c r="T464" s="2">
        <v>0</v>
      </c>
      <c r="U464" s="2">
        <v>0</v>
      </c>
      <c r="V464" s="2"/>
    </row>
    <row r="465" spans="1:22">
      <c r="A465" s="1">
        <v>440</v>
      </c>
      <c r="B465" s="2" t="s">
        <v>852</v>
      </c>
      <c r="C465" s="2">
        <v>40</v>
      </c>
      <c r="D465" s="2" t="s">
        <v>274</v>
      </c>
      <c r="E465" s="2" t="s">
        <v>91</v>
      </c>
      <c r="F465" s="2">
        <v>17</v>
      </c>
      <c r="G465" s="2">
        <v>4</v>
      </c>
      <c r="H465" s="2">
        <v>2</v>
      </c>
      <c r="I465" s="2">
        <v>1</v>
      </c>
      <c r="J465" s="2">
        <v>2</v>
      </c>
      <c r="K465" s="2">
        <v>2</v>
      </c>
      <c r="L465" s="2">
        <v>0</v>
      </c>
      <c r="M465" s="143">
        <f t="shared" si="7"/>
        <v>0</v>
      </c>
      <c r="N465" s="2">
        <v>1</v>
      </c>
      <c r="O465" s="2">
        <v>50</v>
      </c>
      <c r="P465" s="2">
        <v>2</v>
      </c>
      <c r="Q465" s="2">
        <v>0.1</v>
      </c>
      <c r="R465" s="2">
        <v>0.1</v>
      </c>
      <c r="S465" s="2">
        <v>50</v>
      </c>
      <c r="T465" s="2">
        <v>1</v>
      </c>
      <c r="U465" s="2">
        <v>0</v>
      </c>
      <c r="V465" s="2"/>
    </row>
    <row r="466" spans="1:22">
      <c r="A466" s="1">
        <v>441</v>
      </c>
      <c r="B466" s="2" t="s">
        <v>355</v>
      </c>
      <c r="C466" s="2">
        <v>23</v>
      </c>
      <c r="D466" s="2" t="s">
        <v>694</v>
      </c>
      <c r="E466" s="2" t="s">
        <v>88</v>
      </c>
      <c r="F466" s="2">
        <v>1</v>
      </c>
      <c r="G466" s="2">
        <v>0</v>
      </c>
      <c r="H466" s="2">
        <v>1</v>
      </c>
      <c r="I466" s="2">
        <v>1</v>
      </c>
      <c r="J466" s="2">
        <v>3</v>
      </c>
      <c r="K466" s="2">
        <v>3</v>
      </c>
      <c r="L466" s="2">
        <v>0</v>
      </c>
      <c r="M466" s="143">
        <f t="shared" si="7"/>
        <v>0</v>
      </c>
      <c r="N466" s="2">
        <v>0</v>
      </c>
      <c r="O466" s="2">
        <v>0</v>
      </c>
      <c r="P466" s="2">
        <v>3</v>
      </c>
      <c r="Q466" s="2">
        <v>1</v>
      </c>
      <c r="R466" s="2">
        <v>3</v>
      </c>
      <c r="S466" s="2">
        <v>100</v>
      </c>
      <c r="T466" s="2">
        <v>3</v>
      </c>
      <c r="U466" s="2">
        <v>0</v>
      </c>
      <c r="V466" s="2"/>
    </row>
    <row r="467" spans="1:22">
      <c r="A467" s="1">
        <v>442</v>
      </c>
      <c r="B467" s="2" t="s">
        <v>851</v>
      </c>
      <c r="C467" s="2">
        <v>25</v>
      </c>
      <c r="D467" s="2" t="s">
        <v>664</v>
      </c>
      <c r="E467" s="2" t="s">
        <v>839</v>
      </c>
      <c r="F467" s="2">
        <v>14</v>
      </c>
      <c r="G467" s="2">
        <v>13</v>
      </c>
      <c r="H467" s="2">
        <v>1</v>
      </c>
      <c r="I467" s="2">
        <v>1</v>
      </c>
      <c r="J467" s="2">
        <v>4</v>
      </c>
      <c r="K467" s="2">
        <v>4</v>
      </c>
      <c r="L467" s="2">
        <v>1</v>
      </c>
      <c r="M467" s="143">
        <f t="shared" si="7"/>
        <v>1</v>
      </c>
      <c r="N467" s="2">
        <v>1</v>
      </c>
      <c r="O467" s="2">
        <v>100</v>
      </c>
      <c r="P467" s="2">
        <v>4</v>
      </c>
      <c r="Q467" s="2">
        <v>0.1</v>
      </c>
      <c r="R467" s="2">
        <v>0.3</v>
      </c>
      <c r="S467" s="2">
        <v>100</v>
      </c>
      <c r="T467" s="2">
        <v>4</v>
      </c>
      <c r="U467" s="2">
        <v>0</v>
      </c>
      <c r="V467" s="2"/>
    </row>
    <row r="468" spans="1:22">
      <c r="A468" s="1">
        <v>443</v>
      </c>
      <c r="B468" s="2" t="s">
        <v>297</v>
      </c>
      <c r="C468" s="2">
        <v>29</v>
      </c>
      <c r="D468" s="2" t="s">
        <v>676</v>
      </c>
      <c r="E468" s="2" t="s">
        <v>90</v>
      </c>
      <c r="F468" s="2">
        <v>16</v>
      </c>
      <c r="G468" s="2">
        <v>16</v>
      </c>
      <c r="H468" s="2">
        <v>1</v>
      </c>
      <c r="I468" s="2">
        <v>1</v>
      </c>
      <c r="J468" s="2">
        <v>2</v>
      </c>
      <c r="K468" s="2">
        <v>2</v>
      </c>
      <c r="L468" s="2">
        <v>0</v>
      </c>
      <c r="M468" s="143">
        <f t="shared" si="7"/>
        <v>0</v>
      </c>
      <c r="N468" s="2">
        <v>0</v>
      </c>
      <c r="O468" s="2">
        <v>0</v>
      </c>
      <c r="P468" s="2">
        <v>2</v>
      </c>
      <c r="Q468" s="2">
        <v>0.1</v>
      </c>
      <c r="R468" s="2">
        <v>0.1</v>
      </c>
      <c r="S468" s="2">
        <v>100</v>
      </c>
      <c r="T468" s="2">
        <v>2</v>
      </c>
      <c r="U468" s="2">
        <v>2</v>
      </c>
      <c r="V468" s="2" t="s">
        <v>721</v>
      </c>
    </row>
    <row r="469" spans="1:22">
      <c r="A469" s="1">
        <v>444</v>
      </c>
      <c r="B469" s="2" t="s">
        <v>850</v>
      </c>
      <c r="C469" s="2">
        <v>27</v>
      </c>
      <c r="D469" s="2" t="s">
        <v>291</v>
      </c>
      <c r="E469" s="2" t="s">
        <v>89</v>
      </c>
      <c r="F469" s="2">
        <v>1</v>
      </c>
      <c r="G469" s="2">
        <v>0</v>
      </c>
      <c r="H469" s="2">
        <v>2</v>
      </c>
      <c r="I469" s="2">
        <v>1</v>
      </c>
      <c r="J469" s="2">
        <v>49</v>
      </c>
      <c r="K469" s="2">
        <v>49</v>
      </c>
      <c r="L469" s="2">
        <v>1</v>
      </c>
      <c r="M469" s="143">
        <f t="shared" si="7"/>
        <v>1</v>
      </c>
      <c r="N469" s="2">
        <v>1</v>
      </c>
      <c r="O469" s="2">
        <v>50</v>
      </c>
      <c r="P469" s="2">
        <v>49</v>
      </c>
      <c r="Q469" s="2">
        <v>1</v>
      </c>
      <c r="R469" s="2">
        <v>49</v>
      </c>
      <c r="S469" s="2">
        <v>50</v>
      </c>
      <c r="T469" s="2">
        <v>24.5</v>
      </c>
      <c r="U469" s="2">
        <v>0</v>
      </c>
      <c r="V469" s="2"/>
    </row>
    <row r="470" spans="1:22">
      <c r="A470" s="1">
        <v>445</v>
      </c>
      <c r="B470" s="2" t="s">
        <v>849</v>
      </c>
      <c r="C470" s="2">
        <v>25</v>
      </c>
      <c r="D470" s="2" t="s">
        <v>291</v>
      </c>
      <c r="E470" s="2" t="s">
        <v>91</v>
      </c>
      <c r="F470" s="2">
        <v>5</v>
      </c>
      <c r="G470" s="2">
        <v>2</v>
      </c>
      <c r="H470" s="2">
        <v>2</v>
      </c>
      <c r="I470" s="2">
        <v>1</v>
      </c>
      <c r="J470" s="2">
        <v>6</v>
      </c>
      <c r="K470" s="2">
        <v>6</v>
      </c>
      <c r="L470" s="2">
        <v>0</v>
      </c>
      <c r="M470" s="143">
        <f t="shared" si="7"/>
        <v>0</v>
      </c>
      <c r="N470" s="2">
        <v>1</v>
      </c>
      <c r="O470" s="2">
        <v>50</v>
      </c>
      <c r="P470" s="2">
        <v>6</v>
      </c>
      <c r="Q470" s="2">
        <v>0.2</v>
      </c>
      <c r="R470" s="2">
        <v>1.2</v>
      </c>
      <c r="S470" s="2">
        <v>50</v>
      </c>
      <c r="T470" s="2">
        <v>3</v>
      </c>
      <c r="U470" s="2">
        <v>0</v>
      </c>
      <c r="V470" s="2"/>
    </row>
    <row r="471" spans="1:22">
      <c r="A471" s="1">
        <v>446</v>
      </c>
      <c r="B471" s="2" t="s">
        <v>848</v>
      </c>
      <c r="C471" s="2">
        <v>30</v>
      </c>
      <c r="D471" s="2" t="s">
        <v>270</v>
      </c>
      <c r="E471" s="2" t="s">
        <v>89</v>
      </c>
      <c r="F471" s="2">
        <v>2</v>
      </c>
      <c r="G471" s="2">
        <v>0</v>
      </c>
      <c r="H471" s="2">
        <v>1</v>
      </c>
      <c r="I471" s="2">
        <v>1</v>
      </c>
      <c r="J471" s="2">
        <v>16</v>
      </c>
      <c r="K471" s="2">
        <v>16</v>
      </c>
      <c r="L471" s="2">
        <v>0</v>
      </c>
      <c r="M471" s="143">
        <f t="shared" si="7"/>
        <v>0</v>
      </c>
      <c r="N471" s="2">
        <v>1</v>
      </c>
      <c r="O471" s="2">
        <v>100</v>
      </c>
      <c r="P471" s="2">
        <v>16</v>
      </c>
      <c r="Q471" s="2">
        <v>0.5</v>
      </c>
      <c r="R471" s="2">
        <v>8</v>
      </c>
      <c r="S471" s="2">
        <v>100</v>
      </c>
      <c r="T471" s="2">
        <v>16</v>
      </c>
      <c r="U471" s="2">
        <v>0</v>
      </c>
      <c r="V471" s="2"/>
    </row>
    <row r="472" spans="1:22">
      <c r="A472" s="1">
        <v>447</v>
      </c>
      <c r="B472" s="2" t="s">
        <v>366</v>
      </c>
      <c r="C472" s="2">
        <v>22</v>
      </c>
      <c r="D472" s="2" t="s">
        <v>270</v>
      </c>
      <c r="E472" s="2" t="s">
        <v>88</v>
      </c>
      <c r="F472" s="2">
        <v>5</v>
      </c>
      <c r="G472" s="2">
        <v>0</v>
      </c>
      <c r="H472" s="2">
        <v>1</v>
      </c>
      <c r="I472" s="2">
        <v>1</v>
      </c>
      <c r="J472" s="2">
        <v>28</v>
      </c>
      <c r="K472" s="2">
        <v>28</v>
      </c>
      <c r="L472" s="2">
        <v>0</v>
      </c>
      <c r="M472" s="143">
        <f t="shared" si="7"/>
        <v>0</v>
      </c>
      <c r="N472" s="2">
        <v>1</v>
      </c>
      <c r="O472" s="2">
        <v>100</v>
      </c>
      <c r="P472" s="2">
        <v>28</v>
      </c>
      <c r="Q472" s="2">
        <v>0.2</v>
      </c>
      <c r="R472" s="2">
        <v>5.6</v>
      </c>
      <c r="S472" s="2">
        <v>100</v>
      </c>
      <c r="T472" s="2">
        <v>28</v>
      </c>
      <c r="U472" s="2">
        <v>0</v>
      </c>
      <c r="V472" s="2"/>
    </row>
    <row r="473" spans="1:22">
      <c r="A473" s="1">
        <v>448</v>
      </c>
      <c r="B473" s="2" t="s">
        <v>847</v>
      </c>
      <c r="C473" s="2">
        <v>24</v>
      </c>
      <c r="D473" s="2" t="s">
        <v>676</v>
      </c>
      <c r="E473" s="2" t="s">
        <v>827</v>
      </c>
      <c r="F473" s="2">
        <v>17</v>
      </c>
      <c r="G473" s="2">
        <v>11</v>
      </c>
      <c r="H473" s="2">
        <v>1</v>
      </c>
      <c r="I473" s="2">
        <v>1</v>
      </c>
      <c r="J473" s="2">
        <v>1</v>
      </c>
      <c r="K473" s="2">
        <v>1</v>
      </c>
      <c r="L473" s="2">
        <v>1</v>
      </c>
      <c r="M473" s="143">
        <f t="shared" si="7"/>
        <v>1</v>
      </c>
      <c r="N473" s="2">
        <v>1</v>
      </c>
      <c r="O473" s="2">
        <v>100</v>
      </c>
      <c r="P473" s="2">
        <v>1</v>
      </c>
      <c r="Q473" s="2">
        <v>0.1</v>
      </c>
      <c r="R473" s="2">
        <v>0.1</v>
      </c>
      <c r="S473" s="2">
        <v>100</v>
      </c>
      <c r="T473" s="2">
        <v>1</v>
      </c>
      <c r="U473" s="2">
        <v>0</v>
      </c>
      <c r="V473" s="2"/>
    </row>
    <row r="474" spans="1:22">
      <c r="A474" s="1">
        <v>449</v>
      </c>
      <c r="B474" s="2" t="s">
        <v>525</v>
      </c>
      <c r="C474" s="2">
        <v>24</v>
      </c>
      <c r="D474" s="2" t="s">
        <v>289</v>
      </c>
      <c r="E474" s="2" t="s">
        <v>90</v>
      </c>
      <c r="F474" s="2">
        <v>17</v>
      </c>
      <c r="G474" s="2">
        <v>17</v>
      </c>
      <c r="H474" s="2">
        <v>1</v>
      </c>
      <c r="I474" s="2">
        <v>1</v>
      </c>
      <c r="J474" s="2">
        <v>2</v>
      </c>
      <c r="K474" s="2">
        <v>2</v>
      </c>
      <c r="L474" s="2">
        <v>1</v>
      </c>
      <c r="M474" s="143">
        <f t="shared" si="7"/>
        <v>1</v>
      </c>
      <c r="N474" s="2">
        <v>1</v>
      </c>
      <c r="O474" s="2">
        <v>100</v>
      </c>
      <c r="P474" s="2">
        <v>2</v>
      </c>
      <c r="Q474" s="2">
        <v>0.1</v>
      </c>
      <c r="R474" s="2">
        <v>0.1</v>
      </c>
      <c r="S474" s="2">
        <v>100</v>
      </c>
      <c r="T474" s="2">
        <v>2</v>
      </c>
      <c r="U474" s="2">
        <v>3</v>
      </c>
      <c r="V474" s="2" t="s">
        <v>719</v>
      </c>
    </row>
    <row r="475" spans="1:22">
      <c r="A475" s="1">
        <v>450</v>
      </c>
      <c r="B475" s="2" t="s">
        <v>846</v>
      </c>
      <c r="C475" s="2">
        <v>26</v>
      </c>
      <c r="D475" s="2" t="s">
        <v>273</v>
      </c>
      <c r="E475" s="2" t="s">
        <v>89</v>
      </c>
      <c r="F475" s="2">
        <v>1</v>
      </c>
      <c r="G475" s="2">
        <v>0</v>
      </c>
      <c r="H475" s="2">
        <v>1</v>
      </c>
      <c r="I475" s="2">
        <v>1</v>
      </c>
      <c r="J475" s="2">
        <v>9</v>
      </c>
      <c r="K475" s="2">
        <v>9</v>
      </c>
      <c r="L475" s="2">
        <v>0</v>
      </c>
      <c r="M475" s="143">
        <f t="shared" si="7"/>
        <v>0</v>
      </c>
      <c r="N475" s="2">
        <v>0</v>
      </c>
      <c r="O475" s="2">
        <v>100</v>
      </c>
      <c r="P475" s="2">
        <v>9</v>
      </c>
      <c r="Q475" s="2">
        <v>1</v>
      </c>
      <c r="R475" s="2">
        <v>9</v>
      </c>
      <c r="S475" s="2">
        <v>100</v>
      </c>
      <c r="T475" s="2">
        <v>9</v>
      </c>
      <c r="U475" s="2">
        <v>0</v>
      </c>
      <c r="V475" s="2"/>
    </row>
    <row r="476" spans="1:22">
      <c r="A476" s="1">
        <v>451</v>
      </c>
      <c r="B476" s="2" t="s">
        <v>455</v>
      </c>
      <c r="C476" s="2">
        <v>22</v>
      </c>
      <c r="D476" s="2" t="s">
        <v>281</v>
      </c>
      <c r="E476" s="2" t="s">
        <v>90</v>
      </c>
      <c r="F476" s="2">
        <v>11</v>
      </c>
      <c r="G476" s="2">
        <v>11</v>
      </c>
      <c r="H476" s="2">
        <v>1</v>
      </c>
      <c r="I476" s="2">
        <v>1</v>
      </c>
      <c r="J476" s="2">
        <v>-1</v>
      </c>
      <c r="K476" s="2">
        <v>-1</v>
      </c>
      <c r="L476" s="2">
        <v>0</v>
      </c>
      <c r="M476" s="143">
        <f t="shared" si="7"/>
        <v>0</v>
      </c>
      <c r="N476" s="2">
        <v>0</v>
      </c>
      <c r="O476" s="2">
        <v>0</v>
      </c>
      <c r="P476" s="2">
        <v>-1</v>
      </c>
      <c r="Q476" s="2">
        <v>0.1</v>
      </c>
      <c r="R476" s="2">
        <v>-0.1</v>
      </c>
      <c r="S476" s="2">
        <v>100</v>
      </c>
      <c r="T476" s="2">
        <v>-1</v>
      </c>
      <c r="U476" s="2">
        <v>9</v>
      </c>
      <c r="V476" s="2" t="s">
        <v>705</v>
      </c>
    </row>
    <row r="477" spans="1:22">
      <c r="A477" s="1">
        <v>452</v>
      </c>
      <c r="B477" s="2" t="s">
        <v>810</v>
      </c>
      <c r="C477" s="2">
        <v>24</v>
      </c>
      <c r="D477" s="2" t="s">
        <v>290</v>
      </c>
      <c r="E477" s="2" t="s">
        <v>88</v>
      </c>
      <c r="F477" s="2">
        <v>9</v>
      </c>
      <c r="G477" s="2">
        <v>0</v>
      </c>
      <c r="H477" s="2">
        <v>1</v>
      </c>
      <c r="I477" s="2">
        <v>1</v>
      </c>
      <c r="J477" s="2">
        <v>12</v>
      </c>
      <c r="K477" s="2">
        <v>12</v>
      </c>
      <c r="L477" s="2">
        <v>0</v>
      </c>
      <c r="M477" s="143">
        <f t="shared" si="7"/>
        <v>0</v>
      </c>
      <c r="N477" s="2">
        <v>1</v>
      </c>
      <c r="O477" s="2">
        <v>100</v>
      </c>
      <c r="P477" s="2">
        <v>12</v>
      </c>
      <c r="Q477" s="2">
        <v>0.1</v>
      </c>
      <c r="R477" s="2">
        <v>1.3</v>
      </c>
      <c r="S477" s="2">
        <v>100</v>
      </c>
      <c r="T477" s="2">
        <v>12</v>
      </c>
      <c r="U477" s="2">
        <v>0</v>
      </c>
      <c r="V477" s="2"/>
    </row>
    <row r="478" spans="1:22">
      <c r="A478" s="1">
        <v>453</v>
      </c>
      <c r="B478" s="2" t="s">
        <v>845</v>
      </c>
      <c r="C478" s="2">
        <v>29</v>
      </c>
      <c r="D478" s="2" t="s">
        <v>267</v>
      </c>
      <c r="E478" s="2" t="s">
        <v>89</v>
      </c>
      <c r="F478" s="2">
        <v>1</v>
      </c>
      <c r="G478" s="2">
        <v>0</v>
      </c>
      <c r="H478" s="2">
        <v>2</v>
      </c>
      <c r="I478" s="2">
        <v>1</v>
      </c>
      <c r="J478" s="2">
        <v>6</v>
      </c>
      <c r="K478" s="2">
        <v>6</v>
      </c>
      <c r="L478" s="2">
        <v>0</v>
      </c>
      <c r="M478" s="143">
        <f t="shared" si="7"/>
        <v>0</v>
      </c>
      <c r="N478" s="2">
        <v>1</v>
      </c>
      <c r="O478" s="2">
        <v>50</v>
      </c>
      <c r="P478" s="2">
        <v>6</v>
      </c>
      <c r="Q478" s="2">
        <v>1</v>
      </c>
      <c r="R478" s="2">
        <v>6</v>
      </c>
      <c r="S478" s="2">
        <v>50</v>
      </c>
      <c r="T478" s="2">
        <v>3</v>
      </c>
      <c r="U478" s="2">
        <v>0</v>
      </c>
      <c r="V478" s="2"/>
    </row>
    <row r="479" spans="1:22">
      <c r="A479" s="1">
        <v>454</v>
      </c>
      <c r="B479" s="2" t="s">
        <v>731</v>
      </c>
      <c r="C479" s="2">
        <v>25</v>
      </c>
      <c r="D479" s="2" t="s">
        <v>266</v>
      </c>
      <c r="E479" s="2" t="s">
        <v>88</v>
      </c>
      <c r="F479" s="2">
        <v>1</v>
      </c>
      <c r="G479" s="2">
        <v>0</v>
      </c>
      <c r="H479" s="2">
        <v>1</v>
      </c>
      <c r="I479" s="2">
        <v>1</v>
      </c>
      <c r="J479" s="2">
        <v>6</v>
      </c>
      <c r="K479" s="2">
        <v>6</v>
      </c>
      <c r="L479" s="2">
        <v>0</v>
      </c>
      <c r="M479" s="143">
        <f t="shared" si="7"/>
        <v>0</v>
      </c>
      <c r="N479" s="2">
        <v>0</v>
      </c>
      <c r="O479" s="2">
        <v>100</v>
      </c>
      <c r="P479" s="2">
        <v>6</v>
      </c>
      <c r="Q479" s="2">
        <v>1</v>
      </c>
      <c r="R479" s="2">
        <v>6</v>
      </c>
      <c r="S479" s="2">
        <v>100</v>
      </c>
      <c r="T479" s="2">
        <v>6</v>
      </c>
      <c r="U479" s="2">
        <v>0</v>
      </c>
      <c r="V479" s="2"/>
    </row>
    <row r="480" spans="1:22">
      <c r="A480" s="1">
        <v>455</v>
      </c>
      <c r="B480" s="2" t="s">
        <v>844</v>
      </c>
      <c r="C480" s="2">
        <v>30</v>
      </c>
      <c r="D480" s="2" t="s">
        <v>290</v>
      </c>
      <c r="E480" s="2" t="s">
        <v>839</v>
      </c>
      <c r="F480" s="2">
        <v>17</v>
      </c>
      <c r="G480" s="2">
        <v>1</v>
      </c>
      <c r="H480" s="2">
        <v>1</v>
      </c>
      <c r="I480" s="2">
        <v>1</v>
      </c>
      <c r="J480" s="2">
        <v>1</v>
      </c>
      <c r="K480" s="2">
        <v>1</v>
      </c>
      <c r="L480" s="2">
        <v>1</v>
      </c>
      <c r="M480" s="143">
        <f t="shared" si="7"/>
        <v>1</v>
      </c>
      <c r="N480" s="2">
        <v>1</v>
      </c>
      <c r="O480" s="2">
        <v>100</v>
      </c>
      <c r="P480" s="2">
        <v>1</v>
      </c>
      <c r="Q480" s="2">
        <v>0.1</v>
      </c>
      <c r="R480" s="2">
        <v>0.1</v>
      </c>
      <c r="S480" s="2">
        <v>100</v>
      </c>
      <c r="T480" s="2">
        <v>1</v>
      </c>
      <c r="U480" s="2">
        <v>0</v>
      </c>
      <c r="V480" s="2"/>
    </row>
    <row r="481" spans="1:22">
      <c r="A481" s="1">
        <v>456</v>
      </c>
      <c r="B481" s="2" t="s">
        <v>843</v>
      </c>
      <c r="C481" s="2">
        <v>23</v>
      </c>
      <c r="D481" s="2" t="s">
        <v>274</v>
      </c>
      <c r="E481" s="2" t="s">
        <v>89</v>
      </c>
      <c r="F481" s="2">
        <v>11</v>
      </c>
      <c r="G481" s="2">
        <v>0</v>
      </c>
      <c r="H481" s="2">
        <v>1</v>
      </c>
      <c r="I481" s="2">
        <v>1</v>
      </c>
      <c r="J481" s="2">
        <v>5</v>
      </c>
      <c r="K481" s="2">
        <v>5</v>
      </c>
      <c r="L481" s="2">
        <v>0</v>
      </c>
      <c r="M481" s="143">
        <f t="shared" si="7"/>
        <v>0</v>
      </c>
      <c r="N481" s="2">
        <v>0</v>
      </c>
      <c r="O481" s="2">
        <v>0</v>
      </c>
      <c r="P481" s="2">
        <v>5</v>
      </c>
      <c r="Q481" s="2">
        <v>0.1</v>
      </c>
      <c r="R481" s="2">
        <v>0.5</v>
      </c>
      <c r="S481" s="2">
        <v>100</v>
      </c>
      <c r="T481" s="2">
        <v>5</v>
      </c>
      <c r="U481" s="2">
        <v>0</v>
      </c>
      <c r="V481" s="2"/>
    </row>
    <row r="482" spans="1:22">
      <c r="A482" s="1">
        <v>457</v>
      </c>
      <c r="B482" s="2" t="s">
        <v>842</v>
      </c>
      <c r="C482" s="2">
        <v>25</v>
      </c>
      <c r="D482" s="2" t="s">
        <v>271</v>
      </c>
      <c r="E482" s="2" t="s">
        <v>89</v>
      </c>
      <c r="F482" s="2">
        <v>3</v>
      </c>
      <c r="G482" s="2">
        <v>0</v>
      </c>
      <c r="H482" s="2">
        <v>1</v>
      </c>
      <c r="I482" s="2">
        <v>1</v>
      </c>
      <c r="J482" s="2">
        <v>69</v>
      </c>
      <c r="K482" s="2">
        <v>69</v>
      </c>
      <c r="L482" s="2">
        <v>1</v>
      </c>
      <c r="M482" s="143">
        <f t="shared" si="7"/>
        <v>1</v>
      </c>
      <c r="N482" s="2">
        <v>1</v>
      </c>
      <c r="O482" s="2">
        <v>100</v>
      </c>
      <c r="P482" s="2">
        <v>69</v>
      </c>
      <c r="Q482" s="2">
        <v>0.3</v>
      </c>
      <c r="R482" s="2">
        <v>23</v>
      </c>
      <c r="S482" s="2">
        <v>100</v>
      </c>
      <c r="T482" s="2">
        <v>69</v>
      </c>
      <c r="U482" s="2">
        <v>0</v>
      </c>
      <c r="V482" s="2"/>
    </row>
    <row r="483" spans="1:22">
      <c r="A483" s="1">
        <v>458</v>
      </c>
      <c r="B483" s="2" t="s">
        <v>841</v>
      </c>
      <c r="C483" s="2">
        <v>26</v>
      </c>
      <c r="D483" s="2" t="s">
        <v>662</v>
      </c>
      <c r="E483" s="2" t="s">
        <v>91</v>
      </c>
      <c r="F483" s="2">
        <v>8</v>
      </c>
      <c r="G483" s="2">
        <v>0</v>
      </c>
      <c r="H483" s="2">
        <v>1</v>
      </c>
      <c r="I483" s="2">
        <v>1</v>
      </c>
      <c r="J483" s="2">
        <v>7</v>
      </c>
      <c r="K483" s="2">
        <v>7</v>
      </c>
      <c r="L483" s="2">
        <v>0</v>
      </c>
      <c r="M483" s="143">
        <f t="shared" si="7"/>
        <v>0</v>
      </c>
      <c r="N483" s="2">
        <v>0</v>
      </c>
      <c r="O483" s="2">
        <v>100</v>
      </c>
      <c r="P483" s="2">
        <v>7</v>
      </c>
      <c r="Q483" s="2">
        <v>0.1</v>
      </c>
      <c r="R483" s="2">
        <v>0.9</v>
      </c>
      <c r="S483" s="2">
        <v>100</v>
      </c>
      <c r="T483" s="2">
        <v>7</v>
      </c>
      <c r="U483" s="2">
        <v>0</v>
      </c>
      <c r="V483" s="2"/>
    </row>
    <row r="484" spans="1:22">
      <c r="A484" s="1">
        <v>459</v>
      </c>
      <c r="B484" s="2" t="s">
        <v>840</v>
      </c>
      <c r="C484" s="2">
        <v>30</v>
      </c>
      <c r="D484" s="2" t="s">
        <v>264</v>
      </c>
      <c r="E484" s="2" t="s">
        <v>839</v>
      </c>
      <c r="F484" s="2">
        <v>17</v>
      </c>
      <c r="G484" s="2">
        <v>5</v>
      </c>
      <c r="H484" s="2">
        <v>1</v>
      </c>
      <c r="I484" s="2">
        <v>1</v>
      </c>
      <c r="J484" s="2">
        <v>9</v>
      </c>
      <c r="K484" s="2">
        <v>9</v>
      </c>
      <c r="L484" s="2">
        <v>1</v>
      </c>
      <c r="M484" s="143">
        <f t="shared" si="7"/>
        <v>1</v>
      </c>
      <c r="N484" s="2">
        <v>1</v>
      </c>
      <c r="O484" s="2">
        <v>100</v>
      </c>
      <c r="P484" s="2">
        <v>9</v>
      </c>
      <c r="Q484" s="2">
        <v>0.1</v>
      </c>
      <c r="R484" s="2">
        <v>0.5</v>
      </c>
      <c r="S484" s="2">
        <v>100</v>
      </c>
      <c r="T484" s="2">
        <v>9</v>
      </c>
      <c r="U484" s="2">
        <v>0</v>
      </c>
      <c r="V484" s="2"/>
    </row>
    <row r="485" spans="1:22">
      <c r="A485" s="1">
        <v>460</v>
      </c>
      <c r="B485" s="2" t="s">
        <v>838</v>
      </c>
      <c r="C485" s="2">
        <v>23</v>
      </c>
      <c r="D485" s="2" t="s">
        <v>272</v>
      </c>
      <c r="E485" s="2" t="s">
        <v>827</v>
      </c>
      <c r="F485" s="2">
        <v>16</v>
      </c>
      <c r="G485" s="2">
        <v>16</v>
      </c>
      <c r="H485" s="2">
        <v>1</v>
      </c>
      <c r="I485" s="2">
        <v>1</v>
      </c>
      <c r="J485" s="2">
        <v>0</v>
      </c>
      <c r="K485" s="2">
        <v>0</v>
      </c>
      <c r="L485" s="2">
        <v>0</v>
      </c>
      <c r="M485" s="143">
        <f t="shared" si="7"/>
        <v>0</v>
      </c>
      <c r="N485" s="2">
        <v>0</v>
      </c>
      <c r="O485" s="2">
        <v>0</v>
      </c>
      <c r="P485" s="2"/>
      <c r="Q485" s="2">
        <v>0.1</v>
      </c>
      <c r="R485" s="2">
        <v>0</v>
      </c>
      <c r="S485" s="2">
        <v>100</v>
      </c>
      <c r="T485" s="2">
        <v>0</v>
      </c>
      <c r="U485" s="2">
        <v>0</v>
      </c>
      <c r="V485" s="2" t="s">
        <v>651</v>
      </c>
    </row>
    <row r="486" spans="1:22">
      <c r="A486" s="1">
        <v>461</v>
      </c>
      <c r="B486" s="2" t="s">
        <v>837</v>
      </c>
      <c r="C486" s="2">
        <v>31</v>
      </c>
      <c r="D486" s="2" t="s">
        <v>280</v>
      </c>
      <c r="E486" s="2" t="s">
        <v>91</v>
      </c>
      <c r="F486" s="2">
        <v>8</v>
      </c>
      <c r="G486" s="2">
        <v>2</v>
      </c>
      <c r="H486" s="2">
        <v>1</v>
      </c>
      <c r="I486" s="2">
        <v>1</v>
      </c>
      <c r="J486" s="2">
        <v>7</v>
      </c>
      <c r="K486" s="2">
        <v>7</v>
      </c>
      <c r="L486" s="2">
        <v>0</v>
      </c>
      <c r="M486" s="143">
        <f t="shared" si="7"/>
        <v>0</v>
      </c>
      <c r="N486" s="2">
        <v>0</v>
      </c>
      <c r="O486" s="2">
        <v>100</v>
      </c>
      <c r="P486" s="2">
        <v>7</v>
      </c>
      <c r="Q486" s="2">
        <v>0.1</v>
      </c>
      <c r="R486" s="2">
        <v>0.9</v>
      </c>
      <c r="S486" s="2">
        <v>100</v>
      </c>
      <c r="T486" s="2">
        <v>7</v>
      </c>
      <c r="U486" s="2">
        <v>0</v>
      </c>
      <c r="V486" s="2"/>
    </row>
    <row r="487" spans="1:22">
      <c r="A487" s="1">
        <v>462</v>
      </c>
      <c r="B487" s="2" t="s">
        <v>836</v>
      </c>
      <c r="C487" s="2">
        <v>30</v>
      </c>
      <c r="D487" s="2" t="s">
        <v>654</v>
      </c>
      <c r="E487" s="2" t="s">
        <v>89</v>
      </c>
      <c r="F487" s="2">
        <v>2</v>
      </c>
      <c r="G487" s="2">
        <v>0</v>
      </c>
      <c r="H487" s="2">
        <v>1</v>
      </c>
      <c r="I487" s="2">
        <v>1</v>
      </c>
      <c r="J487" s="2">
        <v>11</v>
      </c>
      <c r="K487" s="2">
        <v>11</v>
      </c>
      <c r="L487" s="2">
        <v>0</v>
      </c>
      <c r="M487" s="143">
        <f t="shared" si="7"/>
        <v>0</v>
      </c>
      <c r="N487" s="2">
        <v>0</v>
      </c>
      <c r="O487" s="2">
        <v>100</v>
      </c>
      <c r="P487" s="2">
        <v>11</v>
      </c>
      <c r="Q487" s="2">
        <v>0.5</v>
      </c>
      <c r="R487" s="2">
        <v>5.5</v>
      </c>
      <c r="S487" s="2">
        <v>100</v>
      </c>
      <c r="T487" s="2">
        <v>11</v>
      </c>
      <c r="U487" s="2">
        <v>0</v>
      </c>
      <c r="V487" s="2"/>
    </row>
    <row r="488" spans="1:22">
      <c r="A488" s="1">
        <v>463</v>
      </c>
      <c r="B488" s="2" t="s">
        <v>835</v>
      </c>
      <c r="C488" s="2">
        <v>24</v>
      </c>
      <c r="D488" s="2" t="s">
        <v>272</v>
      </c>
      <c r="E488" s="2" t="s">
        <v>656</v>
      </c>
      <c r="F488" s="2">
        <v>13</v>
      </c>
      <c r="G488" s="2">
        <v>0</v>
      </c>
      <c r="H488" s="2">
        <v>1</v>
      </c>
      <c r="I488" s="2">
        <v>1</v>
      </c>
      <c r="J488" s="2">
        <v>4</v>
      </c>
      <c r="K488" s="2">
        <v>4</v>
      </c>
      <c r="L488" s="2">
        <v>0</v>
      </c>
      <c r="M488" s="143">
        <f t="shared" si="7"/>
        <v>0</v>
      </c>
      <c r="N488" s="2">
        <v>0</v>
      </c>
      <c r="O488" s="2">
        <v>0</v>
      </c>
      <c r="P488" s="2">
        <v>4</v>
      </c>
      <c r="Q488" s="2">
        <v>0.1</v>
      </c>
      <c r="R488" s="2">
        <v>0.3</v>
      </c>
      <c r="S488" s="2">
        <v>100</v>
      </c>
      <c r="T488" s="2">
        <v>4</v>
      </c>
      <c r="U488" s="2">
        <v>0</v>
      </c>
      <c r="V488" s="2"/>
    </row>
    <row r="489" spans="1:22">
      <c r="A489" s="1">
        <v>464</v>
      </c>
      <c r="B489" s="2" t="s">
        <v>834</v>
      </c>
      <c r="C489" s="2">
        <v>25</v>
      </c>
      <c r="D489" s="2" t="s">
        <v>290</v>
      </c>
      <c r="E489" s="2" t="s">
        <v>89</v>
      </c>
      <c r="F489" s="2">
        <v>2</v>
      </c>
      <c r="G489" s="2">
        <v>0</v>
      </c>
      <c r="H489" s="2">
        <v>1</v>
      </c>
      <c r="I489" s="2">
        <v>1</v>
      </c>
      <c r="J489" s="2">
        <v>-2</v>
      </c>
      <c r="K489" s="2">
        <v>-2</v>
      </c>
      <c r="L489" s="2">
        <v>0</v>
      </c>
      <c r="M489" s="143">
        <f t="shared" si="7"/>
        <v>0</v>
      </c>
      <c r="N489" s="2">
        <v>0</v>
      </c>
      <c r="O489" s="2">
        <v>0</v>
      </c>
      <c r="P489" s="2">
        <v>-2</v>
      </c>
      <c r="Q489" s="2">
        <v>0.5</v>
      </c>
      <c r="R489" s="2">
        <v>-1</v>
      </c>
      <c r="S489" s="2">
        <v>100</v>
      </c>
      <c r="T489" s="2">
        <v>-2</v>
      </c>
      <c r="U489" s="2">
        <v>0</v>
      </c>
      <c r="V489" s="2"/>
    </row>
    <row r="490" spans="1:22">
      <c r="A490" s="1">
        <v>465</v>
      </c>
      <c r="B490" s="2" t="s">
        <v>833</v>
      </c>
      <c r="C490" s="2">
        <v>24</v>
      </c>
      <c r="D490" s="2" t="s">
        <v>267</v>
      </c>
      <c r="E490" s="2" t="s">
        <v>732</v>
      </c>
      <c r="F490" s="2">
        <v>11</v>
      </c>
      <c r="G490" s="2">
        <v>1</v>
      </c>
      <c r="H490" s="2">
        <v>1</v>
      </c>
      <c r="I490" s="2">
        <v>1</v>
      </c>
      <c r="J490" s="2">
        <v>0</v>
      </c>
      <c r="K490" s="2">
        <v>0</v>
      </c>
      <c r="L490" s="2">
        <v>0</v>
      </c>
      <c r="M490" s="143">
        <f t="shared" si="7"/>
        <v>0</v>
      </c>
      <c r="N490" s="2">
        <v>0</v>
      </c>
      <c r="O490" s="2">
        <v>0</v>
      </c>
      <c r="P490" s="2"/>
      <c r="Q490" s="2">
        <v>0.1</v>
      </c>
      <c r="R490" s="2">
        <v>0</v>
      </c>
      <c r="S490" s="2">
        <v>100</v>
      </c>
      <c r="T490" s="2">
        <v>0</v>
      </c>
      <c r="U490" s="2">
        <v>0</v>
      </c>
      <c r="V490" s="2"/>
    </row>
    <row r="491" spans="1:22">
      <c r="A491" s="1">
        <v>466</v>
      </c>
      <c r="B491" s="2" t="s">
        <v>373</v>
      </c>
      <c r="C491" s="2">
        <v>23</v>
      </c>
      <c r="D491" s="2" t="s">
        <v>270</v>
      </c>
      <c r="E491" s="2" t="s">
        <v>89</v>
      </c>
      <c r="F491" s="2">
        <v>9</v>
      </c>
      <c r="G491" s="2">
        <v>0</v>
      </c>
      <c r="H491" s="2">
        <v>3</v>
      </c>
      <c r="I491" s="2">
        <v>1</v>
      </c>
      <c r="J491" s="2">
        <v>21</v>
      </c>
      <c r="K491" s="2">
        <v>21</v>
      </c>
      <c r="L491" s="2">
        <v>1</v>
      </c>
      <c r="M491" s="143">
        <f t="shared" si="7"/>
        <v>1</v>
      </c>
      <c r="N491" s="2">
        <v>1</v>
      </c>
      <c r="O491" s="2">
        <v>33.299999999999997</v>
      </c>
      <c r="P491" s="2">
        <v>21</v>
      </c>
      <c r="Q491" s="2">
        <v>0.1</v>
      </c>
      <c r="R491" s="2">
        <v>2.2999999999999998</v>
      </c>
      <c r="S491" s="2">
        <v>33.299999999999997</v>
      </c>
      <c r="T491" s="2">
        <v>7</v>
      </c>
      <c r="U491" s="2">
        <v>0</v>
      </c>
      <c r="V491" s="2"/>
    </row>
    <row r="492" spans="1:22">
      <c r="A492" s="1">
        <v>467</v>
      </c>
      <c r="B492" s="2" t="s">
        <v>628</v>
      </c>
      <c r="C492" s="2">
        <v>23</v>
      </c>
      <c r="D492" s="2" t="s">
        <v>283</v>
      </c>
      <c r="E492" s="2" t="s">
        <v>89</v>
      </c>
      <c r="F492" s="2">
        <v>8</v>
      </c>
      <c r="G492" s="2">
        <v>0</v>
      </c>
      <c r="H492" s="2">
        <v>2</v>
      </c>
      <c r="I492" s="2">
        <v>1</v>
      </c>
      <c r="J492" s="2">
        <v>14</v>
      </c>
      <c r="K492" s="2">
        <v>14</v>
      </c>
      <c r="L492" s="2">
        <v>0</v>
      </c>
      <c r="M492" s="143">
        <f t="shared" si="7"/>
        <v>0</v>
      </c>
      <c r="N492" s="2">
        <v>1</v>
      </c>
      <c r="O492" s="2">
        <v>50</v>
      </c>
      <c r="P492" s="2">
        <v>14</v>
      </c>
      <c r="Q492" s="2">
        <v>0.1</v>
      </c>
      <c r="R492" s="2">
        <v>1.8</v>
      </c>
      <c r="S492" s="2">
        <v>50</v>
      </c>
      <c r="T492" s="2">
        <v>7</v>
      </c>
      <c r="U492" s="2">
        <v>0</v>
      </c>
      <c r="V492" s="2"/>
    </row>
    <row r="493" spans="1:22">
      <c r="A493" s="1">
        <v>468</v>
      </c>
      <c r="B493" s="2" t="s">
        <v>771</v>
      </c>
      <c r="C493" s="2">
        <v>25</v>
      </c>
      <c r="D493" s="2" t="s">
        <v>289</v>
      </c>
      <c r="E493" s="2" t="s">
        <v>88</v>
      </c>
      <c r="F493" s="2">
        <v>2</v>
      </c>
      <c r="G493" s="2">
        <v>0</v>
      </c>
      <c r="H493" s="2">
        <v>2</v>
      </c>
      <c r="I493" s="2">
        <v>1</v>
      </c>
      <c r="J493" s="2">
        <v>13</v>
      </c>
      <c r="K493" s="2">
        <v>13</v>
      </c>
      <c r="L493" s="2">
        <v>0</v>
      </c>
      <c r="M493" s="143">
        <f t="shared" si="7"/>
        <v>0</v>
      </c>
      <c r="N493" s="2">
        <v>0</v>
      </c>
      <c r="O493" s="2">
        <v>50</v>
      </c>
      <c r="P493" s="2">
        <v>13</v>
      </c>
      <c r="Q493" s="2">
        <v>0.5</v>
      </c>
      <c r="R493" s="2">
        <v>6.5</v>
      </c>
      <c r="S493" s="2">
        <v>50</v>
      </c>
      <c r="T493" s="2">
        <v>6.5</v>
      </c>
      <c r="U493" s="2">
        <v>0</v>
      </c>
      <c r="V493" s="2"/>
    </row>
    <row r="494" spans="1:22">
      <c r="A494" s="1">
        <v>469</v>
      </c>
      <c r="B494" s="2" t="s">
        <v>832</v>
      </c>
      <c r="C494" s="2">
        <v>24</v>
      </c>
      <c r="D494" s="2" t="s">
        <v>676</v>
      </c>
      <c r="E494" s="2" t="s">
        <v>91</v>
      </c>
      <c r="F494" s="2">
        <v>7</v>
      </c>
      <c r="G494" s="2">
        <v>2</v>
      </c>
      <c r="H494" s="2">
        <v>1</v>
      </c>
      <c r="I494" s="2">
        <v>1</v>
      </c>
      <c r="J494" s="2">
        <v>7</v>
      </c>
      <c r="K494" s="2">
        <v>7</v>
      </c>
      <c r="L494" s="2">
        <v>0</v>
      </c>
      <c r="M494" s="143">
        <f t="shared" si="7"/>
        <v>0</v>
      </c>
      <c r="N494" s="2">
        <v>0</v>
      </c>
      <c r="O494" s="2">
        <v>0</v>
      </c>
      <c r="P494" s="2">
        <v>7</v>
      </c>
      <c r="Q494" s="2">
        <v>0.1</v>
      </c>
      <c r="R494" s="2">
        <v>1</v>
      </c>
      <c r="S494" s="2">
        <v>100</v>
      </c>
      <c r="T494" s="2">
        <v>7</v>
      </c>
      <c r="U494" s="2">
        <v>0</v>
      </c>
      <c r="V494" s="2"/>
    </row>
    <row r="495" spans="1:22">
      <c r="A495" s="1">
        <v>470</v>
      </c>
      <c r="B495" s="2" t="s">
        <v>831</v>
      </c>
      <c r="C495" s="2">
        <v>28</v>
      </c>
      <c r="D495" s="2" t="s">
        <v>264</v>
      </c>
      <c r="E495" s="2" t="s">
        <v>91</v>
      </c>
      <c r="F495" s="2">
        <v>12</v>
      </c>
      <c r="G495" s="2">
        <v>1</v>
      </c>
      <c r="H495" s="2">
        <v>1</v>
      </c>
      <c r="I495" s="2">
        <v>1</v>
      </c>
      <c r="J495" s="2">
        <v>22</v>
      </c>
      <c r="K495" s="2">
        <v>22</v>
      </c>
      <c r="L495" s="2">
        <v>0</v>
      </c>
      <c r="M495" s="143">
        <f t="shared" si="7"/>
        <v>0</v>
      </c>
      <c r="N495" s="2">
        <v>1</v>
      </c>
      <c r="O495" s="2">
        <v>100</v>
      </c>
      <c r="P495" s="2">
        <v>22</v>
      </c>
      <c r="Q495" s="2">
        <v>0.1</v>
      </c>
      <c r="R495" s="2">
        <v>1.8</v>
      </c>
      <c r="S495" s="2">
        <v>100</v>
      </c>
      <c r="T495" s="2">
        <v>22</v>
      </c>
      <c r="U495" s="2">
        <v>0</v>
      </c>
      <c r="V495" s="2"/>
    </row>
    <row r="496" spans="1:22">
      <c r="A496" s="1">
        <v>471</v>
      </c>
      <c r="B496" s="2" t="s">
        <v>367</v>
      </c>
      <c r="C496" s="2">
        <v>23</v>
      </c>
      <c r="D496" s="2" t="s">
        <v>270</v>
      </c>
      <c r="E496" s="2" t="s">
        <v>88</v>
      </c>
      <c r="F496" s="2">
        <v>6</v>
      </c>
      <c r="G496" s="2">
        <v>0</v>
      </c>
      <c r="H496" s="2">
        <v>2</v>
      </c>
      <c r="I496" s="2">
        <v>0</v>
      </c>
      <c r="J496" s="2">
        <v>0</v>
      </c>
      <c r="K496" s="2"/>
      <c r="L496" s="2">
        <v>0</v>
      </c>
      <c r="M496" s="143" t="e">
        <f t="shared" si="7"/>
        <v>#DIV/0!</v>
      </c>
      <c r="N496" s="2">
        <v>0</v>
      </c>
      <c r="O496" s="2">
        <v>0</v>
      </c>
      <c r="P496" s="2"/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/>
    </row>
    <row r="497" spans="1:22">
      <c r="A497" s="1">
        <v>472</v>
      </c>
      <c r="B497" s="2" t="s">
        <v>683</v>
      </c>
      <c r="C497" s="2">
        <v>32</v>
      </c>
      <c r="D497" s="2" t="s">
        <v>654</v>
      </c>
      <c r="E497" s="2" t="s">
        <v>90</v>
      </c>
      <c r="F497" s="2">
        <v>3</v>
      </c>
      <c r="G497" s="2">
        <v>1</v>
      </c>
      <c r="H497" s="2">
        <v>0</v>
      </c>
      <c r="I497" s="2">
        <v>0</v>
      </c>
      <c r="J497" s="2">
        <v>0</v>
      </c>
      <c r="K497" s="2"/>
      <c r="L497" s="2">
        <v>0</v>
      </c>
      <c r="M497" s="143" t="e">
        <f t="shared" si="7"/>
        <v>#DIV/0!</v>
      </c>
      <c r="N497" s="2">
        <v>0</v>
      </c>
      <c r="O497" s="2"/>
      <c r="P497" s="2"/>
      <c r="Q497" s="2">
        <v>0</v>
      </c>
      <c r="R497" s="2">
        <v>0</v>
      </c>
      <c r="S497" s="2"/>
      <c r="T497" s="2"/>
      <c r="U497" s="2">
        <v>2</v>
      </c>
      <c r="V497" s="2"/>
    </row>
    <row r="498" spans="1:22">
      <c r="A498" s="1">
        <v>473</v>
      </c>
      <c r="B498" s="2" t="s">
        <v>374</v>
      </c>
      <c r="C498" s="2">
        <v>28</v>
      </c>
      <c r="D498" s="2" t="s">
        <v>271</v>
      </c>
      <c r="E498" s="2" t="s">
        <v>90</v>
      </c>
      <c r="F498" s="2">
        <v>17</v>
      </c>
      <c r="G498" s="2">
        <v>17</v>
      </c>
      <c r="H498" s="2">
        <v>0</v>
      </c>
      <c r="I498" s="2">
        <v>0</v>
      </c>
      <c r="J498" s="2">
        <v>7</v>
      </c>
      <c r="K498" s="2"/>
      <c r="L498" s="2">
        <v>1</v>
      </c>
      <c r="M498" s="143" t="e">
        <f t="shared" si="7"/>
        <v>#DIV/0!</v>
      </c>
      <c r="N498" s="2">
        <v>0</v>
      </c>
      <c r="O498" s="2"/>
      <c r="P498" s="2">
        <v>7</v>
      </c>
      <c r="Q498" s="2">
        <v>0</v>
      </c>
      <c r="R498" s="2">
        <v>0.4</v>
      </c>
      <c r="S498" s="2"/>
      <c r="T498" s="2"/>
      <c r="U498" s="2">
        <v>5</v>
      </c>
      <c r="V498" s="2" t="s">
        <v>713</v>
      </c>
    </row>
    <row r="499" spans="1:22">
      <c r="A499" s="1">
        <v>474</v>
      </c>
      <c r="B499" s="2" t="s">
        <v>669</v>
      </c>
      <c r="C499" s="2">
        <v>24</v>
      </c>
      <c r="D499" s="2" t="s">
        <v>274</v>
      </c>
      <c r="E499" s="2" t="s">
        <v>90</v>
      </c>
      <c r="F499" s="2">
        <v>4</v>
      </c>
      <c r="G499" s="2">
        <v>0</v>
      </c>
      <c r="H499" s="2">
        <v>0</v>
      </c>
      <c r="I499" s="2">
        <v>0</v>
      </c>
      <c r="J499" s="2">
        <v>0</v>
      </c>
      <c r="K499" s="2"/>
      <c r="L499" s="2">
        <v>0</v>
      </c>
      <c r="M499" s="143" t="e">
        <f t="shared" si="7"/>
        <v>#DIV/0!</v>
      </c>
      <c r="N499" s="2">
        <v>0</v>
      </c>
      <c r="O499" s="2"/>
      <c r="P499" s="2"/>
      <c r="Q499" s="2">
        <v>0</v>
      </c>
      <c r="R499" s="2">
        <v>0</v>
      </c>
      <c r="S499" s="2"/>
      <c r="T499" s="2"/>
      <c r="U499" s="2">
        <v>0</v>
      </c>
      <c r="V499" s="2"/>
    </row>
    <row r="500" spans="1:22">
      <c r="A500" s="1">
        <v>475</v>
      </c>
      <c r="B500" s="2" t="s">
        <v>751</v>
      </c>
      <c r="C500" s="2">
        <v>27</v>
      </c>
      <c r="D500" s="2" t="s">
        <v>265</v>
      </c>
      <c r="E500" s="2" t="s">
        <v>652</v>
      </c>
      <c r="F500" s="2">
        <v>17</v>
      </c>
      <c r="G500" s="2">
        <v>0</v>
      </c>
      <c r="H500" s="2">
        <v>0</v>
      </c>
      <c r="I500" s="2">
        <v>0</v>
      </c>
      <c r="J500" s="2">
        <v>0</v>
      </c>
      <c r="K500" s="2"/>
      <c r="L500" s="2">
        <v>0</v>
      </c>
      <c r="M500" s="143" t="e">
        <f t="shared" si="7"/>
        <v>#DIV/0!</v>
      </c>
      <c r="N500" s="2">
        <v>0</v>
      </c>
      <c r="O500" s="2"/>
      <c r="P500" s="2"/>
      <c r="Q500" s="2">
        <v>0</v>
      </c>
      <c r="R500" s="2">
        <v>0</v>
      </c>
      <c r="S500" s="2"/>
      <c r="T500" s="2"/>
      <c r="U500" s="2">
        <v>1</v>
      </c>
      <c r="V500" s="2"/>
    </row>
    <row r="501" spans="1:22">
      <c r="A501" s="1">
        <v>476</v>
      </c>
      <c r="B501" s="2" t="s">
        <v>830</v>
      </c>
      <c r="C501" s="2">
        <v>25</v>
      </c>
      <c r="D501" s="2" t="s">
        <v>280</v>
      </c>
      <c r="E501" s="2" t="s">
        <v>91</v>
      </c>
      <c r="F501" s="2">
        <v>2</v>
      </c>
      <c r="G501" s="2">
        <v>0</v>
      </c>
      <c r="H501" s="2">
        <v>1</v>
      </c>
      <c r="I501" s="2">
        <v>0</v>
      </c>
      <c r="J501" s="2">
        <v>0</v>
      </c>
      <c r="K501" s="2"/>
      <c r="L501" s="2">
        <v>0</v>
      </c>
      <c r="M501" s="143" t="e">
        <f t="shared" si="7"/>
        <v>#DIV/0!</v>
      </c>
      <c r="N501" s="2">
        <v>0</v>
      </c>
      <c r="O501" s="2">
        <v>0</v>
      </c>
      <c r="P501" s="2"/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/>
    </row>
  </sheetData>
  <mergeCells count="2">
    <mergeCell ref="A1:G1"/>
    <mergeCell ref="H1:T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E8F4-AC9B-44C0-BFC7-A22B9EFC9F02}">
  <dimension ref="A1:D35"/>
  <sheetViews>
    <sheetView zoomScale="90" zoomScaleNormal="90" workbookViewId="0">
      <selection activeCell="G9" sqref="G9"/>
    </sheetView>
  </sheetViews>
  <sheetFormatPr defaultRowHeight="30.75" customHeight="1"/>
  <cols>
    <col min="1" max="1" width="22.85546875" customWidth="1"/>
    <col min="2" max="4" width="27.28515625" customWidth="1"/>
  </cols>
  <sheetData>
    <row r="1" spans="1:4" ht="30.75" customHeight="1" thickBot="1">
      <c r="A1" s="152" t="s">
        <v>93</v>
      </c>
      <c r="B1" s="152" t="s">
        <v>989</v>
      </c>
      <c r="C1" s="152" t="s">
        <v>990</v>
      </c>
      <c r="D1" s="152" t="s">
        <v>991</v>
      </c>
    </row>
    <row r="2" spans="1:4" ht="30.75" customHeight="1" thickBot="1">
      <c r="A2" s="153" t="s">
        <v>17</v>
      </c>
      <c r="B2" s="153"/>
      <c r="C2" s="153"/>
      <c r="D2" s="153"/>
    </row>
    <row r="3" spans="1:4" ht="30.75" customHeight="1" thickBot="1">
      <c r="A3" s="153" t="s">
        <v>20</v>
      </c>
      <c r="B3" s="153" t="s">
        <v>992</v>
      </c>
      <c r="C3" s="153" t="s">
        <v>993</v>
      </c>
      <c r="D3" s="153" t="s">
        <v>994</v>
      </c>
    </row>
    <row r="4" spans="1:4" ht="30.75" customHeight="1" thickBot="1">
      <c r="A4" s="153" t="s">
        <v>11</v>
      </c>
      <c r="B4" s="153"/>
      <c r="C4" s="153"/>
      <c r="D4" s="153" t="s">
        <v>995</v>
      </c>
    </row>
    <row r="5" spans="1:4" ht="30.75" customHeight="1" thickBot="1">
      <c r="A5" s="153" t="s">
        <v>19</v>
      </c>
      <c r="B5" s="153"/>
      <c r="C5" s="153" t="s">
        <v>996</v>
      </c>
      <c r="D5" s="153" t="s">
        <v>997</v>
      </c>
    </row>
    <row r="6" spans="1:4" ht="30.75" customHeight="1" thickBot="1">
      <c r="A6" s="153" t="s">
        <v>28</v>
      </c>
      <c r="B6" s="153" t="s">
        <v>998</v>
      </c>
      <c r="C6" s="153" t="s">
        <v>999</v>
      </c>
      <c r="D6" s="153"/>
    </row>
    <row r="7" spans="1:4" ht="30.75" customHeight="1" thickBot="1">
      <c r="A7" s="153" t="s">
        <v>35</v>
      </c>
      <c r="B7" s="153" t="s">
        <v>1000</v>
      </c>
      <c r="C7" s="153" t="s">
        <v>1001</v>
      </c>
      <c r="D7" s="153" t="s">
        <v>1002</v>
      </c>
    </row>
    <row r="8" spans="1:4" ht="30.75" customHeight="1" thickBot="1">
      <c r="A8" s="153" t="s">
        <v>40</v>
      </c>
      <c r="B8" s="153"/>
      <c r="C8" s="153" t="s">
        <v>1003</v>
      </c>
      <c r="D8" s="153" t="s">
        <v>1004</v>
      </c>
    </row>
    <row r="9" spans="1:4" ht="30.75" customHeight="1" thickBot="1">
      <c r="A9" s="153" t="s">
        <v>39</v>
      </c>
      <c r="B9" s="153"/>
      <c r="C9" s="153" t="s">
        <v>1005</v>
      </c>
      <c r="D9" s="153"/>
    </row>
    <row r="10" spans="1:4" ht="30.75" customHeight="1" thickBot="1">
      <c r="A10" s="153" t="s">
        <v>37</v>
      </c>
      <c r="B10" s="153" t="s">
        <v>1006</v>
      </c>
      <c r="C10" s="153" t="s">
        <v>1007</v>
      </c>
      <c r="D10" s="153" t="s">
        <v>1008</v>
      </c>
    </row>
    <row r="11" spans="1:4" ht="30.75" customHeight="1" thickBot="1">
      <c r="A11" s="153" t="s">
        <v>26</v>
      </c>
      <c r="B11" s="153"/>
      <c r="C11" s="153"/>
      <c r="D11" s="153"/>
    </row>
    <row r="12" spans="1:4" ht="30.75" customHeight="1" thickBot="1">
      <c r="A12" s="153" t="s">
        <v>16</v>
      </c>
      <c r="B12" s="153"/>
      <c r="C12" s="153" t="s">
        <v>1009</v>
      </c>
      <c r="D12" s="153" t="s">
        <v>1010</v>
      </c>
    </row>
    <row r="13" spans="1:4" ht="30.75" customHeight="1" thickBot="1">
      <c r="A13" s="153" t="s">
        <v>15</v>
      </c>
      <c r="B13" s="153"/>
      <c r="C13" s="153"/>
      <c r="D13" s="153"/>
    </row>
    <row r="14" spans="1:4" ht="30.75" customHeight="1" thickBot="1">
      <c r="A14" s="153" t="s">
        <v>25</v>
      </c>
      <c r="B14" s="153"/>
      <c r="C14" s="153" t="s">
        <v>1011</v>
      </c>
      <c r="D14" s="153"/>
    </row>
    <row r="15" spans="1:4" ht="30.75" customHeight="1" thickBot="1">
      <c r="A15" s="153" t="s">
        <v>18</v>
      </c>
      <c r="B15" s="153"/>
      <c r="C15" s="153"/>
      <c r="D15" s="153"/>
    </row>
    <row r="16" spans="1:4" ht="30.75" customHeight="1" thickBot="1">
      <c r="A16" s="153" t="s">
        <v>36</v>
      </c>
      <c r="B16" s="153" t="s">
        <v>1012</v>
      </c>
      <c r="C16" s="153" t="s">
        <v>1013</v>
      </c>
      <c r="D16" s="153"/>
    </row>
    <row r="17" spans="1:4" ht="30.75" customHeight="1" thickBot="1">
      <c r="A17" s="153" t="s">
        <v>32</v>
      </c>
      <c r="B17" s="153"/>
      <c r="C17" s="153"/>
      <c r="D17" s="153"/>
    </row>
    <row r="18" spans="1:4" ht="30.75" customHeight="1" thickBot="1">
      <c r="A18" s="153" t="s">
        <v>42</v>
      </c>
      <c r="B18" s="153" t="s">
        <v>1014</v>
      </c>
      <c r="C18" s="153" t="s">
        <v>1015</v>
      </c>
      <c r="D18" s="153"/>
    </row>
    <row r="19" spans="1:4" ht="30.75" customHeight="1" thickBot="1">
      <c r="A19" s="153" t="s">
        <v>27</v>
      </c>
      <c r="B19" s="153"/>
      <c r="C19" s="153"/>
      <c r="D19" s="153"/>
    </row>
    <row r="20" spans="1:4" ht="30.75" customHeight="1" thickBot="1">
      <c r="A20" s="153" t="s">
        <v>34</v>
      </c>
      <c r="B20" s="153"/>
      <c r="C20" s="153"/>
      <c r="D20" s="153"/>
    </row>
    <row r="21" spans="1:4" ht="30.75" customHeight="1" thickBot="1">
      <c r="A21" s="153" t="s">
        <v>31</v>
      </c>
      <c r="B21" s="153"/>
      <c r="C21" s="153"/>
      <c r="D21" s="153" t="s">
        <v>1016</v>
      </c>
    </row>
    <row r="22" spans="1:4" ht="30.75" customHeight="1" thickBot="1">
      <c r="A22" s="153" t="s">
        <v>29</v>
      </c>
      <c r="B22" s="153"/>
      <c r="C22" s="153"/>
      <c r="D22" s="153"/>
    </row>
    <row r="23" spans="1:4" ht="30.75" customHeight="1" thickBot="1">
      <c r="A23" s="153" t="s">
        <v>23</v>
      </c>
      <c r="B23" s="153" t="s">
        <v>1017</v>
      </c>
      <c r="C23" s="153" t="s">
        <v>1018</v>
      </c>
      <c r="D23" s="153"/>
    </row>
    <row r="24" spans="1:4" ht="30.75" customHeight="1" thickBot="1">
      <c r="A24" s="153" t="s">
        <v>24</v>
      </c>
      <c r="B24" s="153" t="s">
        <v>1019</v>
      </c>
      <c r="C24" s="153" t="s">
        <v>1020</v>
      </c>
      <c r="D24" s="153" t="s">
        <v>1021</v>
      </c>
    </row>
    <row r="25" spans="1:4" ht="30.75" customHeight="1" thickBot="1">
      <c r="A25" s="153" t="s">
        <v>33</v>
      </c>
      <c r="B25" s="153"/>
      <c r="C25" s="153"/>
      <c r="D25" s="153" t="s">
        <v>1022</v>
      </c>
    </row>
    <row r="26" spans="1:4" ht="30.75" customHeight="1" thickBot="1">
      <c r="A26" s="153" t="s">
        <v>41</v>
      </c>
      <c r="B26" s="153" t="s">
        <v>1023</v>
      </c>
      <c r="C26" s="153"/>
      <c r="D26" s="153" t="s">
        <v>1024</v>
      </c>
    </row>
    <row r="27" spans="1:4" ht="30.75" customHeight="1" thickBot="1">
      <c r="A27" s="153" t="s">
        <v>12</v>
      </c>
      <c r="B27" s="153"/>
      <c r="C27" s="153" t="s">
        <v>1025</v>
      </c>
      <c r="D27" s="153" t="s">
        <v>1026</v>
      </c>
    </row>
    <row r="28" spans="1:4" ht="30.75" customHeight="1" thickBot="1">
      <c r="A28" s="153" t="s">
        <v>21</v>
      </c>
      <c r="B28" s="153"/>
      <c r="C28" s="153" t="s">
        <v>1027</v>
      </c>
      <c r="D28" s="153"/>
    </row>
    <row r="29" spans="1:4" ht="30.75" customHeight="1" thickBot="1">
      <c r="A29" s="153" t="s">
        <v>22</v>
      </c>
      <c r="B29" s="153"/>
      <c r="C29" s="153" t="s">
        <v>1028</v>
      </c>
      <c r="D29" s="153" t="s">
        <v>1029</v>
      </c>
    </row>
    <row r="30" spans="1:4" ht="30.75" customHeight="1" thickBot="1">
      <c r="A30" s="153" t="s">
        <v>38</v>
      </c>
      <c r="B30" s="153" t="s">
        <v>1030</v>
      </c>
      <c r="C30" s="153" t="s">
        <v>1031</v>
      </c>
      <c r="D30" s="153" t="s">
        <v>1032</v>
      </c>
    </row>
    <row r="31" spans="1:4" ht="30.75" customHeight="1" thickBot="1">
      <c r="A31" s="153" t="s">
        <v>14</v>
      </c>
      <c r="B31" s="153"/>
      <c r="C31" s="153"/>
      <c r="D31" s="153"/>
    </row>
    <row r="32" spans="1:4" ht="30.75" customHeight="1" thickBot="1">
      <c r="A32" s="153" t="s">
        <v>30</v>
      </c>
      <c r="B32" s="153" t="s">
        <v>1033</v>
      </c>
      <c r="C32" s="153" t="s">
        <v>1034</v>
      </c>
      <c r="D32" s="153"/>
    </row>
    <row r="33" spans="1:4" ht="30.75" customHeight="1" thickBot="1">
      <c r="A33" s="153" t="s">
        <v>13</v>
      </c>
      <c r="B33" s="153" t="s">
        <v>1035</v>
      </c>
      <c r="C33" s="153" t="s">
        <v>1036</v>
      </c>
      <c r="D33" s="153" t="s">
        <v>1037</v>
      </c>
    </row>
    <row r="34" spans="1:4" ht="30.75" customHeight="1">
      <c r="A34" s="150"/>
    </row>
    <row r="35" spans="1:4" ht="30.75" customHeight="1">
      <c r="A35" s="151"/>
    </row>
  </sheetData>
  <autoFilter ref="A1:D33" xr:uid="{C210E8F4-AC9B-44C0-BFC7-A22B9EFC9F0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CD49-5CB1-42BB-9C3F-BAF80D2ABB32}">
  <sheetPr codeName="Sheet4"/>
  <dimension ref="A1:O5"/>
  <sheetViews>
    <sheetView workbookViewId="0">
      <selection activeCell="J4" sqref="J4"/>
    </sheetView>
  </sheetViews>
  <sheetFormatPr defaultRowHeight="15"/>
  <sheetData>
    <row r="1" spans="1:1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</row>
    <row r="2" spans="1:15">
      <c r="A2" t="s">
        <v>88</v>
      </c>
      <c r="B2">
        <v>16</v>
      </c>
      <c r="C2">
        <v>180</v>
      </c>
      <c r="D2">
        <v>850</v>
      </c>
      <c r="E2">
        <v>7</v>
      </c>
      <c r="F2">
        <v>40</v>
      </c>
      <c r="G2">
        <v>25</v>
      </c>
      <c r="H2">
        <v>275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125</v>
      </c>
    </row>
    <row r="3" spans="1:15">
      <c r="A3" t="s">
        <v>89</v>
      </c>
      <c r="B3">
        <v>16</v>
      </c>
      <c r="C3">
        <v>5</v>
      </c>
      <c r="D3">
        <v>35</v>
      </c>
      <c r="E3">
        <v>0</v>
      </c>
      <c r="F3">
        <v>90</v>
      </c>
      <c r="G3">
        <v>65</v>
      </c>
      <c r="H3">
        <v>1100</v>
      </c>
      <c r="I3">
        <v>9</v>
      </c>
      <c r="J3">
        <v>0</v>
      </c>
      <c r="K3">
        <v>0</v>
      </c>
      <c r="L3">
        <v>0</v>
      </c>
      <c r="M3">
        <v>0</v>
      </c>
      <c r="N3">
        <v>0</v>
      </c>
      <c r="O3">
        <v>140</v>
      </c>
    </row>
    <row r="4" spans="1:15">
      <c r="A4" t="s">
        <v>90</v>
      </c>
      <c r="B4">
        <v>16</v>
      </c>
      <c r="C4">
        <v>40</v>
      </c>
      <c r="D4">
        <v>220</v>
      </c>
      <c r="E4">
        <v>2</v>
      </c>
      <c r="F4">
        <v>0</v>
      </c>
      <c r="G4">
        <v>0</v>
      </c>
      <c r="H4">
        <v>0</v>
      </c>
      <c r="I4">
        <v>0</v>
      </c>
      <c r="J4">
        <v>500</v>
      </c>
      <c r="K4">
        <v>315</v>
      </c>
      <c r="L4">
        <v>3200</v>
      </c>
      <c r="M4">
        <v>18</v>
      </c>
      <c r="N4">
        <v>12</v>
      </c>
      <c r="O4">
        <v>250</v>
      </c>
    </row>
    <row r="5" spans="1:15">
      <c r="A5" t="s">
        <v>91</v>
      </c>
      <c r="B5">
        <v>16</v>
      </c>
      <c r="C5">
        <v>2</v>
      </c>
      <c r="D5">
        <v>10</v>
      </c>
      <c r="E5">
        <v>0</v>
      </c>
      <c r="F5">
        <v>45</v>
      </c>
      <c r="G5">
        <v>35</v>
      </c>
      <c r="H5">
        <v>450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627-CE15-4217-AE30-7346661593E7}">
  <dimension ref="A1:B33"/>
  <sheetViews>
    <sheetView workbookViewId="0">
      <selection activeCell="J4" sqref="J4"/>
    </sheetView>
  </sheetViews>
  <sheetFormatPr defaultRowHeight="15"/>
  <cols>
    <col min="1" max="1" width="24.140625" bestFit="1" customWidth="1"/>
  </cols>
  <sheetData>
    <row r="1" spans="1:2">
      <c r="A1" t="s">
        <v>572</v>
      </c>
      <c r="B1" t="s">
        <v>573</v>
      </c>
    </row>
    <row r="2" spans="1:2">
      <c r="A2" t="s">
        <v>16</v>
      </c>
      <c r="B2" t="s">
        <v>264</v>
      </c>
    </row>
    <row r="3" spans="1:2">
      <c r="A3" t="s">
        <v>19</v>
      </c>
      <c r="B3" t="s">
        <v>271</v>
      </c>
    </row>
    <row r="4" spans="1:2">
      <c r="A4" t="s">
        <v>11</v>
      </c>
      <c r="B4" t="s">
        <v>270</v>
      </c>
    </row>
    <row r="5" spans="1:2">
      <c r="A5" t="s">
        <v>14</v>
      </c>
      <c r="B5" t="s">
        <v>285</v>
      </c>
    </row>
    <row r="6" spans="1:2">
      <c r="A6" t="s">
        <v>13</v>
      </c>
      <c r="B6" t="s">
        <v>290</v>
      </c>
    </row>
    <row r="7" spans="1:2">
      <c r="A7" t="s">
        <v>40</v>
      </c>
      <c r="B7" t="s">
        <v>273</v>
      </c>
    </row>
    <row r="8" spans="1:2">
      <c r="A8" t="s">
        <v>12</v>
      </c>
      <c r="B8" t="s">
        <v>267</v>
      </c>
    </row>
    <row r="9" spans="1:2">
      <c r="A9" t="s">
        <v>15</v>
      </c>
      <c r="B9" t="s">
        <v>269</v>
      </c>
    </row>
    <row r="10" spans="1:2">
      <c r="A10" t="s">
        <v>29</v>
      </c>
      <c r="B10" t="s">
        <v>282</v>
      </c>
    </row>
    <row r="11" spans="1:2">
      <c r="A11" t="s">
        <v>26</v>
      </c>
      <c r="B11" t="s">
        <v>289</v>
      </c>
    </row>
    <row r="12" spans="1:2">
      <c r="A12" t="s">
        <v>27</v>
      </c>
      <c r="B12" t="s">
        <v>279</v>
      </c>
    </row>
    <row r="13" spans="1:2">
      <c r="A13" t="s">
        <v>17</v>
      </c>
      <c r="B13" t="s">
        <v>276</v>
      </c>
    </row>
    <row r="14" spans="1:2">
      <c r="A14" t="s">
        <v>20</v>
      </c>
      <c r="B14" t="s">
        <v>283</v>
      </c>
    </row>
    <row r="15" spans="1:2">
      <c r="A15" t="s">
        <v>22</v>
      </c>
      <c r="B15" t="s">
        <v>263</v>
      </c>
    </row>
    <row r="16" spans="1:2">
      <c r="A16" t="s">
        <v>32</v>
      </c>
      <c r="B16" t="s">
        <v>262</v>
      </c>
    </row>
    <row r="17" spans="1:2">
      <c r="A17" t="s">
        <v>21</v>
      </c>
      <c r="B17" t="s">
        <v>284</v>
      </c>
    </row>
    <row r="18" spans="1:2">
      <c r="A18" t="s">
        <v>18</v>
      </c>
      <c r="B18" t="s">
        <v>281</v>
      </c>
    </row>
    <row r="19" spans="1:2">
      <c r="A19" t="s">
        <v>38</v>
      </c>
      <c r="B19" t="s">
        <v>277</v>
      </c>
    </row>
    <row r="20" spans="1:2">
      <c r="A20" t="s">
        <v>25</v>
      </c>
      <c r="B20" t="s">
        <v>268</v>
      </c>
    </row>
    <row r="21" spans="1:2">
      <c r="A21" t="s">
        <v>34</v>
      </c>
      <c r="B21" t="s">
        <v>266</v>
      </c>
    </row>
    <row r="22" spans="1:2">
      <c r="A22" t="s">
        <v>37</v>
      </c>
      <c r="B22" t="s">
        <v>272</v>
      </c>
    </row>
    <row r="23" spans="1:2">
      <c r="A23" t="s">
        <v>31</v>
      </c>
      <c r="B23" t="s">
        <v>265</v>
      </c>
    </row>
    <row r="24" spans="1:2">
      <c r="A24" t="s">
        <v>28</v>
      </c>
      <c r="B24" t="s">
        <v>293</v>
      </c>
    </row>
    <row r="25" spans="1:2">
      <c r="A25" t="s">
        <v>24</v>
      </c>
      <c r="B25" t="s">
        <v>286</v>
      </c>
    </row>
    <row r="26" spans="1:2">
      <c r="A26" t="s">
        <v>41</v>
      </c>
      <c r="B26" t="s">
        <v>275</v>
      </c>
    </row>
    <row r="27" spans="1:2">
      <c r="A27" t="s">
        <v>36</v>
      </c>
      <c r="B27" t="s">
        <v>278</v>
      </c>
    </row>
    <row r="28" spans="1:2">
      <c r="A28" t="s">
        <v>30</v>
      </c>
      <c r="B28" t="s">
        <v>291</v>
      </c>
    </row>
    <row r="29" spans="1:2">
      <c r="A29" t="s">
        <v>35</v>
      </c>
      <c r="B29" t="s">
        <v>274</v>
      </c>
    </row>
    <row r="30" spans="1:2">
      <c r="A30" t="s">
        <v>42</v>
      </c>
      <c r="B30" t="s">
        <v>288</v>
      </c>
    </row>
    <row r="31" spans="1:2">
      <c r="A31" t="s">
        <v>23</v>
      </c>
      <c r="B31" t="s">
        <v>292</v>
      </c>
    </row>
    <row r="32" spans="1:2">
      <c r="A32" t="s">
        <v>33</v>
      </c>
      <c r="B32" t="s">
        <v>287</v>
      </c>
    </row>
    <row r="33" spans="1:2">
      <c r="A33" t="s">
        <v>39</v>
      </c>
      <c r="B33" t="s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5966-8188-4E5D-8A67-D9F78BC289E7}">
  <sheetPr codeName="Sheet7">
    <outlinePr summaryBelow="0" summaryRight="0"/>
  </sheetPr>
  <dimension ref="A1:AI387"/>
  <sheetViews>
    <sheetView tabSelected="1" zoomScale="110" zoomScaleNormal="110" workbookViewId="0">
      <pane xSplit="4" ySplit="1" topLeftCell="E271" activePane="bottomRight" state="frozen"/>
      <selection pane="topRight" activeCell="E1" sqref="E1"/>
      <selection pane="bottomLeft" activeCell="A2" sqref="A2"/>
      <selection pane="bottomRight" activeCell="A285" sqref="A285"/>
    </sheetView>
  </sheetViews>
  <sheetFormatPr defaultColWidth="12.5703125" defaultRowHeight="15.75" customHeight="1" outlineLevelCol="1"/>
  <cols>
    <col min="1" max="1" width="25.140625" style="27" bestFit="1" customWidth="1"/>
    <col min="2" max="2" width="7.85546875" style="27" customWidth="1"/>
    <col min="3" max="3" width="7" style="27" customWidth="1"/>
    <col min="4" max="4" width="6.5703125" style="27" customWidth="1"/>
    <col min="5" max="5" width="12.42578125" style="27" customWidth="1" outlineLevel="1"/>
    <col min="6" max="6" width="7.7109375" style="27" customWidth="1" outlineLevel="1"/>
    <col min="7" max="7" width="12" style="27" customWidth="1" outlineLevel="1"/>
    <col min="8" max="8" width="7.7109375" style="27" customWidth="1" outlineLevel="1"/>
    <col min="9" max="9" width="3.140625" style="27" customWidth="1"/>
    <col min="10" max="10" width="6.42578125" style="27" customWidth="1" outlineLevel="1"/>
    <col min="11" max="11" width="8.5703125" style="27" customWidth="1" outlineLevel="1"/>
    <col min="12" max="12" width="8.28515625" style="27" customWidth="1" outlineLevel="1"/>
    <col min="13" max="13" width="7.85546875" style="27" customWidth="1" outlineLevel="1"/>
    <col min="14" max="14" width="7.7109375" style="27" customWidth="1" outlineLevel="1"/>
    <col min="15" max="16" width="6.28515625" style="27" customWidth="1" outlineLevel="1"/>
    <col min="17" max="17" width="8" style="27" customWidth="1" outlineLevel="1"/>
    <col min="18" max="18" width="8.140625" style="27" customWidth="1" outlineLevel="1"/>
    <col min="19" max="19" width="6" style="27" customWidth="1" outlineLevel="1"/>
    <col min="20" max="20" width="6.42578125" style="27" customWidth="1" outlineLevel="1"/>
    <col min="21" max="21" width="8" style="27" customWidth="1" outlineLevel="1"/>
    <col min="22" max="22" width="8.42578125" style="27" customWidth="1" outlineLevel="1"/>
    <col min="23" max="23" width="3" style="27" customWidth="1"/>
    <col min="24" max="24" width="7.28515625" style="27" customWidth="1" outlineLevel="1"/>
    <col min="25" max="25" width="9.7109375" style="27" customWidth="1" outlineLevel="1"/>
    <col min="26" max="26" width="6.7109375" style="27" customWidth="1" outlineLevel="1"/>
    <col min="27" max="28" width="7.42578125" style="27" customWidth="1" outlineLevel="1"/>
    <col min="29" max="29" width="7.7109375" style="102" customWidth="1" outlineLevel="1"/>
    <col min="30" max="30" width="6.85546875" style="27" customWidth="1" outlineLevel="1"/>
    <col min="31" max="31" width="7.42578125" style="27" customWidth="1" outlineLevel="1"/>
    <col min="32" max="32" width="7.42578125" style="102" customWidth="1" outlineLevel="1"/>
    <col min="33" max="33" width="9.7109375" style="27" customWidth="1" outlineLevel="1"/>
    <col min="34" max="34" width="6.7109375" style="27" customWidth="1" outlineLevel="1"/>
    <col min="35" max="35" width="7.42578125" style="27" customWidth="1" outlineLevel="1"/>
    <col min="36" max="16384" width="12.5703125" style="27"/>
  </cols>
  <sheetData>
    <row r="1" spans="1:35" ht="14.25" thickTop="1" thickBot="1">
      <c r="A1" s="41" t="s">
        <v>296</v>
      </c>
      <c r="B1" s="42" t="s">
        <v>93</v>
      </c>
      <c r="C1" s="43" t="s">
        <v>97</v>
      </c>
      <c r="D1" s="43" t="s">
        <v>95</v>
      </c>
      <c r="E1" s="44" t="s">
        <v>103</v>
      </c>
      <c r="F1" s="43" t="s">
        <v>97</v>
      </c>
      <c r="G1" s="44" t="s">
        <v>104</v>
      </c>
      <c r="H1" s="43" t="s">
        <v>97</v>
      </c>
      <c r="I1" s="45"/>
      <c r="J1" s="46" t="s">
        <v>105</v>
      </c>
      <c r="K1" s="47" t="s">
        <v>106</v>
      </c>
      <c r="L1" s="47" t="s">
        <v>83</v>
      </c>
      <c r="M1" s="48" t="s">
        <v>84</v>
      </c>
      <c r="N1" s="48" t="s">
        <v>85</v>
      </c>
      <c r="O1" s="43" t="s">
        <v>86</v>
      </c>
      <c r="P1" s="48" t="s">
        <v>75</v>
      </c>
      <c r="Q1" s="48" t="s">
        <v>76</v>
      </c>
      <c r="R1" s="46" t="s">
        <v>77</v>
      </c>
      <c r="S1" s="48" t="s">
        <v>78</v>
      </c>
      <c r="T1" s="48" t="s">
        <v>79</v>
      </c>
      <c r="U1" s="48" t="s">
        <v>80</v>
      </c>
      <c r="V1" s="46" t="s">
        <v>81</v>
      </c>
      <c r="W1" s="45"/>
      <c r="X1" s="44" t="s">
        <v>107</v>
      </c>
      <c r="Y1" s="44" t="s">
        <v>108</v>
      </c>
      <c r="Z1" s="44" t="s">
        <v>109</v>
      </c>
      <c r="AA1" s="47" t="s">
        <v>71</v>
      </c>
      <c r="AB1" s="43" t="s">
        <v>110</v>
      </c>
      <c r="AC1" s="144" t="s">
        <v>111</v>
      </c>
      <c r="AD1" s="47" t="s">
        <v>112</v>
      </c>
      <c r="AE1" s="43" t="s">
        <v>71</v>
      </c>
      <c r="AF1" s="144" t="s">
        <v>113</v>
      </c>
      <c r="AG1" s="49" t="s">
        <v>108</v>
      </c>
      <c r="AH1" s="44" t="s">
        <v>114</v>
      </c>
      <c r="AI1" s="50" t="s">
        <v>71</v>
      </c>
    </row>
    <row r="2" spans="1:35" ht="13.5" thickTop="1">
      <c r="A2" s="73" t="s">
        <v>1039</v>
      </c>
      <c r="B2" s="74" t="s">
        <v>276</v>
      </c>
      <c r="C2" s="53"/>
      <c r="D2" s="154" t="s">
        <v>1038</v>
      </c>
      <c r="E2" s="95">
        <v>25.242747499999997</v>
      </c>
      <c r="F2" s="56"/>
      <c r="G2" s="96">
        <v>1.4848674999999998</v>
      </c>
      <c r="H2" s="57"/>
      <c r="I2" s="78"/>
      <c r="J2" s="59">
        <v>17</v>
      </c>
      <c r="K2" s="60"/>
      <c r="L2" s="60"/>
      <c r="M2" s="61"/>
      <c r="N2" s="55"/>
      <c r="O2" s="62"/>
      <c r="P2" s="60">
        <f>AC2*VLOOKUP(B2,'Team Projections'!A:V,11,0)*J2</f>
        <v>323.68</v>
      </c>
      <c r="Q2" s="60">
        <f>AD2*P2</f>
        <v>1132.8800000000001</v>
      </c>
      <c r="R2" s="59">
        <f>P2*AE2</f>
        <v>6.4736000000000002</v>
      </c>
      <c r="S2" s="60">
        <f>AF2*VLOOKUP(B2,'Team Projections'!A:V,5,0)*J2</f>
        <v>16.268999999999998</v>
      </c>
      <c r="T2" s="60">
        <f>S2*AG2</f>
        <v>10.005434999999999</v>
      </c>
      <c r="U2" s="60">
        <f>AH2*S2</f>
        <v>97.61399999999999</v>
      </c>
      <c r="V2" s="59">
        <f>S2*AI2</f>
        <v>0.32537999999999995</v>
      </c>
      <c r="W2" s="78"/>
      <c r="X2" s="63"/>
      <c r="Y2" s="64"/>
      <c r="Z2" s="55"/>
      <c r="AA2" s="64"/>
      <c r="AB2" s="65"/>
      <c r="AC2" s="147">
        <v>0.7</v>
      </c>
      <c r="AD2" s="55">
        <v>3.5</v>
      </c>
      <c r="AE2" s="65">
        <v>0.02</v>
      </c>
      <c r="AF2" s="148">
        <v>0.03</v>
      </c>
      <c r="AG2" s="63">
        <v>0.61499999999999999</v>
      </c>
      <c r="AH2" s="55">
        <v>6</v>
      </c>
      <c r="AI2" s="65">
        <v>0.02</v>
      </c>
    </row>
    <row r="3" spans="1:35" ht="12.75">
      <c r="A3" s="51" t="s">
        <v>415</v>
      </c>
      <c r="B3" s="52" t="s">
        <v>276</v>
      </c>
      <c r="C3" s="53"/>
      <c r="D3" s="54" t="s">
        <v>90</v>
      </c>
      <c r="E3" s="55">
        <f>(M3*0.04)+(N3*4)+(O3*-2)+(Q3*0.1)+(R3*6)+(T3*0.5)+(U3*0.1)+(V3*6)</f>
        <v>305.25932307692307</v>
      </c>
      <c r="F3" s="56"/>
      <c r="G3" s="55">
        <f>E3/J3</f>
        <v>19.078707692307692</v>
      </c>
      <c r="H3" s="57"/>
      <c r="I3" s="58"/>
      <c r="J3" s="59">
        <v>16</v>
      </c>
      <c r="K3" s="60">
        <f>X3*VLOOKUP(B3,'Team Projections'!A:V,5,0)*J3</f>
        <v>510.4</v>
      </c>
      <c r="L3" s="60">
        <f>K3*Y3</f>
        <v>344.52</v>
      </c>
      <c r="M3" s="61">
        <f>$Z3*K3</f>
        <v>3623.8399999999997</v>
      </c>
      <c r="N3" s="55">
        <f>AA3*K3</f>
        <v>20.926400000000001</v>
      </c>
      <c r="O3" s="62">
        <f>AB3*K3</f>
        <v>10.208</v>
      </c>
      <c r="P3" s="60">
        <f>AC3*VLOOKUP(B3,'Team Projections'!A:V,11,0)*J3</f>
        <v>87.04</v>
      </c>
      <c r="Q3" s="60">
        <f>AD3*P3</f>
        <v>635.39200000000005</v>
      </c>
      <c r="R3" s="59">
        <f>P3*AE3</f>
        <v>5.5794871794871792</v>
      </c>
      <c r="S3" s="60"/>
      <c r="T3" s="60"/>
      <c r="U3" s="60"/>
      <c r="V3" s="59"/>
      <c r="W3" s="58"/>
      <c r="X3" s="63">
        <v>1</v>
      </c>
      <c r="Y3" s="64">
        <v>0.67500000000000004</v>
      </c>
      <c r="Z3" s="55">
        <f>VLOOKUP(A3,Indiv_Passing!B:AD,19,FALSE)</f>
        <v>7.1</v>
      </c>
      <c r="AA3" s="64">
        <v>4.1000000000000002E-2</v>
      </c>
      <c r="AB3" s="65">
        <f>VLOOKUP(A3,Indiv_Passing!B:AD,15,FALSE)/100</f>
        <v>0.02</v>
      </c>
      <c r="AC3" s="64">
        <v>0.2</v>
      </c>
      <c r="AD3" s="55">
        <f>VLOOKUP(A3,Indiv_Rushing!B:R,14,FALSE)</f>
        <v>7.3</v>
      </c>
      <c r="AE3" s="65">
        <f>VLOOKUP(A3,Indiv_Rushing!B:R,10,FALSE)</f>
        <v>6.4102564102564097E-2</v>
      </c>
      <c r="AF3" s="64"/>
      <c r="AG3" s="63"/>
      <c r="AH3" s="55"/>
      <c r="AI3" s="65"/>
    </row>
    <row r="4" spans="1:35" ht="12.75">
      <c r="A4" s="73" t="s">
        <v>554</v>
      </c>
      <c r="B4" s="74" t="s">
        <v>276</v>
      </c>
      <c r="C4" s="53"/>
      <c r="D4" s="54" t="s">
        <v>90</v>
      </c>
      <c r="E4" s="95">
        <f>(M4*0.04)+(N4*4)+(O4*-2)+(Q4*0.1)+(R4*6)+(T4*0.5)+(U4*0.1)+(V4*6)</f>
        <v>11.802999999999999</v>
      </c>
      <c r="F4" s="56"/>
      <c r="G4" s="96">
        <f>E4/J4</f>
        <v>11.802999999999999</v>
      </c>
      <c r="H4" s="57"/>
      <c r="I4" s="78"/>
      <c r="J4" s="59">
        <v>1</v>
      </c>
      <c r="K4" s="60">
        <f>X4*VLOOKUP(B4,'Team Projections'!A:V,5,0)*J4</f>
        <v>31.9</v>
      </c>
      <c r="L4" s="60">
        <f>K4*Y4</f>
        <v>19.618499999999997</v>
      </c>
      <c r="M4" s="61">
        <f>$Z4*K4</f>
        <v>207.35</v>
      </c>
      <c r="N4" s="55">
        <f>AA4*K4</f>
        <v>1.276</v>
      </c>
      <c r="O4" s="62">
        <f>AB4*K4</f>
        <v>0.79749999999999999</v>
      </c>
      <c r="P4" s="105"/>
      <c r="Q4" s="105"/>
      <c r="R4" s="39"/>
      <c r="S4" s="60"/>
      <c r="T4" s="105"/>
      <c r="U4" s="105"/>
      <c r="V4" s="39"/>
      <c r="W4" s="78"/>
      <c r="X4" s="63">
        <v>1</v>
      </c>
      <c r="Y4" s="64">
        <v>0.61499999999999999</v>
      </c>
      <c r="Z4" s="55">
        <v>6.5</v>
      </c>
      <c r="AA4" s="64">
        <v>0.04</v>
      </c>
      <c r="AB4" s="65">
        <v>2.5000000000000001E-2</v>
      </c>
      <c r="AC4" s="104"/>
      <c r="AD4" s="55"/>
      <c r="AE4" s="65"/>
      <c r="AF4" s="104"/>
      <c r="AG4" s="63"/>
      <c r="AH4" s="55"/>
      <c r="AI4" s="65"/>
    </row>
    <row r="5" spans="1:35" ht="12.75">
      <c r="A5" s="51" t="s">
        <v>416</v>
      </c>
      <c r="B5" s="52" t="s">
        <v>276</v>
      </c>
      <c r="C5" s="53"/>
      <c r="D5" s="66" t="s">
        <v>88</v>
      </c>
      <c r="E5" s="55">
        <f>(M5*0.04)+(N5*4)+(O5*-2)+(Q5*0.1)+(R5*6)+(T5*0.5)+(U5*0.1)+(V5*6)</f>
        <v>187.1240387991345</v>
      </c>
      <c r="F5" s="56"/>
      <c r="G5" s="55">
        <f>E5/J5</f>
        <v>13.36600277136675</v>
      </c>
      <c r="H5" s="57"/>
      <c r="I5" s="58"/>
      <c r="J5" s="59">
        <v>14</v>
      </c>
      <c r="K5" s="67"/>
      <c r="L5" s="60"/>
      <c r="M5" s="60"/>
      <c r="N5" s="60"/>
      <c r="O5" s="57"/>
      <c r="P5" s="60">
        <f>AC5*VLOOKUP(B5,'Team Projections'!A:V,11,0)*J5</f>
        <v>194.208</v>
      </c>
      <c r="Q5" s="60">
        <f>AD5*P5</f>
        <v>893.35679999999991</v>
      </c>
      <c r="R5" s="59">
        <f>P5*AE5</f>
        <v>6.5833220338983054</v>
      </c>
      <c r="S5" s="60">
        <f>AF5*VLOOKUP(B5,'Team Projections'!A:V,5,0)*J5</f>
        <v>44.66</v>
      </c>
      <c r="T5" s="60">
        <f>S5*AG5</f>
        <v>38.184299999999993</v>
      </c>
      <c r="U5" s="60">
        <f>AH5*S5</f>
        <v>334.95</v>
      </c>
      <c r="V5" s="59">
        <f>S5*AI5</f>
        <v>0.95021276595744675</v>
      </c>
      <c r="W5" s="58"/>
      <c r="X5" s="64"/>
      <c r="Y5" s="55"/>
      <c r="Z5" s="55"/>
      <c r="AA5" s="64"/>
      <c r="AB5" s="65"/>
      <c r="AC5" s="64">
        <v>0.51</v>
      </c>
      <c r="AD5" s="55">
        <f>VLOOKUP(A5,Indiv_Rushing!B:R,14,FALSE)</f>
        <v>4.5999999999999996</v>
      </c>
      <c r="AE5" s="65">
        <f>VLOOKUP(A5,Indiv_Rushing!B:R,10,FALSE)</f>
        <v>3.3898305084745763E-2</v>
      </c>
      <c r="AF5" s="64">
        <v>0.1</v>
      </c>
      <c r="AG5" s="63">
        <f>VLOOKUP(A5,Indiv_Receiving!B:U,18,FALSE)/100</f>
        <v>0.85499999999999998</v>
      </c>
      <c r="AH5" s="55">
        <f>VLOOKUP(A5,Indiv_Receiving!B:U,19,FALSE)</f>
        <v>7.5</v>
      </c>
      <c r="AI5" s="65">
        <f>VLOOKUP(A5,Indiv_Receiving!B:U,12,FALSE)</f>
        <v>2.1276595744680851E-2</v>
      </c>
    </row>
    <row r="6" spans="1:35" ht="12.75">
      <c r="A6" s="51" t="s">
        <v>417</v>
      </c>
      <c r="B6" s="52" t="s">
        <v>276</v>
      </c>
      <c r="C6" s="53"/>
      <c r="D6" s="66" t="s">
        <v>88</v>
      </c>
      <c r="E6" s="55">
        <f>(M6*0.04)+(N6*4)+(O6*-2)+(Q6*0.1)+(R6*6)+(T6*0.5)+(U6*0.1)+(V6*6)</f>
        <v>93.478785714285721</v>
      </c>
      <c r="F6" s="56"/>
      <c r="G6" s="55">
        <f>E6/J6</f>
        <v>6.2319190476190478</v>
      </c>
      <c r="H6" s="57"/>
      <c r="I6" s="58"/>
      <c r="J6" s="59">
        <v>15</v>
      </c>
      <c r="K6" s="67"/>
      <c r="L6" s="60"/>
      <c r="M6" s="60"/>
      <c r="N6" s="60"/>
      <c r="O6" s="57"/>
      <c r="P6" s="60">
        <f>AC6*VLOOKUP(B6,'Team Projections'!A:V,11,0)*J6</f>
        <v>102</v>
      </c>
      <c r="Q6" s="60">
        <f>AD6*P6</f>
        <v>469.2</v>
      </c>
      <c r="R6" s="59">
        <f>P6*AE6</f>
        <v>1.6190476190476191</v>
      </c>
      <c r="S6" s="60">
        <f>AF6*VLOOKUP(B6,'Team Projections'!A:V,5,0)*J6</f>
        <v>23.925000000000001</v>
      </c>
      <c r="T6" s="60">
        <f>S6*AG6</f>
        <v>23.925000000000001</v>
      </c>
      <c r="U6" s="60">
        <f>AH6*S6</f>
        <v>234.46500000000003</v>
      </c>
      <c r="V6" s="59">
        <f>S6*AI6</f>
        <v>0.23925000000000002</v>
      </c>
      <c r="W6" s="58"/>
      <c r="X6" s="64"/>
      <c r="Y6" s="55"/>
      <c r="Z6" s="55"/>
      <c r="AA6" s="64"/>
      <c r="AB6" s="65"/>
      <c r="AC6" s="64">
        <v>0.25</v>
      </c>
      <c r="AD6" s="55">
        <f>VLOOKUP(A6,Indiv_Rushing!B:R,14,FALSE)</f>
        <v>4.5999999999999996</v>
      </c>
      <c r="AE6" s="65">
        <f>VLOOKUP(A6,Indiv_Rushing!B:R,10,FALSE)</f>
        <v>1.5873015873015872E-2</v>
      </c>
      <c r="AF6" s="64">
        <v>0.05</v>
      </c>
      <c r="AG6" s="63">
        <f>VLOOKUP(A6,Indiv_Receiving!B:U,18,FALSE)/100</f>
        <v>1</v>
      </c>
      <c r="AH6" s="55">
        <f>VLOOKUP(A6,Indiv_Receiving!B:U,19,FALSE)</f>
        <v>9.8000000000000007</v>
      </c>
      <c r="AI6" s="65">
        <v>0.01</v>
      </c>
    </row>
    <row r="7" spans="1:35" ht="12.75">
      <c r="A7" s="51" t="s">
        <v>418</v>
      </c>
      <c r="B7" s="52" t="s">
        <v>276</v>
      </c>
      <c r="C7" s="53"/>
      <c r="D7" s="69" t="s">
        <v>91</v>
      </c>
      <c r="E7" s="55">
        <f>(M7*0.04)+(N7*4)+(O7*-2)+(Q7*0.1)+(R7*6)+(T7*0.5)+(U7*0.1)+(V7*6)</f>
        <v>173.86297500000001</v>
      </c>
      <c r="F7" s="56"/>
      <c r="G7" s="55">
        <f>E7/J7</f>
        <v>11.590865000000001</v>
      </c>
      <c r="H7" s="57"/>
      <c r="I7" s="58"/>
      <c r="J7" s="59">
        <v>15</v>
      </c>
      <c r="K7" s="67"/>
      <c r="L7" s="60"/>
      <c r="M7" s="60"/>
      <c r="N7" s="60"/>
      <c r="O7" s="57"/>
      <c r="P7" s="60"/>
      <c r="Q7" s="60"/>
      <c r="R7" s="59"/>
      <c r="S7" s="60">
        <f>AF7*VLOOKUP(B7,'Team Projections'!A:V,5,0)*J7</f>
        <v>124.41000000000001</v>
      </c>
      <c r="T7" s="60">
        <f>S7*AG7</f>
        <v>93.929550000000006</v>
      </c>
      <c r="U7" s="60">
        <f>S7*AH7</f>
        <v>970.39800000000002</v>
      </c>
      <c r="V7" s="59">
        <f>S7*AI7</f>
        <v>4.9764000000000008</v>
      </c>
      <c r="W7" s="58"/>
      <c r="X7" s="64"/>
      <c r="Y7" s="55"/>
      <c r="Z7" s="55"/>
      <c r="AA7" s="64"/>
      <c r="AB7" s="65"/>
      <c r="AC7" s="64"/>
      <c r="AD7" s="55"/>
      <c r="AE7" s="65"/>
      <c r="AF7" s="64">
        <v>0.26</v>
      </c>
      <c r="AG7" s="63">
        <f>VLOOKUP(A7,Indiv_Receiving!B:U,18,FALSE)/100</f>
        <v>0.755</v>
      </c>
      <c r="AH7" s="55">
        <f>VLOOKUP(A7,Indiv_Receiving!B:U,19,FALSE)</f>
        <v>7.8</v>
      </c>
      <c r="AI7" s="65">
        <v>0.04</v>
      </c>
    </row>
    <row r="8" spans="1:35" ht="12.75">
      <c r="A8" s="51" t="s">
        <v>419</v>
      </c>
      <c r="B8" s="52" t="s">
        <v>276</v>
      </c>
      <c r="C8" s="53"/>
      <c r="D8" s="70" t="s">
        <v>89</v>
      </c>
      <c r="E8" s="55">
        <f>(M8*0.04)+(N8*4)+(O8*-2)+(Q8*0.1)+(R8*6)+(T8*0.5)+(U8*0.1)+(V8*6)</f>
        <v>167.90565000000001</v>
      </c>
      <c r="F8" s="56"/>
      <c r="G8" s="55">
        <f>E8/J8</f>
        <v>11.193710000000001</v>
      </c>
      <c r="H8" s="57"/>
      <c r="I8" s="58"/>
      <c r="J8" s="59">
        <v>15</v>
      </c>
      <c r="K8" s="67"/>
      <c r="L8" s="60"/>
      <c r="M8" s="60"/>
      <c r="N8" s="60"/>
      <c r="O8" s="57"/>
      <c r="P8" s="60"/>
      <c r="Q8" s="60"/>
      <c r="R8" s="59"/>
      <c r="S8" s="60">
        <f>AF8*VLOOKUP(B8,'Team Projections'!A:V,5,0)*J8</f>
        <v>105.27</v>
      </c>
      <c r="T8" s="60">
        <f>S8*AG8</f>
        <v>68.4255</v>
      </c>
      <c r="U8" s="60">
        <f>AH8*S8</f>
        <v>800.05199999999991</v>
      </c>
      <c r="V8" s="59">
        <f>S8*AI8</f>
        <v>8.9479500000000005</v>
      </c>
      <c r="W8" s="58"/>
      <c r="X8" s="64"/>
      <c r="Y8" s="55"/>
      <c r="Z8" s="55"/>
      <c r="AA8" s="64"/>
      <c r="AB8" s="65"/>
      <c r="AC8" s="64"/>
      <c r="AD8" s="55"/>
      <c r="AE8" s="65"/>
      <c r="AF8" s="64">
        <v>0.22</v>
      </c>
      <c r="AG8" s="63">
        <v>0.65</v>
      </c>
      <c r="AH8" s="55">
        <f>VLOOKUP(A8,Indiv_Receiving!B:U,19,FALSE)</f>
        <v>7.6</v>
      </c>
      <c r="AI8" s="65">
        <v>8.5000000000000006E-2</v>
      </c>
    </row>
    <row r="9" spans="1:35" ht="12.75">
      <c r="A9" s="51" t="s">
        <v>420</v>
      </c>
      <c r="B9" s="52" t="s">
        <v>276</v>
      </c>
      <c r="C9" s="53"/>
      <c r="D9" s="70" t="s">
        <v>89</v>
      </c>
      <c r="E9" s="55">
        <f>(M9*0.04)+(N9*4)+(O9*-2)+(Q9*0.1)+(R9*6)+(T9*0.5)+(U9*0.1)+(V9*6)</f>
        <v>104.21736000000001</v>
      </c>
      <c r="F9" s="56"/>
      <c r="G9" s="55">
        <f>E9/J9</f>
        <v>6.9478240000000007</v>
      </c>
      <c r="H9" s="57"/>
      <c r="I9" s="58"/>
      <c r="J9" s="59">
        <v>15</v>
      </c>
      <c r="K9" s="67"/>
      <c r="L9" s="60"/>
      <c r="M9" s="60"/>
      <c r="N9" s="60"/>
      <c r="O9" s="57"/>
      <c r="P9" s="60">
        <f>AC9*VLOOKUP(B9,'Team Projections'!A:V,11,0)*J9</f>
        <v>2.04</v>
      </c>
      <c r="Q9" s="60">
        <f>AD9*P9</f>
        <v>14.280000000000001</v>
      </c>
      <c r="R9" s="59">
        <f>P9*AE9</f>
        <v>2.0400000000000001E-2</v>
      </c>
      <c r="S9" s="60">
        <f>AF9*VLOOKUP(B9,'Team Projections'!A:V,5,0)*J9</f>
        <v>76.56</v>
      </c>
      <c r="T9" s="60">
        <f>S9*AG9</f>
        <v>50.682720000000003</v>
      </c>
      <c r="U9" s="60">
        <f>AH9*S9</f>
        <v>589.51200000000006</v>
      </c>
      <c r="V9" s="59">
        <f>S9*AI9</f>
        <v>3.0624000000000002</v>
      </c>
      <c r="W9" s="58"/>
      <c r="X9" s="55"/>
      <c r="Y9" s="55"/>
      <c r="Z9" s="55"/>
      <c r="AA9" s="67"/>
      <c r="AB9" s="57"/>
      <c r="AC9" s="64">
        <v>5.0000000000000001E-3</v>
      </c>
      <c r="AD9" s="55">
        <f>VLOOKUP(A9,Indiv_Rushing!B:R,14,FALSE)</f>
        <v>7</v>
      </c>
      <c r="AE9" s="65">
        <v>0.01</v>
      </c>
      <c r="AF9" s="64">
        <v>0.16</v>
      </c>
      <c r="AG9" s="63">
        <f>VLOOKUP(A9,Indiv_Receiving!B:U,18,FALSE)/100</f>
        <v>0.66200000000000003</v>
      </c>
      <c r="AH9" s="55">
        <f>VLOOKUP(A9,Indiv_Receiving!B:U,19,FALSE)</f>
        <v>7.7</v>
      </c>
      <c r="AI9" s="65">
        <v>0.04</v>
      </c>
    </row>
    <row r="10" spans="1:35" ht="12.75">
      <c r="A10" s="51" t="s">
        <v>421</v>
      </c>
      <c r="B10" s="52" t="s">
        <v>276</v>
      </c>
      <c r="C10" s="53"/>
      <c r="D10" s="70" t="s">
        <v>89</v>
      </c>
      <c r="E10" s="55">
        <f>(M10*0.04)+(N10*4)+(O10*-2)+(Q10*0.1)+(R10*6)+(T10*0.5)+(U10*0.1)+(V10*6)</f>
        <v>76.548942857142862</v>
      </c>
      <c r="F10" s="56"/>
      <c r="G10" s="55">
        <f>E10/J10</f>
        <v>5.1032628571428571</v>
      </c>
      <c r="H10" s="57"/>
      <c r="I10" s="58"/>
      <c r="J10" s="59">
        <v>15</v>
      </c>
      <c r="K10" s="67"/>
      <c r="L10" s="60"/>
      <c r="M10" s="60"/>
      <c r="N10" s="60"/>
      <c r="O10" s="57"/>
      <c r="P10" s="60">
        <f>AC10*VLOOKUP(B10,'Team Projections'!A:V,11,0)*J10</f>
        <v>3.6428571428571423</v>
      </c>
      <c r="Q10" s="60">
        <f>AD10*P10</f>
        <v>22.585714285714282</v>
      </c>
      <c r="R10" s="59">
        <f>P10*AE10</f>
        <v>3.6428571428571421E-2</v>
      </c>
      <c r="S10" s="60">
        <f>AF10*VLOOKUP(B10,'Team Projections'!A:V,5,0)*J10</f>
        <v>57.419999999999995</v>
      </c>
      <c r="T10" s="60">
        <f>S10*AG10</f>
        <v>42.490799999999993</v>
      </c>
      <c r="U10" s="60">
        <f>AH10*S10</f>
        <v>390.45599999999996</v>
      </c>
      <c r="V10" s="59">
        <f>S10*AI10</f>
        <v>2.2967999999999997</v>
      </c>
      <c r="W10" s="58"/>
      <c r="X10" s="64"/>
      <c r="Y10" s="55"/>
      <c r="Z10" s="55"/>
      <c r="AA10" s="64"/>
      <c r="AB10" s="65"/>
      <c r="AC10" s="64">
        <v>8.9285714285714281E-3</v>
      </c>
      <c r="AD10" s="55">
        <f>VLOOKUP(A10,Indiv_Rushing!B:R,14,FALSE)</f>
        <v>6.2</v>
      </c>
      <c r="AE10" s="65">
        <v>0.01</v>
      </c>
      <c r="AF10" s="64">
        <v>0.12</v>
      </c>
      <c r="AG10" s="63">
        <f>VLOOKUP(A10,Indiv_Receiving!B:U,18,FALSE)/100</f>
        <v>0.74</v>
      </c>
      <c r="AH10" s="55">
        <f>VLOOKUP(A10,Indiv_Receiving!B:U,19,FALSE)</f>
        <v>6.8</v>
      </c>
      <c r="AI10" s="65">
        <v>0.04</v>
      </c>
    </row>
    <row r="11" spans="1:35" ht="12.75">
      <c r="A11" s="51" t="s">
        <v>422</v>
      </c>
      <c r="B11" s="52" t="s">
        <v>276</v>
      </c>
      <c r="C11" s="53"/>
      <c r="D11" s="70" t="s">
        <v>89</v>
      </c>
      <c r="E11" s="55">
        <f>(M11*0.04)+(N11*4)+(O11*-2)+(Q11*0.1)+(R11*6)+(T11*0.5)+(U11*0.1)+(V11*6)</f>
        <v>22.652190000000001</v>
      </c>
      <c r="F11" s="56"/>
      <c r="G11" s="55">
        <f>E11/J11</f>
        <v>1.510146</v>
      </c>
      <c r="H11" s="57"/>
      <c r="I11" s="58"/>
      <c r="J11" s="59">
        <v>15</v>
      </c>
      <c r="K11" s="67"/>
      <c r="L11" s="60"/>
      <c r="M11" s="60"/>
      <c r="N11" s="60"/>
      <c r="O11" s="57"/>
      <c r="P11" s="60"/>
      <c r="Q11" s="60"/>
      <c r="R11" s="59"/>
      <c r="S11" s="60">
        <f>AF11*VLOOKUP(B11,'Team Projections'!A:V,5,0)*J11</f>
        <v>19.14</v>
      </c>
      <c r="T11" s="60">
        <f>S11*AG11</f>
        <v>13.91478</v>
      </c>
      <c r="U11" s="60">
        <f>AH11*S11</f>
        <v>145.464</v>
      </c>
      <c r="V11" s="59">
        <f>S11*AI11</f>
        <v>0.19140000000000001</v>
      </c>
      <c r="W11" s="58"/>
      <c r="X11" s="64"/>
      <c r="Y11" s="55"/>
      <c r="Z11" s="55"/>
      <c r="AA11" s="64"/>
      <c r="AB11" s="65"/>
      <c r="AC11" s="64"/>
      <c r="AD11" s="55"/>
      <c r="AE11" s="65"/>
      <c r="AF11" s="64">
        <v>0.04</v>
      </c>
      <c r="AG11" s="63">
        <f>VLOOKUP(A11,Indiv_Receiving!B:U,18,FALSE)/100</f>
        <v>0.72699999999999998</v>
      </c>
      <c r="AH11" s="55">
        <f>VLOOKUP(A11,Indiv_Receiving!B:U,19,FALSE)</f>
        <v>7.6</v>
      </c>
      <c r="AI11" s="65">
        <v>0.01</v>
      </c>
    </row>
    <row r="12" spans="1:35" ht="12.75">
      <c r="A12" s="51" t="s">
        <v>612</v>
      </c>
      <c r="B12" s="52" t="s">
        <v>276</v>
      </c>
      <c r="C12" s="53"/>
      <c r="D12" s="70" t="s">
        <v>89</v>
      </c>
      <c r="E12" s="55">
        <f>(M12*0.04)+(N12*4)+(O12*-2)+(Q12*0.1)+(R12*6)+(T12*0.5)+(U12*0.1)+(V12*6)</f>
        <v>9.7614000000000001</v>
      </c>
      <c r="F12" s="56"/>
      <c r="G12" s="55">
        <f>E12/J12</f>
        <v>0.65076000000000001</v>
      </c>
      <c r="H12" s="57"/>
      <c r="I12" s="58"/>
      <c r="J12" s="59">
        <v>15</v>
      </c>
      <c r="K12" s="67"/>
      <c r="L12" s="60"/>
      <c r="M12" s="60"/>
      <c r="N12" s="60"/>
      <c r="O12" s="57"/>
      <c r="P12" s="60"/>
      <c r="Q12" s="60"/>
      <c r="R12" s="59"/>
      <c r="S12" s="60">
        <f>AF12*VLOOKUP(B12,'Team Projections'!A:V,5,0)*J12</f>
        <v>9.57</v>
      </c>
      <c r="T12" s="60">
        <f>S12*AG12</f>
        <v>5.742</v>
      </c>
      <c r="U12" s="60">
        <f>AH12*S12</f>
        <v>63.161999999999999</v>
      </c>
      <c r="V12" s="59">
        <f>S12*AI12</f>
        <v>9.5700000000000007E-2</v>
      </c>
      <c r="W12" s="58"/>
      <c r="X12" s="64"/>
      <c r="Y12" s="55"/>
      <c r="Z12" s="55"/>
      <c r="AA12" s="64"/>
      <c r="AB12" s="65"/>
      <c r="AC12" s="64"/>
      <c r="AD12" s="55"/>
      <c r="AE12" s="65"/>
      <c r="AF12" s="64">
        <v>0.02</v>
      </c>
      <c r="AG12" s="63">
        <v>0.6</v>
      </c>
      <c r="AH12" s="55">
        <f>VLOOKUP(A12,Indiv_Receiving!B:U,19,FALSE)</f>
        <v>6.6</v>
      </c>
      <c r="AI12" s="65">
        <v>0.01</v>
      </c>
    </row>
    <row r="13" spans="1:35" ht="12.75">
      <c r="A13" s="73" t="s">
        <v>1039</v>
      </c>
      <c r="B13" s="74" t="s">
        <v>283</v>
      </c>
      <c r="C13" s="53"/>
      <c r="D13" s="154" t="s">
        <v>1038</v>
      </c>
      <c r="E13" s="95">
        <v>26.285102500000001</v>
      </c>
      <c r="F13" s="56"/>
      <c r="G13" s="96">
        <v>1.5461825</v>
      </c>
      <c r="H13" s="57"/>
      <c r="I13" s="78"/>
      <c r="J13" s="59">
        <v>17</v>
      </c>
      <c r="K13" s="60"/>
      <c r="L13" s="60"/>
      <c r="M13" s="61"/>
      <c r="N13" s="55"/>
      <c r="O13" s="62"/>
      <c r="P13" s="60">
        <f>AC13*VLOOKUP(B13,'Team Projections'!A:V,11,0)*J13</f>
        <v>14.840999999999999</v>
      </c>
      <c r="Q13" s="60">
        <f>AD13*P13</f>
        <v>51.9435</v>
      </c>
      <c r="R13" s="59">
        <f>P13*AE13</f>
        <v>0.29681999999999997</v>
      </c>
      <c r="S13" s="60">
        <f>AF13*VLOOKUP(B13,'Team Projections'!A:V,5,0)*J13</f>
        <v>16.778999999999996</v>
      </c>
      <c r="T13" s="60">
        <f>S13*AG13</f>
        <v>10.319084999999998</v>
      </c>
      <c r="U13" s="60">
        <f>AH13*S13</f>
        <v>100.67399999999998</v>
      </c>
      <c r="V13" s="59">
        <f>S13*AI13</f>
        <v>0.33557999999999993</v>
      </c>
      <c r="W13" s="78"/>
      <c r="X13" s="63"/>
      <c r="Y13" s="64"/>
      <c r="Z13" s="55"/>
      <c r="AA13" s="64"/>
      <c r="AB13" s="65"/>
      <c r="AC13" s="147">
        <v>0.03</v>
      </c>
      <c r="AD13" s="55">
        <v>3.5</v>
      </c>
      <c r="AE13" s="65">
        <v>0.02</v>
      </c>
      <c r="AF13" s="148">
        <v>0.03</v>
      </c>
      <c r="AG13" s="63">
        <v>0.61499999999999999</v>
      </c>
      <c r="AH13" s="55">
        <v>6</v>
      </c>
      <c r="AI13" s="65">
        <v>0.02</v>
      </c>
    </row>
    <row r="14" spans="1:35" ht="12.75">
      <c r="A14" s="68" t="s">
        <v>474</v>
      </c>
      <c r="B14" s="52" t="s">
        <v>283</v>
      </c>
      <c r="C14" s="53"/>
      <c r="D14" s="94" t="s">
        <v>90</v>
      </c>
      <c r="E14" s="55">
        <f>(M14*0.04)+(N14*4)+(O14*-2)+(Q14*0.1)+(R14*6)+(T14*0.5)+(U14*0.1)+(V14*6)</f>
        <v>226.26880000000003</v>
      </c>
      <c r="F14" s="56"/>
      <c r="G14" s="55">
        <f>E14/J14</f>
        <v>14.141800000000002</v>
      </c>
      <c r="H14" s="57"/>
      <c r="I14" s="58"/>
      <c r="J14" s="59">
        <v>16</v>
      </c>
      <c r="K14" s="60">
        <f>X14*VLOOKUP(B14,'Team Projections'!A:V,5,0)*J14</f>
        <v>526.4</v>
      </c>
      <c r="L14" s="60">
        <f>K14*Y14</f>
        <v>305.83839999999998</v>
      </c>
      <c r="M14" s="61">
        <f>$Z14*K14</f>
        <v>3895.36</v>
      </c>
      <c r="N14" s="55">
        <f>AA14*K14</f>
        <v>21.056000000000001</v>
      </c>
      <c r="O14" s="62">
        <f>AB14*K14</f>
        <v>15.265599999999999</v>
      </c>
      <c r="P14" s="60">
        <f>AC14*VLOOKUP(B14,'Team Projections'!A:V,11,0)*J14</f>
        <v>41.904000000000003</v>
      </c>
      <c r="Q14" s="60">
        <f>AD14*P14</f>
        <v>67.046400000000006</v>
      </c>
      <c r="R14" s="59">
        <f>P14*AE14</f>
        <v>1.6761600000000001</v>
      </c>
      <c r="S14" s="60"/>
      <c r="T14" s="60"/>
      <c r="U14" s="60"/>
      <c r="V14" s="59"/>
      <c r="W14" s="58"/>
      <c r="X14" s="63">
        <v>1</v>
      </c>
      <c r="Y14" s="64">
        <f>VLOOKUP(A14,Indiv_Passing!B:AD,10,FALSE)/100</f>
        <v>0.58099999999999996</v>
      </c>
      <c r="Z14" s="55">
        <f>VLOOKUP(A14,Indiv_Passing!B:AD,19,FALSE)</f>
        <v>7.4</v>
      </c>
      <c r="AA14" s="64">
        <v>0.04</v>
      </c>
      <c r="AB14" s="65">
        <f>VLOOKUP(A14,Indiv_Passing!B:AD,15,FALSE)/100</f>
        <v>2.8999999999999998E-2</v>
      </c>
      <c r="AC14" s="64">
        <v>0.09</v>
      </c>
      <c r="AD14" s="55">
        <f>VLOOKUP(A14,Indiv_Rushing!B:R,14,FALSE)</f>
        <v>1.6</v>
      </c>
      <c r="AE14" s="65">
        <v>0.04</v>
      </c>
      <c r="AF14" s="64"/>
      <c r="AG14" s="63"/>
      <c r="AH14" s="55"/>
      <c r="AI14" s="65"/>
    </row>
    <row r="15" spans="1:35" ht="12.75">
      <c r="A15" s="51" t="s">
        <v>473</v>
      </c>
      <c r="B15" s="52" t="s">
        <v>283</v>
      </c>
      <c r="C15" s="53"/>
      <c r="D15" s="54" t="s">
        <v>90</v>
      </c>
      <c r="E15" s="55">
        <f>(M15*0.04)+(N15*4)+(O15*-2)+(Q15*0.1)+(R15*6)+(T15*0.5)+(U15*0.1)+(V15*6)</f>
        <v>13.111660000000001</v>
      </c>
      <c r="F15" s="56"/>
      <c r="G15" s="55">
        <f>E15/J15</f>
        <v>13.111660000000001</v>
      </c>
      <c r="H15" s="57"/>
      <c r="I15" s="58"/>
      <c r="J15" s="59">
        <v>1</v>
      </c>
      <c r="K15" s="60">
        <f>X15*VLOOKUP(B15,'Team Projections'!A:V,5,0)*J15</f>
        <v>32.9</v>
      </c>
      <c r="L15" s="60">
        <f>K15*Y15</f>
        <v>22.010100000000001</v>
      </c>
      <c r="M15" s="61">
        <f>$Z15*K15</f>
        <v>253.32999999999998</v>
      </c>
      <c r="N15" s="55">
        <f>AA15*K15</f>
        <v>1.3160000000000001</v>
      </c>
      <c r="O15" s="62">
        <f>AB15*K15</f>
        <v>1.1515</v>
      </c>
      <c r="P15" s="60">
        <f>AC15*VLOOKUP(B15,'Team Projections'!A:V,11,0)*J15</f>
        <v>0.29100000000000004</v>
      </c>
      <c r="Q15" s="60">
        <f>AD15*P15</f>
        <v>0</v>
      </c>
      <c r="R15" s="59">
        <f>P15*AE15</f>
        <v>2.9100000000000003E-3</v>
      </c>
      <c r="S15" s="60"/>
      <c r="T15" s="60"/>
      <c r="U15" s="60"/>
      <c r="V15" s="59"/>
      <c r="W15" s="58"/>
      <c r="X15" s="63">
        <v>1</v>
      </c>
      <c r="Y15" s="64">
        <f>VLOOKUP(A15,Indiv_Passing!B:AD,10,FALSE)/100</f>
        <v>0.66900000000000004</v>
      </c>
      <c r="Z15" s="55">
        <f>VLOOKUP(A15,Indiv_Passing!B:AD,19,FALSE)</f>
        <v>7.7</v>
      </c>
      <c r="AA15" s="64">
        <f>VLOOKUP(A15,Indiv_Passing!B:AD,13,FALSE)/100</f>
        <v>0.04</v>
      </c>
      <c r="AB15" s="65">
        <f>VLOOKUP(A15,Indiv_Passing!B:AD,15,FALSE)/100</f>
        <v>3.5000000000000003E-2</v>
      </c>
      <c r="AC15" s="64">
        <v>0.01</v>
      </c>
      <c r="AD15" s="55">
        <f>VLOOKUP(A15,Indiv_Rushing!B:R,14,FALSE)</f>
        <v>0</v>
      </c>
      <c r="AE15" s="65">
        <v>0.01</v>
      </c>
      <c r="AF15" s="64"/>
      <c r="AG15" s="63"/>
      <c r="AH15" s="55"/>
      <c r="AI15" s="65"/>
    </row>
    <row r="16" spans="1:35" ht="12.75">
      <c r="A16" s="51" t="s">
        <v>475</v>
      </c>
      <c r="B16" s="52" t="s">
        <v>283</v>
      </c>
      <c r="C16" s="53"/>
      <c r="D16" s="66" t="s">
        <v>88</v>
      </c>
      <c r="E16" s="55">
        <f>(M16*0.04)+(N16*4)+(O16*-2)+(Q16*0.1)+(R16*6)+(T16*0.5)+(U16*0.1)+(V16*6)</f>
        <v>249.80169150452974</v>
      </c>
      <c r="F16" s="56"/>
      <c r="G16" s="55">
        <f>E16/J16</f>
        <v>17.22770286238136</v>
      </c>
      <c r="H16" s="57"/>
      <c r="I16" s="58"/>
      <c r="J16" s="59">
        <v>14.5</v>
      </c>
      <c r="K16" s="67"/>
      <c r="L16" s="60"/>
      <c r="M16" s="60"/>
      <c r="N16" s="60"/>
      <c r="O16" s="57"/>
      <c r="P16" s="60">
        <f>AC16*VLOOKUP(B16,'Team Projections'!A:V,11,0)*J16</f>
        <v>219.41400000000002</v>
      </c>
      <c r="Q16" s="60">
        <f>AD16*P16</f>
        <v>1053.1872000000001</v>
      </c>
      <c r="R16" s="59">
        <f>P16*AE16</f>
        <v>10.104592105263158</v>
      </c>
      <c r="S16" s="60">
        <f>AF16*VLOOKUP(B16,'Team Projections'!A:V,5,0)*J16</f>
        <v>71.55749999999999</v>
      </c>
      <c r="T16" s="60">
        <f>S16*AG16</f>
        <v>60.609202499999988</v>
      </c>
      <c r="U16" s="60">
        <f>AH16*S16</f>
        <v>465.12374999999992</v>
      </c>
      <c r="V16" s="59">
        <f>S16*AI16</f>
        <v>1.1730737704918033</v>
      </c>
      <c r="W16" s="58"/>
      <c r="X16" s="64"/>
      <c r="Y16" s="55"/>
      <c r="Z16" s="55"/>
      <c r="AA16" s="64"/>
      <c r="AB16" s="65"/>
      <c r="AC16" s="64">
        <v>0.52</v>
      </c>
      <c r="AD16" s="55">
        <f>VLOOKUP(A16,Indiv_Rushing!B:R,14,FALSE)</f>
        <v>4.8</v>
      </c>
      <c r="AE16" s="65">
        <f>VLOOKUP(A16,Indiv_Rushing!B:R,10,FALSE)</f>
        <v>4.6052631578947366E-2</v>
      </c>
      <c r="AF16" s="64">
        <v>0.15</v>
      </c>
      <c r="AG16" s="63">
        <f>VLOOKUP(A16,Indiv_Receiving!B:U,18,FALSE)/100</f>
        <v>0.84699999999999998</v>
      </c>
      <c r="AH16" s="55">
        <v>6.5</v>
      </c>
      <c r="AI16" s="65">
        <f>VLOOKUP(A16,Indiv_Receiving!B:U,12,FALSE)</f>
        <v>1.6393442622950821E-2</v>
      </c>
    </row>
    <row r="17" spans="1:35" ht="12.75">
      <c r="A17" s="51" t="s">
        <v>476</v>
      </c>
      <c r="B17" s="52" t="s">
        <v>283</v>
      </c>
      <c r="C17" s="53"/>
      <c r="D17" s="66" t="s">
        <v>88</v>
      </c>
      <c r="E17" s="55">
        <f>(M17*0.04)+(N17*4)+(O17*-2)+(Q17*0.1)+(R17*6)+(T17*0.5)+(U17*0.1)+(V17*6)</f>
        <v>108.39350956204382</v>
      </c>
      <c r="F17" s="56"/>
      <c r="G17" s="55">
        <f>E17/J17</f>
        <v>7.4754144525547463</v>
      </c>
      <c r="H17" s="57"/>
      <c r="I17" s="58"/>
      <c r="J17" s="59">
        <v>14.5</v>
      </c>
      <c r="K17" s="67"/>
      <c r="L17" s="60"/>
      <c r="M17" s="60"/>
      <c r="N17" s="60"/>
      <c r="O17" s="57"/>
      <c r="P17" s="60">
        <f>AC17*VLOOKUP(B17,'Team Projections'!A:V,11,0)*J17</f>
        <v>135.02400000000003</v>
      </c>
      <c r="Q17" s="60">
        <f>AD17*P17</f>
        <v>634.61280000000011</v>
      </c>
      <c r="R17" s="59">
        <f>P17*AE17</f>
        <v>2.9567299270073</v>
      </c>
      <c r="S17" s="60">
        <f>AF17*VLOOKUP(B17,'Team Projections'!A:V,5,0)*J17</f>
        <v>23.852499999999999</v>
      </c>
      <c r="T17" s="60">
        <f>S17*AG17</f>
        <v>19.082000000000001</v>
      </c>
      <c r="U17" s="60">
        <f>AH17*S17</f>
        <v>162.197</v>
      </c>
      <c r="V17" s="59">
        <f>S17*AI17</f>
        <v>0.23852499999999999</v>
      </c>
      <c r="W17" s="58"/>
      <c r="X17" s="64"/>
      <c r="Y17" s="55"/>
      <c r="Z17" s="55"/>
      <c r="AA17" s="64"/>
      <c r="AB17" s="65"/>
      <c r="AC17" s="64">
        <v>0.32</v>
      </c>
      <c r="AD17" s="55">
        <f>VLOOKUP(A17,Indiv_Rushing!B:R,14,FALSE)</f>
        <v>4.7</v>
      </c>
      <c r="AE17" s="65">
        <f>VLOOKUP(A17,Indiv_Rushing!B:R,10,FALSE)</f>
        <v>2.1897810218978103E-2</v>
      </c>
      <c r="AF17" s="64">
        <v>0.05</v>
      </c>
      <c r="AG17" s="63">
        <v>0.8</v>
      </c>
      <c r="AH17" s="55">
        <f>VLOOKUP(A17,Indiv_Receiving!B:U,19,FALSE)</f>
        <v>6.8</v>
      </c>
      <c r="AI17" s="65">
        <v>0.01</v>
      </c>
    </row>
    <row r="18" spans="1:35" ht="12.75">
      <c r="A18" s="51" t="s">
        <v>477</v>
      </c>
      <c r="B18" s="52" t="s">
        <v>283</v>
      </c>
      <c r="C18" s="53"/>
      <c r="D18" s="69" t="s">
        <v>91</v>
      </c>
      <c r="E18" s="55">
        <f>(M18*0.04)+(N18*4)+(O18*-2)+(Q18*0.1)+(R18*6)+(T18*0.5)+(U18*0.1)+(V18*6)</f>
        <v>147.93896249999997</v>
      </c>
      <c r="F18" s="56"/>
      <c r="G18" s="55">
        <f>E18/J18</f>
        <v>9.8625974999999979</v>
      </c>
      <c r="H18" s="57"/>
      <c r="I18" s="58"/>
      <c r="J18" s="59">
        <v>15</v>
      </c>
      <c r="K18" s="67"/>
      <c r="L18" s="60"/>
      <c r="M18" s="60"/>
      <c r="N18" s="60"/>
      <c r="O18" s="57"/>
      <c r="P18" s="60"/>
      <c r="Q18" s="60"/>
      <c r="R18" s="59"/>
      <c r="S18" s="60">
        <f>AF18*VLOOKUP(B18,'Team Projections'!A:V,5,0)*J18</f>
        <v>103.63499999999999</v>
      </c>
      <c r="T18" s="60">
        <f>S18*AG18</f>
        <v>65.808224999999993</v>
      </c>
      <c r="U18" s="60">
        <f>S18*AH18</f>
        <v>839.44349999999986</v>
      </c>
      <c r="V18" s="59">
        <f>S18*AI18</f>
        <v>5.1817500000000001</v>
      </c>
      <c r="W18" s="58"/>
      <c r="X18" s="64"/>
      <c r="Y18" s="55"/>
      <c r="Z18" s="55"/>
      <c r="AA18" s="64"/>
      <c r="AB18" s="65"/>
      <c r="AC18" s="64"/>
      <c r="AD18" s="55"/>
      <c r="AE18" s="65"/>
      <c r="AF18" s="64">
        <v>0.21</v>
      </c>
      <c r="AG18" s="63">
        <f>VLOOKUP(A18,Indiv_Receiving!B:U,18,FALSE)/100</f>
        <v>0.63500000000000001</v>
      </c>
      <c r="AH18" s="55">
        <f>VLOOKUP(A18,Indiv_Receiving!B:U,19,FALSE)</f>
        <v>8.1</v>
      </c>
      <c r="AI18" s="65">
        <v>0.05</v>
      </c>
    </row>
    <row r="19" spans="1:35" ht="12.75">
      <c r="A19" s="51" t="s">
        <v>478</v>
      </c>
      <c r="B19" s="52" t="s">
        <v>283</v>
      </c>
      <c r="C19" s="53"/>
      <c r="D19" s="70" t="s">
        <v>89</v>
      </c>
      <c r="E19" s="55">
        <f>(M19*0.04)+(N19*4)+(O19*-2)+(Q19*0.1)+(R19*6)+(T19*0.5)+(U19*0.1)+(V19*6)</f>
        <v>200.997615</v>
      </c>
      <c r="F19" s="56"/>
      <c r="G19" s="55">
        <f>E19/J19</f>
        <v>13.399841</v>
      </c>
      <c r="H19" s="57"/>
      <c r="I19" s="58"/>
      <c r="J19" s="59">
        <v>15</v>
      </c>
      <c r="K19" s="67"/>
      <c r="L19" s="60"/>
      <c r="M19" s="60"/>
      <c r="N19" s="60"/>
      <c r="O19" s="57"/>
      <c r="P19" s="60"/>
      <c r="Q19" s="60"/>
      <c r="R19" s="59"/>
      <c r="S19" s="60">
        <f>AF19*VLOOKUP(B19,'Team Projections'!A:V,5,0)*J19</f>
        <v>128.31</v>
      </c>
      <c r="T19" s="60">
        <f>S19*AG19</f>
        <v>81.220230000000001</v>
      </c>
      <c r="U19" s="60">
        <f>AH19*S19</f>
        <v>1026.48</v>
      </c>
      <c r="V19" s="59">
        <f>S19*AI19</f>
        <v>9.6232500000000005</v>
      </c>
      <c r="W19" s="58"/>
      <c r="X19" s="64"/>
      <c r="Y19" s="55"/>
      <c r="Z19" s="55"/>
      <c r="AA19" s="64"/>
      <c r="AB19" s="65"/>
      <c r="AC19" s="64"/>
      <c r="AD19" s="55"/>
      <c r="AE19" s="65"/>
      <c r="AF19" s="64">
        <v>0.26</v>
      </c>
      <c r="AG19" s="63">
        <f>VLOOKUP(A19,Indiv_Receiving!B:U,18,FALSE)/100</f>
        <v>0.63300000000000001</v>
      </c>
      <c r="AH19" s="55">
        <f>VLOOKUP(A19,Indiv_Receiving!B:U,19,FALSE)</f>
        <v>8</v>
      </c>
      <c r="AI19" s="65">
        <v>7.4999999999999997E-2</v>
      </c>
    </row>
    <row r="20" spans="1:35" ht="12.75">
      <c r="A20" s="51" t="s">
        <v>479</v>
      </c>
      <c r="B20" s="52" t="s">
        <v>283</v>
      </c>
      <c r="C20" s="53"/>
      <c r="D20" s="70" t="s">
        <v>89</v>
      </c>
      <c r="E20" s="55">
        <f>(M20*0.04)+(N20*4)+(O20*-2)+(Q20*0.1)+(R20*6)+(T20*0.5)+(U20*0.1)+(V20*6)</f>
        <v>134.39979</v>
      </c>
      <c r="F20" s="56"/>
      <c r="G20" s="55">
        <f>E20/J20</f>
        <v>8.9599859999999989</v>
      </c>
      <c r="H20" s="57"/>
      <c r="I20" s="58"/>
      <c r="J20" s="59">
        <v>15</v>
      </c>
      <c r="K20" s="67"/>
      <c r="L20" s="60"/>
      <c r="M20" s="60"/>
      <c r="N20" s="60"/>
      <c r="O20" s="57"/>
      <c r="P20" s="60"/>
      <c r="Q20" s="60"/>
      <c r="R20" s="59"/>
      <c r="S20" s="60">
        <f>AF20*VLOOKUP(B20,'Team Projections'!A:V,5,0)*J20</f>
        <v>83.894999999999996</v>
      </c>
      <c r="T20" s="60">
        <f>S20*AG20</f>
        <v>50.672579999999996</v>
      </c>
      <c r="U20" s="60">
        <f>AH20*S20</f>
        <v>788.61299999999994</v>
      </c>
      <c r="V20" s="59">
        <f>S20*AI20</f>
        <v>5.0336999999999996</v>
      </c>
      <c r="W20" s="58"/>
      <c r="X20" s="64"/>
      <c r="Y20" s="55"/>
      <c r="Z20" s="55"/>
      <c r="AA20" s="64"/>
      <c r="AB20" s="65"/>
      <c r="AC20" s="64"/>
      <c r="AD20" s="55"/>
      <c r="AE20" s="65"/>
      <c r="AF20" s="64">
        <v>0.17</v>
      </c>
      <c r="AG20" s="63">
        <f>VLOOKUP(A20,Indiv_Receiving!B:U,18,FALSE)/100</f>
        <v>0.60399999999999998</v>
      </c>
      <c r="AH20" s="55">
        <f>VLOOKUP(A20,Indiv_Receiving!B:U,19,FALSE)</f>
        <v>9.4</v>
      </c>
      <c r="AI20" s="65">
        <v>0.06</v>
      </c>
    </row>
    <row r="21" spans="1:35" ht="12.75">
      <c r="A21" s="68" t="s">
        <v>480</v>
      </c>
      <c r="B21" s="52" t="s">
        <v>283</v>
      </c>
      <c r="C21" s="53"/>
      <c r="D21" s="70" t="s">
        <v>89</v>
      </c>
      <c r="E21" s="55">
        <f>(M21*0.04)+(N21*4)+(O21*-2)+(Q21*0.1)+(R21*6)+(T21*0.5)+(U21*0.1)+(V21*6)</f>
        <v>56.891773306451611</v>
      </c>
      <c r="F21" s="56"/>
      <c r="G21" s="55">
        <f>E21/J21</f>
        <v>3.792784887096774</v>
      </c>
      <c r="H21" s="57"/>
      <c r="I21" s="58"/>
      <c r="J21" s="59">
        <v>15</v>
      </c>
      <c r="K21" s="67"/>
      <c r="L21" s="60"/>
      <c r="M21" s="60"/>
      <c r="N21" s="60"/>
      <c r="O21" s="57"/>
      <c r="P21" s="60">
        <f>AC21*VLOOKUP(B21,'Team Projections'!A:V,11,0)*J21</f>
        <v>4.3650000000000002</v>
      </c>
      <c r="Q21" s="60">
        <f>AD21*P21</f>
        <v>34.483500000000006</v>
      </c>
      <c r="R21" s="59">
        <f>P21*AE21</f>
        <v>0</v>
      </c>
      <c r="S21" s="60">
        <f>AF21*VLOOKUP(B21,'Team Projections'!A:V,5,0)*J21</f>
        <v>44.414999999999999</v>
      </c>
      <c r="T21" s="60">
        <f>S21*AG21</f>
        <v>31.667894999999998</v>
      </c>
      <c r="U21" s="60">
        <f>AH21*S21</f>
        <v>333.11250000000001</v>
      </c>
      <c r="V21" s="59">
        <f>S21*AI21</f>
        <v>0.71637096774193543</v>
      </c>
      <c r="W21" s="58"/>
      <c r="X21" s="64"/>
      <c r="Y21" s="55"/>
      <c r="Z21" s="55"/>
      <c r="AA21" s="64"/>
      <c r="AB21" s="65"/>
      <c r="AC21" s="64">
        <v>0.01</v>
      </c>
      <c r="AD21" s="55">
        <f>VLOOKUP(A21,Indiv_Rushing!B:R,14,FALSE)</f>
        <v>7.9</v>
      </c>
      <c r="AE21" s="65">
        <f>VLOOKUP(A21,Indiv_Rushing!B:R,10,FALSE)</f>
        <v>0</v>
      </c>
      <c r="AF21" s="64">
        <v>0.09</v>
      </c>
      <c r="AG21" s="63">
        <f>VLOOKUP(A21,Indiv_Receiving!B:U,18,FALSE)/100</f>
        <v>0.71299999999999997</v>
      </c>
      <c r="AH21" s="55">
        <v>7.5</v>
      </c>
      <c r="AI21" s="65">
        <f>VLOOKUP(A21,Indiv_Receiving!B:U,12,FALSE)</f>
        <v>1.6129032258064516E-2</v>
      </c>
    </row>
    <row r="22" spans="1:35" ht="12.75">
      <c r="A22" s="68" t="s">
        <v>627</v>
      </c>
      <c r="B22" s="52" t="s">
        <v>283</v>
      </c>
      <c r="C22" s="53"/>
      <c r="D22" s="70" t="s">
        <v>89</v>
      </c>
      <c r="E22" s="55">
        <f>(M22*0.04)+(N22*4)+(O22*-2)+(Q22*0.1)+(R22*6)+(T22*0.5)+(U22*0.1)+(V22*6)</f>
        <v>22.966256250000004</v>
      </c>
      <c r="F22" s="56"/>
      <c r="G22" s="55">
        <f>E22/J22</f>
        <v>1.5310837500000003</v>
      </c>
      <c r="H22" s="57"/>
      <c r="I22" s="58"/>
      <c r="J22" s="59">
        <v>15</v>
      </c>
      <c r="K22" s="67"/>
      <c r="L22" s="60"/>
      <c r="M22" s="60"/>
      <c r="N22" s="60"/>
      <c r="O22" s="57"/>
      <c r="P22" s="60"/>
      <c r="Q22" s="60"/>
      <c r="R22" s="59"/>
      <c r="S22" s="60">
        <f>AF22*VLOOKUP(B22,'Team Projections'!A:V,5,0)*J22</f>
        <v>12.3375</v>
      </c>
      <c r="T22" s="60">
        <f>S22*AG22</f>
        <v>7.1927624999999997</v>
      </c>
      <c r="U22" s="60">
        <f>AH22*S22</f>
        <v>134.47875000000002</v>
      </c>
      <c r="V22" s="59">
        <f>S22*AI22</f>
        <v>0.9870000000000001</v>
      </c>
      <c r="W22" s="58"/>
      <c r="X22" s="64"/>
      <c r="Y22" s="55"/>
      <c r="Z22" s="55"/>
      <c r="AA22" s="64"/>
      <c r="AB22" s="65"/>
      <c r="AC22" s="64"/>
      <c r="AD22" s="55"/>
      <c r="AE22" s="65"/>
      <c r="AF22" s="64">
        <v>2.5000000000000001E-2</v>
      </c>
      <c r="AG22" s="63">
        <f>VLOOKUP(A22,Indiv_Receiving!B:U,18,FALSE)/100</f>
        <v>0.58299999999999996</v>
      </c>
      <c r="AH22" s="55">
        <f>VLOOKUP(A22,Indiv_Receiving!B:U,19,FALSE)</f>
        <v>10.9</v>
      </c>
      <c r="AI22" s="65">
        <v>0.08</v>
      </c>
    </row>
    <row r="23" spans="1:35" ht="12.75">
      <c r="A23" s="68" t="s">
        <v>628</v>
      </c>
      <c r="B23" s="52" t="s">
        <v>283</v>
      </c>
      <c r="C23" s="53"/>
      <c r="D23" s="70" t="s">
        <v>89</v>
      </c>
      <c r="E23" s="55">
        <f>(M23*0.04)+(N23*4)+(O23*-2)+(Q23*0.1)+(R23*6)+(T23*0.5)+(U23*0.1)+(V23*6)</f>
        <v>13.447875</v>
      </c>
      <c r="F23" s="56"/>
      <c r="G23" s="55">
        <f>E23/J23</f>
        <v>0.89652500000000002</v>
      </c>
      <c r="H23" s="57"/>
      <c r="I23" s="58"/>
      <c r="J23" s="59">
        <v>15</v>
      </c>
      <c r="K23" s="67"/>
      <c r="L23" s="60"/>
      <c r="M23" s="60"/>
      <c r="N23" s="60"/>
      <c r="O23" s="57"/>
      <c r="P23" s="60"/>
      <c r="Q23" s="60"/>
      <c r="R23" s="59"/>
      <c r="S23" s="60">
        <f>AF23*VLOOKUP(B23,'Team Projections'!A:V,5,0)*J23</f>
        <v>12.3375</v>
      </c>
      <c r="T23" s="60">
        <f>S23*AG23</f>
        <v>6.1687500000000002</v>
      </c>
      <c r="U23" s="60">
        <f>AH23*S23</f>
        <v>92.53125</v>
      </c>
      <c r="V23" s="59">
        <f>S23*AI23</f>
        <v>0.18506249999999999</v>
      </c>
      <c r="W23" s="58"/>
      <c r="X23" s="64"/>
      <c r="Y23" s="55"/>
      <c r="Z23" s="55"/>
      <c r="AA23" s="64"/>
      <c r="AB23" s="65"/>
      <c r="AC23" s="64"/>
      <c r="AD23" s="55"/>
      <c r="AE23" s="65"/>
      <c r="AF23" s="64">
        <v>2.5000000000000001E-2</v>
      </c>
      <c r="AG23" s="63">
        <f>VLOOKUP(A23,Indiv_Receiving!B:U,18,FALSE)/100</f>
        <v>0.5</v>
      </c>
      <c r="AH23" s="55">
        <v>7.5</v>
      </c>
      <c r="AI23" s="65">
        <v>1.4999999999999999E-2</v>
      </c>
    </row>
    <row r="24" spans="1:35" ht="12.75">
      <c r="A24" s="73" t="s">
        <v>1039</v>
      </c>
      <c r="B24" s="74" t="s">
        <v>270</v>
      </c>
      <c r="C24" s="53"/>
      <c r="D24" s="154" t="s">
        <v>1038</v>
      </c>
      <c r="E24" s="95">
        <v>24.306812499999996</v>
      </c>
      <c r="F24" s="56"/>
      <c r="G24" s="96">
        <v>1.4298124999999997</v>
      </c>
      <c r="H24" s="57"/>
      <c r="I24" s="78"/>
      <c r="J24" s="59">
        <v>17</v>
      </c>
      <c r="K24" s="60"/>
      <c r="L24" s="60"/>
      <c r="M24" s="61"/>
      <c r="N24" s="55"/>
      <c r="O24" s="62"/>
      <c r="P24" s="60">
        <f>AC24*VLOOKUP(B24,'Team Projections'!A:V,11,0)*J24</f>
        <v>16.626000000000001</v>
      </c>
      <c r="Q24" s="60">
        <f>AD24*P24</f>
        <v>58.191000000000003</v>
      </c>
      <c r="R24" s="59">
        <f>P24*AE24</f>
        <v>0.33252000000000004</v>
      </c>
      <c r="S24" s="60">
        <f>AF24*VLOOKUP(B24,'Team Projections'!A:V,5,0)*J24</f>
        <v>14.382</v>
      </c>
      <c r="T24" s="60">
        <f>S24*AG24</f>
        <v>8.8449299999999997</v>
      </c>
      <c r="U24" s="60">
        <f>AH24*S24</f>
        <v>86.292000000000002</v>
      </c>
      <c r="V24" s="59">
        <f>S24*AI24</f>
        <v>0.28764000000000001</v>
      </c>
      <c r="W24" s="78"/>
      <c r="X24" s="63"/>
      <c r="Y24" s="64"/>
      <c r="Z24" s="55"/>
      <c r="AA24" s="64"/>
      <c r="AB24" s="65"/>
      <c r="AC24" s="147">
        <v>0.03</v>
      </c>
      <c r="AD24" s="55">
        <v>3.5</v>
      </c>
      <c r="AE24" s="65">
        <v>0.02</v>
      </c>
      <c r="AF24" s="148">
        <v>0.03</v>
      </c>
      <c r="AG24" s="63">
        <v>0.61499999999999999</v>
      </c>
      <c r="AH24" s="55">
        <v>6</v>
      </c>
      <c r="AI24" s="65">
        <v>0.02</v>
      </c>
    </row>
    <row r="25" spans="1:35" ht="12.75">
      <c r="A25" s="51" t="s">
        <v>363</v>
      </c>
      <c r="B25" s="52" t="s">
        <v>270</v>
      </c>
      <c r="C25" s="53"/>
      <c r="D25" s="54" t="s">
        <v>90</v>
      </c>
      <c r="E25" s="55">
        <f>(M25*0.04)+(N25*4)+(O25*-2)+(Q25*0.1)+(R25*6)+(T25*0.5)+(U25*0.1)+(V25*6)</f>
        <v>397.16881079136692</v>
      </c>
      <c r="F25" s="56"/>
      <c r="G25" s="55">
        <f>E25/J25</f>
        <v>25.623794244604319</v>
      </c>
      <c r="H25" s="57"/>
      <c r="I25" s="58"/>
      <c r="J25" s="59">
        <v>15.5</v>
      </c>
      <c r="K25" s="60">
        <f>X25*VLOOKUP(B25,'Team Projections'!A:V,5,0)*J25</f>
        <v>437.09999999999997</v>
      </c>
      <c r="L25" s="60">
        <f>K25*Y25</f>
        <v>291.54570000000001</v>
      </c>
      <c r="M25" s="61">
        <f>$Z25*K25</f>
        <v>3846.48</v>
      </c>
      <c r="N25" s="55">
        <f>AA25*K25</f>
        <v>36.279299999999999</v>
      </c>
      <c r="O25" s="62">
        <f>AB25*K25</f>
        <v>3.4967999999999999</v>
      </c>
      <c r="P25" s="60">
        <f>AC25*VLOOKUP(B25,'Team Projections'!A:V,11,0)*J25</f>
        <v>126.325</v>
      </c>
      <c r="Q25" s="60">
        <f>AD25*P25</f>
        <v>833.745</v>
      </c>
      <c r="R25" s="59">
        <f>P25*AE25</f>
        <v>3.6352517985611512</v>
      </c>
      <c r="S25" s="60"/>
      <c r="T25" s="60"/>
      <c r="U25" s="60"/>
      <c r="V25" s="59"/>
      <c r="W25" s="58"/>
      <c r="X25" s="63">
        <v>1</v>
      </c>
      <c r="Y25" s="64">
        <f>VLOOKUP(A25,Indiv_Passing!B:AD,10,FALSE)/100</f>
        <v>0.66700000000000004</v>
      </c>
      <c r="Z25" s="55">
        <f>VLOOKUP(A25,Indiv_Passing!B:AD,19,FALSE)</f>
        <v>8.8000000000000007</v>
      </c>
      <c r="AA25" s="64">
        <v>8.3000000000000004E-2</v>
      </c>
      <c r="AB25" s="65">
        <f>VLOOKUP(A25,Indiv_Passing!B:AD,15,FALSE)/100</f>
        <v>8.0000000000000002E-3</v>
      </c>
      <c r="AC25" s="64">
        <v>0.25</v>
      </c>
      <c r="AD25" s="55">
        <f>VLOOKUP(A25,Indiv_Rushing!B:R,14,FALSE)</f>
        <v>6.6</v>
      </c>
      <c r="AE25" s="65">
        <f>VLOOKUP(A25,Indiv_Rushing!B:R,10,FALSE)</f>
        <v>2.8776978417266189E-2</v>
      </c>
      <c r="AF25" s="64"/>
      <c r="AG25" s="63"/>
      <c r="AH25" s="55"/>
      <c r="AI25" s="65"/>
    </row>
    <row r="26" spans="1:35" ht="12.75">
      <c r="A26" s="73" t="s">
        <v>707</v>
      </c>
      <c r="B26" s="74" t="s">
        <v>270</v>
      </c>
      <c r="C26" s="53"/>
      <c r="D26" s="54" t="s">
        <v>90</v>
      </c>
      <c r="E26" s="95">
        <f>(M26*0.04)+(N26*4)+(O26*-2)+(Q26*0.1)+(R26*6)+(T26*0.5)+(U26*0.1)+(V26*6)</f>
        <v>15.650999999999998</v>
      </c>
      <c r="F26" s="56"/>
      <c r="G26" s="96">
        <f>E26/J26</f>
        <v>10.433999999999999</v>
      </c>
      <c r="H26" s="57"/>
      <c r="I26" s="78"/>
      <c r="J26" s="59">
        <v>1.5</v>
      </c>
      <c r="K26" s="60">
        <f>X26*VLOOKUP(B26,'Team Projections'!A:V,5,0)*J26</f>
        <v>42.3</v>
      </c>
      <c r="L26" s="60">
        <f>K26*Y26</f>
        <v>26.014499999999998</v>
      </c>
      <c r="M26" s="61">
        <f>$Z26*K26</f>
        <v>274.95</v>
      </c>
      <c r="N26" s="55">
        <f>AA26*K26</f>
        <v>1.6919999999999999</v>
      </c>
      <c r="O26" s="62">
        <f>AB26*K26</f>
        <v>1.0574999999999999</v>
      </c>
      <c r="P26" s="105"/>
      <c r="Q26" s="105"/>
      <c r="R26" s="39"/>
      <c r="S26" s="60"/>
      <c r="T26" s="105"/>
      <c r="U26" s="105"/>
      <c r="V26" s="39"/>
      <c r="W26" s="78"/>
      <c r="X26" s="63">
        <v>1</v>
      </c>
      <c r="Y26" s="64">
        <v>0.61499999999999999</v>
      </c>
      <c r="Z26" s="55">
        <v>6.5</v>
      </c>
      <c r="AA26" s="64">
        <v>0.04</v>
      </c>
      <c r="AB26" s="65">
        <v>2.5000000000000001E-2</v>
      </c>
      <c r="AC26" s="104"/>
      <c r="AD26" s="55"/>
      <c r="AE26" s="65"/>
      <c r="AF26" s="104"/>
      <c r="AG26" s="63"/>
      <c r="AH26" s="55"/>
      <c r="AI26" s="65"/>
    </row>
    <row r="27" spans="1:35" ht="12.75">
      <c r="A27" s="51" t="s">
        <v>364</v>
      </c>
      <c r="B27" s="52" t="s">
        <v>270</v>
      </c>
      <c r="C27" s="53"/>
      <c r="D27" s="66" t="s">
        <v>88</v>
      </c>
      <c r="E27" s="55">
        <f>(M27*0.04)+(N27*4)+(O27*-2)+(Q27*0.1)+(R27*6)+(T27*0.5)+(U27*0.1)+(V27*6)</f>
        <v>234.4609176923077</v>
      </c>
      <c r="F27" s="56"/>
      <c r="G27" s="55">
        <f>E27/J27</f>
        <v>16.169718461538462</v>
      </c>
      <c r="H27" s="57"/>
      <c r="I27" s="58"/>
      <c r="J27" s="59">
        <v>14.5</v>
      </c>
      <c r="K27" s="67"/>
      <c r="L27" s="60"/>
      <c r="M27" s="60"/>
      <c r="N27" s="60"/>
      <c r="O27" s="57"/>
      <c r="P27" s="60">
        <f>AC27*VLOOKUP(B27,'Team Projections'!A:V,11,0)*J27</f>
        <v>226.89599999999999</v>
      </c>
      <c r="Q27" s="60">
        <f>AD27*P27</f>
        <v>1338.6864</v>
      </c>
      <c r="R27" s="59">
        <f>P27*AE27</f>
        <v>11.170264615384614</v>
      </c>
      <c r="S27" s="60">
        <f>AF27*VLOOKUP(B27,'Team Projections'!A:V,5,0)*J27</f>
        <v>20.445</v>
      </c>
      <c r="T27" s="60">
        <f>S27*AG27</f>
        <v>17.664480000000001</v>
      </c>
      <c r="U27" s="60">
        <f>AH27*S27</f>
        <v>143.11500000000001</v>
      </c>
      <c r="V27" s="59">
        <f>S27*AI27</f>
        <v>1.7378250000000002</v>
      </c>
      <c r="W27" s="58"/>
      <c r="X27" s="64"/>
      <c r="Y27" s="55"/>
      <c r="Z27" s="55"/>
      <c r="AA27" s="64"/>
      <c r="AB27" s="65"/>
      <c r="AC27" s="64">
        <v>0.48</v>
      </c>
      <c r="AD27" s="55">
        <f>VLOOKUP(A27,Indiv_Rushing!B:R,14,FALSE)</f>
        <v>5.9</v>
      </c>
      <c r="AE27" s="65">
        <f>VLOOKUP(A27,Indiv_Rushing!B:R,10,FALSE)</f>
        <v>4.9230769230769231E-2</v>
      </c>
      <c r="AF27" s="64">
        <v>0.05</v>
      </c>
      <c r="AG27" s="63">
        <f>VLOOKUP(A27,Indiv_Receiving!B:U,18,FALSE)/100</f>
        <v>0.8640000000000001</v>
      </c>
      <c r="AH27" s="55">
        <v>7</v>
      </c>
      <c r="AI27" s="65">
        <v>8.5000000000000006E-2</v>
      </c>
    </row>
    <row r="28" spans="1:35" ht="12.75">
      <c r="A28" s="51" t="s">
        <v>365</v>
      </c>
      <c r="B28" s="52" t="s">
        <v>270</v>
      </c>
      <c r="C28" s="53"/>
      <c r="D28" s="66" t="s">
        <v>88</v>
      </c>
      <c r="E28" s="55">
        <f>(M28*0.04)+(N28*4)+(O28*-2)+(Q28*0.1)+(R28*6)+(T28*0.5)+(U28*0.1)+(V28*6)</f>
        <v>83.341083829787237</v>
      </c>
      <c r="F28" s="56"/>
      <c r="G28" s="55">
        <f>E28/J28</f>
        <v>5.5560722553191493</v>
      </c>
      <c r="H28" s="57"/>
      <c r="I28" s="58"/>
      <c r="J28" s="59">
        <v>15</v>
      </c>
      <c r="K28" s="67"/>
      <c r="L28" s="60"/>
      <c r="M28" s="60"/>
      <c r="N28" s="60"/>
      <c r="O28" s="57"/>
      <c r="P28" s="60">
        <f>AC28*VLOOKUP(B28,'Team Projections'!A:V,11,0)*J28</f>
        <v>58.68</v>
      </c>
      <c r="Q28" s="60">
        <f>AD28*P28</f>
        <v>287.53200000000004</v>
      </c>
      <c r="R28" s="59">
        <f>P28*AE28</f>
        <v>1.2485106382978723</v>
      </c>
      <c r="S28" s="60">
        <f>AF28*VLOOKUP(B28,'Team Projections'!A:V,5,0)*J28</f>
        <v>29.610000000000003</v>
      </c>
      <c r="T28" s="60">
        <f>S28*AG28</f>
        <v>24.398640000000004</v>
      </c>
      <c r="U28" s="60">
        <f>AH28*S28</f>
        <v>222.07500000000002</v>
      </c>
      <c r="V28" s="59">
        <f>S28*AI28</f>
        <v>2.1150000000000002</v>
      </c>
      <c r="W28" s="58"/>
      <c r="X28" s="64"/>
      <c r="Y28" s="55"/>
      <c r="Z28" s="55"/>
      <c r="AA28" s="64"/>
      <c r="AB28" s="65"/>
      <c r="AC28" s="64">
        <v>0.12</v>
      </c>
      <c r="AD28" s="55">
        <f>VLOOKUP(A28,Indiv_Rushing!B:R,14,FALSE)</f>
        <v>4.9000000000000004</v>
      </c>
      <c r="AE28" s="65">
        <f>VLOOKUP(A28,Indiv_Rushing!B:R,10,FALSE)</f>
        <v>2.1276595744680851E-2</v>
      </c>
      <c r="AF28" s="64">
        <v>7.0000000000000007E-2</v>
      </c>
      <c r="AG28" s="63">
        <f>VLOOKUP(A28,Indiv_Receiving!B:U,18,FALSE)/100</f>
        <v>0.82400000000000007</v>
      </c>
      <c r="AH28" s="55">
        <f>VLOOKUP(A28,Indiv_Receiving!B:U,19,FALSE)</f>
        <v>7.5</v>
      </c>
      <c r="AI28" s="65">
        <f>VLOOKUP(A28,Indiv_Receiving!B:U,12,FALSE)</f>
        <v>7.1428571428571425E-2</v>
      </c>
    </row>
    <row r="29" spans="1:35" ht="12.75">
      <c r="A29" s="51" t="s">
        <v>366</v>
      </c>
      <c r="B29" s="52" t="s">
        <v>270</v>
      </c>
      <c r="C29" s="53"/>
      <c r="D29" s="66" t="s">
        <v>88</v>
      </c>
      <c r="E29" s="55">
        <f>(M29*0.04)+(N29*4)+(O29*-2)+(Q29*0.1)+(R29*6)+(T29*0.5)+(U29*0.1)+(V29*6)</f>
        <v>26.255550000000003</v>
      </c>
      <c r="F29" s="56"/>
      <c r="G29" s="55">
        <f>E29/J29</f>
        <v>1.7503700000000002</v>
      </c>
      <c r="H29" s="57"/>
      <c r="I29" s="58"/>
      <c r="J29" s="59">
        <v>15</v>
      </c>
      <c r="K29" s="67"/>
      <c r="L29" s="60"/>
      <c r="M29" s="60"/>
      <c r="N29" s="60"/>
      <c r="O29" s="57"/>
      <c r="P29" s="60">
        <f>AC29*VLOOKUP(B29,'Team Projections'!A:V,11,0)*J29</f>
        <v>39.120000000000005</v>
      </c>
      <c r="Q29" s="60">
        <f>AD29*P29</f>
        <v>78.240000000000009</v>
      </c>
      <c r="R29" s="59">
        <f>P29*AE29</f>
        <v>0.5868000000000001</v>
      </c>
      <c r="S29" s="60">
        <f>AF29*VLOOKUP(B29,'Team Projections'!A:V,5,0)*J29</f>
        <v>10.575000000000001</v>
      </c>
      <c r="T29" s="60">
        <f>S29*AG29</f>
        <v>10.575000000000001</v>
      </c>
      <c r="U29" s="60">
        <f>AH29*S29</f>
        <v>89.887500000000003</v>
      </c>
      <c r="V29" s="59">
        <f>S29*AI29</f>
        <v>0.10575000000000001</v>
      </c>
      <c r="W29" s="58"/>
      <c r="X29" s="64"/>
      <c r="Y29" s="55"/>
      <c r="Z29" s="55"/>
      <c r="AA29" s="64"/>
      <c r="AB29" s="65"/>
      <c r="AC29" s="64">
        <v>0.08</v>
      </c>
      <c r="AD29" s="55">
        <f>VLOOKUP(A29,Indiv_Rushing!B:R,14,FALSE)</f>
        <v>2</v>
      </c>
      <c r="AE29" s="65">
        <v>1.4999999999999999E-2</v>
      </c>
      <c r="AF29" s="64">
        <v>2.5000000000000001E-2</v>
      </c>
      <c r="AG29" s="63">
        <f>VLOOKUP(A29,Indiv_Receiving!B:U,18,FALSE)/100</f>
        <v>1</v>
      </c>
      <c r="AH29" s="55">
        <v>8.5</v>
      </c>
      <c r="AI29" s="65">
        <v>0.01</v>
      </c>
    </row>
    <row r="30" spans="1:35" ht="12.75">
      <c r="A30" s="51" t="s">
        <v>367</v>
      </c>
      <c r="B30" s="52" t="s">
        <v>270</v>
      </c>
      <c r="C30" s="53"/>
      <c r="D30" s="66" t="s">
        <v>88</v>
      </c>
      <c r="E30" s="55">
        <f>(M30*0.04)+(N30*4)+(O30*-2)+(Q30*0.1)+(R30*6)+(T30*0.5)+(U30*0.1)+(V30*6)</f>
        <v>4.6944000000000008</v>
      </c>
      <c r="F30" s="56"/>
      <c r="G30" s="55">
        <f>E30/J30</f>
        <v>0.39120000000000005</v>
      </c>
      <c r="H30" s="57"/>
      <c r="I30" s="58"/>
      <c r="J30" s="59">
        <v>12</v>
      </c>
      <c r="K30" s="67"/>
      <c r="L30" s="60"/>
      <c r="M30" s="60"/>
      <c r="N30" s="60"/>
      <c r="O30" s="57"/>
      <c r="P30" s="60">
        <f>AC30*VLOOKUP(B30,'Team Projections'!A:V,11,0)*J30</f>
        <v>11.736000000000001</v>
      </c>
      <c r="Q30" s="60">
        <f>AD30*P30</f>
        <v>36.381600000000006</v>
      </c>
      <c r="R30" s="59">
        <f>P30*AE30</f>
        <v>0.17604</v>
      </c>
      <c r="S30" s="60">
        <f>AF30*VLOOKUP(B30,'Team Projections'!A:V,5,0)*J30</f>
        <v>0</v>
      </c>
      <c r="T30" s="60">
        <f>S30*AG30</f>
        <v>0</v>
      </c>
      <c r="U30" s="60">
        <f>AH30*S30</f>
        <v>0</v>
      </c>
      <c r="V30" s="59">
        <f>S30*AI30</f>
        <v>0</v>
      </c>
      <c r="W30" s="58"/>
      <c r="X30" s="64"/>
      <c r="Y30" s="55"/>
      <c r="Z30" s="55"/>
      <c r="AA30" s="64"/>
      <c r="AB30" s="65"/>
      <c r="AC30" s="64">
        <v>0.03</v>
      </c>
      <c r="AD30" s="55">
        <f>VLOOKUP(A30,Indiv_Rushing!B:R,14,FALSE)</f>
        <v>3.1</v>
      </c>
      <c r="AE30" s="65">
        <v>1.4999999999999999E-2</v>
      </c>
      <c r="AF30" s="64">
        <v>0</v>
      </c>
      <c r="AG30" s="63">
        <f>VLOOKUP(A30,Indiv_Receiving!B:U,18,FALSE)/100</f>
        <v>0</v>
      </c>
      <c r="AH30" s="55">
        <f>VLOOKUP(A30,Indiv_Receiving!B:U,19,FALSE)</f>
        <v>0</v>
      </c>
      <c r="AI30" s="65">
        <v>0.01</v>
      </c>
    </row>
    <row r="31" spans="1:35" ht="12.75">
      <c r="A31" s="51" t="s">
        <v>368</v>
      </c>
      <c r="B31" s="52" t="s">
        <v>270</v>
      </c>
      <c r="C31" s="53"/>
      <c r="D31" s="69" t="s">
        <v>91</v>
      </c>
      <c r="E31" s="55">
        <f>(M31*0.04)+(N31*4)+(O31*-2)+(Q31*0.1)+(R31*6)+(T31*0.5)+(U31*0.1)+(V31*6)</f>
        <v>169.91910000000001</v>
      </c>
      <c r="F31" s="56"/>
      <c r="G31" s="55">
        <f>E31/J31</f>
        <v>11.327940000000002</v>
      </c>
      <c r="H31" s="57"/>
      <c r="I31" s="58"/>
      <c r="J31" s="59">
        <v>15</v>
      </c>
      <c r="K31" s="67"/>
      <c r="L31" s="60"/>
      <c r="M31" s="60"/>
      <c r="N31" s="60"/>
      <c r="O31" s="57"/>
      <c r="P31" s="60"/>
      <c r="Q31" s="60"/>
      <c r="R31" s="59"/>
      <c r="S31" s="60">
        <f>AF31*VLOOKUP(B31,'Team Projections'!A:V,5,0)*J31</f>
        <v>84.600000000000009</v>
      </c>
      <c r="T31" s="60">
        <f>S31*AG31</f>
        <v>67.426200000000009</v>
      </c>
      <c r="U31" s="60">
        <f>S31*AH31</f>
        <v>829.08000000000015</v>
      </c>
      <c r="V31" s="59">
        <f>S31*AI31</f>
        <v>8.8830000000000009</v>
      </c>
      <c r="W31" s="58"/>
      <c r="X31" s="64"/>
      <c r="Y31" s="55"/>
      <c r="Z31" s="55"/>
      <c r="AA31" s="64"/>
      <c r="AB31" s="65"/>
      <c r="AC31" s="64"/>
      <c r="AD31" s="55"/>
      <c r="AE31" s="65"/>
      <c r="AF31" s="64">
        <v>0.2</v>
      </c>
      <c r="AG31" s="63">
        <f>VLOOKUP(A31,Indiv_Receiving!B:U,18,FALSE)/100</f>
        <v>0.79700000000000004</v>
      </c>
      <c r="AH31" s="55">
        <f>VLOOKUP(A31,Indiv_Receiving!B:U,19,FALSE)</f>
        <v>9.8000000000000007</v>
      </c>
      <c r="AI31" s="65">
        <v>0.105</v>
      </c>
    </row>
    <row r="32" spans="1:35" ht="12.75">
      <c r="A32" s="51" t="s">
        <v>369</v>
      </c>
      <c r="B32" s="52" t="s">
        <v>270</v>
      </c>
      <c r="C32" s="53"/>
      <c r="D32" s="69" t="s">
        <v>91</v>
      </c>
      <c r="E32" s="55">
        <f>(M32*0.04)+(N32*4)+(O32*-2)+(Q32*0.1)+(R32*6)+(T32*0.5)+(U32*0.1)+(V32*6)</f>
        <v>88.931520000000006</v>
      </c>
      <c r="F32" s="56"/>
      <c r="G32" s="55">
        <f>E32/J32</f>
        <v>5.9287680000000007</v>
      </c>
      <c r="H32" s="57"/>
      <c r="I32" s="58"/>
      <c r="J32" s="59">
        <v>15</v>
      </c>
      <c r="K32" s="67"/>
      <c r="L32" s="60"/>
      <c r="M32" s="60"/>
      <c r="N32" s="60"/>
      <c r="O32" s="57"/>
      <c r="P32" s="60"/>
      <c r="Q32" s="60"/>
      <c r="R32" s="59"/>
      <c r="S32" s="60">
        <f>AF32*VLOOKUP(B32,'Team Projections'!A:V,5,0)*J32</f>
        <v>50.76</v>
      </c>
      <c r="T32" s="60">
        <f>S32*AG32</f>
        <v>36.750240000000005</v>
      </c>
      <c r="U32" s="60">
        <f>S32*AH32</f>
        <v>416.23199999999997</v>
      </c>
      <c r="V32" s="59">
        <f>S32*AI32</f>
        <v>4.8221999999999996</v>
      </c>
      <c r="W32" s="58"/>
      <c r="X32" s="64"/>
      <c r="Y32" s="55"/>
      <c r="Z32" s="55"/>
      <c r="AA32" s="64"/>
      <c r="AB32" s="65"/>
      <c r="AC32" s="64"/>
      <c r="AD32" s="55"/>
      <c r="AE32" s="65"/>
      <c r="AF32" s="64">
        <v>0.12</v>
      </c>
      <c r="AG32" s="63">
        <f>VLOOKUP(A32,Indiv_Receiving!B:U,18,FALSE)/100</f>
        <v>0.72400000000000009</v>
      </c>
      <c r="AH32" s="55">
        <f>VLOOKUP(A32,Indiv_Receiving!B:U,19,FALSE)</f>
        <v>8.1999999999999993</v>
      </c>
      <c r="AI32" s="65">
        <v>9.5000000000000001E-2</v>
      </c>
    </row>
    <row r="33" spans="1:35" ht="12.75">
      <c r="A33" s="51" t="s">
        <v>370</v>
      </c>
      <c r="B33" s="52" t="s">
        <v>270</v>
      </c>
      <c r="C33" s="53"/>
      <c r="D33" s="70" t="s">
        <v>89</v>
      </c>
      <c r="E33" s="55">
        <f>(M33*0.04)+(N33*4)+(O33*-2)+(Q33*0.1)+(R33*6)+(T33*0.5)+(U33*0.1)+(V33*6)</f>
        <v>131.68146000000002</v>
      </c>
      <c r="F33" s="56"/>
      <c r="G33" s="55">
        <f>E33/J33</f>
        <v>8.7787640000000007</v>
      </c>
      <c r="H33" s="57"/>
      <c r="I33" s="58"/>
      <c r="J33" s="59">
        <v>15</v>
      </c>
      <c r="K33" s="67"/>
      <c r="L33" s="60"/>
      <c r="M33" s="60"/>
      <c r="N33" s="60"/>
      <c r="O33" s="57"/>
      <c r="P33" s="60">
        <f>AC33*VLOOKUP(B33,'Team Projections'!A:V,11,0)*J33</f>
        <v>9.7800000000000011</v>
      </c>
      <c r="Q33" s="60">
        <f>AD33*P33</f>
        <v>60.63600000000001</v>
      </c>
      <c r="R33" s="59">
        <f>P33*AE33</f>
        <v>0.39120000000000005</v>
      </c>
      <c r="S33" s="60">
        <f>AF33*VLOOKUP(B33,'Team Projections'!A:V,5,0)*J33</f>
        <v>76.14</v>
      </c>
      <c r="T33" s="60">
        <f>S33*AG33</f>
        <v>48.57732</v>
      </c>
      <c r="U33" s="60">
        <f>AH33*S33</f>
        <v>692.87400000000002</v>
      </c>
      <c r="V33" s="59">
        <f>S33*AI33</f>
        <v>4.9491000000000005</v>
      </c>
      <c r="W33" s="58"/>
      <c r="X33" s="64"/>
      <c r="Y33" s="55"/>
      <c r="Z33" s="55"/>
      <c r="AA33" s="64"/>
      <c r="AB33" s="65"/>
      <c r="AC33" s="64">
        <v>0.02</v>
      </c>
      <c r="AD33" s="55">
        <f>VLOOKUP(A33,Indiv_Rushing!B:R,14,FALSE)</f>
        <v>6.2</v>
      </c>
      <c r="AE33" s="65">
        <v>0.04</v>
      </c>
      <c r="AF33" s="64">
        <v>0.18</v>
      </c>
      <c r="AG33" s="63">
        <f>VLOOKUP(A33,Indiv_Receiving!B:U,18,FALSE)/100</f>
        <v>0.63800000000000001</v>
      </c>
      <c r="AH33" s="55">
        <f>VLOOKUP(A33,Indiv_Receiving!B:U,19,FALSE)</f>
        <v>9.1</v>
      </c>
      <c r="AI33" s="65">
        <v>6.5000000000000002E-2</v>
      </c>
    </row>
    <row r="34" spans="1:35" ht="12.75">
      <c r="A34" s="51" t="s">
        <v>371</v>
      </c>
      <c r="B34" s="52" t="s">
        <v>270</v>
      </c>
      <c r="C34" s="53"/>
      <c r="D34" s="70" t="s">
        <v>89</v>
      </c>
      <c r="E34" s="55">
        <f>(M34*0.04)+(N34*4)+(O34*-2)+(Q34*0.1)+(R34*6)+(T34*0.5)+(U34*0.1)+(V34*6)</f>
        <v>124.520625</v>
      </c>
      <c r="F34" s="56"/>
      <c r="G34" s="55">
        <f>E34/J34</f>
        <v>8.3013750000000002</v>
      </c>
      <c r="H34" s="57"/>
      <c r="I34" s="58"/>
      <c r="J34" s="59">
        <v>15</v>
      </c>
      <c r="K34" s="67"/>
      <c r="L34" s="60"/>
      <c r="M34" s="60"/>
      <c r="N34" s="60"/>
      <c r="O34" s="57"/>
      <c r="P34" s="60"/>
      <c r="Q34" s="60"/>
      <c r="R34" s="59"/>
      <c r="S34" s="60">
        <f>AF34*VLOOKUP(B34,'Team Projections'!A:V,5,0)*J34</f>
        <v>63.449999999999996</v>
      </c>
      <c r="T34" s="60">
        <f>S34*AG34</f>
        <v>39.65625</v>
      </c>
      <c r="U34" s="60">
        <f>AH34*S34</f>
        <v>666.22499999999991</v>
      </c>
      <c r="V34" s="59">
        <f>S34*AI34</f>
        <v>6.3449999999999998</v>
      </c>
      <c r="W34" s="58"/>
      <c r="X34" s="64"/>
      <c r="Y34" s="55"/>
      <c r="Z34" s="55"/>
      <c r="AA34" s="64"/>
      <c r="AB34" s="65"/>
      <c r="AC34" s="64"/>
      <c r="AD34" s="55"/>
      <c r="AE34" s="65"/>
      <c r="AF34" s="64">
        <v>0.15</v>
      </c>
      <c r="AG34" s="63">
        <f>VLOOKUP(A34,Indiv_Receiving!B:U,18,FALSE)/100</f>
        <v>0.625</v>
      </c>
      <c r="AH34" s="55">
        <f>VLOOKUP(A34,Indiv_Receiving!B:U,19,FALSE)</f>
        <v>10.5</v>
      </c>
      <c r="AI34" s="65">
        <v>0.1</v>
      </c>
    </row>
    <row r="35" spans="1:35" ht="13.5">
      <c r="A35" s="73" t="s">
        <v>550</v>
      </c>
      <c r="B35" s="74" t="s">
        <v>270</v>
      </c>
      <c r="C35" s="53"/>
      <c r="D35" s="75" t="s">
        <v>89</v>
      </c>
      <c r="E35" s="76">
        <f>(M35*0.04)+(N35*4)+(O35*-2)+(Q35*0.1)+(R35*6)+(T35*0.5)+(U35*0.1)+(V35*6)</f>
        <v>83.536457142857131</v>
      </c>
      <c r="F35" s="56"/>
      <c r="G35" s="77">
        <f>E35/J35</f>
        <v>5.5690971428571423</v>
      </c>
      <c r="H35" s="57"/>
      <c r="I35" s="78"/>
      <c r="J35" s="39">
        <v>15</v>
      </c>
      <c r="K35" s="79"/>
      <c r="L35" s="80"/>
      <c r="M35" s="80"/>
      <c r="N35" s="80"/>
      <c r="O35" s="81"/>
      <c r="P35" s="80"/>
      <c r="Q35" s="80"/>
      <c r="R35" s="82"/>
      <c r="S35" s="60">
        <f>AF35*VLOOKUP(B35,'Team Projections'!A:V,5,0)*J35</f>
        <v>50.76</v>
      </c>
      <c r="T35" s="83">
        <f>S35*AG35</f>
        <v>35.531999999999996</v>
      </c>
      <c r="U35" s="84">
        <f>AH35*S35</f>
        <v>385.77599999999995</v>
      </c>
      <c r="V35" s="85">
        <f>S35*AI35</f>
        <v>4.5321428571428575</v>
      </c>
      <c r="W35" s="78"/>
      <c r="X35" s="86"/>
      <c r="Y35" s="87"/>
      <c r="Z35" s="87"/>
      <c r="AA35" s="86"/>
      <c r="AB35" s="88"/>
      <c r="AC35" s="86"/>
      <c r="AD35" s="55"/>
      <c r="AE35" s="65"/>
      <c r="AF35" s="145">
        <v>0.12</v>
      </c>
      <c r="AG35" s="63">
        <f>VLOOKUP(A35,Indiv_Receiving!B:U,18,FALSE)/100</f>
        <v>0.7</v>
      </c>
      <c r="AH35" s="55">
        <f>VLOOKUP(A35,Indiv_Receiving!B:U,19,FALSE)</f>
        <v>7.6</v>
      </c>
      <c r="AI35" s="65">
        <f>VLOOKUP(A35,Indiv_Receiving!B:U,12,FALSE)</f>
        <v>8.9285714285714288E-2</v>
      </c>
    </row>
    <row r="36" spans="1:35" ht="12.75">
      <c r="A36" s="51" t="s">
        <v>597</v>
      </c>
      <c r="B36" s="52" t="s">
        <v>270</v>
      </c>
      <c r="C36" s="53"/>
      <c r="D36" s="70" t="s">
        <v>89</v>
      </c>
      <c r="E36" s="55">
        <f>(M36*0.04)+(N36*4)+(O36*-2)+(Q36*0.1)+(R36*6)+(T36*0.5)+(U36*0.1)+(V36*6)</f>
        <v>31.579065</v>
      </c>
      <c r="F36" s="56"/>
      <c r="G36" s="55">
        <f>E36/J36</f>
        <v>2.1052710000000001</v>
      </c>
      <c r="H36" s="57"/>
      <c r="I36" s="58"/>
      <c r="J36" s="59">
        <v>15</v>
      </c>
      <c r="K36" s="67"/>
      <c r="L36" s="60"/>
      <c r="M36" s="60"/>
      <c r="N36" s="60"/>
      <c r="O36" s="57"/>
      <c r="P36" s="60"/>
      <c r="Q36" s="60"/>
      <c r="R36" s="59"/>
      <c r="S36" s="60">
        <f>AF36*VLOOKUP(B36,'Team Projections'!A:V,5,0)*J36</f>
        <v>12.69</v>
      </c>
      <c r="T36" s="60">
        <f>S36*AG36</f>
        <v>11.63673</v>
      </c>
      <c r="U36" s="60">
        <f>AH36*S36</f>
        <v>204.309</v>
      </c>
      <c r="V36" s="59">
        <f>S36*AI36</f>
        <v>0.88830000000000009</v>
      </c>
      <c r="W36" s="58"/>
      <c r="X36" s="64"/>
      <c r="Y36" s="55"/>
      <c r="Z36" s="55"/>
      <c r="AA36" s="64"/>
      <c r="AB36" s="65"/>
      <c r="AC36" s="64"/>
      <c r="AD36" s="55"/>
      <c r="AE36" s="65"/>
      <c r="AF36" s="64">
        <v>0.03</v>
      </c>
      <c r="AG36" s="63">
        <f>VLOOKUP(A36,Indiv_Receiving!B:U,18,FALSE)/100</f>
        <v>0.91700000000000004</v>
      </c>
      <c r="AH36" s="55">
        <f>VLOOKUP(A36,Indiv_Receiving!B:U,19,FALSE)</f>
        <v>16.100000000000001</v>
      </c>
      <c r="AI36" s="65">
        <v>7.0000000000000007E-2</v>
      </c>
    </row>
    <row r="37" spans="1:35" ht="12.75">
      <c r="A37" s="51" t="s">
        <v>373</v>
      </c>
      <c r="B37" s="52" t="s">
        <v>270</v>
      </c>
      <c r="C37" s="53"/>
      <c r="D37" s="70" t="s">
        <v>89</v>
      </c>
      <c r="E37" s="55">
        <f>(M37*0.04)+(N37*4)+(O37*-2)+(Q37*0.1)+(R37*6)+(T37*0.5)+(U37*0.1)+(V37*6)</f>
        <v>18.229185000000001</v>
      </c>
      <c r="F37" s="56"/>
      <c r="G37" s="55">
        <f>E37/J37</f>
        <v>1.215279</v>
      </c>
      <c r="H37" s="57"/>
      <c r="I37" s="58"/>
      <c r="J37" s="59">
        <v>15</v>
      </c>
      <c r="K37" s="67"/>
      <c r="L37" s="60"/>
      <c r="M37" s="60"/>
      <c r="N37" s="60"/>
      <c r="O37" s="57"/>
      <c r="P37" s="60"/>
      <c r="Q37" s="60"/>
      <c r="R37" s="59"/>
      <c r="S37" s="60">
        <f>AF37*VLOOKUP(B37,'Team Projections'!A:V,5,0)*J37</f>
        <v>12.69</v>
      </c>
      <c r="T37" s="60">
        <f>S37*AG37</f>
        <v>4.2257699999999998</v>
      </c>
      <c r="U37" s="60">
        <f>AH37*S37</f>
        <v>107.86499999999999</v>
      </c>
      <c r="V37" s="59">
        <f>S37*AI37</f>
        <v>0.88830000000000009</v>
      </c>
      <c r="W37" s="58"/>
      <c r="X37" s="64"/>
      <c r="Y37" s="55"/>
      <c r="Z37" s="55"/>
      <c r="AA37" s="64"/>
      <c r="AB37" s="65"/>
      <c r="AC37" s="64"/>
      <c r="AD37" s="55"/>
      <c r="AE37" s="65"/>
      <c r="AF37" s="64">
        <v>0.03</v>
      </c>
      <c r="AG37" s="63">
        <f>VLOOKUP(A37,Indiv_Receiving!B:U,18,FALSE)/100</f>
        <v>0.33299999999999996</v>
      </c>
      <c r="AH37" s="55">
        <v>8.5</v>
      </c>
      <c r="AI37" s="65">
        <v>7.0000000000000007E-2</v>
      </c>
    </row>
    <row r="38" spans="1:35" ht="12.75">
      <c r="A38" s="51" t="s">
        <v>569</v>
      </c>
      <c r="B38" s="52" t="s">
        <v>270</v>
      </c>
      <c r="C38" s="53"/>
      <c r="D38" s="70" t="s">
        <v>89</v>
      </c>
      <c r="E38" s="55">
        <f>(M38*0.04)+(N38*4)+(O38*-2)+(Q38*0.1)+(R38*6)+(T38*0.5)+(U38*0.1)+(V38*6)</f>
        <v>6.0689925000000002</v>
      </c>
      <c r="F38" s="56"/>
      <c r="G38" s="55">
        <f>E38/J38</f>
        <v>0.4045995</v>
      </c>
      <c r="H38" s="57"/>
      <c r="I38" s="58"/>
      <c r="J38" s="59">
        <v>15</v>
      </c>
      <c r="K38" s="67"/>
      <c r="L38" s="60"/>
      <c r="M38" s="60"/>
      <c r="N38" s="60"/>
      <c r="O38" s="57"/>
      <c r="P38" s="60"/>
      <c r="Q38" s="60"/>
      <c r="R38" s="59"/>
      <c r="S38" s="60">
        <f>AF38*VLOOKUP(B38,'Team Projections'!A:V,5,0)*J38</f>
        <v>6.3449999999999998</v>
      </c>
      <c r="T38" s="60">
        <f>S38*AG38</f>
        <v>3.128085</v>
      </c>
      <c r="U38" s="60">
        <f>AH38*S38</f>
        <v>35.531999999999996</v>
      </c>
      <c r="V38" s="59">
        <f>S38*AI38</f>
        <v>0.15862500000000002</v>
      </c>
      <c r="W38" s="58"/>
      <c r="X38" s="64"/>
      <c r="Y38" s="55"/>
      <c r="Z38" s="55"/>
      <c r="AA38" s="64"/>
      <c r="AB38" s="65"/>
      <c r="AC38" s="64"/>
      <c r="AD38" s="55"/>
      <c r="AE38" s="65"/>
      <c r="AF38" s="64">
        <v>1.4999999999999999E-2</v>
      </c>
      <c r="AG38" s="63">
        <f>VLOOKUP(A38,Indiv_Receiving!B:U,18,FALSE)/100</f>
        <v>0.49299999999999999</v>
      </c>
      <c r="AH38" s="55">
        <f>VLOOKUP(A38,Indiv_Receiving!B:U,19,FALSE)</f>
        <v>5.6</v>
      </c>
      <c r="AI38" s="65">
        <v>2.5000000000000001E-2</v>
      </c>
    </row>
    <row r="39" spans="1:35" ht="12.75">
      <c r="A39" s="73" t="s">
        <v>1039</v>
      </c>
      <c r="B39" s="74" t="s">
        <v>271</v>
      </c>
      <c r="C39" s="53"/>
      <c r="D39" s="154" t="s">
        <v>1038</v>
      </c>
      <c r="E39" s="95">
        <v>24.887235</v>
      </c>
      <c r="F39" s="56"/>
      <c r="G39" s="96">
        <v>1.4639550000000001</v>
      </c>
      <c r="H39" s="57"/>
      <c r="I39" s="78"/>
      <c r="J39" s="59">
        <v>17</v>
      </c>
      <c r="K39" s="60"/>
      <c r="L39" s="60"/>
      <c r="M39" s="61"/>
      <c r="N39" s="55"/>
      <c r="O39" s="62"/>
      <c r="P39" s="60">
        <f>AC39*VLOOKUP(B39,'Team Projections'!A:V,11,0)*J39</f>
        <v>14.738999999999997</v>
      </c>
      <c r="Q39" s="60">
        <f>AD39*P39</f>
        <v>51.586499999999987</v>
      </c>
      <c r="R39" s="59">
        <f>P39*AE39</f>
        <v>0.29477999999999993</v>
      </c>
      <c r="S39" s="60">
        <f>AF39*VLOOKUP(B39,'Team Projections'!A:V,5,0)*J39</f>
        <v>15.606</v>
      </c>
      <c r="T39" s="60">
        <f>S39*AG39</f>
        <v>9.5976900000000001</v>
      </c>
      <c r="U39" s="60">
        <f>AH39*S39</f>
        <v>93.635999999999996</v>
      </c>
      <c r="V39" s="59">
        <f>S39*AI39</f>
        <v>0.31212000000000001</v>
      </c>
      <c r="W39" s="78"/>
      <c r="X39" s="63"/>
      <c r="Y39" s="64"/>
      <c r="Z39" s="55"/>
      <c r="AA39" s="64"/>
      <c r="AB39" s="65"/>
      <c r="AC39" s="147">
        <v>0.03</v>
      </c>
      <c r="AD39" s="55">
        <v>3.5</v>
      </c>
      <c r="AE39" s="65">
        <v>0.02</v>
      </c>
      <c r="AF39" s="148">
        <v>0.03</v>
      </c>
      <c r="AG39" s="63">
        <v>0.61499999999999999</v>
      </c>
      <c r="AH39" s="55">
        <v>6</v>
      </c>
      <c r="AI39" s="65">
        <v>0.02</v>
      </c>
    </row>
    <row r="40" spans="1:35" ht="12.75">
      <c r="A40" s="51" t="s">
        <v>374</v>
      </c>
      <c r="B40" s="52" t="s">
        <v>271</v>
      </c>
      <c r="C40" s="53"/>
      <c r="D40" s="54" t="s">
        <v>90</v>
      </c>
      <c r="E40" s="55">
        <f>(M40*0.04)+(N40*4)+(O40*-2)+(Q40*0.1)+(R40*6)+(T40*0.5)+(U40*0.1)+(V40*6)</f>
        <v>356.21120000000002</v>
      </c>
      <c r="F40" s="56"/>
      <c r="G40" s="55">
        <f>E40/J40</f>
        <v>22.263200000000001</v>
      </c>
      <c r="H40" s="57"/>
      <c r="I40" s="58"/>
      <c r="J40" s="59">
        <v>16</v>
      </c>
      <c r="K40" s="60">
        <f>X40*VLOOKUP(B40,'Team Projections'!A:V,5,0)*J40</f>
        <v>489.6</v>
      </c>
      <c r="L40" s="60">
        <f>K40*Y40</f>
        <v>311.38560000000001</v>
      </c>
      <c r="M40" s="61">
        <f>$Z40*K40</f>
        <v>3769.92</v>
      </c>
      <c r="N40" s="55">
        <f>AA40*K40</f>
        <v>28.396800000000002</v>
      </c>
      <c r="O40" s="62">
        <f>AB40*K40</f>
        <v>5.8752000000000004</v>
      </c>
      <c r="P40" s="60">
        <f>AC40*VLOOKUP(B40,'Team Projections'!A:V,11,0)*J40</f>
        <v>92.48</v>
      </c>
      <c r="Q40" s="60">
        <f>AD40*P40</f>
        <v>480.89600000000002</v>
      </c>
      <c r="R40" s="59">
        <f>P40*AE40</f>
        <v>9.2480000000000011</v>
      </c>
      <c r="S40" s="60"/>
      <c r="T40" s="60"/>
      <c r="U40" s="60"/>
      <c r="V40" s="59"/>
      <c r="W40" s="58"/>
      <c r="X40" s="63">
        <v>1</v>
      </c>
      <c r="Y40" s="64">
        <f>VLOOKUP(A40,Indiv_Passing!B:AD,10,FALSE)/100</f>
        <v>0.63600000000000001</v>
      </c>
      <c r="Z40" s="55">
        <f>VLOOKUP(A40,Indiv_Passing!B:AD,19,FALSE)</f>
        <v>7.7</v>
      </c>
      <c r="AA40" s="64">
        <v>5.8000000000000003E-2</v>
      </c>
      <c r="AB40" s="65">
        <f>VLOOKUP(A40,Indiv_Passing!B:AD,15,FALSE)/100</f>
        <v>1.2E-2</v>
      </c>
      <c r="AC40" s="64">
        <v>0.2</v>
      </c>
      <c r="AD40" s="55">
        <f>VLOOKUP(A40,Indiv_Rushing!B:R,14,FALSE)</f>
        <v>5.2</v>
      </c>
      <c r="AE40" s="65">
        <v>0.1</v>
      </c>
      <c r="AF40" s="64"/>
      <c r="AG40" s="63"/>
      <c r="AH40" s="55"/>
      <c r="AI40" s="65"/>
    </row>
    <row r="41" spans="1:35" ht="12.75">
      <c r="A41" s="73" t="s">
        <v>679</v>
      </c>
      <c r="B41" s="74" t="s">
        <v>271</v>
      </c>
      <c r="C41" s="53"/>
      <c r="D41" s="54" t="s">
        <v>90</v>
      </c>
      <c r="E41" s="95">
        <f>(M41*0.04)+(N41*4)+(O41*-2)+(Q41*0.1)+(R41*6)+(T41*0.5)+(U41*0.1)+(V41*6)</f>
        <v>11.321999999999999</v>
      </c>
      <c r="F41" s="56"/>
      <c r="G41" s="96">
        <f>E41/J41</f>
        <v>11.321999999999999</v>
      </c>
      <c r="H41" s="57"/>
      <c r="I41" s="78"/>
      <c r="J41" s="59">
        <v>1</v>
      </c>
      <c r="K41" s="60">
        <f>X41*VLOOKUP(B41,'Team Projections'!A:V,5,0)*J41</f>
        <v>30.6</v>
      </c>
      <c r="L41" s="60">
        <f>K41*Y41</f>
        <v>18.818999999999999</v>
      </c>
      <c r="M41" s="61">
        <f>$Z41*K41</f>
        <v>198.9</v>
      </c>
      <c r="N41" s="55">
        <f>AA41*K41</f>
        <v>1.224</v>
      </c>
      <c r="O41" s="62">
        <f>AB41*K41</f>
        <v>0.76500000000000012</v>
      </c>
      <c r="P41" s="105"/>
      <c r="Q41" s="105"/>
      <c r="R41" s="39"/>
      <c r="S41" s="60"/>
      <c r="T41" s="105"/>
      <c r="U41" s="105"/>
      <c r="V41" s="39"/>
      <c r="W41" s="78"/>
      <c r="X41" s="63">
        <v>1</v>
      </c>
      <c r="Y41" s="64">
        <v>0.61499999999999999</v>
      </c>
      <c r="Z41" s="55">
        <v>6.5</v>
      </c>
      <c r="AA41" s="64">
        <v>0.04</v>
      </c>
      <c r="AB41" s="65">
        <v>2.5000000000000001E-2</v>
      </c>
      <c r="AC41" s="104"/>
      <c r="AD41" s="55"/>
      <c r="AE41" s="65"/>
      <c r="AF41" s="104"/>
      <c r="AG41" s="63"/>
      <c r="AH41" s="55"/>
      <c r="AI41" s="65"/>
    </row>
    <row r="42" spans="1:35" ht="12.75">
      <c r="A42" s="51" t="s">
        <v>375</v>
      </c>
      <c r="B42" s="52" t="s">
        <v>271</v>
      </c>
      <c r="C42" s="53"/>
      <c r="D42" s="66" t="s">
        <v>88</v>
      </c>
      <c r="E42" s="55">
        <f>(M42*0.04)+(N42*4)+(O42*-2)+(Q42*0.1)+(R42*6)+(T42*0.5)+(U42*0.1)+(V42*6)</f>
        <v>244.53194400000001</v>
      </c>
      <c r="F42" s="56"/>
      <c r="G42" s="55">
        <f>E42/J42</f>
        <v>16.864272</v>
      </c>
      <c r="H42" s="57"/>
      <c r="I42" s="58"/>
      <c r="J42" s="59">
        <v>14.5</v>
      </c>
      <c r="K42" s="67"/>
      <c r="L42" s="60"/>
      <c r="M42" s="60"/>
      <c r="N42" s="60"/>
      <c r="O42" s="57"/>
      <c r="P42" s="60">
        <f>AC42*VLOOKUP(B42,'Team Projections'!A:V,11,0)*J42</f>
        <v>188.57249999999999</v>
      </c>
      <c r="Q42" s="60">
        <f>AD42*P42</f>
        <v>924.00525000000005</v>
      </c>
      <c r="R42" s="59">
        <f>P42*AE42</f>
        <v>12.2572125</v>
      </c>
      <c r="S42" s="60">
        <f>AF42*VLOOKUP(B42,'Team Projections'!A:V,5,0)*J42</f>
        <v>53.244</v>
      </c>
      <c r="T42" s="60">
        <f>S42*AG42</f>
        <v>44.831448000000002</v>
      </c>
      <c r="U42" s="60">
        <f>AH42*S42</f>
        <v>362.05919999999998</v>
      </c>
      <c r="V42" s="59">
        <f>S42*AI42</f>
        <v>3.32775</v>
      </c>
      <c r="W42" s="58"/>
      <c r="X42" s="64"/>
      <c r="Y42" s="55"/>
      <c r="Z42" s="55"/>
      <c r="AA42" s="64"/>
      <c r="AB42" s="65"/>
      <c r="AC42" s="64">
        <v>0.45</v>
      </c>
      <c r="AD42" s="55">
        <f>VLOOKUP(A42,Indiv_Rushing!B:R,14,FALSE)</f>
        <v>4.9000000000000004</v>
      </c>
      <c r="AE42" s="65">
        <v>6.5000000000000002E-2</v>
      </c>
      <c r="AF42" s="64">
        <v>0.12</v>
      </c>
      <c r="AG42" s="63">
        <f>VLOOKUP(A42,Indiv_Receiving!B:U,18,FALSE)/100</f>
        <v>0.84200000000000008</v>
      </c>
      <c r="AH42" s="55">
        <f>VLOOKUP(A42,Indiv_Receiving!B:U,19,FALSE)</f>
        <v>6.8</v>
      </c>
      <c r="AI42" s="65">
        <f>VLOOKUP(A42,Indiv_Receiving!B:U,12,FALSE)</f>
        <v>6.25E-2</v>
      </c>
    </row>
    <row r="43" spans="1:35" ht="12.75">
      <c r="A43" s="51" t="s">
        <v>376</v>
      </c>
      <c r="B43" s="52" t="s">
        <v>271</v>
      </c>
      <c r="C43" s="53"/>
      <c r="D43" s="66" t="s">
        <v>88</v>
      </c>
      <c r="E43" s="55">
        <f>(M43*0.04)+(N43*4)+(O43*-2)+(Q43*0.1)+(R43*6)+(T43*0.5)+(U43*0.1)+(V43*6)</f>
        <v>97.422744358407073</v>
      </c>
      <c r="F43" s="56"/>
      <c r="G43" s="55">
        <f>E43/J43</f>
        <v>6.7188099557522118</v>
      </c>
      <c r="H43" s="57"/>
      <c r="I43" s="58"/>
      <c r="J43" s="59">
        <v>14.5</v>
      </c>
      <c r="K43" s="67"/>
      <c r="L43" s="60"/>
      <c r="M43" s="60"/>
      <c r="N43" s="60"/>
      <c r="O43" s="57"/>
      <c r="P43" s="60">
        <f>AC43*VLOOKUP(B43,'Team Projections'!A:V,11,0)*J43</f>
        <v>104.76249999999999</v>
      </c>
      <c r="Q43" s="60">
        <f>AD43*P43</f>
        <v>408.57374999999996</v>
      </c>
      <c r="R43" s="59">
        <f>P43*AE43</f>
        <v>2.7813053097345128</v>
      </c>
      <c r="S43" s="60">
        <f>AF43*VLOOKUP(B43,'Team Projections'!A:V,5,0)*J43</f>
        <v>22.185000000000002</v>
      </c>
      <c r="T43" s="60">
        <f>S43*AG43</f>
        <v>19.855575000000002</v>
      </c>
      <c r="U43" s="60">
        <f>AH43*S43</f>
        <v>219.63150000000002</v>
      </c>
      <c r="V43" s="59">
        <f>S43*AI43</f>
        <v>1.3311000000000002</v>
      </c>
      <c r="W43" s="58"/>
      <c r="X43" s="64"/>
      <c r="Y43" s="55"/>
      <c r="Z43" s="55"/>
      <c r="AA43" s="64"/>
      <c r="AB43" s="65"/>
      <c r="AC43" s="64">
        <v>0.25</v>
      </c>
      <c r="AD43" s="55">
        <f>VLOOKUP(A43,Indiv_Rushing!B:R,14,FALSE)</f>
        <v>3.9</v>
      </c>
      <c r="AE43" s="65">
        <f>VLOOKUP(A43,Indiv_Rushing!B:R,10,FALSE)</f>
        <v>2.6548672566371681E-2</v>
      </c>
      <c r="AF43" s="64">
        <v>0.05</v>
      </c>
      <c r="AG43" s="63">
        <f>VLOOKUP(A43,Indiv_Receiving!B:U,18,FALSE)/100</f>
        <v>0.89500000000000002</v>
      </c>
      <c r="AH43" s="55">
        <f>VLOOKUP(A43,Indiv_Receiving!B:U,19,FALSE)</f>
        <v>9.9</v>
      </c>
      <c r="AI43" s="65">
        <v>0.06</v>
      </c>
    </row>
    <row r="44" spans="1:35" ht="12.75">
      <c r="A44" s="51" t="s">
        <v>598</v>
      </c>
      <c r="B44" s="52" t="s">
        <v>271</v>
      </c>
      <c r="C44" s="53"/>
      <c r="D44" s="66" t="s">
        <v>88</v>
      </c>
      <c r="E44" s="55">
        <f>(M44*0.04)+(N44*4)+(O44*-2)+(Q44*0.1)+(R44*6)+(T44*0.5)+(U44*0.1)+(V44*6)</f>
        <v>91.957967317073184</v>
      </c>
      <c r="F44" s="56"/>
      <c r="G44" s="55">
        <f>E44/J44</f>
        <v>6.3419287804878062</v>
      </c>
      <c r="H44" s="57"/>
      <c r="I44" s="58"/>
      <c r="J44" s="59">
        <v>14.5</v>
      </c>
      <c r="K44" s="67"/>
      <c r="L44" s="60"/>
      <c r="M44" s="60"/>
      <c r="N44" s="60"/>
      <c r="O44" s="57"/>
      <c r="P44" s="60">
        <f>AC44*VLOOKUP(B44,'Team Projections'!A:V,11,0)*J44</f>
        <v>29.333500000000001</v>
      </c>
      <c r="Q44" s="60">
        <f>AD44*P44</f>
        <v>152.5342</v>
      </c>
      <c r="R44" s="59">
        <f>P44*AE44</f>
        <v>0.71545121951219515</v>
      </c>
      <c r="S44" s="60">
        <f>AF44*VLOOKUP(B44,'Team Projections'!A:V,5,0)*J44</f>
        <v>37.714500000000008</v>
      </c>
      <c r="T44" s="60">
        <f>S44*AG44</f>
        <v>27.154440000000005</v>
      </c>
      <c r="U44" s="60">
        <f>AH44*S44</f>
        <v>429.94530000000009</v>
      </c>
      <c r="V44" s="59">
        <f>S44*AI44</f>
        <v>2.6400150000000009</v>
      </c>
      <c r="W44" s="58"/>
      <c r="X44" s="64"/>
      <c r="Y44" s="55"/>
      <c r="Z44" s="55"/>
      <c r="AA44" s="64"/>
      <c r="AB44" s="65"/>
      <c r="AC44" s="64">
        <v>7.0000000000000007E-2</v>
      </c>
      <c r="AD44" s="55">
        <f>VLOOKUP(A44,Indiv_Rushing!B:R,14,FALSE)</f>
        <v>5.2</v>
      </c>
      <c r="AE44" s="65">
        <f>VLOOKUP(A44,Indiv_Rushing!B:R,10,FALSE)</f>
        <v>2.4390243902439025E-2</v>
      </c>
      <c r="AF44" s="64">
        <v>8.5000000000000006E-2</v>
      </c>
      <c r="AG44" s="63">
        <f>VLOOKUP(A44,Indiv_Receiving!B:U,18,FALSE)/100</f>
        <v>0.72</v>
      </c>
      <c r="AH44" s="55">
        <f>VLOOKUP(A44,Indiv_Receiving!B:U,19,FALSE)</f>
        <v>11.4</v>
      </c>
      <c r="AI44" s="65">
        <v>7.0000000000000007E-2</v>
      </c>
    </row>
    <row r="45" spans="1:35" ht="12.75">
      <c r="A45" s="51" t="s">
        <v>377</v>
      </c>
      <c r="B45" s="52" t="s">
        <v>271</v>
      </c>
      <c r="C45" s="53"/>
      <c r="D45" s="69" t="s">
        <v>91</v>
      </c>
      <c r="E45" s="55">
        <f>(M45*0.04)+(N45*4)+(O45*-2)+(Q45*0.1)+(R45*6)+(T45*0.5)+(U45*0.1)+(V45*6)</f>
        <v>64.235798181818183</v>
      </c>
      <c r="F45" s="56"/>
      <c r="G45" s="55">
        <f>E45/J45</f>
        <v>4.2823865454545453</v>
      </c>
      <c r="H45" s="57"/>
      <c r="I45" s="58"/>
      <c r="J45" s="59">
        <v>15</v>
      </c>
      <c r="K45" s="67"/>
      <c r="L45" s="60"/>
      <c r="M45" s="60"/>
      <c r="N45" s="60"/>
      <c r="O45" s="57"/>
      <c r="P45" s="60"/>
      <c r="Q45" s="60"/>
      <c r="R45" s="59"/>
      <c r="S45" s="60">
        <f>AF45*VLOOKUP(B45,'Team Projections'!A:V,5,0)*J45</f>
        <v>55.080000000000005</v>
      </c>
      <c r="T45" s="60">
        <f>S45*AG45</f>
        <v>32.331960000000009</v>
      </c>
      <c r="U45" s="60">
        <f>S45*AH45</f>
        <v>330.48</v>
      </c>
      <c r="V45" s="59">
        <f>S45*AI45</f>
        <v>2.5036363636363639</v>
      </c>
      <c r="W45" s="58"/>
      <c r="X45" s="64"/>
      <c r="Y45" s="55"/>
      <c r="Z45" s="55"/>
      <c r="AA45" s="64"/>
      <c r="AB45" s="65"/>
      <c r="AC45" s="64"/>
      <c r="AD45" s="55"/>
      <c r="AE45" s="65"/>
      <c r="AF45" s="64">
        <v>0.12</v>
      </c>
      <c r="AG45" s="63">
        <f>VLOOKUP(A45,Indiv_Receiving!B:U,18,FALSE)/100</f>
        <v>0.58700000000000008</v>
      </c>
      <c r="AH45" s="55">
        <f>VLOOKUP(A45,Indiv_Receiving!B:U,19,FALSE)</f>
        <v>6</v>
      </c>
      <c r="AI45" s="65">
        <f>VLOOKUP(A45,Indiv_Receiving!B:U,12,FALSE)</f>
        <v>4.5454545454545456E-2</v>
      </c>
    </row>
    <row r="46" spans="1:35" ht="12.75">
      <c r="A46" s="51" t="s">
        <v>378</v>
      </c>
      <c r="B46" s="52" t="s">
        <v>271</v>
      </c>
      <c r="C46" s="53"/>
      <c r="D46" s="69" t="s">
        <v>91</v>
      </c>
      <c r="E46" s="55">
        <f>(M46*0.04)+(N46*4)+(O46*-2)+(Q46*0.1)+(R46*6)+(T46*0.5)+(U46*0.1)+(V46*6)</f>
        <v>46.131690681818185</v>
      </c>
      <c r="F46" s="56"/>
      <c r="G46" s="55">
        <f>E46/J46</f>
        <v>3.0754460454545458</v>
      </c>
      <c r="H46" s="57"/>
      <c r="I46" s="58"/>
      <c r="J46" s="59">
        <v>15</v>
      </c>
      <c r="K46" s="67"/>
      <c r="L46" s="60"/>
      <c r="M46" s="60"/>
      <c r="N46" s="60"/>
      <c r="O46" s="57"/>
      <c r="P46" s="60"/>
      <c r="Q46" s="60"/>
      <c r="R46" s="59"/>
      <c r="S46" s="60">
        <f>AF46*VLOOKUP(B46,'Team Projections'!A:V,5,0)*J46</f>
        <v>29.835000000000001</v>
      </c>
      <c r="T46" s="60">
        <f>S46*AG46</f>
        <v>19.899945000000002</v>
      </c>
      <c r="U46" s="60">
        <f>S46*AH46</f>
        <v>280.44900000000001</v>
      </c>
      <c r="V46" s="59">
        <f>S46*AI46</f>
        <v>1.3561363636363637</v>
      </c>
      <c r="W46" s="58"/>
      <c r="X46" s="64"/>
      <c r="Y46" s="55"/>
      <c r="Z46" s="55"/>
      <c r="AA46" s="64"/>
      <c r="AB46" s="65"/>
      <c r="AC46" s="64"/>
      <c r="AD46" s="55"/>
      <c r="AE46" s="65"/>
      <c r="AF46" s="64">
        <v>6.5000000000000002E-2</v>
      </c>
      <c r="AG46" s="63">
        <f>VLOOKUP(A46,Indiv_Receiving!B:U,18,FALSE)/100</f>
        <v>0.66700000000000004</v>
      </c>
      <c r="AH46" s="55">
        <f>VLOOKUP(A46,Indiv_Receiving!B:U,19,FALSE)</f>
        <v>9.4</v>
      </c>
      <c r="AI46" s="65">
        <f>VLOOKUP(A46,Indiv_Receiving!B:U,12,FALSE)</f>
        <v>4.5454545454545456E-2</v>
      </c>
    </row>
    <row r="47" spans="1:35" ht="12.75">
      <c r="A47" s="51" t="s">
        <v>381</v>
      </c>
      <c r="B47" s="52" t="s">
        <v>271</v>
      </c>
      <c r="C47" s="53"/>
      <c r="D47" s="70" t="s">
        <v>89</v>
      </c>
      <c r="E47" s="55">
        <f>(M47*0.04)+(N47*4)+(O47*-2)+(Q47*0.1)+(R47*6)+(T47*0.5)+(U47*0.1)+(V47*6)</f>
        <v>139.5309</v>
      </c>
      <c r="F47" s="56"/>
      <c r="G47" s="55">
        <f>E47/J47</f>
        <v>9.3020600000000009</v>
      </c>
      <c r="H47" s="57"/>
      <c r="I47" s="58"/>
      <c r="J47" s="59">
        <v>15</v>
      </c>
      <c r="K47" s="67"/>
      <c r="L47" s="60"/>
      <c r="M47" s="60"/>
      <c r="N47" s="60"/>
      <c r="O47" s="57"/>
      <c r="P47" s="60">
        <f>AC47*VLOOKUP(B47,'Team Projections'!A:V,11,0)*J47</f>
        <v>4.335</v>
      </c>
      <c r="Q47" s="60">
        <f>AD47*P47</f>
        <v>8.67</v>
      </c>
      <c r="R47" s="59">
        <f>P47*AE47</f>
        <v>0</v>
      </c>
      <c r="S47" s="60">
        <f>AF47*VLOOKUP(B47,'Team Projections'!A:V,5,0)*J47</f>
        <v>87.210000000000008</v>
      </c>
      <c r="T47" s="60">
        <f>S47*AG47</f>
        <v>66.279600000000002</v>
      </c>
      <c r="U47" s="60">
        <f>AH47*S47</f>
        <v>715.12199999999996</v>
      </c>
      <c r="V47" s="59">
        <f>S47*AI47</f>
        <v>5.6686500000000004</v>
      </c>
      <c r="W47" s="58"/>
      <c r="X47" s="64"/>
      <c r="Y47" s="55"/>
      <c r="Z47" s="55"/>
      <c r="AA47" s="64"/>
      <c r="AB47" s="65"/>
      <c r="AC47" s="64">
        <v>0.01</v>
      </c>
      <c r="AD47" s="55">
        <f>VLOOKUP(A47,Indiv_Rushing!B:R,14,FALSE)</f>
        <v>2</v>
      </c>
      <c r="AE47" s="65">
        <f>VLOOKUP(A47,Indiv_Rushing!B:R,10,FALSE)</f>
        <v>0</v>
      </c>
      <c r="AF47" s="64">
        <v>0.19</v>
      </c>
      <c r="AG47" s="63">
        <f>VLOOKUP(A47,Indiv_Receiving!B:U,18,FALSE)/100</f>
        <v>0.76</v>
      </c>
      <c r="AH47" s="55">
        <f>VLOOKUP(A47,Indiv_Receiving!B:U,19,FALSE)</f>
        <v>8.1999999999999993</v>
      </c>
      <c r="AI47" s="65">
        <v>6.5000000000000002E-2</v>
      </c>
    </row>
    <row r="48" spans="1:35" ht="12.75">
      <c r="A48" s="51" t="s">
        <v>380</v>
      </c>
      <c r="B48" s="52" t="s">
        <v>271</v>
      </c>
      <c r="C48" s="53"/>
      <c r="D48" s="70" t="s">
        <v>89</v>
      </c>
      <c r="E48" s="55">
        <f>(M48*0.04)+(N48*4)+(O48*-2)+(Q48*0.1)+(R48*6)+(T48*0.5)+(U48*0.1)+(V48*6)</f>
        <v>134.22077999999999</v>
      </c>
      <c r="F48" s="56"/>
      <c r="G48" s="55">
        <f>E48/J48</f>
        <v>8.9480519999999988</v>
      </c>
      <c r="H48" s="57"/>
      <c r="I48" s="58"/>
      <c r="J48" s="59">
        <v>15</v>
      </c>
      <c r="K48" s="67"/>
      <c r="L48" s="60"/>
      <c r="M48" s="60"/>
      <c r="N48" s="60"/>
      <c r="O48" s="57"/>
      <c r="P48" s="60">
        <f>AC48*VLOOKUP(B48,'Team Projections'!A:V,11,0)*J48</f>
        <v>4.335</v>
      </c>
      <c r="Q48" s="60">
        <f>AD48*P48</f>
        <v>39.015000000000001</v>
      </c>
      <c r="R48" s="59">
        <f>P48*AE48</f>
        <v>0</v>
      </c>
      <c r="S48" s="60">
        <f>AF48*VLOOKUP(B48,'Team Projections'!A:V,5,0)*J48</f>
        <v>73.44</v>
      </c>
      <c r="T48" s="60">
        <f>S48*AG48</f>
        <v>37.380960000000002</v>
      </c>
      <c r="U48" s="60">
        <f>AH48*S48</f>
        <v>719.71199999999999</v>
      </c>
      <c r="V48" s="59">
        <f>S48*AI48</f>
        <v>6.6095999999999995</v>
      </c>
      <c r="W48" s="58"/>
      <c r="X48" s="64"/>
      <c r="Y48" s="55"/>
      <c r="Z48" s="55"/>
      <c r="AA48" s="64"/>
      <c r="AB48" s="65"/>
      <c r="AC48" s="64">
        <v>0.01</v>
      </c>
      <c r="AD48" s="55">
        <f>VLOOKUP(A48,Indiv_Rushing!B:R,14,FALSE)</f>
        <v>9</v>
      </c>
      <c r="AE48" s="65">
        <f>VLOOKUP(A48,Indiv_Rushing!B:R,10,FALSE)</f>
        <v>0</v>
      </c>
      <c r="AF48" s="64">
        <v>0.16</v>
      </c>
      <c r="AG48" s="63">
        <f>VLOOKUP(A48,Indiv_Receiving!B:U,18,FALSE)/100</f>
        <v>0.50900000000000001</v>
      </c>
      <c r="AH48" s="55">
        <f>VLOOKUP(A48,Indiv_Receiving!B:U,19,FALSE)</f>
        <v>9.8000000000000007</v>
      </c>
      <c r="AI48" s="65">
        <v>0.09</v>
      </c>
    </row>
    <row r="49" spans="1:35" ht="12.75">
      <c r="A49" s="68" t="s">
        <v>443</v>
      </c>
      <c r="B49" s="52" t="s">
        <v>271</v>
      </c>
      <c r="C49" s="53"/>
      <c r="D49" s="72" t="s">
        <v>89</v>
      </c>
      <c r="E49" s="55">
        <f>(M49*0.04)+(N49*4)+(O49*-2)+(Q49*0.1)+(R49*6)+(T49*0.5)+(U49*0.1)+(V49*6)</f>
        <v>80.196480000000008</v>
      </c>
      <c r="F49" s="56"/>
      <c r="G49" s="55">
        <f>E49/J49</f>
        <v>5.728320000000001</v>
      </c>
      <c r="H49" s="57"/>
      <c r="I49" s="58"/>
      <c r="J49" s="59">
        <v>14</v>
      </c>
      <c r="K49" s="67"/>
      <c r="L49" s="60"/>
      <c r="M49" s="60"/>
      <c r="N49" s="60"/>
      <c r="O49" s="57"/>
      <c r="P49" s="60"/>
      <c r="Q49" s="60"/>
      <c r="R49" s="59"/>
      <c r="S49" s="60">
        <f>AF49*VLOOKUP(B49,'Team Projections'!A:V,5,0)*J49</f>
        <v>51.408000000000001</v>
      </c>
      <c r="T49" s="60">
        <f>S49*AG49</f>
        <v>30.844799999999999</v>
      </c>
      <c r="U49" s="60">
        <f>AH49*S49</f>
        <v>462.67200000000003</v>
      </c>
      <c r="V49" s="59">
        <f>S49*AI49</f>
        <v>3.0844800000000001</v>
      </c>
      <c r="W49" s="58"/>
      <c r="X49" s="64"/>
      <c r="Y49" s="55"/>
      <c r="Z49" s="55"/>
      <c r="AA49" s="64"/>
      <c r="AB49" s="65"/>
      <c r="AC49" s="64"/>
      <c r="AD49" s="55"/>
      <c r="AE49" s="65"/>
      <c r="AF49" s="64">
        <v>0.12</v>
      </c>
      <c r="AG49" s="63">
        <f>VLOOKUP(A49,Indiv_Receiving!B:U,18,FALSE)/100</f>
        <v>0.6</v>
      </c>
      <c r="AH49" s="55">
        <f>VLOOKUP(A49,Indiv_Receiving!B:U,19,FALSE)</f>
        <v>9</v>
      </c>
      <c r="AI49" s="65">
        <v>0.06</v>
      </c>
    </row>
    <row r="50" spans="1:35" ht="12.75">
      <c r="A50" s="51" t="s">
        <v>379</v>
      </c>
      <c r="B50" s="52" t="s">
        <v>271</v>
      </c>
      <c r="C50" s="53"/>
      <c r="D50" s="70" t="s">
        <v>89</v>
      </c>
      <c r="E50" s="55">
        <f>(M50*0.04)+(N50*4)+(O50*-2)+(Q50*0.1)+(R50*6)+(T50*0.5)+(U50*0.1)+(V50*6)</f>
        <v>44.800440000000002</v>
      </c>
      <c r="F50" s="56"/>
      <c r="G50" s="55">
        <f>E50/J50</f>
        <v>2.9866960000000002</v>
      </c>
      <c r="H50" s="57"/>
      <c r="I50" s="58"/>
      <c r="J50" s="59">
        <v>15</v>
      </c>
      <c r="K50" s="67"/>
      <c r="L50" s="60"/>
      <c r="M50" s="60"/>
      <c r="N50" s="60"/>
      <c r="O50" s="57"/>
      <c r="P50" s="60">
        <f>AC50*VLOOKUP(B50,'Team Projections'!A:V,11,0)*J50</f>
        <v>4.335</v>
      </c>
      <c r="Q50" s="60">
        <f>AD50*P50</f>
        <v>12.138</v>
      </c>
      <c r="R50" s="59">
        <f>P50*AE50</f>
        <v>0</v>
      </c>
      <c r="S50" s="60">
        <f>AF50*VLOOKUP(B50,'Team Projections'!A:V,5,0)*J50</f>
        <v>36.72</v>
      </c>
      <c r="T50" s="60">
        <f>S50*AG50</f>
        <v>24.749280000000002</v>
      </c>
      <c r="U50" s="60">
        <f>AH50*S50</f>
        <v>201.95999999999998</v>
      </c>
      <c r="V50" s="59">
        <f>S50*AI50</f>
        <v>1.8360000000000001</v>
      </c>
      <c r="W50" s="58"/>
      <c r="X50" s="64"/>
      <c r="Y50" s="55"/>
      <c r="Z50" s="55"/>
      <c r="AA50" s="64"/>
      <c r="AB50" s="65"/>
      <c r="AC50" s="64">
        <v>0.01</v>
      </c>
      <c r="AD50" s="55">
        <f>VLOOKUP(A50,Indiv_Rushing!B:R,14,FALSE)</f>
        <v>2.8</v>
      </c>
      <c r="AE50" s="65">
        <f>VLOOKUP(A50,Indiv_Rushing!B:R,10,FALSE)</f>
        <v>0</v>
      </c>
      <c r="AF50" s="64">
        <v>0.08</v>
      </c>
      <c r="AG50" s="63">
        <f>VLOOKUP(A50,Indiv_Receiving!B:U,18,FALSE)/100</f>
        <v>0.67400000000000004</v>
      </c>
      <c r="AH50" s="55">
        <f>VLOOKUP(A50,Indiv_Receiving!B:U,19,FALSE)</f>
        <v>5.5</v>
      </c>
      <c r="AI50" s="65">
        <v>0.05</v>
      </c>
    </row>
    <row r="51" spans="1:35" ht="12.75">
      <c r="A51" s="73" t="s">
        <v>1039</v>
      </c>
      <c r="B51" s="74" t="s">
        <v>293</v>
      </c>
      <c r="C51" s="53"/>
      <c r="D51" s="154" t="s">
        <v>1038</v>
      </c>
      <c r="E51" s="95">
        <v>24.675755000000002</v>
      </c>
      <c r="F51" s="56"/>
      <c r="G51" s="96">
        <v>1.4515150000000001</v>
      </c>
      <c r="H51" s="57"/>
      <c r="I51" s="78"/>
      <c r="J51" s="59">
        <v>17</v>
      </c>
      <c r="K51" s="60"/>
      <c r="L51" s="60"/>
      <c r="M51" s="61"/>
      <c r="N51" s="55"/>
      <c r="O51" s="62"/>
      <c r="P51" s="60">
        <f>AC51*VLOOKUP(B51,'Team Projections'!A:V,11,0)*J51</f>
        <v>12.291</v>
      </c>
      <c r="Q51" s="60">
        <f>AD51*P51</f>
        <v>43.018500000000003</v>
      </c>
      <c r="R51" s="59">
        <f>P51*AE51</f>
        <v>0.24582000000000001</v>
      </c>
      <c r="S51" s="60">
        <f>AF51*VLOOKUP(B51,'Team Projections'!A:V,5,0)*J51</f>
        <v>16.422000000000001</v>
      </c>
      <c r="T51" s="60">
        <f>S51*AG51</f>
        <v>10.09953</v>
      </c>
      <c r="U51" s="60">
        <f>AH51*S51</f>
        <v>98.532000000000011</v>
      </c>
      <c r="V51" s="59">
        <f>S51*AI51</f>
        <v>0.32844000000000001</v>
      </c>
      <c r="W51" s="78"/>
      <c r="X51" s="63"/>
      <c r="Y51" s="64"/>
      <c r="Z51" s="55"/>
      <c r="AA51" s="64"/>
      <c r="AB51" s="65"/>
      <c r="AC51" s="147">
        <v>0.03</v>
      </c>
      <c r="AD51" s="55">
        <v>3.5</v>
      </c>
      <c r="AE51" s="65">
        <v>0.02</v>
      </c>
      <c r="AF51" s="148">
        <v>0.03</v>
      </c>
      <c r="AG51" s="63">
        <v>0.61499999999999999</v>
      </c>
      <c r="AH51" s="55">
        <v>6</v>
      </c>
      <c r="AI51" s="65">
        <v>0.02</v>
      </c>
    </row>
    <row r="52" spans="1:35" ht="12.75">
      <c r="A52" s="51" t="s">
        <v>563</v>
      </c>
      <c r="B52" s="52" t="s">
        <v>293</v>
      </c>
      <c r="C52" s="53"/>
      <c r="D52" s="54" t="s">
        <v>90</v>
      </c>
      <c r="E52" s="55">
        <f>(M52*0.04)+(N52*4)+(O52*-2)+(Q52*0.1)+(R52*6)+(T52*0.5)+(U52*0.1)+(V52*6)</f>
        <v>226.36480000000006</v>
      </c>
      <c r="F52" s="56"/>
      <c r="G52" s="55">
        <f>E52/J52</f>
        <v>14.147800000000004</v>
      </c>
      <c r="H52" s="57"/>
      <c r="I52" s="58"/>
      <c r="J52" s="59">
        <v>16</v>
      </c>
      <c r="K52" s="60">
        <f>X52*VLOOKUP(B52,'Team Projections'!A:V,5,0)*J52</f>
        <v>515.20000000000005</v>
      </c>
      <c r="L52" s="60">
        <f>K52*Y52</f>
        <v>313.7568</v>
      </c>
      <c r="M52" s="61">
        <f>$Z52*K52</f>
        <v>3297.2800000000007</v>
      </c>
      <c r="N52" s="55">
        <f>AA52*K52</f>
        <v>21.638400000000004</v>
      </c>
      <c r="O52" s="62">
        <f>AB52*K52</f>
        <v>11.849600000000001</v>
      </c>
      <c r="P52" s="60">
        <f>AC52*VLOOKUP(B52,'Team Projections'!A:V,11,0)*J52</f>
        <v>38.56</v>
      </c>
      <c r="Q52" s="60">
        <f>AD52*P52</f>
        <v>223.648</v>
      </c>
      <c r="R52" s="59">
        <f>P52*AE52</f>
        <v>1.5424000000000002</v>
      </c>
      <c r="S52" s="60"/>
      <c r="T52" s="60"/>
      <c r="U52" s="60"/>
      <c r="V52" s="59"/>
      <c r="W52" s="58"/>
      <c r="X52" s="63">
        <v>1</v>
      </c>
      <c r="Y52" s="64">
        <f>VLOOKUP(A52,Indiv_Passing!B:AD,10,FALSE)/100</f>
        <v>0.60899999999999999</v>
      </c>
      <c r="Z52" s="55">
        <v>6.4</v>
      </c>
      <c r="AA52" s="64">
        <v>4.2000000000000003E-2</v>
      </c>
      <c r="AB52" s="65">
        <f>VLOOKUP(A52,Indiv_Passing!B:AD,15,FALSE)/100</f>
        <v>2.3E-2</v>
      </c>
      <c r="AC52" s="64">
        <v>0.1</v>
      </c>
      <c r="AD52" s="55">
        <f>VLOOKUP(A52,Indiv_Rushing!B:R,14,FALSE)</f>
        <v>5.8</v>
      </c>
      <c r="AE52" s="65">
        <v>0.04</v>
      </c>
      <c r="AF52" s="64"/>
      <c r="AG52" s="63"/>
      <c r="AH52" s="55"/>
      <c r="AI52" s="65"/>
    </row>
    <row r="53" spans="1:35" ht="12.75">
      <c r="A53" s="73" t="s">
        <v>699</v>
      </c>
      <c r="B53" s="74" t="s">
        <v>293</v>
      </c>
      <c r="C53" s="53"/>
      <c r="D53" s="54" t="s">
        <v>90</v>
      </c>
      <c r="E53" s="95">
        <f>(M53*0.04)+(N53*4)+(O53*-2)+(Q53*0.1)+(R53*6)+(T53*0.5)+(U53*0.1)+(V53*6)</f>
        <v>11.914000000000001</v>
      </c>
      <c r="F53" s="56"/>
      <c r="G53" s="96">
        <f>E53/J53</f>
        <v>11.914000000000001</v>
      </c>
      <c r="H53" s="57"/>
      <c r="I53" s="78"/>
      <c r="J53" s="59">
        <v>1</v>
      </c>
      <c r="K53" s="60">
        <f>X53*VLOOKUP(B53,'Team Projections'!A:V,5,0)*J53</f>
        <v>32.200000000000003</v>
      </c>
      <c r="L53" s="60">
        <f>K53*Y53</f>
        <v>19.803000000000001</v>
      </c>
      <c r="M53" s="61">
        <f>$Z53*K53</f>
        <v>209.3</v>
      </c>
      <c r="N53" s="55">
        <f>AA53*K53</f>
        <v>1.288</v>
      </c>
      <c r="O53" s="62">
        <f>AB53*K53</f>
        <v>0.80500000000000016</v>
      </c>
      <c r="P53" s="105"/>
      <c r="Q53" s="105"/>
      <c r="R53" s="39"/>
      <c r="S53" s="60"/>
      <c r="T53" s="105"/>
      <c r="U53" s="105"/>
      <c r="V53" s="39"/>
      <c r="W53" s="78"/>
      <c r="X53" s="63">
        <v>1</v>
      </c>
      <c r="Y53" s="64">
        <v>0.61499999999999999</v>
      </c>
      <c r="Z53" s="55">
        <v>6.5</v>
      </c>
      <c r="AA53" s="64">
        <v>0.04</v>
      </c>
      <c r="AB53" s="65">
        <v>2.5000000000000001E-2</v>
      </c>
      <c r="AC53" s="104"/>
      <c r="AD53" s="55"/>
      <c r="AE53" s="65"/>
      <c r="AF53" s="104"/>
      <c r="AG53" s="63"/>
      <c r="AH53" s="55"/>
      <c r="AI53" s="65"/>
    </row>
    <row r="54" spans="1:35" ht="12.75">
      <c r="A54" s="51" t="s">
        <v>565</v>
      </c>
      <c r="B54" s="52" t="s">
        <v>293</v>
      </c>
      <c r="C54" s="53"/>
      <c r="D54" s="66" t="s">
        <v>88</v>
      </c>
      <c r="E54" s="55">
        <f>(M54*0.04)+(N54*4)+(O54*-2)+(Q54*0.1)+(R54*6)+(T54*0.5)+(U54*0.1)+(V54*6)</f>
        <v>165.84030372093025</v>
      </c>
      <c r="F54" s="56"/>
      <c r="G54" s="55">
        <f>E54/J54</f>
        <v>11.437262325581397</v>
      </c>
      <c r="H54" s="57"/>
      <c r="I54" s="58"/>
      <c r="J54" s="59">
        <v>14.5</v>
      </c>
      <c r="K54" s="67"/>
      <c r="L54" s="60"/>
      <c r="M54" s="60"/>
      <c r="N54" s="60"/>
      <c r="O54" s="57"/>
      <c r="P54" s="60">
        <f>AC54*VLOOKUP(B54,'Team Projections'!A:V,11,0)*J54</f>
        <v>174.72500000000002</v>
      </c>
      <c r="Q54" s="60">
        <f>AD54*P54</f>
        <v>838.68000000000006</v>
      </c>
      <c r="R54" s="59">
        <f>P54*AE54</f>
        <v>6.9890000000000008</v>
      </c>
      <c r="S54" s="60">
        <f>AF54*VLOOKUP(B54,'Team Projections'!A:V,5,0)*J54</f>
        <v>46.690000000000012</v>
      </c>
      <c r="T54" s="60">
        <f>S54*AG54</f>
        <v>37.165240000000004</v>
      </c>
      <c r="U54" s="60">
        <f>AH54*S54</f>
        <v>149.40800000000004</v>
      </c>
      <c r="V54" s="59">
        <f>S54*AI54</f>
        <v>1.0858139534883724</v>
      </c>
      <c r="W54" s="58"/>
      <c r="X54" s="64"/>
      <c r="Y54" s="55"/>
      <c r="Z54" s="55"/>
      <c r="AA54" s="64"/>
      <c r="AB54" s="65"/>
      <c r="AC54" s="64">
        <v>0.5</v>
      </c>
      <c r="AD54" s="55">
        <f>VLOOKUP(A54,Indiv_Rushing!B:R,14,FALSE)</f>
        <v>4.8</v>
      </c>
      <c r="AE54" s="65">
        <f>VLOOKUP(A54,Indiv_Rushing!B:R,10,FALSE)</f>
        <v>0.04</v>
      </c>
      <c r="AF54" s="64">
        <v>0.1</v>
      </c>
      <c r="AG54" s="63">
        <f>VLOOKUP(A54,Indiv_Receiving!B:U,18,FALSE)/100</f>
        <v>0.79599999999999993</v>
      </c>
      <c r="AH54" s="55">
        <f>VLOOKUP(A54,Indiv_Receiving!B:U,19,FALSE)</f>
        <v>3.2</v>
      </c>
      <c r="AI54" s="65">
        <f>VLOOKUP(A54,Indiv_Receiving!B:U,12,FALSE)</f>
        <v>2.3255813953488372E-2</v>
      </c>
    </row>
    <row r="55" spans="1:35" ht="12.75">
      <c r="A55" s="51" t="s">
        <v>384</v>
      </c>
      <c r="B55" s="52" t="s">
        <v>293</v>
      </c>
      <c r="C55" s="53"/>
      <c r="D55" s="66" t="s">
        <v>88</v>
      </c>
      <c r="E55" s="55">
        <f>(M55*0.04)+(N55*4)+(O55*-2)+(Q55*0.1)+(R55*6)+(T55*0.5)+(U55*0.1)+(V55*6)</f>
        <v>107.74103199999999</v>
      </c>
      <c r="F55" s="56"/>
      <c r="G55" s="55">
        <f>E55/J55</f>
        <v>7.6957879999999994</v>
      </c>
      <c r="H55" s="57"/>
      <c r="I55" s="58"/>
      <c r="J55" s="59">
        <v>14</v>
      </c>
      <c r="K55" s="67"/>
      <c r="L55" s="60"/>
      <c r="M55" s="60"/>
      <c r="N55" s="60"/>
      <c r="O55" s="57"/>
      <c r="P55" s="60">
        <f>AC55*VLOOKUP(B55,'Team Projections'!A:V,11,0)*J55</f>
        <v>114.71600000000001</v>
      </c>
      <c r="Q55" s="60">
        <f>AD55*P55</f>
        <v>527.69359999999995</v>
      </c>
      <c r="R55" s="59">
        <f>P55*AE55</f>
        <v>1.7207400000000002</v>
      </c>
      <c r="S55" s="60">
        <f>AF55*VLOOKUP(B55,'Team Projections'!A:V,5,0)*J55</f>
        <v>36.064</v>
      </c>
      <c r="T55" s="60">
        <f>S55*AG55</f>
        <v>28.706943999999996</v>
      </c>
      <c r="U55" s="60">
        <f>AH55*S55</f>
        <v>183.9264</v>
      </c>
      <c r="V55" s="59">
        <f>S55*AI55</f>
        <v>1.9835199999999999</v>
      </c>
      <c r="W55" s="58"/>
      <c r="X55" s="64"/>
      <c r="Y55" s="55"/>
      <c r="Z55" s="55"/>
      <c r="AA55" s="64"/>
      <c r="AB55" s="65"/>
      <c r="AC55" s="64">
        <v>0.34</v>
      </c>
      <c r="AD55" s="55">
        <f>VLOOKUP(A55,Indiv_Rushing!B:R,14,FALSE)</f>
        <v>4.5999999999999996</v>
      </c>
      <c r="AE55" s="65">
        <v>1.4999999999999999E-2</v>
      </c>
      <c r="AF55" s="64">
        <v>0.08</v>
      </c>
      <c r="AG55" s="63">
        <f>VLOOKUP(A55,Indiv_Receiving!B:U,18,FALSE)/100</f>
        <v>0.79599999999999993</v>
      </c>
      <c r="AH55" s="55">
        <f>VLOOKUP(A55,Indiv_Receiving!B:U,19,FALSE)</f>
        <v>5.0999999999999996</v>
      </c>
      <c r="AI55" s="65">
        <v>5.5E-2</v>
      </c>
    </row>
    <row r="56" spans="1:35" ht="12.75">
      <c r="A56" s="51" t="s">
        <v>564</v>
      </c>
      <c r="B56" s="52" t="s">
        <v>293</v>
      </c>
      <c r="C56" s="53"/>
      <c r="D56" s="66" t="s">
        <v>88</v>
      </c>
      <c r="E56" s="55">
        <f>(M56*0.04)+(N56*4)+(O56*-2)+(Q56*0.1)+(R56*6)+(T56*0.5)+(U56*0.1)+(V56*6)</f>
        <v>10.155800000000001</v>
      </c>
      <c r="F56" s="56"/>
      <c r="G56" s="55">
        <f>E56/J56</f>
        <v>2.5389500000000003</v>
      </c>
      <c r="H56" s="57"/>
      <c r="I56" s="58"/>
      <c r="J56" s="59">
        <v>4</v>
      </c>
      <c r="K56" s="67"/>
      <c r="L56" s="60"/>
      <c r="M56" s="60"/>
      <c r="N56" s="60"/>
      <c r="O56" s="57"/>
      <c r="P56" s="60">
        <f>AC56*VLOOKUP(B56,'Team Projections'!A:V,11,0)*J56</f>
        <v>4.82</v>
      </c>
      <c r="Q56" s="60">
        <f>AD56*P56</f>
        <v>11.568</v>
      </c>
      <c r="R56" s="59">
        <f>P56*AE56</f>
        <v>7.2300000000000003E-2</v>
      </c>
      <c r="S56" s="60">
        <f>AF56*VLOOKUP(B56,'Team Projections'!A:V,5,0)*J56</f>
        <v>6.4400000000000013</v>
      </c>
      <c r="T56" s="60">
        <f>S56*AG56</f>
        <v>6.4400000000000013</v>
      </c>
      <c r="U56" s="60">
        <f>AH56*S56</f>
        <v>49.588000000000008</v>
      </c>
      <c r="V56" s="59">
        <f>S56*AI56</f>
        <v>6.4400000000000013E-2</v>
      </c>
      <c r="W56" s="58"/>
      <c r="X56" s="64"/>
      <c r="Y56" s="55"/>
      <c r="Z56" s="55"/>
      <c r="AA56" s="64"/>
      <c r="AB56" s="65"/>
      <c r="AC56" s="64">
        <v>0.05</v>
      </c>
      <c r="AD56" s="55">
        <f>VLOOKUP(A56,Indiv_Rushing!B:R,14,FALSE)</f>
        <v>2.4</v>
      </c>
      <c r="AE56" s="65">
        <v>1.4999999999999999E-2</v>
      </c>
      <c r="AF56" s="64">
        <v>0.05</v>
      </c>
      <c r="AG56" s="63">
        <f>VLOOKUP(A56,Indiv_Receiving!B:U,18,FALSE)/100</f>
        <v>1</v>
      </c>
      <c r="AH56" s="55">
        <f>VLOOKUP(A56,Indiv_Receiving!B:U,19,FALSE)</f>
        <v>7.7</v>
      </c>
      <c r="AI56" s="65">
        <v>0.01</v>
      </c>
    </row>
    <row r="57" spans="1:35" ht="12.75">
      <c r="A57" s="51" t="s">
        <v>568</v>
      </c>
      <c r="B57" s="52" t="s">
        <v>293</v>
      </c>
      <c r="C57" s="53"/>
      <c r="D57" s="69" t="s">
        <v>91</v>
      </c>
      <c r="E57" s="55">
        <f>(M57*0.04)+(N57*4)+(O57*-2)+(Q57*0.1)+(R57*6)+(T57*0.5)+(U57*0.1)+(V57*6)</f>
        <v>84.244860000000017</v>
      </c>
      <c r="F57" s="56"/>
      <c r="G57" s="55">
        <f>E57/J57</f>
        <v>5.6163240000000014</v>
      </c>
      <c r="H57" s="57"/>
      <c r="I57" s="58"/>
      <c r="J57" s="59">
        <v>15</v>
      </c>
      <c r="K57" s="67"/>
      <c r="L57" s="60"/>
      <c r="M57" s="60"/>
      <c r="N57" s="60"/>
      <c r="O57" s="57"/>
      <c r="P57" s="60"/>
      <c r="Q57" s="60"/>
      <c r="R57" s="59"/>
      <c r="S57" s="60">
        <f>AF57*VLOOKUP(B57,'Team Projections'!A:V,5,0)*J57</f>
        <v>57.960000000000008</v>
      </c>
      <c r="T57" s="60">
        <f>S57*AG57</f>
        <v>44.455320000000007</v>
      </c>
      <c r="U57" s="60">
        <f>S57*AH57</f>
        <v>463.68000000000006</v>
      </c>
      <c r="V57" s="59">
        <f>S57*AI57</f>
        <v>2.6082000000000001</v>
      </c>
      <c r="W57" s="58"/>
      <c r="X57" s="64"/>
      <c r="Y57" s="55"/>
      <c r="Z57" s="55"/>
      <c r="AA57" s="64"/>
      <c r="AB57" s="65"/>
      <c r="AC57" s="64"/>
      <c r="AD57" s="55"/>
      <c r="AE57" s="65"/>
      <c r="AF57" s="64">
        <v>0.12</v>
      </c>
      <c r="AG57" s="63">
        <f>VLOOKUP(A57,Indiv_Receiving!B:U,18,FALSE)/100</f>
        <v>0.76700000000000002</v>
      </c>
      <c r="AH57" s="55">
        <f>VLOOKUP(A57,Indiv_Receiving!B:U,19,FALSE)</f>
        <v>8</v>
      </c>
      <c r="AI57" s="65">
        <v>4.4999999999999998E-2</v>
      </c>
    </row>
    <row r="58" spans="1:35" ht="12.75">
      <c r="A58" s="51" t="s">
        <v>567</v>
      </c>
      <c r="B58" s="52" t="s">
        <v>293</v>
      </c>
      <c r="C58" s="53"/>
      <c r="D58" s="69" t="s">
        <v>91</v>
      </c>
      <c r="E58" s="55">
        <f>(M58*0.04)+(N58*4)+(O58*-2)+(Q58*0.1)+(R58*6)+(T58*0.5)+(U58*0.1)+(V58*6)</f>
        <v>69.042435000000012</v>
      </c>
      <c r="F58" s="56"/>
      <c r="G58" s="55">
        <f>E58/J58</f>
        <v>4.6028290000000007</v>
      </c>
      <c r="H58" s="57"/>
      <c r="I58" s="58"/>
      <c r="J58" s="59">
        <v>15</v>
      </c>
      <c r="K58" s="67"/>
      <c r="L58" s="60"/>
      <c r="M58" s="60"/>
      <c r="N58" s="60"/>
      <c r="O58" s="57"/>
      <c r="P58" s="60"/>
      <c r="Q58" s="60"/>
      <c r="R58" s="59"/>
      <c r="S58" s="60">
        <f>AF58*VLOOKUP(B58,'Team Projections'!A:V,5,0)*J58</f>
        <v>53.13</v>
      </c>
      <c r="T58" s="60">
        <f>S58*AG58</f>
        <v>38.200470000000003</v>
      </c>
      <c r="U58" s="60">
        <f>S58*AH58</f>
        <v>387.84899999999999</v>
      </c>
      <c r="V58" s="59">
        <f>S58*AI58</f>
        <v>1.8595500000000003</v>
      </c>
      <c r="W58" s="58"/>
      <c r="X58" s="64"/>
      <c r="Y58" s="55"/>
      <c r="Z58" s="55"/>
      <c r="AA58" s="64"/>
      <c r="AB58" s="65"/>
      <c r="AC58" s="64"/>
      <c r="AD58" s="55"/>
      <c r="AE58" s="65"/>
      <c r="AF58" s="64">
        <v>0.11</v>
      </c>
      <c r="AG58" s="63">
        <f>VLOOKUP(A58,Indiv_Receiving!B:U,18,FALSE)/100</f>
        <v>0.71900000000000008</v>
      </c>
      <c r="AH58" s="55">
        <f>VLOOKUP(A58,Indiv_Receiving!B:U,19,FALSE)</f>
        <v>7.3</v>
      </c>
      <c r="AI58" s="65">
        <v>3.5000000000000003E-2</v>
      </c>
    </row>
    <row r="59" spans="1:35" ht="12.75">
      <c r="A59" s="51" t="s">
        <v>643</v>
      </c>
      <c r="B59" s="52" t="s">
        <v>293</v>
      </c>
      <c r="C59" s="53"/>
      <c r="D59" s="70" t="s">
        <v>89</v>
      </c>
      <c r="E59" s="55">
        <f>(M59*0.04)+(N59*4)+(O59*-2)+(Q59*0.1)+(R59*6)+(T59*0.5)+(U59*0.1)+(V59*6)</f>
        <v>127.72935</v>
      </c>
      <c r="F59" s="56"/>
      <c r="G59" s="55">
        <f>E59/J59</f>
        <v>8.5152900000000002</v>
      </c>
      <c r="H59" s="57"/>
      <c r="I59" s="58"/>
      <c r="J59" s="59">
        <v>15</v>
      </c>
      <c r="K59" s="67"/>
      <c r="L59" s="60"/>
      <c r="M59" s="60"/>
      <c r="N59" s="60"/>
      <c r="O59" s="57"/>
      <c r="P59" s="60"/>
      <c r="Q59" s="60"/>
      <c r="R59" s="59"/>
      <c r="S59" s="60">
        <f>AF59*VLOOKUP(B59,'Team Projections'!A:V,5,0)*J59</f>
        <v>72.45</v>
      </c>
      <c r="T59" s="60">
        <f>S59*AG59</f>
        <v>50.425199999999997</v>
      </c>
      <c r="U59" s="60">
        <f>AH59*S59</f>
        <v>753.48</v>
      </c>
      <c r="V59" s="59">
        <f>S59*AI59</f>
        <v>4.5281250000000002</v>
      </c>
      <c r="W59" s="58"/>
      <c r="X59" s="64"/>
      <c r="Y59" s="55"/>
      <c r="Z59" s="55"/>
      <c r="AA59" s="64"/>
      <c r="AB59" s="65"/>
      <c r="AC59" s="64"/>
      <c r="AD59" s="55"/>
      <c r="AE59" s="65"/>
      <c r="AF59" s="64">
        <v>0.15</v>
      </c>
      <c r="AG59" s="63">
        <f>VLOOKUP(A59,Indiv_Receiving!B:U,18,FALSE)/100</f>
        <v>0.69599999999999995</v>
      </c>
      <c r="AH59" s="55">
        <f>VLOOKUP(A59,Indiv_Receiving!B:U,19,FALSE)</f>
        <v>10.4</v>
      </c>
      <c r="AI59" s="65">
        <f>VLOOKUP(A59,Indiv_Receiving!B:U,12,FALSE)</f>
        <v>6.25E-2</v>
      </c>
    </row>
    <row r="60" spans="1:35" ht="12.75">
      <c r="A60" s="51" t="s">
        <v>571</v>
      </c>
      <c r="B60" s="52" t="s">
        <v>293</v>
      </c>
      <c r="C60" s="53"/>
      <c r="D60" s="70" t="s">
        <v>89</v>
      </c>
      <c r="E60" s="55">
        <f>(M60*0.04)+(N60*4)+(O60*-2)+(Q60*0.1)+(R60*6)+(T60*0.5)+(U60*0.1)+(V60*6)</f>
        <v>106.86616500000002</v>
      </c>
      <c r="F60" s="56"/>
      <c r="G60" s="55">
        <f>E60/J60</f>
        <v>7.1244110000000012</v>
      </c>
      <c r="H60" s="57"/>
      <c r="I60" s="58"/>
      <c r="J60" s="59">
        <v>15</v>
      </c>
      <c r="K60" s="67"/>
      <c r="L60" s="60"/>
      <c r="M60" s="60"/>
      <c r="N60" s="60"/>
      <c r="O60" s="57"/>
      <c r="P60" s="60"/>
      <c r="Q60" s="60"/>
      <c r="R60" s="59"/>
      <c r="S60" s="60">
        <f>AF60*VLOOKUP(B60,'Team Projections'!A:V,5,0)*J60</f>
        <v>82.110000000000014</v>
      </c>
      <c r="T60" s="60">
        <f>S60*AG60</f>
        <v>47.870130000000003</v>
      </c>
      <c r="U60" s="60">
        <f>AH60*S60</f>
        <v>533.71500000000015</v>
      </c>
      <c r="V60" s="59">
        <f>S60*AI60</f>
        <v>4.9266000000000005</v>
      </c>
      <c r="W60" s="58"/>
      <c r="X60" s="64"/>
      <c r="Y60" s="55"/>
      <c r="Z60" s="55"/>
      <c r="AA60" s="64"/>
      <c r="AB60" s="65"/>
      <c r="AC60" s="64"/>
      <c r="AD60" s="55"/>
      <c r="AE60" s="65"/>
      <c r="AF60" s="64">
        <v>0.17</v>
      </c>
      <c r="AG60" s="63">
        <f>VLOOKUP(A60,Indiv_Receiving!B:U,18,FALSE)/100</f>
        <v>0.58299999999999996</v>
      </c>
      <c r="AH60" s="55">
        <v>6.5</v>
      </c>
      <c r="AI60" s="65">
        <v>0.06</v>
      </c>
    </row>
    <row r="61" spans="1:35" ht="12.75">
      <c r="A61" s="51" t="s">
        <v>570</v>
      </c>
      <c r="B61" s="52" t="s">
        <v>293</v>
      </c>
      <c r="C61" s="53"/>
      <c r="D61" s="70" t="s">
        <v>89</v>
      </c>
      <c r="E61" s="55">
        <f>(M61*0.04)+(N61*4)+(O61*-2)+(Q61*0.1)+(R61*6)+(T61*0.5)+(U61*0.1)+(V61*6)</f>
        <v>104.11065000000001</v>
      </c>
      <c r="F61" s="56"/>
      <c r="G61" s="55">
        <f>E61/J61</f>
        <v>6.9407100000000002</v>
      </c>
      <c r="H61" s="57"/>
      <c r="I61" s="58"/>
      <c r="J61" s="59">
        <v>15</v>
      </c>
      <c r="K61" s="67"/>
      <c r="L61" s="60"/>
      <c r="M61" s="60"/>
      <c r="N61" s="60"/>
      <c r="O61" s="57"/>
      <c r="P61" s="60"/>
      <c r="Q61" s="60"/>
      <c r="R61" s="59"/>
      <c r="S61" s="60">
        <f>AF61*VLOOKUP(B61,'Team Projections'!A:V,5,0)*J61</f>
        <v>72.45</v>
      </c>
      <c r="T61" s="60">
        <f>S61*AG61</f>
        <v>56.076300000000003</v>
      </c>
      <c r="U61" s="60">
        <f>AH61*S61</f>
        <v>543.375</v>
      </c>
      <c r="V61" s="59">
        <f>S61*AI61</f>
        <v>3.6225000000000005</v>
      </c>
      <c r="W61" s="58"/>
      <c r="X61" s="64"/>
      <c r="Y61" s="55"/>
      <c r="Z61" s="55"/>
      <c r="AA61" s="64"/>
      <c r="AB61" s="65"/>
      <c r="AC61" s="64"/>
      <c r="AD61" s="55"/>
      <c r="AE61" s="65"/>
      <c r="AF61" s="64">
        <v>0.15</v>
      </c>
      <c r="AG61" s="63">
        <f>VLOOKUP(A61,Indiv_Receiving!B:U,18,FALSE)/100</f>
        <v>0.77400000000000002</v>
      </c>
      <c r="AH61" s="55">
        <v>7.5</v>
      </c>
      <c r="AI61" s="65">
        <v>0.05</v>
      </c>
    </row>
    <row r="62" spans="1:35" ht="12.75">
      <c r="A62" s="51" t="s">
        <v>644</v>
      </c>
      <c r="B62" s="52" t="s">
        <v>293</v>
      </c>
      <c r="C62" s="53"/>
      <c r="D62" s="70" t="s">
        <v>89</v>
      </c>
      <c r="E62" s="55">
        <f>(M62*0.04)+(N62*4)+(O62*-2)+(Q62*0.1)+(R62*6)+(T62*0.5)+(U62*0.1)+(V62*6)</f>
        <v>37.546005000000015</v>
      </c>
      <c r="F62" s="56"/>
      <c r="G62" s="55">
        <f>E62/J62</f>
        <v>2.503067000000001</v>
      </c>
      <c r="H62" s="57"/>
      <c r="I62" s="58"/>
      <c r="J62" s="59">
        <v>15</v>
      </c>
      <c r="K62" s="67"/>
      <c r="L62" s="60"/>
      <c r="M62" s="60"/>
      <c r="N62" s="60"/>
      <c r="O62" s="57"/>
      <c r="P62" s="60"/>
      <c r="Q62" s="60"/>
      <c r="R62" s="59"/>
      <c r="S62" s="60">
        <f>AF62*VLOOKUP(B62,'Team Projections'!A:V,5,0)*J62</f>
        <v>33.810000000000009</v>
      </c>
      <c r="T62" s="60">
        <f>S62*AG62</f>
        <v>18.967410000000008</v>
      </c>
      <c r="U62" s="60">
        <f>AH62*S62</f>
        <v>209.62200000000007</v>
      </c>
      <c r="V62" s="59">
        <f>S62*AI62</f>
        <v>1.1833500000000003</v>
      </c>
      <c r="W62" s="58"/>
      <c r="X62" s="64"/>
      <c r="Y62" s="55"/>
      <c r="Z62" s="55"/>
      <c r="AA62" s="64"/>
      <c r="AB62" s="65"/>
      <c r="AC62" s="64"/>
      <c r="AD62" s="55"/>
      <c r="AE62" s="65"/>
      <c r="AF62" s="64">
        <v>7.0000000000000007E-2</v>
      </c>
      <c r="AG62" s="63">
        <f>VLOOKUP(A62,Indiv_Receiving!B:U,18,FALSE)/100</f>
        <v>0.56100000000000005</v>
      </c>
      <c r="AH62" s="55">
        <f>VLOOKUP(A62,Indiv_Receiving!B:U,19,FALSE)</f>
        <v>6.2</v>
      </c>
      <c r="AI62" s="65">
        <v>3.5000000000000003E-2</v>
      </c>
    </row>
    <row r="63" spans="1:35" ht="12.75">
      <c r="A63" s="73" t="s">
        <v>1039</v>
      </c>
      <c r="B63" s="74" t="s">
        <v>274</v>
      </c>
      <c r="C63" s="53"/>
      <c r="D63" s="154" t="s">
        <v>1038</v>
      </c>
      <c r="E63" s="95">
        <v>25.632982499999997</v>
      </c>
      <c r="F63" s="56"/>
      <c r="G63" s="96">
        <v>1.5078224999999998</v>
      </c>
      <c r="H63" s="57"/>
      <c r="I63" s="78"/>
      <c r="J63" s="59">
        <v>17</v>
      </c>
      <c r="K63" s="60"/>
      <c r="L63" s="60"/>
      <c r="M63" s="61"/>
      <c r="N63" s="55"/>
      <c r="O63" s="62"/>
      <c r="P63" s="60">
        <f>AC63*VLOOKUP(B63,'Team Projections'!A:V,11,0)*J63</f>
        <v>12.953999999999999</v>
      </c>
      <c r="Q63" s="60">
        <f>AD63*P63</f>
        <v>45.338999999999999</v>
      </c>
      <c r="R63" s="59">
        <f>P63*AE63</f>
        <v>0.25907999999999998</v>
      </c>
      <c r="S63" s="60">
        <f>AF63*VLOOKUP(B63,'Team Projections'!A:V,5,0)*J63</f>
        <v>17.187000000000001</v>
      </c>
      <c r="T63" s="60">
        <f>S63*AG63</f>
        <v>10.570005</v>
      </c>
      <c r="U63" s="60">
        <f>AH63*S63</f>
        <v>103.12200000000001</v>
      </c>
      <c r="V63" s="59">
        <f>S63*AI63</f>
        <v>0.34374000000000005</v>
      </c>
      <c r="W63" s="78"/>
      <c r="X63" s="63"/>
      <c r="Y63" s="64"/>
      <c r="Z63" s="55"/>
      <c r="AA63" s="64"/>
      <c r="AB63" s="65"/>
      <c r="AC63" s="147">
        <v>0.03</v>
      </c>
      <c r="AD63" s="55">
        <v>3.5</v>
      </c>
      <c r="AE63" s="65">
        <v>0.02</v>
      </c>
      <c r="AF63" s="148">
        <v>0.03</v>
      </c>
      <c r="AG63" s="63">
        <v>0.61499999999999999</v>
      </c>
      <c r="AH63" s="55">
        <v>6</v>
      </c>
      <c r="AI63" s="65">
        <v>0.02</v>
      </c>
    </row>
    <row r="64" spans="1:35" ht="12.75">
      <c r="A64" s="51" t="s">
        <v>399</v>
      </c>
      <c r="B64" s="52" t="s">
        <v>274</v>
      </c>
      <c r="C64" s="53"/>
      <c r="D64" s="54" t="s">
        <v>90</v>
      </c>
      <c r="E64" s="55">
        <f>(M64*0.04)+(N64*4)+(O64*-2)+(Q64*0.1)+(R64*6)+(T64*0.5)+(U64*0.1)+(V64*6)</f>
        <v>247.49680000000001</v>
      </c>
      <c r="F64" s="56"/>
      <c r="G64" s="55">
        <f>E64/J64</f>
        <v>15.46855</v>
      </c>
      <c r="H64" s="57"/>
      <c r="I64" s="58"/>
      <c r="J64" s="59">
        <v>16</v>
      </c>
      <c r="K64" s="60">
        <f>X64*VLOOKUP(B64,'Team Projections'!A:V,5,0)*J64</f>
        <v>539.20000000000005</v>
      </c>
      <c r="L64" s="60">
        <f>K64*Y64</f>
        <v>337</v>
      </c>
      <c r="M64" s="61">
        <f>$Z64*K64</f>
        <v>3396.96</v>
      </c>
      <c r="N64" s="55">
        <f>AA64*K64</f>
        <v>22.107200000000002</v>
      </c>
      <c r="O64" s="62">
        <f>AB64*K64</f>
        <v>5.9312000000000014</v>
      </c>
      <c r="P64" s="60">
        <f>AC64*VLOOKUP(B64,'Team Projections'!A:V,11,0)*J64</f>
        <v>50.8</v>
      </c>
      <c r="Q64" s="60">
        <f>AD64*P64</f>
        <v>304.79999999999995</v>
      </c>
      <c r="R64" s="59">
        <f>P64*AE64</f>
        <v>0.7619999999999999</v>
      </c>
      <c r="S64" s="60"/>
      <c r="T64" s="60"/>
      <c r="U64" s="60"/>
      <c r="V64" s="59"/>
      <c r="W64" s="58"/>
      <c r="X64" s="63">
        <v>1</v>
      </c>
      <c r="Y64" s="64">
        <f>VLOOKUP(A64,Indiv_Passing!B:AD,10,FALSE)/100</f>
        <v>0.625</v>
      </c>
      <c r="Z64" s="55">
        <f>VLOOKUP(A64,Indiv_Passing!B:AD,19,FALSE)</f>
        <v>6.3</v>
      </c>
      <c r="AA64" s="64">
        <v>4.1000000000000002E-2</v>
      </c>
      <c r="AB64" s="65">
        <f>VLOOKUP(A64,Indiv_Passing!B:AD,15,FALSE)/100</f>
        <v>1.1000000000000001E-2</v>
      </c>
      <c r="AC64" s="64">
        <v>0.125</v>
      </c>
      <c r="AD64" s="55">
        <f>VLOOKUP(A64,Indiv_Rushing!B:R,14,FALSE)</f>
        <v>6</v>
      </c>
      <c r="AE64" s="65">
        <v>1.4999999999999999E-2</v>
      </c>
      <c r="AF64" s="64"/>
      <c r="AG64" s="63"/>
      <c r="AH64" s="55"/>
      <c r="AI64" s="65"/>
    </row>
    <row r="65" spans="1:35" ht="12.75">
      <c r="A65" s="73" t="s">
        <v>669</v>
      </c>
      <c r="B65" s="74" t="s">
        <v>274</v>
      </c>
      <c r="C65" s="53"/>
      <c r="D65" s="54" t="s">
        <v>90</v>
      </c>
      <c r="E65" s="95">
        <f>(M65*0.04)+(N65*4)+(O65*-2)+(Q65*0.1)+(R65*6)+(T65*0.5)+(U65*0.1)+(V65*6)</f>
        <v>12.468999999999999</v>
      </c>
      <c r="F65" s="56"/>
      <c r="G65" s="96">
        <f>E65/J65</f>
        <v>12.468999999999999</v>
      </c>
      <c r="H65" s="57"/>
      <c r="I65" s="78"/>
      <c r="J65" s="59">
        <v>1</v>
      </c>
      <c r="K65" s="60">
        <f>X65*VLOOKUP(B65,'Team Projections'!A:V,5,0)*J65</f>
        <v>33.700000000000003</v>
      </c>
      <c r="L65" s="60">
        <f>K65*Y65</f>
        <v>20.7255</v>
      </c>
      <c r="M65" s="61">
        <f>$Z65*K65</f>
        <v>219.05</v>
      </c>
      <c r="N65" s="55">
        <f>AA65*K65</f>
        <v>1.3480000000000001</v>
      </c>
      <c r="O65" s="62">
        <f>AB65*K65</f>
        <v>0.84250000000000014</v>
      </c>
      <c r="P65" s="105"/>
      <c r="Q65" s="105"/>
      <c r="R65" s="39"/>
      <c r="S65" s="60"/>
      <c r="T65" s="105"/>
      <c r="U65" s="105"/>
      <c r="V65" s="39"/>
      <c r="W65" s="78"/>
      <c r="X65" s="63">
        <v>1</v>
      </c>
      <c r="Y65" s="64">
        <v>0.61499999999999999</v>
      </c>
      <c r="Z65" s="55">
        <v>6.5</v>
      </c>
      <c r="AA65" s="64">
        <v>0.04</v>
      </c>
      <c r="AB65" s="65">
        <v>2.5000000000000001E-2</v>
      </c>
      <c r="AC65" s="104"/>
      <c r="AD65" s="55"/>
      <c r="AE65" s="65"/>
      <c r="AF65" s="104"/>
      <c r="AG65" s="63"/>
      <c r="AH65" s="55"/>
      <c r="AI65" s="65"/>
    </row>
    <row r="66" spans="1:35" ht="12.75">
      <c r="A66" s="51" t="s">
        <v>400</v>
      </c>
      <c r="B66" s="52" t="s">
        <v>274</v>
      </c>
      <c r="C66" s="53"/>
      <c r="D66" s="66" t="s">
        <v>88</v>
      </c>
      <c r="E66" s="55">
        <f>(M66*0.04)+(N66*4)+(O66*-2)+(Q66*0.1)+(R66*6)+(T66*0.5)+(U66*0.1)+(V66*6)</f>
        <v>115.82477271541504</v>
      </c>
      <c r="F66" s="56"/>
      <c r="G66" s="55">
        <f>E66/J66</f>
        <v>7.9879153596837957</v>
      </c>
      <c r="H66" s="57"/>
      <c r="I66" s="58"/>
      <c r="J66" s="59">
        <v>14.5</v>
      </c>
      <c r="K66" s="67"/>
      <c r="L66" s="60"/>
      <c r="M66" s="60"/>
      <c r="N66" s="60"/>
      <c r="O66" s="57"/>
      <c r="P66" s="60">
        <f>AC66*VLOOKUP(B66,'Team Projections'!A:V,11,0)*J66</f>
        <v>117.85599999999999</v>
      </c>
      <c r="Q66" s="60">
        <f>AD66*P66</f>
        <v>447.85279999999995</v>
      </c>
      <c r="R66" s="59">
        <f>P66*AE66</f>
        <v>2.7950039525691697</v>
      </c>
      <c r="S66" s="60">
        <f>AF66*VLOOKUP(B66,'Team Projections'!A:V,5,0)*J66</f>
        <v>43.978500000000004</v>
      </c>
      <c r="T66" s="60">
        <f>S66*AG66</f>
        <v>35.534627999999998</v>
      </c>
      <c r="U66" s="60">
        <f>AH66*S66</f>
        <v>325.44090000000006</v>
      </c>
      <c r="V66" s="59">
        <f>S66*AI66</f>
        <v>0.65967750000000003</v>
      </c>
      <c r="W66" s="58"/>
      <c r="X66" s="64"/>
      <c r="Y66" s="64"/>
      <c r="Z66" s="55"/>
      <c r="AA66" s="64"/>
      <c r="AB66" s="65"/>
      <c r="AC66" s="64">
        <v>0.32</v>
      </c>
      <c r="AD66" s="55">
        <f>VLOOKUP(A66,Indiv_Rushing!B:R,14,FALSE)</f>
        <v>3.8</v>
      </c>
      <c r="AE66" s="65">
        <f>VLOOKUP(A66,Indiv_Rushing!B:R,10,FALSE)</f>
        <v>2.3715415019762844E-2</v>
      </c>
      <c r="AF66" s="64">
        <v>0.09</v>
      </c>
      <c r="AG66" s="63">
        <f>VLOOKUP(A66,Indiv_Receiving!B:U,18,FALSE)/100</f>
        <v>0.80799999999999994</v>
      </c>
      <c r="AH66" s="55">
        <f>VLOOKUP(A66,Indiv_Receiving!B:U,19,FALSE)</f>
        <v>7.4</v>
      </c>
      <c r="AI66" s="65">
        <v>1.4999999999999999E-2</v>
      </c>
    </row>
    <row r="67" spans="1:35" ht="12.75">
      <c r="A67" s="51" t="s">
        <v>402</v>
      </c>
      <c r="B67" s="52" t="s">
        <v>274</v>
      </c>
      <c r="C67" s="53"/>
      <c r="D67" s="66" t="s">
        <v>88</v>
      </c>
      <c r="E67" s="55">
        <f>(M67*0.04)+(N67*4)+(O67*-2)+(Q67*0.1)+(R67*6)+(T67*0.5)+(U67*0.1)+(V67*6)</f>
        <v>63.823800000000006</v>
      </c>
      <c r="F67" s="56"/>
      <c r="G67" s="55">
        <f>E67/J67</f>
        <v>4.2549200000000003</v>
      </c>
      <c r="H67" s="57"/>
      <c r="I67" s="58"/>
      <c r="J67" s="59">
        <v>15</v>
      </c>
      <c r="K67" s="67"/>
      <c r="L67" s="60"/>
      <c r="M67" s="60"/>
      <c r="N67" s="60"/>
      <c r="O67" s="57"/>
      <c r="P67" s="60">
        <f>AC67*VLOOKUP(B67,'Team Projections'!A:V,11,0)*J67</f>
        <v>57.149999999999991</v>
      </c>
      <c r="Q67" s="60">
        <f>AD67*P67</f>
        <v>154.30499999999998</v>
      </c>
      <c r="R67" s="59">
        <f>P67*AE67</f>
        <v>2.2859999999999996</v>
      </c>
      <c r="S67" s="60">
        <f>AF67*VLOOKUP(B67,'Team Projections'!A:V,5,0)*J67</f>
        <v>35.385000000000005</v>
      </c>
      <c r="T67" s="60">
        <f>S67*AG67</f>
        <v>28.308000000000007</v>
      </c>
      <c r="U67" s="60">
        <f>AH67*S67</f>
        <v>184.00200000000004</v>
      </c>
      <c r="V67" s="59">
        <f>S67*AI67</f>
        <v>0.35385000000000005</v>
      </c>
      <c r="W67" s="58"/>
      <c r="X67" s="64"/>
      <c r="Y67" s="55"/>
      <c r="Z67" s="55"/>
      <c r="AA67" s="64"/>
      <c r="AB67" s="65"/>
      <c r="AC67" s="64">
        <v>0.15</v>
      </c>
      <c r="AD67" s="55">
        <f>VLOOKUP(A67,Indiv_Rushing!B:R,14,FALSE)</f>
        <v>2.7</v>
      </c>
      <c r="AE67" s="65">
        <v>0.04</v>
      </c>
      <c r="AF67" s="64">
        <v>7.0000000000000007E-2</v>
      </c>
      <c r="AG67" s="63">
        <f>VLOOKUP(A67,Indiv_Receiving!B:U,18,FALSE)/100</f>
        <v>0.8</v>
      </c>
      <c r="AH67" s="55">
        <f>VLOOKUP(A67,Indiv_Receiving!B:U,19,FALSE)</f>
        <v>5.2</v>
      </c>
      <c r="AI67" s="65">
        <v>0.01</v>
      </c>
    </row>
    <row r="68" spans="1:35" ht="12.75">
      <c r="A68" s="51" t="s">
        <v>608</v>
      </c>
      <c r="B68" s="52" t="s">
        <v>274</v>
      </c>
      <c r="C68" s="53"/>
      <c r="D68" s="66" t="s">
        <v>88</v>
      </c>
      <c r="E68" s="55">
        <f>(M68*0.04)+(N68*4)+(O68*-2)+(Q68*0.1)+(R68*6)+(T68*0.5)+(U68*0.1)+(V68*6)</f>
        <v>23.461145000000002</v>
      </c>
      <c r="F68" s="56"/>
      <c r="G68" s="55">
        <f>E68/J68</f>
        <v>1.6180100000000002</v>
      </c>
      <c r="H68" s="57"/>
      <c r="I68" s="58"/>
      <c r="J68" s="59">
        <v>14.5</v>
      </c>
      <c r="K68" s="67"/>
      <c r="L68" s="60"/>
      <c r="M68" s="60"/>
      <c r="N68" s="60"/>
      <c r="O68" s="57"/>
      <c r="P68" s="60">
        <f>AC68*VLOOKUP(B68,'Team Projections'!A:V,11,0)*J68</f>
        <v>18.414999999999999</v>
      </c>
      <c r="Q68" s="60">
        <f>AD68*P68</f>
        <v>69.97699999999999</v>
      </c>
      <c r="R68" s="59">
        <f>P68*AE68</f>
        <v>0.276225</v>
      </c>
      <c r="S68" s="60">
        <f>AF68*VLOOKUP(B68,'Team Projections'!A:V,5,0)*J68</f>
        <v>14.659500000000001</v>
      </c>
      <c r="T68" s="60">
        <f>S68*AG68</f>
        <v>14.659500000000001</v>
      </c>
      <c r="U68" s="60">
        <f>AH68*S68</f>
        <v>65.967750000000009</v>
      </c>
      <c r="V68" s="59">
        <f>S68*AI68</f>
        <v>0.146595</v>
      </c>
      <c r="W68" s="58"/>
      <c r="X68" s="64"/>
      <c r="Y68" s="55"/>
      <c r="Z68" s="55"/>
      <c r="AA68" s="64"/>
      <c r="AB68" s="65"/>
      <c r="AC68" s="64">
        <v>0.05</v>
      </c>
      <c r="AD68" s="55">
        <f>VLOOKUP(A68,Indiv_Rushing!B:R,14,FALSE)</f>
        <v>3.8</v>
      </c>
      <c r="AE68" s="65">
        <v>1.4999999999999999E-2</v>
      </c>
      <c r="AF68" s="64">
        <v>0.03</v>
      </c>
      <c r="AG68" s="63">
        <f>VLOOKUP(A68,Indiv_Receiving!B:U,18,FALSE)/100</f>
        <v>1</v>
      </c>
      <c r="AH68" s="55">
        <v>4.5</v>
      </c>
      <c r="AI68" s="65">
        <v>0.01</v>
      </c>
    </row>
    <row r="69" spans="1:35" ht="12.75">
      <c r="A69" s="51" t="s">
        <v>403</v>
      </c>
      <c r="B69" s="52" t="s">
        <v>274</v>
      </c>
      <c r="C69" s="53"/>
      <c r="D69" s="69" t="s">
        <v>91</v>
      </c>
      <c r="E69" s="55">
        <f>(M69*0.04)+(N69*4)+(O69*-2)+(Q69*0.1)+(R69*6)+(T69*0.5)+(U69*0.1)+(V69*6)</f>
        <v>105.39675000000003</v>
      </c>
      <c r="F69" s="56"/>
      <c r="G69" s="55">
        <f>E69/J69</f>
        <v>7.0264500000000014</v>
      </c>
      <c r="H69" s="57"/>
      <c r="I69" s="58"/>
      <c r="J69" s="59">
        <v>15</v>
      </c>
      <c r="K69" s="67"/>
      <c r="L69" s="60"/>
      <c r="M69" s="60"/>
      <c r="N69" s="60"/>
      <c r="O69" s="57"/>
      <c r="P69" s="60"/>
      <c r="Q69" s="60"/>
      <c r="R69" s="59"/>
      <c r="S69" s="60">
        <f>AF69*VLOOKUP(B69,'Team Projections'!A:V,5,0)*J69</f>
        <v>60.660000000000011</v>
      </c>
      <c r="T69" s="60">
        <f>S69*AG69</f>
        <v>51.864300000000007</v>
      </c>
      <c r="U69" s="60">
        <f>S69*AH69</f>
        <v>521.67600000000004</v>
      </c>
      <c r="V69" s="59">
        <f>S69*AI69</f>
        <v>4.549500000000001</v>
      </c>
      <c r="W69" s="58"/>
      <c r="X69" s="64"/>
      <c r="Y69" s="55"/>
      <c r="Z69" s="55"/>
      <c r="AA69" s="64"/>
      <c r="AB69" s="65"/>
      <c r="AC69" s="64"/>
      <c r="AD69" s="55"/>
      <c r="AE69" s="65"/>
      <c r="AF69" s="64">
        <v>0.12</v>
      </c>
      <c r="AG69" s="63">
        <f>VLOOKUP(A69,Indiv_Receiving!B:U,18,FALSE)/100</f>
        <v>0.85499999999999998</v>
      </c>
      <c r="AH69" s="55">
        <f>VLOOKUP(A69,Indiv_Receiving!B:U,19,FALSE)</f>
        <v>8.6</v>
      </c>
      <c r="AI69" s="65">
        <v>7.4999999999999997E-2</v>
      </c>
    </row>
    <row r="70" spans="1:35" ht="12.75">
      <c r="A70" s="51" t="s">
        <v>607</v>
      </c>
      <c r="B70" s="52" t="s">
        <v>274</v>
      </c>
      <c r="C70" s="53"/>
      <c r="D70" s="69" t="s">
        <v>91</v>
      </c>
      <c r="E70" s="55">
        <f>(M70*0.04)+(N70*4)+(O70*-2)+(Q70*0.1)+(R70*6)+(T70*0.5)+(U70*0.1)+(V70*6)</f>
        <v>19.244385000000005</v>
      </c>
      <c r="F70" s="56"/>
      <c r="G70" s="55">
        <f>E70/J70</f>
        <v>1.2829590000000004</v>
      </c>
      <c r="H70" s="57"/>
      <c r="I70" s="58"/>
      <c r="J70" s="59">
        <v>15</v>
      </c>
      <c r="K70" s="67"/>
      <c r="L70" s="60"/>
      <c r="M70" s="60"/>
      <c r="N70" s="60"/>
      <c r="O70" s="57"/>
      <c r="P70" s="60"/>
      <c r="Q70" s="60"/>
      <c r="R70" s="59"/>
      <c r="S70" s="60">
        <f>AF70*VLOOKUP(B70,'Team Projections'!A:V,5,0)*J70</f>
        <v>30.330000000000005</v>
      </c>
      <c r="T70" s="60">
        <f>S70*AG70</f>
        <v>16.044570000000004</v>
      </c>
      <c r="U70" s="60">
        <f>S70*AH70</f>
        <v>94.023000000000025</v>
      </c>
      <c r="V70" s="59">
        <f>S70*AI70</f>
        <v>0.30330000000000007</v>
      </c>
      <c r="W70" s="58"/>
      <c r="X70" s="64"/>
      <c r="Y70" s="55"/>
      <c r="Z70" s="55"/>
      <c r="AA70" s="64"/>
      <c r="AB70" s="65"/>
      <c r="AC70" s="64"/>
      <c r="AD70" s="55"/>
      <c r="AE70" s="65"/>
      <c r="AF70" s="64">
        <v>0.06</v>
      </c>
      <c r="AG70" s="63">
        <f>VLOOKUP(A70,Indiv_Receiving!B:U,18,FALSE)/100</f>
        <v>0.52900000000000003</v>
      </c>
      <c r="AH70" s="55">
        <f>VLOOKUP(A70,Indiv_Receiving!B:U,19,FALSE)</f>
        <v>3.1</v>
      </c>
      <c r="AI70" s="65">
        <v>0.01</v>
      </c>
    </row>
    <row r="71" spans="1:35" ht="12.75">
      <c r="A71" s="68" t="s">
        <v>404</v>
      </c>
      <c r="B71" s="52" t="s">
        <v>274</v>
      </c>
      <c r="C71" s="53"/>
      <c r="D71" s="70" t="s">
        <v>89</v>
      </c>
      <c r="E71" s="55">
        <f>(M71*0.04)+(N71*4)+(O71*-2)+(Q71*0.1)+(R71*6)+(T71*0.5)+(U71*0.1)+(V71*6)</f>
        <v>184.13996938775512</v>
      </c>
      <c r="F71" s="56"/>
      <c r="G71" s="55">
        <f>E71/J71</f>
        <v>12.275997959183675</v>
      </c>
      <c r="H71" s="57"/>
      <c r="I71" s="58"/>
      <c r="J71" s="59">
        <v>15</v>
      </c>
      <c r="K71" s="67"/>
      <c r="L71" s="60"/>
      <c r="M71" s="60"/>
      <c r="N71" s="60"/>
      <c r="O71" s="57"/>
      <c r="P71" s="60">
        <f>AC71*VLOOKUP(B71,'Team Projections'!A:V,11,0)*J71</f>
        <v>9.5250000000000004</v>
      </c>
      <c r="Q71" s="60">
        <f>AD71*P71</f>
        <v>51.435000000000002</v>
      </c>
      <c r="R71" s="59">
        <f>P71*AE71</f>
        <v>0.1905</v>
      </c>
      <c r="S71" s="60">
        <f>AF71*VLOOKUP(B71,'Team Projections'!A:V,5,0)*J71</f>
        <v>126.37500000000001</v>
      </c>
      <c r="T71" s="60">
        <f>S71*AG71</f>
        <v>88.462500000000006</v>
      </c>
      <c r="U71" s="60">
        <f>AH71*S71</f>
        <v>871.98750000000018</v>
      </c>
      <c r="V71" s="59">
        <f>S71*AI71</f>
        <v>7.7372448979591848</v>
      </c>
      <c r="W71" s="58"/>
      <c r="X71" s="64"/>
      <c r="Y71" s="55"/>
      <c r="Z71" s="55"/>
      <c r="AA71" s="64"/>
      <c r="AB71" s="65"/>
      <c r="AC71" s="64">
        <v>2.5000000000000001E-2</v>
      </c>
      <c r="AD71" s="55">
        <f>VLOOKUP(A71,Indiv_Rushing!B:R,14,FALSE)</f>
        <v>5.4</v>
      </c>
      <c r="AE71" s="65">
        <v>0.02</v>
      </c>
      <c r="AF71" s="64">
        <v>0.25</v>
      </c>
      <c r="AG71" s="63">
        <f>VLOOKUP(A71,Indiv_Receiving!B:U,18,FALSE)/100</f>
        <v>0.7</v>
      </c>
      <c r="AH71" s="55">
        <f>VLOOKUP(A71,Indiv_Receiving!B:U,19,FALSE)</f>
        <v>6.9</v>
      </c>
      <c r="AI71" s="65">
        <f>VLOOKUP(A71,Indiv_Receiving!B:U,12,FALSE)</f>
        <v>6.1224489795918366E-2</v>
      </c>
    </row>
    <row r="72" spans="1:35" ht="12.75">
      <c r="A72" s="51" t="s">
        <v>405</v>
      </c>
      <c r="B72" s="52" t="s">
        <v>274</v>
      </c>
      <c r="C72" s="53"/>
      <c r="D72" s="70" t="s">
        <v>89</v>
      </c>
      <c r="E72" s="55">
        <f>(M72*0.04)+(N72*4)+(O72*-2)+(Q72*0.1)+(R72*6)+(T72*0.5)+(U72*0.1)+(V72*6)</f>
        <v>157.09153750000002</v>
      </c>
      <c r="F72" s="56"/>
      <c r="G72" s="55">
        <f>E72/J72</f>
        <v>10.472769166666668</v>
      </c>
      <c r="H72" s="57"/>
      <c r="I72" s="58"/>
      <c r="J72" s="59">
        <v>15</v>
      </c>
      <c r="K72" s="67"/>
      <c r="L72" s="60"/>
      <c r="M72" s="60"/>
      <c r="N72" s="60"/>
      <c r="O72" s="57"/>
      <c r="P72" s="60">
        <f>AC72*VLOOKUP(B72,'Team Projections'!A:V,11,0)*J72</f>
        <v>3.81</v>
      </c>
      <c r="Q72" s="60">
        <f>AD72*P72</f>
        <v>19.05</v>
      </c>
      <c r="R72" s="59">
        <f>P72*AE72</f>
        <v>7.6200000000000004E-2</v>
      </c>
      <c r="S72" s="60">
        <f>AF72*VLOOKUP(B72,'Team Projections'!A:V,5,0)*J72</f>
        <v>116.26500000000001</v>
      </c>
      <c r="T72" s="60">
        <f>S72*AG72</f>
        <v>62.201775000000012</v>
      </c>
      <c r="U72" s="60">
        <f>AH72*S72</f>
        <v>848.73450000000014</v>
      </c>
      <c r="V72" s="59">
        <f>S72*AI72</f>
        <v>6.4591666666666674</v>
      </c>
      <c r="W72" s="58"/>
      <c r="X72" s="64"/>
      <c r="Y72" s="55"/>
      <c r="Z72" s="55"/>
      <c r="AA72" s="64"/>
      <c r="AB72" s="65"/>
      <c r="AC72" s="64">
        <v>0.01</v>
      </c>
      <c r="AD72" s="55">
        <f>VLOOKUP(A72,Indiv_Rushing!B:R,14,FALSE)</f>
        <v>5</v>
      </c>
      <c r="AE72" s="65">
        <v>0.02</v>
      </c>
      <c r="AF72" s="64">
        <v>0.23</v>
      </c>
      <c r="AG72" s="63">
        <f>VLOOKUP(A72,Indiv_Receiving!B:U,18,FALSE)/100</f>
        <v>0.53500000000000003</v>
      </c>
      <c r="AH72" s="55">
        <f>VLOOKUP(A72,Indiv_Receiving!B:U,19,FALSE)</f>
        <v>7.3</v>
      </c>
      <c r="AI72" s="65">
        <f>VLOOKUP(A72,Indiv_Receiving!B:U,12,FALSE)</f>
        <v>5.5555555555555552E-2</v>
      </c>
    </row>
    <row r="73" spans="1:35" ht="12.75">
      <c r="A73" s="51" t="s">
        <v>606</v>
      </c>
      <c r="B73" s="52" t="s">
        <v>274</v>
      </c>
      <c r="C73" s="53"/>
      <c r="D73" s="70" t="s">
        <v>89</v>
      </c>
      <c r="E73" s="55">
        <f>(M73*0.04)+(N73*4)+(O73*-2)+(Q73*0.1)+(R73*6)+(T73*0.5)+(U73*0.1)+(V73*6)</f>
        <v>57.081060000000008</v>
      </c>
      <c r="F73" s="56"/>
      <c r="G73" s="55">
        <f>E73/J73</f>
        <v>3.8054040000000007</v>
      </c>
      <c r="H73" s="57"/>
      <c r="I73" s="58"/>
      <c r="J73" s="59">
        <v>15</v>
      </c>
      <c r="K73" s="67"/>
      <c r="L73" s="60"/>
      <c r="M73" s="60"/>
      <c r="N73" s="60"/>
      <c r="O73" s="57"/>
      <c r="P73" s="60"/>
      <c r="Q73" s="60"/>
      <c r="R73" s="59"/>
      <c r="S73" s="60">
        <f>AF73*VLOOKUP(B73,'Team Projections'!A:V,5,0)*J73</f>
        <v>40.440000000000005</v>
      </c>
      <c r="T73" s="60">
        <f>S73*AG73</f>
        <v>28.429320000000001</v>
      </c>
      <c r="U73" s="60">
        <f>AH73*S73</f>
        <v>319.47600000000006</v>
      </c>
      <c r="V73" s="59">
        <f>S73*AI73</f>
        <v>1.8198000000000001</v>
      </c>
      <c r="W73" s="58"/>
      <c r="X73" s="64"/>
      <c r="Y73" s="55"/>
      <c r="Z73" s="55"/>
      <c r="AA73" s="64"/>
      <c r="AB73" s="65"/>
      <c r="AC73" s="64"/>
      <c r="AD73" s="55"/>
      <c r="AE73" s="65"/>
      <c r="AF73" s="64">
        <v>0.08</v>
      </c>
      <c r="AG73" s="63">
        <f>VLOOKUP(A73,Indiv_Receiving!B:U,18,FALSE)/100</f>
        <v>0.70299999999999996</v>
      </c>
      <c r="AH73" s="55">
        <f>VLOOKUP(A73,Indiv_Receiving!B:U,19,FALSE)</f>
        <v>7.9</v>
      </c>
      <c r="AI73" s="65">
        <v>4.4999999999999998E-2</v>
      </c>
    </row>
    <row r="74" spans="1:35" ht="12.75">
      <c r="A74" s="73" t="s">
        <v>1039</v>
      </c>
      <c r="B74" s="74" t="s">
        <v>273</v>
      </c>
      <c r="C74" s="53"/>
      <c r="D74" s="154" t="s">
        <v>1038</v>
      </c>
      <c r="E74" s="95">
        <v>27.907199999999996</v>
      </c>
      <c r="F74" s="56"/>
      <c r="G74" s="96">
        <v>1.6415999999999997</v>
      </c>
      <c r="H74" s="57"/>
      <c r="I74" s="78"/>
      <c r="J74" s="59">
        <v>17</v>
      </c>
      <c r="K74" s="60"/>
      <c r="L74" s="60"/>
      <c r="M74" s="61"/>
      <c r="N74" s="55"/>
      <c r="O74" s="62"/>
      <c r="P74" s="60">
        <f>AC74*VLOOKUP(B74,'Team Projections'!A:V,11,0)*J74</f>
        <v>11.423999999999999</v>
      </c>
      <c r="Q74" s="60">
        <f>AD74*P74</f>
        <v>39.983999999999995</v>
      </c>
      <c r="R74" s="59">
        <f>P74*AE74</f>
        <v>0.22847999999999999</v>
      </c>
      <c r="S74" s="60">
        <f>AF74*VLOOKUP(B74,'Team Projections'!A:V,5,0)*J74</f>
        <v>19.584</v>
      </c>
      <c r="T74" s="60">
        <f>S74*AG74</f>
        <v>12.04416</v>
      </c>
      <c r="U74" s="60">
        <f>AH74*S74</f>
        <v>117.50399999999999</v>
      </c>
      <c r="V74" s="59">
        <f>S74*AI74</f>
        <v>0.39168000000000003</v>
      </c>
      <c r="W74" s="78"/>
      <c r="X74" s="63"/>
      <c r="Y74" s="64"/>
      <c r="Z74" s="55"/>
      <c r="AA74" s="64"/>
      <c r="AB74" s="65"/>
      <c r="AC74" s="147">
        <v>0.03</v>
      </c>
      <c r="AD74" s="55">
        <v>3.5</v>
      </c>
      <c r="AE74" s="65">
        <v>0.02</v>
      </c>
      <c r="AF74" s="148">
        <v>0.03</v>
      </c>
      <c r="AG74" s="63">
        <v>0.61499999999999999</v>
      </c>
      <c r="AH74" s="55">
        <v>6</v>
      </c>
      <c r="AI74" s="65">
        <v>0.02</v>
      </c>
    </row>
    <row r="75" spans="1:35" ht="12.75">
      <c r="A75" s="51" t="s">
        <v>391</v>
      </c>
      <c r="B75" s="52" t="s">
        <v>273</v>
      </c>
      <c r="C75" s="53"/>
      <c r="D75" s="54" t="s">
        <v>90</v>
      </c>
      <c r="E75" s="55">
        <f>(M75*0.04)+(N75*4)+(O75*-2)+(Q75*0.1)+(R75*6)+(T75*0.5)+(U75*0.1)+(V75*6)</f>
        <v>350.92991999999998</v>
      </c>
      <c r="F75" s="56"/>
      <c r="G75" s="55">
        <f>E75/J75</f>
        <v>22.640639999999998</v>
      </c>
      <c r="H75" s="57"/>
      <c r="I75" s="58"/>
      <c r="J75" s="59">
        <v>15.5</v>
      </c>
      <c r="K75" s="60">
        <f>X75*VLOOKUP(B75,'Team Projections'!A:V,5,0)*J75</f>
        <v>595.19999999999993</v>
      </c>
      <c r="L75" s="60">
        <f>K75*Y75</f>
        <v>420.21119999999991</v>
      </c>
      <c r="M75" s="61">
        <f>$Z75*K75</f>
        <v>4463.9999999999991</v>
      </c>
      <c r="N75" s="55">
        <f>AA75*K75</f>
        <v>39.283200000000001</v>
      </c>
      <c r="O75" s="62">
        <f>AB75*K75</f>
        <v>8.3327999999999989</v>
      </c>
      <c r="P75" s="60">
        <f>AC75*VLOOKUP(B75,'Team Projections'!A:V,11,0)*J75</f>
        <v>41.663999999999994</v>
      </c>
      <c r="Q75" s="60">
        <f>AD75*P75</f>
        <v>199.98719999999997</v>
      </c>
      <c r="R75" s="59">
        <f>P75*AE75</f>
        <v>1.9839999999999995</v>
      </c>
      <c r="S75" s="60"/>
      <c r="T75" s="60"/>
      <c r="U75" s="60"/>
      <c r="V75" s="59"/>
      <c r="W75" s="58"/>
      <c r="X75" s="63">
        <v>1</v>
      </c>
      <c r="Y75" s="64">
        <f>VLOOKUP(A75,Indiv_Passing!B:AD,10,FALSE)/100</f>
        <v>0.70599999999999996</v>
      </c>
      <c r="Z75" s="55">
        <f>VLOOKUP(A75,Indiv_Passing!B:AD,19,FALSE)</f>
        <v>7.5</v>
      </c>
      <c r="AA75" s="64">
        <f>VLOOKUP(A75,Indiv_Passing!B:AD,13,FALSE)/100</f>
        <v>6.6000000000000003E-2</v>
      </c>
      <c r="AB75" s="65">
        <f>VLOOKUP(A75,Indiv_Passing!B:AD,15,FALSE)/100</f>
        <v>1.3999999999999999E-2</v>
      </c>
      <c r="AC75" s="64">
        <v>0.12</v>
      </c>
      <c r="AD75" s="55">
        <f>VLOOKUP(A75,Indiv_Rushing!B:R,14,FALSE)</f>
        <v>4.8</v>
      </c>
      <c r="AE75" s="65">
        <f>VLOOKUP(A75,Indiv_Rushing!B:R,10,FALSE)</f>
        <v>4.7619047619047616E-2</v>
      </c>
      <c r="AF75" s="64"/>
      <c r="AG75" s="63"/>
      <c r="AH75" s="55"/>
      <c r="AI75" s="65"/>
    </row>
    <row r="76" spans="1:35" ht="12.75">
      <c r="A76" s="73" t="s">
        <v>762</v>
      </c>
      <c r="B76" s="74" t="s">
        <v>273</v>
      </c>
      <c r="C76" s="53"/>
      <c r="D76" s="54" t="s">
        <v>90</v>
      </c>
      <c r="E76" s="95">
        <f>(M76*0.04)+(N76*4)+(O76*-2)+(Q76*0.1)+(R76*6)+(T76*0.5)+(U76*0.1)+(V76*6)</f>
        <v>21.312000000000001</v>
      </c>
      <c r="F76" s="56"/>
      <c r="G76" s="96">
        <f>E76/J76</f>
        <v>14.208</v>
      </c>
      <c r="H76" s="57"/>
      <c r="I76" s="78"/>
      <c r="J76" s="59">
        <v>1.5</v>
      </c>
      <c r="K76" s="60">
        <f>X76*VLOOKUP(B76,'Team Projections'!A:V,5,0)*J76</f>
        <v>57.599999999999994</v>
      </c>
      <c r="L76" s="60">
        <f>K76*Y76</f>
        <v>35.423999999999999</v>
      </c>
      <c r="M76" s="61">
        <f>$Z76*K76</f>
        <v>374.4</v>
      </c>
      <c r="N76" s="55">
        <f>AA76*K76</f>
        <v>2.3039999999999998</v>
      </c>
      <c r="O76" s="62">
        <f>AB76*K76</f>
        <v>1.44</v>
      </c>
      <c r="P76" s="105"/>
      <c r="Q76" s="105"/>
      <c r="R76" s="39"/>
      <c r="S76" s="60"/>
      <c r="T76" s="105"/>
      <c r="U76" s="105"/>
      <c r="V76" s="39"/>
      <c r="W76" s="78"/>
      <c r="X76" s="63">
        <v>1</v>
      </c>
      <c r="Y76" s="64">
        <v>0.61499999999999999</v>
      </c>
      <c r="Z76" s="55">
        <v>6.5</v>
      </c>
      <c r="AA76" s="64">
        <v>0.04</v>
      </c>
      <c r="AB76" s="65">
        <v>2.5000000000000001E-2</v>
      </c>
      <c r="AC76" s="104"/>
      <c r="AD76" s="55"/>
      <c r="AE76" s="65"/>
      <c r="AF76" s="104"/>
      <c r="AG76" s="63"/>
      <c r="AH76" s="55"/>
      <c r="AI76" s="65"/>
    </row>
    <row r="77" spans="1:35" ht="12.75">
      <c r="A77" s="51" t="s">
        <v>393</v>
      </c>
      <c r="B77" s="52" t="s">
        <v>273</v>
      </c>
      <c r="C77" s="53"/>
      <c r="D77" s="66" t="s">
        <v>88</v>
      </c>
      <c r="E77" s="55">
        <f>(M77*0.04)+(N77*4)+(O77*-2)+(Q77*0.1)+(R77*6)+(T77*0.5)+(U77*0.1)+(V77*6)</f>
        <v>154.33354438427946</v>
      </c>
      <c r="F77" s="56"/>
      <c r="G77" s="55">
        <f>E77/J77</f>
        <v>10.643692716157204</v>
      </c>
      <c r="H77" s="57"/>
      <c r="I77" s="58"/>
      <c r="J77" s="59">
        <v>14.5</v>
      </c>
      <c r="K77" s="67"/>
      <c r="L77" s="60"/>
      <c r="M77" s="60"/>
      <c r="N77" s="60"/>
      <c r="O77" s="57"/>
      <c r="P77" s="60">
        <f>AC77*VLOOKUP(B77,'Team Projections'!A:V,11,0)*J77</f>
        <v>136.416</v>
      </c>
      <c r="Q77" s="60">
        <f>AD77*P77</f>
        <v>586.58879999999999</v>
      </c>
      <c r="R77" s="59">
        <f>P77*AE77</f>
        <v>4.1699213973799125</v>
      </c>
      <c r="S77" s="60">
        <f>AF77*VLOOKUP(B77,'Team Projections'!A:V,5,0)*J77</f>
        <v>50.112000000000002</v>
      </c>
      <c r="T77" s="60">
        <f>S77*AG77</f>
        <v>41.643071999999997</v>
      </c>
      <c r="U77" s="60">
        <f>AH77*S77</f>
        <v>275.61599999999999</v>
      </c>
      <c r="V77" s="59">
        <f>S77*AI77</f>
        <v>3.7119999999999997</v>
      </c>
      <c r="W77" s="58"/>
      <c r="X77" s="64"/>
      <c r="Y77" s="55"/>
      <c r="Z77" s="55"/>
      <c r="AA77" s="64"/>
      <c r="AB77" s="65"/>
      <c r="AC77" s="64">
        <v>0.42</v>
      </c>
      <c r="AD77" s="55">
        <f>VLOOKUP(A77,Indiv_Rushing!B:R,14,FALSE)</f>
        <v>4.3</v>
      </c>
      <c r="AE77" s="65">
        <f>VLOOKUP(A77,Indiv_Rushing!B:R,10,FALSE)</f>
        <v>3.0567685589519649E-2</v>
      </c>
      <c r="AF77" s="64">
        <v>0.09</v>
      </c>
      <c r="AG77" s="63">
        <f>VLOOKUP(A77,Indiv_Receiving!B:U,18,FALSE)/100</f>
        <v>0.83099999999999996</v>
      </c>
      <c r="AH77" s="55">
        <f>VLOOKUP(A77,Indiv_Receiving!B:U,19,FALSE)</f>
        <v>5.5</v>
      </c>
      <c r="AI77" s="65">
        <f>VLOOKUP(A77,Indiv_Receiving!B:U,12,FALSE)</f>
        <v>7.407407407407407E-2</v>
      </c>
    </row>
    <row r="78" spans="1:35" ht="12.75">
      <c r="A78" s="51" t="s">
        <v>392</v>
      </c>
      <c r="B78" s="52" t="s">
        <v>273</v>
      </c>
      <c r="C78" s="53"/>
      <c r="D78" s="66" t="s">
        <v>88</v>
      </c>
      <c r="E78" s="55">
        <f>(M78*0.04)+(N78*4)+(O78*-2)+(Q78*0.1)+(R78*6)+(T78*0.5)+(U78*0.1)+(V78*6)</f>
        <v>74.152595703877779</v>
      </c>
      <c r="F78" s="56"/>
      <c r="G78" s="55">
        <f>E78/J78</f>
        <v>5.113972117508812</v>
      </c>
      <c r="H78" s="57"/>
      <c r="I78" s="58"/>
      <c r="J78" s="59">
        <v>14.5</v>
      </c>
      <c r="K78" s="67"/>
      <c r="L78" s="60"/>
      <c r="M78" s="60"/>
      <c r="N78" s="60"/>
      <c r="O78" s="57"/>
      <c r="P78" s="60">
        <f>AC78*VLOOKUP(B78,'Team Projections'!A:V,11,0)*J78</f>
        <v>103.93599999999999</v>
      </c>
      <c r="Q78" s="60">
        <f>AD78*P78</f>
        <v>342.98879999999997</v>
      </c>
      <c r="R78" s="59">
        <f>P78*AE78</f>
        <v>2.8090810810810809</v>
      </c>
      <c r="S78" s="60">
        <f>AF78*VLOOKUP(B78,'Team Projections'!A:V,5,0)*J78</f>
        <v>16.703999999999997</v>
      </c>
      <c r="T78" s="60">
        <f>S78*AG78</f>
        <v>14.231807999999997</v>
      </c>
      <c r="U78" s="60">
        <f>AH78*S78</f>
        <v>115.25759999999998</v>
      </c>
      <c r="V78" s="59">
        <f>S78*AI78</f>
        <v>0.72626086956521729</v>
      </c>
      <c r="W78" s="58"/>
      <c r="X78" s="64"/>
      <c r="Y78" s="55"/>
      <c r="Z78" s="55"/>
      <c r="AA78" s="64"/>
      <c r="AB78" s="65"/>
      <c r="AC78" s="64">
        <v>0.32</v>
      </c>
      <c r="AD78" s="55">
        <f>VLOOKUP(A78,Indiv_Rushing!B:R,14,FALSE)</f>
        <v>3.3</v>
      </c>
      <c r="AE78" s="65">
        <f>VLOOKUP(A78,Indiv_Rushing!B:R,10,FALSE)</f>
        <v>2.7027027027027029E-2</v>
      </c>
      <c r="AF78" s="64">
        <v>0.03</v>
      </c>
      <c r="AG78" s="63">
        <f>VLOOKUP(A78,Indiv_Receiving!B:U,18,FALSE)/100</f>
        <v>0.85199999999999998</v>
      </c>
      <c r="AH78" s="55">
        <f>VLOOKUP(A78,Indiv_Receiving!B:U,19,FALSE)</f>
        <v>6.9</v>
      </c>
      <c r="AI78" s="65">
        <f>VLOOKUP(A78,Indiv_Receiving!B:U,12,FALSE)</f>
        <v>4.3478260869565216E-2</v>
      </c>
    </row>
    <row r="79" spans="1:35" ht="12.75">
      <c r="A79" s="51" t="s">
        <v>603</v>
      </c>
      <c r="B79" s="52" t="s">
        <v>273</v>
      </c>
      <c r="C79" s="53"/>
      <c r="D79" s="66" t="s">
        <v>88</v>
      </c>
      <c r="E79" s="55">
        <f>(M79*0.04)+(N79*4)+(O79*-2)+(Q79*0.1)+(R79*6)+(T79*0.5)+(U79*0.1)+(V79*6)</f>
        <v>51.958720000000007</v>
      </c>
      <c r="F79" s="56"/>
      <c r="G79" s="55">
        <f>E79/J79</f>
        <v>3.5833600000000003</v>
      </c>
      <c r="H79" s="57"/>
      <c r="I79" s="58"/>
      <c r="J79" s="59">
        <v>14.5</v>
      </c>
      <c r="K79" s="67"/>
      <c r="L79" s="60"/>
      <c r="M79" s="60"/>
      <c r="N79" s="60"/>
      <c r="O79" s="57"/>
      <c r="P79" s="60">
        <f>AC79*VLOOKUP(B79,'Team Projections'!A:V,11,0)*J79</f>
        <v>40.599999999999994</v>
      </c>
      <c r="Q79" s="60">
        <f>AD79*P79</f>
        <v>150.22</v>
      </c>
      <c r="R79" s="59">
        <f>P79*AE79</f>
        <v>0.85259999999999991</v>
      </c>
      <c r="S79" s="60">
        <f>AF79*VLOOKUP(B79,'Team Projections'!A:V,5,0)*J79</f>
        <v>25.056000000000001</v>
      </c>
      <c r="T79" s="60">
        <f>S79*AG79</f>
        <v>20.044800000000002</v>
      </c>
      <c r="U79" s="60">
        <f>AH79*S79</f>
        <v>150.33600000000001</v>
      </c>
      <c r="V79" s="59">
        <f>S79*AI79</f>
        <v>1.1275200000000001</v>
      </c>
      <c r="W79" s="58"/>
      <c r="X79" s="64"/>
      <c r="Y79" s="55"/>
      <c r="Z79" s="55"/>
      <c r="AA79" s="64"/>
      <c r="AB79" s="65"/>
      <c r="AC79" s="64">
        <v>0.125</v>
      </c>
      <c r="AD79" s="55">
        <v>3.7</v>
      </c>
      <c r="AE79" s="65">
        <v>2.1000000000000001E-2</v>
      </c>
      <c r="AF79" s="64">
        <v>4.4999999999999998E-2</v>
      </c>
      <c r="AG79" s="63">
        <v>0.8</v>
      </c>
      <c r="AH79" s="55">
        <v>6</v>
      </c>
      <c r="AI79" s="65">
        <v>4.4999999999999998E-2</v>
      </c>
    </row>
    <row r="80" spans="1:35" ht="12.75">
      <c r="A80" s="51" t="s">
        <v>394</v>
      </c>
      <c r="B80" s="52" t="s">
        <v>273</v>
      </c>
      <c r="C80" s="53"/>
      <c r="D80" s="69" t="s">
        <v>91</v>
      </c>
      <c r="E80" s="55">
        <f>(M80*0.04)+(N80*4)+(O80*-2)+(Q80*0.1)+(R80*6)+(T80*0.5)+(U80*0.1)+(V80*6)</f>
        <v>70.110720000000001</v>
      </c>
      <c r="F80" s="56"/>
      <c r="G80" s="55">
        <f>E80/J80</f>
        <v>4.674048</v>
      </c>
      <c r="H80" s="57"/>
      <c r="I80" s="58"/>
      <c r="J80" s="59">
        <v>15</v>
      </c>
      <c r="K80" s="67"/>
      <c r="L80" s="60"/>
      <c r="M80" s="60"/>
      <c r="N80" s="60"/>
      <c r="O80" s="57"/>
      <c r="P80" s="60"/>
      <c r="Q80" s="60"/>
      <c r="R80" s="59"/>
      <c r="S80" s="60">
        <f>AF80*VLOOKUP(B80,'Team Projections'!A:V,5,0)*J80</f>
        <v>46.08</v>
      </c>
      <c r="T80" s="60">
        <f>S80*AG80</f>
        <v>36.080639999999995</v>
      </c>
      <c r="U80" s="60">
        <f>S80*AH80</f>
        <v>368.64</v>
      </c>
      <c r="V80" s="59">
        <f>S80*AI80</f>
        <v>2.5343999999999998</v>
      </c>
      <c r="W80" s="58"/>
      <c r="X80" s="64"/>
      <c r="Y80" s="55"/>
      <c r="Z80" s="55"/>
      <c r="AA80" s="64"/>
      <c r="AB80" s="65"/>
      <c r="AC80" s="64"/>
      <c r="AD80" s="55"/>
      <c r="AE80" s="65"/>
      <c r="AF80" s="64">
        <v>0.08</v>
      </c>
      <c r="AG80" s="63">
        <f>VLOOKUP(A80,Indiv_Receiving!B:U,18,FALSE)/100</f>
        <v>0.78299999999999992</v>
      </c>
      <c r="AH80" s="55">
        <f>VLOOKUP(A80,Indiv_Receiving!B:U,19,FALSE)</f>
        <v>8</v>
      </c>
      <c r="AI80" s="65">
        <v>5.5E-2</v>
      </c>
    </row>
    <row r="81" spans="1:35" ht="12.75">
      <c r="A81" s="51" t="s">
        <v>604</v>
      </c>
      <c r="B81" s="52" t="s">
        <v>273</v>
      </c>
      <c r="C81" s="53"/>
      <c r="D81" s="69" t="s">
        <v>91</v>
      </c>
      <c r="E81" s="55">
        <f>(M81*0.04)+(N81*4)+(O81*-2)+(Q81*0.1)+(R81*6)+(T81*0.5)+(U81*0.1)+(V81*6)</f>
        <v>21.677759999999999</v>
      </c>
      <c r="F81" s="56"/>
      <c r="G81" s="55">
        <f>E81/J81</f>
        <v>1.445184</v>
      </c>
      <c r="H81" s="57"/>
      <c r="I81" s="58"/>
      <c r="J81" s="59">
        <v>15</v>
      </c>
      <c r="K81" s="67"/>
      <c r="L81" s="60"/>
      <c r="M81" s="60"/>
      <c r="N81" s="60"/>
      <c r="O81" s="57"/>
      <c r="P81" s="60"/>
      <c r="Q81" s="60"/>
      <c r="R81" s="59"/>
      <c r="S81" s="60">
        <f>AF81*VLOOKUP(B81,'Team Projections'!A:V,5,0)*J81</f>
        <v>17.279999999999998</v>
      </c>
      <c r="T81" s="60">
        <f>S81*AG81</f>
        <v>15.707519999999999</v>
      </c>
      <c r="U81" s="60">
        <f>S81*AH81</f>
        <v>86.399999999999991</v>
      </c>
      <c r="V81" s="59">
        <f>S81*AI81</f>
        <v>0.86399999999999988</v>
      </c>
      <c r="W81" s="58"/>
      <c r="X81" s="64"/>
      <c r="Y81" s="55"/>
      <c r="Z81" s="55"/>
      <c r="AA81" s="64"/>
      <c r="AB81" s="65"/>
      <c r="AC81" s="64"/>
      <c r="AD81" s="55"/>
      <c r="AE81" s="65"/>
      <c r="AF81" s="64">
        <v>0.03</v>
      </c>
      <c r="AG81" s="63">
        <f>VLOOKUP(A81,Indiv_Receiving!B:U,18,FALSE)/100</f>
        <v>0.90900000000000003</v>
      </c>
      <c r="AH81" s="55">
        <f>VLOOKUP(A81,Indiv_Receiving!B:U,19,FALSE)</f>
        <v>5</v>
      </c>
      <c r="AI81" s="65">
        <f>VLOOKUP(A81,Indiv_Receiving!B:U,12,FALSE)</f>
        <v>0.05</v>
      </c>
    </row>
    <row r="82" spans="1:35" ht="12.75">
      <c r="A82" s="51" t="s">
        <v>395</v>
      </c>
      <c r="B82" s="52" t="s">
        <v>273</v>
      </c>
      <c r="C82" s="53"/>
      <c r="D82" s="70" t="s">
        <v>89</v>
      </c>
      <c r="E82" s="55">
        <f>(M82*0.04)+(N82*4)+(O82*-2)+(Q82*0.1)+(R82*6)+(T82*0.5)+(U82*0.1)+(V82*6)</f>
        <v>287.99567999999999</v>
      </c>
      <c r="F82" s="56"/>
      <c r="G82" s="55">
        <f>E82/J82</f>
        <v>19.199711999999998</v>
      </c>
      <c r="H82" s="57"/>
      <c r="I82" s="58"/>
      <c r="J82" s="59">
        <v>15</v>
      </c>
      <c r="K82" s="67"/>
      <c r="L82" s="60"/>
      <c r="M82" s="60"/>
      <c r="N82" s="60"/>
      <c r="O82" s="57"/>
      <c r="P82" s="60">
        <f>AC82*VLOOKUP(B82,'Team Projections'!A:V,11,0)*J82</f>
        <v>5.0399999999999991</v>
      </c>
      <c r="Q82" s="60">
        <f>AD82*P82</f>
        <v>53.92799999999999</v>
      </c>
      <c r="R82" s="59">
        <f>P82*AE82</f>
        <v>0.10079999999999999</v>
      </c>
      <c r="S82" s="60">
        <f>AF82*VLOOKUP(B82,'Team Projections'!A:V,5,0)*J82</f>
        <v>149.76</v>
      </c>
      <c r="T82" s="60">
        <f>S82*AG82</f>
        <v>108.72575999999999</v>
      </c>
      <c r="U82" s="60">
        <f>AH82*S82</f>
        <v>1467.6479999999999</v>
      </c>
      <c r="V82" s="59">
        <f>S82*AI82</f>
        <v>13.478399999999999</v>
      </c>
      <c r="W82" s="58"/>
      <c r="X82" s="64"/>
      <c r="Y82" s="55"/>
      <c r="Z82" s="55"/>
      <c r="AA82" s="64"/>
      <c r="AB82" s="65"/>
      <c r="AC82" s="64">
        <v>1.4999999999999999E-2</v>
      </c>
      <c r="AD82" s="55">
        <f>VLOOKUP(A82,Indiv_Rushing!B:R,14,FALSE)</f>
        <v>10.7</v>
      </c>
      <c r="AE82" s="65">
        <v>0.02</v>
      </c>
      <c r="AF82" s="64">
        <v>0.26</v>
      </c>
      <c r="AG82" s="63">
        <f>VLOOKUP(A82,Indiv_Receiving!B:U,18,FALSE)/100</f>
        <v>0.72599999999999998</v>
      </c>
      <c r="AH82" s="55">
        <f>VLOOKUP(A82,Indiv_Receiving!B:U,19,FALSE)</f>
        <v>9.8000000000000007</v>
      </c>
      <c r="AI82" s="65">
        <v>0.09</v>
      </c>
    </row>
    <row r="83" spans="1:35" ht="12.75">
      <c r="A83" s="51" t="s">
        <v>396</v>
      </c>
      <c r="B83" s="52" t="s">
        <v>273</v>
      </c>
      <c r="C83" s="53"/>
      <c r="D83" s="70" t="s">
        <v>89</v>
      </c>
      <c r="E83" s="55">
        <f>(M83*0.04)+(N83*4)+(O83*-2)+(Q83*0.1)+(R83*6)+(T83*0.5)+(U83*0.1)+(V83*6)</f>
        <v>205.92000000000002</v>
      </c>
      <c r="F83" s="56"/>
      <c r="G83" s="55">
        <f>E83/J83</f>
        <v>13.728000000000002</v>
      </c>
      <c r="H83" s="57"/>
      <c r="I83" s="58"/>
      <c r="J83" s="59">
        <v>15</v>
      </c>
      <c r="K83" s="67"/>
      <c r="L83" s="60"/>
      <c r="M83" s="60"/>
      <c r="N83" s="60"/>
      <c r="O83" s="57"/>
      <c r="P83" s="60"/>
      <c r="Q83" s="60"/>
      <c r="R83" s="59"/>
      <c r="S83" s="60">
        <f>AF83*VLOOKUP(B83,'Team Projections'!A:V,5,0)*J83</f>
        <v>126.72</v>
      </c>
      <c r="T83" s="60">
        <f>S83*AG83</f>
        <v>84.9024</v>
      </c>
      <c r="U83" s="60">
        <f>AH83*S83</f>
        <v>1064.4480000000001</v>
      </c>
      <c r="V83" s="59">
        <f>S83*AI83</f>
        <v>9.5039999999999996</v>
      </c>
      <c r="W83" s="58"/>
      <c r="X83" s="64"/>
      <c r="Y83" s="55"/>
      <c r="Z83" s="55"/>
      <c r="AA83" s="64"/>
      <c r="AB83" s="65"/>
      <c r="AC83" s="64"/>
      <c r="AD83" s="55"/>
      <c r="AE83" s="65"/>
      <c r="AF83" s="64">
        <v>0.22</v>
      </c>
      <c r="AG83" s="63">
        <f>VLOOKUP(A83,Indiv_Receiving!B:U,18,FALSE)/100</f>
        <v>0.67</v>
      </c>
      <c r="AH83" s="55">
        <f>VLOOKUP(A83,Indiv_Receiving!B:U,19,FALSE)</f>
        <v>8.4</v>
      </c>
      <c r="AI83" s="65">
        <v>7.4999999999999997E-2</v>
      </c>
    </row>
    <row r="84" spans="1:35" ht="12.75">
      <c r="A84" s="51" t="s">
        <v>397</v>
      </c>
      <c r="B84" s="52" t="s">
        <v>273</v>
      </c>
      <c r="C84" s="53"/>
      <c r="D84" s="70" t="s">
        <v>89</v>
      </c>
      <c r="E84" s="55">
        <f>(M84*0.04)+(N84*4)+(O84*-2)+(Q84*0.1)+(R84*6)+(T84*0.5)+(U84*0.1)+(V84*6)</f>
        <v>95.039999999999992</v>
      </c>
      <c r="F84" s="56"/>
      <c r="G84" s="55">
        <f>E84/J84</f>
        <v>6.3359999999999994</v>
      </c>
      <c r="H84" s="57"/>
      <c r="I84" s="58"/>
      <c r="J84" s="59">
        <v>15</v>
      </c>
      <c r="K84" s="67"/>
      <c r="L84" s="60"/>
      <c r="M84" s="60"/>
      <c r="N84" s="60"/>
      <c r="O84" s="57"/>
      <c r="P84" s="60"/>
      <c r="Q84" s="60"/>
      <c r="R84" s="59"/>
      <c r="S84" s="60">
        <f>AF84*VLOOKUP(B84,'Team Projections'!A:V,5,0)*J84</f>
        <v>69.11999999999999</v>
      </c>
      <c r="T84" s="60">
        <f>S84*AG84</f>
        <v>40.780799999999992</v>
      </c>
      <c r="U84" s="60">
        <f>AH84*S84</f>
        <v>497.66399999999993</v>
      </c>
      <c r="V84" s="59">
        <f>S84*AI84</f>
        <v>4.1471999999999989</v>
      </c>
      <c r="W84" s="58"/>
      <c r="X84" s="64"/>
      <c r="Y84" s="55"/>
      <c r="Z84" s="55"/>
      <c r="AA84" s="64"/>
      <c r="AB84" s="65"/>
      <c r="AC84" s="64"/>
      <c r="AD84" s="55"/>
      <c r="AE84" s="65"/>
      <c r="AF84" s="64">
        <v>0.12</v>
      </c>
      <c r="AG84" s="63">
        <f>VLOOKUP(A84,Indiv_Receiving!B:U,18,FALSE)/100</f>
        <v>0.59</v>
      </c>
      <c r="AH84" s="55">
        <v>7.2</v>
      </c>
      <c r="AI84" s="65">
        <v>0.06</v>
      </c>
    </row>
    <row r="85" spans="1:35" ht="12.75">
      <c r="A85" s="51" t="s">
        <v>398</v>
      </c>
      <c r="B85" s="52" t="s">
        <v>273</v>
      </c>
      <c r="C85" s="53"/>
      <c r="D85" s="70" t="s">
        <v>89</v>
      </c>
      <c r="E85" s="55">
        <f>(M85*0.04)+(N85*4)+(O85*-2)+(Q85*0.1)+(R85*6)+(T85*0.5)+(U85*0.1)+(V85*6)</f>
        <v>49.714559999999999</v>
      </c>
      <c r="F85" s="56"/>
      <c r="G85" s="55">
        <f>E85/J85</f>
        <v>3.3143039999999999</v>
      </c>
      <c r="H85" s="57"/>
      <c r="I85" s="58"/>
      <c r="J85" s="59">
        <v>15</v>
      </c>
      <c r="K85" s="67"/>
      <c r="L85" s="60"/>
      <c r="M85" s="60"/>
      <c r="N85" s="60"/>
      <c r="O85" s="57"/>
      <c r="P85" s="60"/>
      <c r="Q85" s="60"/>
      <c r="R85" s="59"/>
      <c r="S85" s="60">
        <f>AF85*VLOOKUP(B85,'Team Projections'!A:V,5,0)*J85</f>
        <v>40.32</v>
      </c>
      <c r="T85" s="60">
        <f>S85*AG85</f>
        <v>11.531520000000002</v>
      </c>
      <c r="U85" s="60">
        <f>AH85*S85</f>
        <v>306.43199999999996</v>
      </c>
      <c r="V85" s="59">
        <f>S85*AI85</f>
        <v>2.2176</v>
      </c>
      <c r="W85" s="58"/>
      <c r="X85" s="64"/>
      <c r="Y85" s="55"/>
      <c r="Z85" s="55"/>
      <c r="AA85" s="64"/>
      <c r="AB85" s="65"/>
      <c r="AC85" s="64"/>
      <c r="AD85" s="55"/>
      <c r="AE85" s="65"/>
      <c r="AF85" s="64">
        <v>7.0000000000000007E-2</v>
      </c>
      <c r="AG85" s="63">
        <f>VLOOKUP(A85,Indiv_Receiving!B:U,18,FALSE)/100</f>
        <v>0.28600000000000003</v>
      </c>
      <c r="AH85" s="55">
        <f>VLOOKUP(A85,Indiv_Receiving!B:U,19,FALSE)</f>
        <v>7.6</v>
      </c>
      <c r="AI85" s="65">
        <v>5.5E-2</v>
      </c>
    </row>
    <row r="86" spans="1:35" ht="12.75">
      <c r="A86" s="51" t="s">
        <v>605</v>
      </c>
      <c r="B86" s="52" t="s">
        <v>273</v>
      </c>
      <c r="C86" s="53"/>
      <c r="D86" s="70" t="s">
        <v>89</v>
      </c>
      <c r="E86" s="55">
        <f>(M86*0.04)+(N86*4)+(O86*-2)+(Q86*0.1)+(R86*6)+(T86*0.5)+(U86*0.1)+(V86*6)</f>
        <v>18.316799999999997</v>
      </c>
      <c r="F86" s="56"/>
      <c r="G86" s="55">
        <f>E86/J86</f>
        <v>1.2211199999999998</v>
      </c>
      <c r="H86" s="57"/>
      <c r="I86" s="58"/>
      <c r="J86" s="59">
        <v>15</v>
      </c>
      <c r="K86" s="67"/>
      <c r="L86" s="60"/>
      <c r="M86" s="60"/>
      <c r="N86" s="60"/>
      <c r="O86" s="57"/>
      <c r="P86" s="60"/>
      <c r="Q86" s="60"/>
      <c r="R86" s="59"/>
      <c r="S86" s="60">
        <f>AF86*VLOOKUP(B86,'Team Projections'!A:V,5,0)*J86</f>
        <v>17.279999999999998</v>
      </c>
      <c r="T86" s="60">
        <f>S86*AG86</f>
        <v>17.279999999999998</v>
      </c>
      <c r="U86" s="60">
        <f>AH86*S86</f>
        <v>86.399999999999991</v>
      </c>
      <c r="V86" s="59">
        <f>S86*AI86</f>
        <v>0.17279999999999998</v>
      </c>
      <c r="W86" s="58"/>
      <c r="X86" s="64"/>
      <c r="Y86" s="55"/>
      <c r="Z86" s="55"/>
      <c r="AA86" s="64"/>
      <c r="AB86" s="65"/>
      <c r="AC86" s="64"/>
      <c r="AD86" s="55"/>
      <c r="AE86" s="65"/>
      <c r="AF86" s="64">
        <v>0.03</v>
      </c>
      <c r="AG86" s="63">
        <f>VLOOKUP(A86,Indiv_Receiving!B:U,18,FALSE)/100</f>
        <v>1</v>
      </c>
      <c r="AH86" s="55">
        <f>VLOOKUP(A86,Indiv_Receiving!B:U,19,FALSE)</f>
        <v>5</v>
      </c>
      <c r="AI86" s="65">
        <v>0.01</v>
      </c>
    </row>
    <row r="87" spans="1:35" ht="12.75">
      <c r="A87" s="73" t="s">
        <v>1039</v>
      </c>
      <c r="B87" s="74" t="s">
        <v>280</v>
      </c>
      <c r="C87" s="53"/>
      <c r="D87" s="154" t="s">
        <v>1038</v>
      </c>
      <c r="E87" s="95">
        <v>28.344482499999998</v>
      </c>
      <c r="F87" s="56"/>
      <c r="G87" s="96">
        <v>1.6673224999999998</v>
      </c>
      <c r="H87" s="57"/>
      <c r="I87" s="78"/>
      <c r="J87" s="59">
        <v>17</v>
      </c>
      <c r="K87" s="60"/>
      <c r="L87" s="60"/>
      <c r="M87" s="61"/>
      <c r="N87" s="55"/>
      <c r="O87" s="62"/>
      <c r="P87" s="60">
        <f>AC87*VLOOKUP(B87,'Team Projections'!A:V,11,0)*J87</f>
        <v>11.729999999999999</v>
      </c>
      <c r="Q87" s="60">
        <f>AD87*P87</f>
        <v>41.054999999999993</v>
      </c>
      <c r="R87" s="59">
        <f>P87*AE87</f>
        <v>0.23459999999999998</v>
      </c>
      <c r="S87" s="60">
        <f>AF87*VLOOKUP(B87,'Team Projections'!A:V,5,0)*J87</f>
        <v>19.838999999999999</v>
      </c>
      <c r="T87" s="60">
        <f>S87*AG87</f>
        <v>12.200984999999999</v>
      </c>
      <c r="U87" s="60">
        <f>AH87*S87</f>
        <v>119.03399999999999</v>
      </c>
      <c r="V87" s="59">
        <f>S87*AI87</f>
        <v>0.39677999999999997</v>
      </c>
      <c r="W87" s="78"/>
      <c r="X87" s="63"/>
      <c r="Y87" s="64"/>
      <c r="Z87" s="55"/>
      <c r="AA87" s="64"/>
      <c r="AB87" s="65"/>
      <c r="AC87" s="147">
        <v>0.03</v>
      </c>
      <c r="AD87" s="55">
        <v>3.5</v>
      </c>
      <c r="AE87" s="65">
        <v>0.02</v>
      </c>
      <c r="AF87" s="148">
        <v>0.03</v>
      </c>
      <c r="AG87" s="63">
        <v>0.61499999999999999</v>
      </c>
      <c r="AH87" s="55">
        <v>6</v>
      </c>
      <c r="AI87" s="65">
        <v>0.02</v>
      </c>
    </row>
    <row r="88" spans="1:35" ht="12.75">
      <c r="A88" s="51" t="s">
        <v>619</v>
      </c>
      <c r="B88" s="52" t="s">
        <v>280</v>
      </c>
      <c r="C88" s="53"/>
      <c r="D88" s="54" t="s">
        <v>90</v>
      </c>
      <c r="E88" s="55">
        <f>(M88*0.04)+(N88*4)+(O88*-2)+(Q88*0.1)+(R88*6)+(T88*0.5)+(U88*0.1)+(V88*6)</f>
        <v>213.26449999999997</v>
      </c>
      <c r="F88" s="56"/>
      <c r="G88" s="55">
        <f>E88/J88</f>
        <v>13.758999999999999</v>
      </c>
      <c r="H88" s="57"/>
      <c r="I88" s="58"/>
      <c r="J88" s="59">
        <v>15.5</v>
      </c>
      <c r="K88" s="60">
        <f>X88*VLOOKUP(B88,'Team Projections'!A:V,5,0)*J88</f>
        <v>602.94999999999993</v>
      </c>
      <c r="L88" s="60">
        <f>K88*Y88</f>
        <v>358.75524999999993</v>
      </c>
      <c r="M88" s="61">
        <f>$Z88*K88</f>
        <v>3497.1099999999997</v>
      </c>
      <c r="N88" s="55">
        <f>AA88*K88</f>
        <v>21.103249999999999</v>
      </c>
      <c r="O88" s="62">
        <f>AB88*K88</f>
        <v>15.676699999999997</v>
      </c>
      <c r="P88" s="60">
        <f>AC88*VLOOKUP(B88,'Team Projections'!A:V,11,0)*J88</f>
        <v>53.474999999999994</v>
      </c>
      <c r="Q88" s="60">
        <f>AD88*P88</f>
        <v>90.907499999999985</v>
      </c>
      <c r="R88" s="59">
        <f>P88*AE88</f>
        <v>1.8716249999999999</v>
      </c>
      <c r="S88" s="60"/>
      <c r="T88" s="60"/>
      <c r="U88" s="60"/>
      <c r="V88" s="59"/>
      <c r="W88" s="58"/>
      <c r="X88" s="63">
        <v>1</v>
      </c>
      <c r="Y88" s="64">
        <f>VLOOKUP(A88,Indiv_Passing!B:AD,10,FALSE)/100</f>
        <v>0.59499999999999997</v>
      </c>
      <c r="Z88" s="55">
        <v>5.8</v>
      </c>
      <c r="AA88" s="64">
        <v>3.5000000000000003E-2</v>
      </c>
      <c r="AB88" s="65">
        <v>2.5999999999999999E-2</v>
      </c>
      <c r="AC88" s="64">
        <v>0.15</v>
      </c>
      <c r="AD88" s="55">
        <f>VLOOKUP(A88,Indiv_Rushing!B:R,14,FALSE)</f>
        <v>1.7</v>
      </c>
      <c r="AE88" s="65">
        <v>3.5000000000000003E-2</v>
      </c>
      <c r="AF88" s="64"/>
      <c r="AG88" s="63"/>
      <c r="AH88" s="55"/>
      <c r="AI88" s="65"/>
    </row>
    <row r="89" spans="1:35" ht="12.75">
      <c r="A89" s="51" t="s">
        <v>446</v>
      </c>
      <c r="B89" s="52" t="s">
        <v>280</v>
      </c>
      <c r="C89" s="53"/>
      <c r="D89" s="54" t="s">
        <v>90</v>
      </c>
      <c r="E89" s="55">
        <f>(M89*0.04)+(N89*4)+(O89*-2)+(Q89*0.1)+(R89*6)+(T89*0.5)+(U89*0.1)+(V89*6)</f>
        <v>18.428341935483864</v>
      </c>
      <c r="F89" s="56"/>
      <c r="G89" s="55">
        <f>E89/J89</f>
        <v>12.285561290322576</v>
      </c>
      <c r="H89" s="57"/>
      <c r="I89" s="58"/>
      <c r="J89" s="59">
        <v>1.5</v>
      </c>
      <c r="K89" s="60">
        <f>X89*VLOOKUP(B89,'Team Projections'!A:V,5,0)*J89</f>
        <v>58.349999999999994</v>
      </c>
      <c r="L89" s="60">
        <f>K89*Y89</f>
        <v>36.993899999999996</v>
      </c>
      <c r="M89" s="61">
        <f>$Z89*K89</f>
        <v>309.25499999999994</v>
      </c>
      <c r="N89" s="55">
        <f>AA89*K89</f>
        <v>1.3420499999999997</v>
      </c>
      <c r="O89" s="62">
        <f>AB89*K89</f>
        <v>0.81689999999999985</v>
      </c>
      <c r="P89" s="60">
        <f>AC89*VLOOKUP(B89,'Team Projections'!A:V,11,0)*J89</f>
        <v>3.45</v>
      </c>
      <c r="Q89" s="60">
        <f>AD89*P89</f>
        <v>16.559999999999999</v>
      </c>
      <c r="R89" s="59">
        <f>P89*AE89</f>
        <v>0.11129032258064517</v>
      </c>
      <c r="S89" s="60"/>
      <c r="T89" s="60"/>
      <c r="U89" s="60"/>
      <c r="V89" s="59"/>
      <c r="W89" s="58"/>
      <c r="X89" s="63">
        <v>1</v>
      </c>
      <c r="Y89" s="64">
        <f>VLOOKUP(A89,Indiv_Passing!B:AD,10,FALSE)/100</f>
        <v>0.63400000000000001</v>
      </c>
      <c r="Z89" s="55">
        <f>VLOOKUP(A89,Indiv_Passing!B:AD,19,FALSE)</f>
        <v>5.3</v>
      </c>
      <c r="AA89" s="64">
        <f>VLOOKUP(A89,Indiv_Passing!B:AD,13,FALSE)/100</f>
        <v>2.3E-2</v>
      </c>
      <c r="AB89" s="65">
        <f>VLOOKUP(A89,Indiv_Passing!B:AD,15,FALSE)/100</f>
        <v>1.3999999999999999E-2</v>
      </c>
      <c r="AC89" s="64">
        <v>0.1</v>
      </c>
      <c r="AD89" s="55">
        <f>VLOOKUP(A89,Indiv_Rushing!B:R,14,FALSE)</f>
        <v>4.8</v>
      </c>
      <c r="AE89" s="65">
        <f>VLOOKUP(A89,Indiv_Rushing!B:R,10,FALSE)</f>
        <v>3.2258064516129031E-2</v>
      </c>
      <c r="AF89" s="64"/>
      <c r="AG89" s="63"/>
      <c r="AH89" s="55"/>
      <c r="AI89" s="65"/>
    </row>
    <row r="90" spans="1:35" ht="12.75">
      <c r="A90" s="51" t="s">
        <v>447</v>
      </c>
      <c r="B90" s="52" t="s">
        <v>280</v>
      </c>
      <c r="C90" s="53"/>
      <c r="D90" s="66" t="s">
        <v>88</v>
      </c>
      <c r="E90" s="55">
        <f>(M90*0.04)+(N90*4)+(O90*-2)+(Q90*0.1)+(R90*6)+(T90*0.5)+(U90*0.1)+(V90*6)</f>
        <v>149.71539999999999</v>
      </c>
      <c r="F90" s="56"/>
      <c r="G90" s="55">
        <f>E90/J90</f>
        <v>10.325199999999999</v>
      </c>
      <c r="H90" s="57"/>
      <c r="I90" s="58"/>
      <c r="J90" s="59">
        <v>14.5</v>
      </c>
      <c r="K90" s="67"/>
      <c r="L90" s="60"/>
      <c r="M90" s="60"/>
      <c r="N90" s="60"/>
      <c r="O90" s="57"/>
      <c r="P90" s="60">
        <f>AC90*VLOOKUP(B90,'Team Projections'!A:V,11,0)*J90</f>
        <v>130.065</v>
      </c>
      <c r="Q90" s="60">
        <f>AD90*P90</f>
        <v>702.351</v>
      </c>
      <c r="R90" s="59">
        <f>P90*AE90</f>
        <v>3.7518750000000001</v>
      </c>
      <c r="S90" s="60">
        <f>AF90*VLOOKUP(B90,'Team Projections'!A:V,5,0)*J90</f>
        <v>56.405000000000001</v>
      </c>
      <c r="T90" s="60">
        <f>S90*AG90</f>
        <v>48.508299999999998</v>
      </c>
      <c r="U90" s="60">
        <f>AH90*S90</f>
        <v>293.30600000000004</v>
      </c>
      <c r="V90" s="59">
        <f>S90*AI90</f>
        <v>0.56405000000000005</v>
      </c>
      <c r="W90" s="58"/>
      <c r="X90" s="64"/>
      <c r="Y90" s="55"/>
      <c r="Z90" s="55"/>
      <c r="AA90" s="64"/>
      <c r="AB90" s="65"/>
      <c r="AC90" s="64">
        <v>0.39</v>
      </c>
      <c r="AD90" s="55">
        <f>VLOOKUP(A90,Indiv_Rushing!B:R,14,FALSE)</f>
        <v>5.4</v>
      </c>
      <c r="AE90" s="65">
        <f>VLOOKUP(A90,Indiv_Rushing!B:R,10,FALSE)</f>
        <v>2.8846153846153848E-2</v>
      </c>
      <c r="AF90" s="64">
        <v>0.1</v>
      </c>
      <c r="AG90" s="63">
        <f>VLOOKUP(A90,Indiv_Receiving!B:U,18,FALSE)/100</f>
        <v>0.86</v>
      </c>
      <c r="AH90" s="55">
        <f>VLOOKUP(A90,Indiv_Receiving!B:U,19,FALSE)</f>
        <v>5.2</v>
      </c>
      <c r="AI90" s="65">
        <v>0.01</v>
      </c>
    </row>
    <row r="91" spans="1:35" ht="12.75">
      <c r="A91" s="51" t="s">
        <v>805</v>
      </c>
      <c r="B91" s="52" t="s">
        <v>280</v>
      </c>
      <c r="C91" s="53"/>
      <c r="D91" s="66" t="s">
        <v>88</v>
      </c>
      <c r="E91" s="55">
        <f>(M91*0.04)+(N91*4)+(O91*-2)+(Q91*0.1)+(R91*6)+(T91*0.5)+(U91*0.1)+(V91*6)</f>
        <v>59.689462000000013</v>
      </c>
      <c r="F91" s="56"/>
      <c r="G91" s="55">
        <f>E91/J91</f>
        <v>5.1903880000000013</v>
      </c>
      <c r="H91" s="57"/>
      <c r="I91" s="58"/>
      <c r="J91" s="59">
        <v>11.5</v>
      </c>
      <c r="K91" s="67"/>
      <c r="L91" s="60"/>
      <c r="M91" s="60"/>
      <c r="N91" s="60"/>
      <c r="O91" s="57"/>
      <c r="P91" s="60">
        <f>AC91*VLOOKUP(B91,'Team Projections'!A:V,11,0)*J91</f>
        <v>87.285000000000011</v>
      </c>
      <c r="Q91" s="60">
        <f>AD91*P91</f>
        <v>366.59700000000004</v>
      </c>
      <c r="R91" s="59">
        <f>P91*AE91</f>
        <v>1.3092750000000002</v>
      </c>
      <c r="S91" s="60">
        <f>AF91*VLOOKUP(B91,'Team Projections'!A:V,5,0)*J91</f>
        <v>17.894000000000002</v>
      </c>
      <c r="T91" s="60">
        <f>S91*AG91</f>
        <v>11.380584000000001</v>
      </c>
      <c r="U91" s="60">
        <f>AH91*S91</f>
        <v>84.101800000000011</v>
      </c>
      <c r="V91" s="59">
        <f>S91*AI91</f>
        <v>0.17894000000000002</v>
      </c>
      <c r="W91" s="58"/>
      <c r="X91" s="64"/>
      <c r="Y91" s="55"/>
      <c r="Z91" s="55"/>
      <c r="AA91" s="64"/>
      <c r="AB91" s="65"/>
      <c r="AC91" s="64">
        <v>0.33</v>
      </c>
      <c r="AD91" s="55">
        <f>VLOOKUP(A91,Indiv_Rushing!B:R,14,FALSE)</f>
        <v>4.2</v>
      </c>
      <c r="AE91" s="65">
        <v>1.4999999999999999E-2</v>
      </c>
      <c r="AF91" s="64">
        <v>0.04</v>
      </c>
      <c r="AG91" s="63">
        <f>VLOOKUP(A91,Indiv_Receiving!B:U,18,FALSE)/100</f>
        <v>0.63600000000000001</v>
      </c>
      <c r="AH91" s="55">
        <f>VLOOKUP(A91,Indiv_Receiving!B:U,19,FALSE)</f>
        <v>4.7</v>
      </c>
      <c r="AI91" s="65">
        <v>0.01</v>
      </c>
    </row>
    <row r="92" spans="1:35" ht="12.75">
      <c r="A92" s="51" t="s">
        <v>450</v>
      </c>
      <c r="B92" s="52" t="s">
        <v>280</v>
      </c>
      <c r="C92" s="53"/>
      <c r="D92" s="69" t="s">
        <v>91</v>
      </c>
      <c r="E92" s="55">
        <f>(M92*0.04)+(N92*4)+(O92*-2)+(Q92*0.1)+(R92*6)+(T92*0.5)+(U92*0.1)+(V92*6)</f>
        <v>177.52258124999997</v>
      </c>
      <c r="F92" s="56"/>
      <c r="G92" s="55">
        <f>E92/J92</f>
        <v>11.834838749999998</v>
      </c>
      <c r="H92" s="57"/>
      <c r="I92" s="58"/>
      <c r="J92" s="59">
        <v>15</v>
      </c>
      <c r="K92" s="67"/>
      <c r="L92" s="60"/>
      <c r="M92" s="60"/>
      <c r="N92" s="60"/>
      <c r="O92" s="57"/>
      <c r="P92" s="60"/>
      <c r="Q92" s="60"/>
      <c r="R92" s="59"/>
      <c r="S92" s="60">
        <f>AF92*VLOOKUP(B92,'Team Projections'!A:V,5,0)*J92</f>
        <v>122.53499999999998</v>
      </c>
      <c r="T92" s="60">
        <f>S92*AG92</f>
        <v>80.873099999999994</v>
      </c>
      <c r="U92" s="60">
        <f>S92*AH92</f>
        <v>796.47749999999985</v>
      </c>
      <c r="V92" s="59">
        <f>S92*AI92</f>
        <v>9.5730468749999993</v>
      </c>
      <c r="W92" s="58"/>
      <c r="X92" s="64"/>
      <c r="Y92" s="55"/>
      <c r="Z92" s="55"/>
      <c r="AA92" s="64"/>
      <c r="AB92" s="65"/>
      <c r="AC92" s="64"/>
      <c r="AD92" s="55"/>
      <c r="AE92" s="65"/>
      <c r="AF92" s="64">
        <v>0.21</v>
      </c>
      <c r="AG92" s="63">
        <f>VLOOKUP(A92,Indiv_Receiving!B:U,18,FALSE)/100</f>
        <v>0.66</v>
      </c>
      <c r="AH92" s="55">
        <v>6.5</v>
      </c>
      <c r="AI92" s="65">
        <f>VLOOKUP(A92,Indiv_Receiving!B:U,12,FALSE)</f>
        <v>7.8125E-2</v>
      </c>
    </row>
    <row r="93" spans="1:35" ht="12.75">
      <c r="A93" s="51" t="s">
        <v>452</v>
      </c>
      <c r="B93" s="52" t="s">
        <v>280</v>
      </c>
      <c r="C93" s="53"/>
      <c r="D93" s="70" t="s">
        <v>89</v>
      </c>
      <c r="E93" s="55">
        <f>(M93*0.04)+(N93*4)+(O93*-2)+(Q93*0.1)+(R93*6)+(T93*0.5)+(U93*0.1)+(V93*6)</f>
        <v>166.55035000000001</v>
      </c>
      <c r="F93" s="56"/>
      <c r="G93" s="55">
        <f>E93/J93</f>
        <v>11.103356666666667</v>
      </c>
      <c r="H93" s="57"/>
      <c r="I93" s="58"/>
      <c r="J93" s="59">
        <v>15</v>
      </c>
      <c r="K93" s="67"/>
      <c r="L93" s="60"/>
      <c r="M93" s="60"/>
      <c r="N93" s="60"/>
      <c r="O93" s="57"/>
      <c r="P93" s="60"/>
      <c r="Q93" s="60"/>
      <c r="R93" s="59"/>
      <c r="S93" s="60">
        <f>AF93*VLOOKUP(B93,'Team Projections'!A:V,5,0)*J93</f>
        <v>116.7</v>
      </c>
      <c r="T93" s="60">
        <f>S93*AG93</f>
        <v>72.470700000000008</v>
      </c>
      <c r="U93" s="60">
        <f>AH93*S93</f>
        <v>991.95</v>
      </c>
      <c r="V93" s="59">
        <f>S93*AI93</f>
        <v>5.1866666666666674</v>
      </c>
      <c r="W93" s="58"/>
      <c r="X93" s="64"/>
      <c r="Y93" s="55"/>
      <c r="Z93" s="55"/>
      <c r="AA93" s="64"/>
      <c r="AB93" s="65"/>
      <c r="AC93" s="64"/>
      <c r="AD93" s="55"/>
      <c r="AE93" s="65"/>
      <c r="AF93" s="64">
        <v>0.2</v>
      </c>
      <c r="AG93" s="63">
        <f>VLOOKUP(A93,Indiv_Receiving!B:U,18,FALSE)/100</f>
        <v>0.621</v>
      </c>
      <c r="AH93" s="55">
        <f>VLOOKUP(A93,Indiv_Receiving!B:U,19,FALSE)</f>
        <v>8.5</v>
      </c>
      <c r="AI93" s="65">
        <f>VLOOKUP(A93,Indiv_Receiving!B:U,12,FALSE)</f>
        <v>4.4444444444444446E-2</v>
      </c>
    </row>
    <row r="94" spans="1:35" ht="12.75">
      <c r="A94" s="51" t="s">
        <v>453</v>
      </c>
      <c r="B94" s="52" t="s">
        <v>280</v>
      </c>
      <c r="C94" s="53"/>
      <c r="D94" s="70" t="s">
        <v>89</v>
      </c>
      <c r="E94" s="55">
        <f>(M94*0.04)+(N94*4)+(O94*-2)+(Q94*0.1)+(R94*6)+(T94*0.5)+(U94*0.1)+(V94*6)</f>
        <v>104.04971999999998</v>
      </c>
      <c r="F94" s="56"/>
      <c r="G94" s="55">
        <f>E94/J94</f>
        <v>6.936647999999999</v>
      </c>
      <c r="H94" s="57"/>
      <c r="I94" s="58"/>
      <c r="J94" s="59">
        <v>15</v>
      </c>
      <c r="K94" s="67"/>
      <c r="L94" s="60"/>
      <c r="M94" s="60"/>
      <c r="N94" s="60"/>
      <c r="O94" s="57"/>
      <c r="P94" s="60"/>
      <c r="Q94" s="60"/>
      <c r="R94" s="59"/>
      <c r="S94" s="60">
        <f>AF94*VLOOKUP(B94,'Team Projections'!A:V,5,0)*J94</f>
        <v>70.019999999999982</v>
      </c>
      <c r="T94" s="60">
        <f>S94*AG94</f>
        <v>41.451839999999997</v>
      </c>
      <c r="U94" s="60">
        <f>AH94*S94</f>
        <v>497.14199999999983</v>
      </c>
      <c r="V94" s="59">
        <f>S94*AI94</f>
        <v>5.6015999999999986</v>
      </c>
      <c r="W94" s="58"/>
      <c r="X94" s="64"/>
      <c r="Y94" s="55"/>
      <c r="Z94" s="55"/>
      <c r="AA94" s="64"/>
      <c r="AB94" s="65"/>
      <c r="AC94" s="64"/>
      <c r="AD94" s="55"/>
      <c r="AE94" s="65"/>
      <c r="AF94" s="64">
        <v>0.12</v>
      </c>
      <c r="AG94" s="63">
        <f>VLOOKUP(A94,Indiv_Receiving!B:U,18,FALSE)/100</f>
        <v>0.59200000000000008</v>
      </c>
      <c r="AH94" s="55">
        <v>7.1</v>
      </c>
      <c r="AI94" s="65">
        <v>0.08</v>
      </c>
    </row>
    <row r="95" spans="1:35" ht="12.75">
      <c r="A95" s="51" t="s">
        <v>620</v>
      </c>
      <c r="B95" s="52" t="s">
        <v>280</v>
      </c>
      <c r="C95" s="53"/>
      <c r="D95" s="70" t="s">
        <v>89</v>
      </c>
      <c r="E95" s="55">
        <f>(M95*0.04)+(N95*4)+(O95*-2)+(Q95*0.1)+(R95*6)+(T95*0.5)+(U95*0.1)+(V95*6)</f>
        <v>50.589449999999985</v>
      </c>
      <c r="F95" s="56"/>
      <c r="G95" s="55">
        <f>E95/J95</f>
        <v>3.3726299999999991</v>
      </c>
      <c r="H95" s="57"/>
      <c r="I95" s="58"/>
      <c r="J95" s="59">
        <v>15</v>
      </c>
      <c r="K95" s="67"/>
      <c r="L95" s="60"/>
      <c r="M95" s="60"/>
      <c r="N95" s="60"/>
      <c r="O95" s="57"/>
      <c r="P95" s="60"/>
      <c r="Q95" s="60"/>
      <c r="R95" s="59"/>
      <c r="S95" s="60">
        <f>AF95*VLOOKUP(B95,'Team Projections'!A:V,5,0)*J95</f>
        <v>35.009999999999991</v>
      </c>
      <c r="T95" s="60">
        <f>S95*AG95</f>
        <v>29.758499999999991</v>
      </c>
      <c r="U95" s="60">
        <f>AH95*S95</f>
        <v>315.08999999999992</v>
      </c>
      <c r="V95" s="59">
        <f>S95*AI95</f>
        <v>0.70019999999999982</v>
      </c>
      <c r="W95" s="58"/>
      <c r="X95" s="64"/>
      <c r="Y95" s="55"/>
      <c r="Z95" s="55"/>
      <c r="AA95" s="64"/>
      <c r="AB95" s="65"/>
      <c r="AC95" s="64"/>
      <c r="AD95" s="55"/>
      <c r="AE95" s="65"/>
      <c r="AF95" s="64">
        <v>0.06</v>
      </c>
      <c r="AG95" s="63">
        <v>0.85</v>
      </c>
      <c r="AH95" s="55">
        <f>VLOOKUP(A95,Indiv_Receiving!B:U,19,FALSE)</f>
        <v>9</v>
      </c>
      <c r="AI95" s="65">
        <v>0.02</v>
      </c>
    </row>
    <row r="96" spans="1:35" ht="12.75">
      <c r="A96" s="51" t="s">
        <v>621</v>
      </c>
      <c r="B96" s="52" t="s">
        <v>280</v>
      </c>
      <c r="C96" s="53"/>
      <c r="D96" s="70" t="s">
        <v>89</v>
      </c>
      <c r="E96" s="55">
        <f>(M96*0.04)+(N96*4)+(O96*-2)+(Q96*0.1)+(R96*6)+(T96*0.5)+(U96*0.1)+(V96*6)</f>
        <v>28.568159999999995</v>
      </c>
      <c r="F96" s="56"/>
      <c r="G96" s="55">
        <f>E96/J96</f>
        <v>1.9045439999999998</v>
      </c>
      <c r="H96" s="57"/>
      <c r="I96" s="58"/>
      <c r="J96" s="59">
        <v>15</v>
      </c>
      <c r="K96" s="67"/>
      <c r="L96" s="60"/>
      <c r="M96" s="60"/>
      <c r="N96" s="60"/>
      <c r="O96" s="57"/>
      <c r="P96" s="60"/>
      <c r="Q96" s="60"/>
      <c r="R96" s="59"/>
      <c r="S96" s="60">
        <f>AF96*VLOOKUP(B96,'Team Projections'!A:V,5,0)*J96</f>
        <v>35.009999999999991</v>
      </c>
      <c r="T96" s="60">
        <f>S96*AG96</f>
        <v>14.424119999999997</v>
      </c>
      <c r="U96" s="60">
        <f>AH96*S96</f>
        <v>192.55499999999995</v>
      </c>
      <c r="V96" s="59">
        <f>S96*AI96</f>
        <v>0.35009999999999991</v>
      </c>
      <c r="W96" s="58"/>
      <c r="X96" s="64"/>
      <c r="Y96" s="55"/>
      <c r="Z96" s="55"/>
      <c r="AA96" s="64"/>
      <c r="AB96" s="65"/>
      <c r="AC96" s="64"/>
      <c r="AD96" s="55"/>
      <c r="AE96" s="65"/>
      <c r="AF96" s="64">
        <v>0.06</v>
      </c>
      <c r="AG96" s="63">
        <f>VLOOKUP(A96,Indiv_Receiving!B:U,18,FALSE)/100</f>
        <v>0.41200000000000003</v>
      </c>
      <c r="AH96" s="55">
        <v>5.5</v>
      </c>
      <c r="AI96" s="65">
        <v>0.01</v>
      </c>
    </row>
    <row r="97" spans="1:35" ht="12.75">
      <c r="A97" s="73" t="s">
        <v>1039</v>
      </c>
      <c r="B97" s="74" t="s">
        <v>272</v>
      </c>
      <c r="C97" s="53"/>
      <c r="D97" s="154" t="s">
        <v>1038</v>
      </c>
      <c r="E97" s="95">
        <v>28.050127500000002</v>
      </c>
      <c r="F97" s="56"/>
      <c r="G97" s="96">
        <v>1.6500075000000001</v>
      </c>
      <c r="H97" s="57"/>
      <c r="I97" s="78"/>
      <c r="J97" s="59">
        <v>17</v>
      </c>
      <c r="K97" s="60"/>
      <c r="L97" s="60"/>
      <c r="M97" s="61"/>
      <c r="N97" s="55"/>
      <c r="O97" s="62"/>
      <c r="P97" s="60">
        <f>AC97*VLOOKUP(B97,'Team Projections'!A:V,11,0)*J97</f>
        <v>12.852</v>
      </c>
      <c r="Q97" s="60">
        <f>AD97*P97</f>
        <v>44.981999999999999</v>
      </c>
      <c r="R97" s="59">
        <f>P97*AE97</f>
        <v>0.25703999999999999</v>
      </c>
      <c r="S97" s="60">
        <f>AF97*VLOOKUP(B97,'Team Projections'!A:V,5,0)*J97</f>
        <v>19.125</v>
      </c>
      <c r="T97" s="60">
        <f>S97*AG97</f>
        <v>11.761875</v>
      </c>
      <c r="U97" s="60">
        <f>AH97*S97</f>
        <v>114.75</v>
      </c>
      <c r="V97" s="59">
        <f>S97*AI97</f>
        <v>0.38250000000000001</v>
      </c>
      <c r="W97" s="78"/>
      <c r="X97" s="63"/>
      <c r="Y97" s="64"/>
      <c r="Z97" s="55"/>
      <c r="AA97" s="64"/>
      <c r="AB97" s="65"/>
      <c r="AC97" s="147">
        <v>0.03</v>
      </c>
      <c r="AD97" s="55">
        <v>3.5</v>
      </c>
      <c r="AE97" s="65">
        <v>0.02</v>
      </c>
      <c r="AF97" s="148">
        <v>0.03</v>
      </c>
      <c r="AG97" s="63">
        <v>0.61499999999999999</v>
      </c>
      <c r="AH97" s="55">
        <v>6</v>
      </c>
      <c r="AI97" s="65">
        <v>0.02</v>
      </c>
    </row>
    <row r="98" spans="1:35" ht="12.75">
      <c r="A98" s="51" t="s">
        <v>383</v>
      </c>
      <c r="B98" s="52" t="s">
        <v>272</v>
      </c>
      <c r="C98" s="53"/>
      <c r="D98" s="54" t="s">
        <v>90</v>
      </c>
      <c r="E98" s="55">
        <f>(M98*0.04)+(N98*4)+(O98*-2)+(Q98*0.1)+(R98*6)+(T98*0.5)+(U98*0.1)+(V98*6)</f>
        <v>282.65235692307692</v>
      </c>
      <c r="F98" s="56"/>
      <c r="G98" s="55">
        <f>E98/J98</f>
        <v>17.665772307692308</v>
      </c>
      <c r="H98" s="57"/>
      <c r="I98" s="58"/>
      <c r="J98" s="59">
        <v>16</v>
      </c>
      <c r="K98" s="60">
        <f>X98*VLOOKUP(B98,'Team Projections'!A:V,5,0)*J98</f>
        <v>600</v>
      </c>
      <c r="L98" s="60">
        <f>K98*Y98</f>
        <v>388.2</v>
      </c>
      <c r="M98" s="61">
        <f>$Z98*K98</f>
        <v>4140</v>
      </c>
      <c r="N98" s="55">
        <f>AA98*K98</f>
        <v>27</v>
      </c>
      <c r="O98" s="62">
        <f>AB98*K98</f>
        <v>16.799999999999997</v>
      </c>
      <c r="P98" s="60">
        <f>AC98*VLOOKUP(B98,'Team Projections'!A:V,11,0)*J98</f>
        <v>48.384</v>
      </c>
      <c r="Q98" s="60">
        <f>AD98*P98</f>
        <v>203.21280000000002</v>
      </c>
      <c r="R98" s="59">
        <f>P98*AE98</f>
        <v>3.7218461538461542</v>
      </c>
      <c r="S98" s="60"/>
      <c r="T98" s="60"/>
      <c r="U98" s="60"/>
      <c r="V98" s="59"/>
      <c r="W98" s="58"/>
      <c r="X98" s="63">
        <v>1</v>
      </c>
      <c r="Y98" s="64">
        <f>VLOOKUP(A98,Indiv_Passing!B:AD,10,FALSE)/100</f>
        <v>0.64700000000000002</v>
      </c>
      <c r="Z98" s="55">
        <f>VLOOKUP(A98,Indiv_Passing!B:AD,19,FALSE)</f>
        <v>6.9</v>
      </c>
      <c r="AA98" s="64">
        <v>4.4999999999999998E-2</v>
      </c>
      <c r="AB98" s="65">
        <f>VLOOKUP(A98,Indiv_Passing!B:AD,15,FALSE)/100</f>
        <v>2.7999999999999997E-2</v>
      </c>
      <c r="AC98" s="64">
        <v>0.12</v>
      </c>
      <c r="AD98" s="55">
        <f>VLOOKUP(A98,Indiv_Rushing!B:R,14,FALSE)</f>
        <v>4.2</v>
      </c>
      <c r="AE98" s="65">
        <f>VLOOKUP(A98,Indiv_Rushing!B:R,10,FALSE)</f>
        <v>7.6923076923076927E-2</v>
      </c>
      <c r="AF98" s="64"/>
      <c r="AG98" s="63"/>
      <c r="AH98" s="55"/>
      <c r="AI98" s="65"/>
    </row>
    <row r="99" spans="1:35" ht="12.75">
      <c r="A99" s="73" t="s">
        <v>1040</v>
      </c>
      <c r="B99" s="74" t="s">
        <v>272</v>
      </c>
      <c r="C99" s="53"/>
      <c r="D99" s="54" t="s">
        <v>90</v>
      </c>
      <c r="E99" s="95">
        <f>(M99*0.04)+(N99*4)+(O99*-2)+(Q99*0.1)+(R99*6)+(T99*0.5)+(U99*0.1)+(V99*6)</f>
        <v>13.875</v>
      </c>
      <c r="F99" s="56"/>
      <c r="G99" s="96">
        <f>E99/J99</f>
        <v>13.875</v>
      </c>
      <c r="H99" s="57"/>
      <c r="I99" s="78"/>
      <c r="J99" s="59">
        <v>1</v>
      </c>
      <c r="K99" s="60">
        <f>X99*VLOOKUP(B99,'Team Projections'!A:V,5,0)*J99</f>
        <v>37.5</v>
      </c>
      <c r="L99" s="60">
        <f>K99*Y99</f>
        <v>23.0625</v>
      </c>
      <c r="M99" s="61">
        <f>$Z99*K99</f>
        <v>243.75</v>
      </c>
      <c r="N99" s="55">
        <f>AA99*K99</f>
        <v>1.5</v>
      </c>
      <c r="O99" s="62">
        <f>AB99*K99</f>
        <v>0.9375</v>
      </c>
      <c r="P99" s="105"/>
      <c r="Q99" s="105"/>
      <c r="R99" s="39"/>
      <c r="S99" s="60"/>
      <c r="T99" s="105"/>
      <c r="U99" s="105"/>
      <c r="V99" s="39"/>
      <c r="W99" s="78"/>
      <c r="X99" s="63">
        <v>1</v>
      </c>
      <c r="Y99" s="64">
        <v>0.61499999999999999</v>
      </c>
      <c r="Z99" s="55">
        <v>6.5</v>
      </c>
      <c r="AA99" s="64">
        <v>0.04</v>
      </c>
      <c r="AB99" s="65">
        <v>2.5000000000000001E-2</v>
      </c>
      <c r="AC99" s="104"/>
      <c r="AD99" s="55"/>
      <c r="AE99" s="65"/>
      <c r="AF99" s="104"/>
      <c r="AG99" s="63"/>
      <c r="AH99" s="55"/>
      <c r="AI99" s="65"/>
    </row>
    <row r="100" spans="1:35" ht="12.75">
      <c r="A100" s="51" t="s">
        <v>526</v>
      </c>
      <c r="B100" s="52" t="s">
        <v>272</v>
      </c>
      <c r="C100" s="53"/>
      <c r="D100" s="66" t="s">
        <v>88</v>
      </c>
      <c r="E100" s="55">
        <f>(M100*0.04)+(N100*4)+(O100*-2)+(Q100*0.1)+(R100*6)+(T100*0.5)+(U100*0.1)+(V100*6)</f>
        <v>121.96229600719428</v>
      </c>
      <c r="F100" s="56"/>
      <c r="G100" s="55">
        <f>E100/J100</f>
        <v>8.7115925719424485</v>
      </c>
      <c r="H100" s="57"/>
      <c r="I100" s="58"/>
      <c r="J100" s="59">
        <v>14</v>
      </c>
      <c r="K100" s="67"/>
      <c r="L100" s="60"/>
      <c r="M100" s="60"/>
      <c r="N100" s="60"/>
      <c r="O100" s="57"/>
      <c r="P100" s="60">
        <f>AC100*VLOOKUP(B100,'Team Projections'!A:V,11,0)*J100</f>
        <v>134.06400000000002</v>
      </c>
      <c r="Q100" s="60">
        <f>AD100*P100</f>
        <v>496.03680000000008</v>
      </c>
      <c r="R100" s="59">
        <f>P100*AE100</f>
        <v>3.8579568345323749</v>
      </c>
      <c r="S100" s="60">
        <f>AF100*VLOOKUP(B100,'Team Projections'!A:V,5,0)*J100</f>
        <v>47.25</v>
      </c>
      <c r="T100" s="60">
        <f>S100*AG100</f>
        <v>35.106749999999998</v>
      </c>
      <c r="U100" s="60">
        <f>AH100*S100</f>
        <v>245.70000000000002</v>
      </c>
      <c r="V100" s="59">
        <f>S100*AI100</f>
        <v>1.1812500000000001</v>
      </c>
      <c r="W100" s="58"/>
      <c r="X100" s="64"/>
      <c r="Y100" s="55"/>
      <c r="Z100" s="55"/>
      <c r="AA100" s="64"/>
      <c r="AB100" s="65"/>
      <c r="AC100" s="64">
        <v>0.38</v>
      </c>
      <c r="AD100" s="55">
        <f>VLOOKUP(A100,Indiv_Rushing!B:R,14,FALSE)</f>
        <v>3.7</v>
      </c>
      <c r="AE100" s="65">
        <f>VLOOKUP(A100,Indiv_Rushing!B:R,10,FALSE)</f>
        <v>2.8776978417266189E-2</v>
      </c>
      <c r="AF100" s="64">
        <v>0.09</v>
      </c>
      <c r="AG100" s="63">
        <f>VLOOKUP(A100,Indiv_Receiving!B:U,18,FALSE)/100</f>
        <v>0.74299999999999999</v>
      </c>
      <c r="AH100" s="55">
        <v>5.2</v>
      </c>
      <c r="AI100" s="65">
        <v>2.5000000000000001E-2</v>
      </c>
    </row>
    <row r="101" spans="1:35" ht="15.75" customHeight="1">
      <c r="A101" s="51" t="s">
        <v>566</v>
      </c>
      <c r="B101" s="52" t="s">
        <v>272</v>
      </c>
      <c r="C101" s="53"/>
      <c r="D101" s="66" t="s">
        <v>88</v>
      </c>
      <c r="E101" s="55">
        <f>(M101*0.04)+(N101*4)+(O101*-2)+(Q101*0.1)+(R101*6)+(T101*0.5)+(U101*0.1)+(V101*6)</f>
        <v>86.19316363636365</v>
      </c>
      <c r="F101" s="56"/>
      <c r="G101" s="55">
        <f>E101/J101</f>
        <v>6.156654545454546</v>
      </c>
      <c r="H101" s="57"/>
      <c r="I101" s="58"/>
      <c r="J101" s="59">
        <v>14</v>
      </c>
      <c r="K101" s="67"/>
      <c r="L101" s="60"/>
      <c r="M101" s="60"/>
      <c r="N101" s="60"/>
      <c r="O101" s="57"/>
      <c r="P101" s="60">
        <f>AC101*VLOOKUP(B101,'Team Projections'!A:V,11,0)*J101</f>
        <v>105.83999999999999</v>
      </c>
      <c r="Q101" s="60">
        <f>AD101*P101</f>
        <v>391.608</v>
      </c>
      <c r="R101" s="59">
        <f>P101*AE101</f>
        <v>3.8487272727272721</v>
      </c>
      <c r="S101" s="60">
        <f>AF101*VLOOKUP(B101,'Team Projections'!A:V,5,0)*J101</f>
        <v>21</v>
      </c>
      <c r="T101" s="60">
        <f>S101*AG101</f>
        <v>16.8</v>
      </c>
      <c r="U101" s="60">
        <f>AH101*S101</f>
        <v>102.9</v>
      </c>
      <c r="V101" s="59">
        <f>S101*AI101</f>
        <v>0.875</v>
      </c>
      <c r="W101" s="58"/>
      <c r="X101" s="64"/>
      <c r="Y101" s="55"/>
      <c r="Z101" s="55"/>
      <c r="AA101" s="64"/>
      <c r="AB101" s="65"/>
      <c r="AC101" s="64">
        <v>0.3</v>
      </c>
      <c r="AD101" s="55">
        <f>VLOOKUP(A101,Indiv_Rushing!B:R,14,FALSE)</f>
        <v>3.7</v>
      </c>
      <c r="AE101" s="65">
        <f>VLOOKUP(A101,Indiv_Rushing!B:R,10,FALSE)</f>
        <v>3.6363636363636362E-2</v>
      </c>
      <c r="AF101" s="64">
        <v>0.04</v>
      </c>
      <c r="AG101" s="63">
        <f>VLOOKUP(A101,Indiv_Receiving!B:U,18,FALSE)/100</f>
        <v>0.8</v>
      </c>
      <c r="AH101" s="55">
        <f>VLOOKUP(A101,Indiv_Receiving!B:U,19,FALSE)</f>
        <v>4.9000000000000004</v>
      </c>
      <c r="AI101" s="65">
        <f>VLOOKUP(A101,Indiv_Receiving!B:U,12,FALSE)</f>
        <v>4.1666666666666664E-2</v>
      </c>
    </row>
    <row r="102" spans="1:35" ht="12.75">
      <c r="A102" s="51" t="s">
        <v>599</v>
      </c>
      <c r="B102" s="52" t="s">
        <v>272</v>
      </c>
      <c r="C102" s="53"/>
      <c r="D102" s="66" t="s">
        <v>88</v>
      </c>
      <c r="E102" s="55">
        <f>(M102*0.04)+(N102*4)+(O102*-2)+(Q102*0.1)+(R102*6)+(T102*0.5)+(U102*0.1)+(V102*6)</f>
        <v>27.562500000000007</v>
      </c>
      <c r="F102" s="56"/>
      <c r="G102" s="55">
        <f>E102/J102</f>
        <v>1.9687500000000004</v>
      </c>
      <c r="H102" s="57"/>
      <c r="I102" s="58"/>
      <c r="J102" s="59">
        <v>14</v>
      </c>
      <c r="K102" s="67"/>
      <c r="L102" s="60"/>
      <c r="M102" s="60"/>
      <c r="N102" s="60"/>
      <c r="O102" s="57"/>
      <c r="P102" s="60">
        <f>AC102*VLOOKUP(B102,'Team Projections'!A:V,11,0)*J102</f>
        <v>17.64</v>
      </c>
      <c r="Q102" s="60">
        <f>AD102*P102</f>
        <v>72.323999999999998</v>
      </c>
      <c r="R102" s="59">
        <f>P102*AE102</f>
        <v>0.2646</v>
      </c>
      <c r="S102" s="60">
        <f>AF102*VLOOKUP(B102,'Team Projections'!A:V,5,0)*J102</f>
        <v>18.375000000000004</v>
      </c>
      <c r="T102" s="60">
        <f>S102*AG102</f>
        <v>11.025000000000002</v>
      </c>
      <c r="U102" s="60">
        <f>AH102*S102</f>
        <v>110.25000000000003</v>
      </c>
      <c r="V102" s="59">
        <f>S102*AI102</f>
        <v>0.3675000000000001</v>
      </c>
      <c r="W102" s="58"/>
      <c r="X102" s="64"/>
      <c r="Y102" s="55"/>
      <c r="Z102" s="55"/>
      <c r="AA102" s="64"/>
      <c r="AB102" s="65"/>
      <c r="AC102" s="64">
        <v>0.05</v>
      </c>
      <c r="AD102" s="55">
        <f>VLOOKUP(A102,Indiv_Rushing!B:R,14,FALSE)</f>
        <v>4.0999999999999996</v>
      </c>
      <c r="AE102" s="65">
        <v>1.4999999999999999E-2</v>
      </c>
      <c r="AF102" s="64">
        <v>3.5000000000000003E-2</v>
      </c>
      <c r="AG102" s="63">
        <f>VLOOKUP(A102,Indiv_Receiving!B:U,18,FALSE)/100</f>
        <v>0.6</v>
      </c>
      <c r="AH102" s="55">
        <v>6</v>
      </c>
      <c r="AI102" s="65">
        <v>0.02</v>
      </c>
    </row>
    <row r="103" spans="1:35" ht="12.75">
      <c r="A103" s="51" t="s">
        <v>386</v>
      </c>
      <c r="B103" s="52" t="s">
        <v>272</v>
      </c>
      <c r="C103" s="53"/>
      <c r="D103" s="69" t="s">
        <v>91</v>
      </c>
      <c r="E103" s="55">
        <f>(M103*0.04)+(N103*4)+(O103*-2)+(Q103*0.1)+(R103*6)+(T103*0.5)+(U103*0.1)+(V103*6)</f>
        <v>100.659375</v>
      </c>
      <c r="F103" s="56"/>
      <c r="G103" s="55">
        <f>E103/J103</f>
        <v>6.7106249999999994</v>
      </c>
      <c r="H103" s="57"/>
      <c r="I103" s="58"/>
      <c r="J103" s="59">
        <v>15</v>
      </c>
      <c r="K103" s="67"/>
      <c r="L103" s="60"/>
      <c r="M103" s="60"/>
      <c r="N103" s="60"/>
      <c r="O103" s="57"/>
      <c r="P103" s="60"/>
      <c r="Q103" s="60"/>
      <c r="R103" s="59"/>
      <c r="S103" s="60">
        <f>AF103*VLOOKUP(B103,'Team Projections'!A:V,5,0)*J103</f>
        <v>84.375</v>
      </c>
      <c r="T103" s="60">
        <f>S103*AG103</f>
        <v>57.881249999999994</v>
      </c>
      <c r="U103" s="60">
        <f>S103*AH103</f>
        <v>540</v>
      </c>
      <c r="V103" s="59">
        <f>S103*AI103</f>
        <v>2.9531250000000004</v>
      </c>
      <c r="W103" s="58"/>
      <c r="X103" s="64"/>
      <c r="Y103" s="55"/>
      <c r="Z103" s="55"/>
      <c r="AA103" s="64"/>
      <c r="AB103" s="65"/>
      <c r="AC103" s="64"/>
      <c r="AD103" s="55"/>
      <c r="AE103" s="65"/>
      <c r="AF103" s="64">
        <v>0.15</v>
      </c>
      <c r="AG103" s="63">
        <f>VLOOKUP(A103,Indiv_Receiving!B:U,18,FALSE)/100</f>
        <v>0.68599999999999994</v>
      </c>
      <c r="AH103" s="55">
        <v>6.4</v>
      </c>
      <c r="AI103" s="65">
        <v>3.5000000000000003E-2</v>
      </c>
    </row>
    <row r="104" spans="1:35" ht="12.75">
      <c r="A104" s="51" t="s">
        <v>600</v>
      </c>
      <c r="B104" s="52" t="s">
        <v>272</v>
      </c>
      <c r="C104" s="53"/>
      <c r="D104" s="69" t="s">
        <v>91</v>
      </c>
      <c r="E104" s="55">
        <f>(M104*0.04)+(N104*4)+(O104*-2)+(Q104*0.1)+(R104*6)+(T104*0.5)+(U104*0.1)+(V104*6)</f>
        <v>42.768749999999997</v>
      </c>
      <c r="F104" s="56"/>
      <c r="G104" s="55">
        <f>E104/J104</f>
        <v>2.8512499999999998</v>
      </c>
      <c r="H104" s="57"/>
      <c r="I104" s="58"/>
      <c r="J104" s="59">
        <v>15</v>
      </c>
      <c r="K104" s="67"/>
      <c r="L104" s="60"/>
      <c r="M104" s="60"/>
      <c r="N104" s="60"/>
      <c r="O104" s="57"/>
      <c r="P104" s="60"/>
      <c r="Q104" s="60"/>
      <c r="R104" s="59"/>
      <c r="S104" s="60">
        <f>AF104*VLOOKUP(B104,'Team Projections'!A:V,5,0)*J104</f>
        <v>33.75</v>
      </c>
      <c r="T104" s="60">
        <f>S104*AG104</f>
        <v>25.3125</v>
      </c>
      <c r="U104" s="60">
        <f>S104*AH104</f>
        <v>226.125</v>
      </c>
      <c r="V104" s="59">
        <f>S104*AI104</f>
        <v>1.25</v>
      </c>
      <c r="W104" s="58"/>
      <c r="X104" s="64"/>
      <c r="Y104" s="55"/>
      <c r="Z104" s="55"/>
      <c r="AA104" s="64"/>
      <c r="AB104" s="65"/>
      <c r="AC104" s="64"/>
      <c r="AD104" s="55"/>
      <c r="AE104" s="65"/>
      <c r="AF104" s="64">
        <v>0.06</v>
      </c>
      <c r="AG104" s="63">
        <f>VLOOKUP(A104,Indiv_Receiving!B:U,18,FALSE)/100</f>
        <v>0.75</v>
      </c>
      <c r="AH104" s="55">
        <f>VLOOKUP(A104,Indiv_Receiving!B:U,19,FALSE)</f>
        <v>6.7</v>
      </c>
      <c r="AI104" s="65">
        <f>VLOOKUP(A104,Indiv_Receiving!B:U,12,FALSE)</f>
        <v>3.7037037037037035E-2</v>
      </c>
    </row>
    <row r="105" spans="1:35" ht="12.75">
      <c r="A105" s="51" t="s">
        <v>387</v>
      </c>
      <c r="B105" s="52" t="s">
        <v>272</v>
      </c>
      <c r="C105" s="53"/>
      <c r="D105" s="70" t="s">
        <v>89</v>
      </c>
      <c r="E105" s="55">
        <f>(M105*0.04)+(N105*4)+(O105*-2)+(Q105*0.1)+(R105*6)+(T105*0.5)+(U105*0.1)+(V105*6)</f>
        <v>269.48609999999996</v>
      </c>
      <c r="F105" s="56"/>
      <c r="G105" s="55">
        <f>E105/J105</f>
        <v>17.965739999999997</v>
      </c>
      <c r="H105" s="57"/>
      <c r="I105" s="58"/>
      <c r="J105" s="59">
        <v>15</v>
      </c>
      <c r="K105" s="67"/>
      <c r="L105" s="60"/>
      <c r="M105" s="60"/>
      <c r="N105" s="60"/>
      <c r="O105" s="57"/>
      <c r="P105" s="60">
        <f>AC105*VLOOKUP(B105,'Team Projections'!A:V,11,0)*J105</f>
        <v>3.7800000000000002</v>
      </c>
      <c r="Q105" s="60">
        <f>AD105*P105</f>
        <v>18.900000000000002</v>
      </c>
      <c r="R105" s="59">
        <f>P105*AE105</f>
        <v>7.5600000000000001E-2</v>
      </c>
      <c r="S105" s="60">
        <f>AF105*VLOOKUP(B105,'Team Projections'!A:V,5,0)*J105</f>
        <v>174.375</v>
      </c>
      <c r="T105" s="60">
        <f>S105*AG105</f>
        <v>115.78500000000001</v>
      </c>
      <c r="U105" s="60">
        <f>AH105*S105</f>
        <v>1412.4375</v>
      </c>
      <c r="V105" s="59">
        <f>S105*AI105</f>
        <v>11.334375</v>
      </c>
      <c r="W105" s="58"/>
      <c r="X105" s="64"/>
      <c r="Y105" s="55"/>
      <c r="Z105" s="55"/>
      <c r="AA105" s="64"/>
      <c r="AB105" s="65"/>
      <c r="AC105" s="64">
        <v>0.01</v>
      </c>
      <c r="AD105" s="55">
        <f>VLOOKUP(A105,Indiv_Rushing!B:R,14,FALSE)</f>
        <v>5</v>
      </c>
      <c r="AE105" s="65">
        <v>0.02</v>
      </c>
      <c r="AF105" s="64">
        <v>0.31</v>
      </c>
      <c r="AG105" s="63">
        <f>VLOOKUP(A105,Indiv_Receiving!B:U,18,FALSE)/100</f>
        <v>0.66400000000000003</v>
      </c>
      <c r="AH105" s="55">
        <v>8.1</v>
      </c>
      <c r="AI105" s="65">
        <v>6.5000000000000002E-2</v>
      </c>
    </row>
    <row r="106" spans="1:35" ht="12.75">
      <c r="A106" s="51" t="s">
        <v>389</v>
      </c>
      <c r="B106" s="52" t="s">
        <v>272</v>
      </c>
      <c r="C106" s="53"/>
      <c r="D106" s="70" t="s">
        <v>89</v>
      </c>
      <c r="E106" s="55">
        <f>(M106*0.04)+(N106*4)+(O106*-2)+(Q106*0.1)+(R106*6)+(T106*0.5)+(U106*0.1)+(V106*6)</f>
        <v>103.27500000000001</v>
      </c>
      <c r="F106" s="56"/>
      <c r="G106" s="55">
        <f>E106/J106</f>
        <v>6.8850000000000007</v>
      </c>
      <c r="H106" s="57"/>
      <c r="I106" s="58"/>
      <c r="J106" s="59">
        <v>15</v>
      </c>
      <c r="K106" s="67"/>
      <c r="L106" s="60"/>
      <c r="M106" s="60"/>
      <c r="N106" s="60"/>
      <c r="O106" s="57"/>
      <c r="P106" s="60"/>
      <c r="Q106" s="60"/>
      <c r="R106" s="59"/>
      <c r="S106" s="60">
        <f>AF106*VLOOKUP(B106,'Team Projections'!A:V,5,0)*J106</f>
        <v>67.5</v>
      </c>
      <c r="T106" s="60">
        <f>S106*AG106</f>
        <v>41.85</v>
      </c>
      <c r="U106" s="60">
        <f>AH106*S106</f>
        <v>519.75</v>
      </c>
      <c r="V106" s="59">
        <f>S106*AI106</f>
        <v>5.0625</v>
      </c>
      <c r="W106" s="58"/>
      <c r="X106" s="64"/>
      <c r="Y106" s="55"/>
      <c r="Z106" s="55"/>
      <c r="AA106" s="64"/>
      <c r="AB106" s="65"/>
      <c r="AC106" s="64"/>
      <c r="AD106" s="55"/>
      <c r="AE106" s="65"/>
      <c r="AF106" s="64">
        <v>0.12</v>
      </c>
      <c r="AG106" s="63">
        <f>VLOOKUP(A106,Indiv_Receiving!B:U,18,FALSE)/100</f>
        <v>0.62</v>
      </c>
      <c r="AH106" s="55">
        <f>VLOOKUP(A106,Indiv_Receiving!B:U,19,FALSE)</f>
        <v>7.7</v>
      </c>
      <c r="AI106" s="65">
        <v>7.4999999999999997E-2</v>
      </c>
    </row>
    <row r="107" spans="1:35" ht="12.75">
      <c r="A107" s="51" t="s">
        <v>601</v>
      </c>
      <c r="B107" s="52" t="s">
        <v>272</v>
      </c>
      <c r="C107" s="53"/>
      <c r="D107" s="70" t="s">
        <v>89</v>
      </c>
      <c r="E107" s="55">
        <f>(M107*0.04)+(N107*4)+(O107*-2)+(Q107*0.1)+(R107*6)+(T107*0.5)+(U107*0.1)+(V107*6)</f>
        <v>59.789025000000002</v>
      </c>
      <c r="F107" s="56"/>
      <c r="G107" s="55">
        <f>E107/J107</f>
        <v>3.985935</v>
      </c>
      <c r="H107" s="57"/>
      <c r="I107" s="58"/>
      <c r="J107" s="59">
        <v>15</v>
      </c>
      <c r="K107" s="67"/>
      <c r="L107" s="60"/>
      <c r="M107" s="60"/>
      <c r="N107" s="60"/>
      <c r="O107" s="57"/>
      <c r="P107" s="60">
        <f>AC107*VLOOKUP(B107,'Team Projections'!A:V,11,0)*J107</f>
        <v>1.8900000000000001</v>
      </c>
      <c r="Q107" s="60">
        <f>AD107*P107</f>
        <v>4.7250000000000005</v>
      </c>
      <c r="R107" s="59">
        <f>P107*AE107</f>
        <v>1.89E-2</v>
      </c>
      <c r="S107" s="60">
        <f>AF107*VLOOKUP(B107,'Team Projections'!A:V,5,0)*J107</f>
        <v>56.25</v>
      </c>
      <c r="T107" s="60">
        <f>S107*AG107</f>
        <v>22.78125</v>
      </c>
      <c r="U107" s="60">
        <f>AH107*S107</f>
        <v>376.875</v>
      </c>
      <c r="V107" s="59">
        <f>S107*AI107</f>
        <v>1.6875</v>
      </c>
      <c r="W107" s="58"/>
      <c r="X107" s="64"/>
      <c r="Y107" s="55"/>
      <c r="Z107" s="55"/>
      <c r="AA107" s="64"/>
      <c r="AB107" s="65"/>
      <c r="AC107" s="64">
        <v>5.0000000000000001E-3</v>
      </c>
      <c r="AD107" s="55">
        <f>VLOOKUP(A107,Indiv_Rushing!B:R,14,FALSE)</f>
        <v>2.5</v>
      </c>
      <c r="AE107" s="65">
        <v>0.01</v>
      </c>
      <c r="AF107" s="64">
        <v>0.1</v>
      </c>
      <c r="AG107" s="63">
        <f>VLOOKUP(A107,Indiv_Receiving!B:U,18,FALSE)/100</f>
        <v>0.40500000000000003</v>
      </c>
      <c r="AH107" s="55">
        <v>6.7</v>
      </c>
      <c r="AI107" s="65">
        <v>0.03</v>
      </c>
    </row>
    <row r="108" spans="1:35" ht="12.75">
      <c r="A108" s="68" t="s">
        <v>390</v>
      </c>
      <c r="B108" s="52" t="s">
        <v>272</v>
      </c>
      <c r="C108" s="53"/>
      <c r="D108" s="70" t="s">
        <v>89</v>
      </c>
      <c r="E108" s="55">
        <f>(M108*0.04)+(N108*4)+(O108*-2)+(Q108*0.1)+(R108*6)+(T108*0.5)+(U108*0.1)+(V108*6)</f>
        <v>45.675000000000011</v>
      </c>
      <c r="F108" s="56"/>
      <c r="G108" s="55">
        <f>E108/J108</f>
        <v>3.0450000000000008</v>
      </c>
      <c r="H108" s="57"/>
      <c r="I108" s="58"/>
      <c r="J108" s="59">
        <v>15</v>
      </c>
      <c r="K108" s="67"/>
      <c r="L108" s="60"/>
      <c r="M108" s="60"/>
      <c r="N108" s="60"/>
      <c r="O108" s="57"/>
      <c r="P108" s="60"/>
      <c r="Q108" s="60"/>
      <c r="R108" s="59"/>
      <c r="S108" s="60">
        <f>AF108*VLOOKUP(B108,'Team Projections'!A:V,5,0)*J108</f>
        <v>39.375000000000007</v>
      </c>
      <c r="T108" s="60">
        <f>S108*AG108</f>
        <v>15.750000000000004</v>
      </c>
      <c r="U108" s="60">
        <f>AH108*S108</f>
        <v>248.06250000000003</v>
      </c>
      <c r="V108" s="59">
        <f>S108*AI108</f>
        <v>2.1656250000000004</v>
      </c>
      <c r="W108" s="58"/>
      <c r="X108" s="64"/>
      <c r="Y108" s="55"/>
      <c r="Z108" s="55"/>
      <c r="AA108" s="64"/>
      <c r="AB108" s="65"/>
      <c r="AC108" s="64"/>
      <c r="AD108" s="55"/>
      <c r="AE108" s="65"/>
      <c r="AF108" s="64">
        <v>7.0000000000000007E-2</v>
      </c>
      <c r="AG108" s="63">
        <f>VLOOKUP(A108,Indiv_Receiving!B:U,18,FALSE)/100</f>
        <v>0.4</v>
      </c>
      <c r="AH108" s="55">
        <v>6.3</v>
      </c>
      <c r="AI108" s="65">
        <v>5.5E-2</v>
      </c>
    </row>
    <row r="109" spans="1:35" ht="12.75">
      <c r="A109" s="73" t="s">
        <v>1039</v>
      </c>
      <c r="B109" s="74" t="s">
        <v>289</v>
      </c>
      <c r="C109" s="53"/>
      <c r="D109" s="154" t="s">
        <v>1038</v>
      </c>
      <c r="E109" s="95">
        <v>26.157857500000002</v>
      </c>
      <c r="F109" s="56"/>
      <c r="G109" s="96">
        <v>1.5386975000000001</v>
      </c>
      <c r="H109" s="57"/>
      <c r="I109" s="78"/>
      <c r="J109" s="59">
        <v>17</v>
      </c>
      <c r="K109" s="60"/>
      <c r="L109" s="60"/>
      <c r="M109" s="61"/>
      <c r="N109" s="55"/>
      <c r="O109" s="62"/>
      <c r="P109" s="60">
        <f>AC109*VLOOKUP(B109,'Team Projections'!A:V,11,0)*J109</f>
        <v>13.821000000000002</v>
      </c>
      <c r="Q109" s="60">
        <f>AD109*P109</f>
        <v>48.373500000000007</v>
      </c>
      <c r="R109" s="59">
        <f>P109*AE109</f>
        <v>0.27642000000000005</v>
      </c>
      <c r="S109" s="60">
        <f>AF109*VLOOKUP(B109,'Team Projections'!A:V,5,0)*J109</f>
        <v>17.084999999999997</v>
      </c>
      <c r="T109" s="60">
        <f>S109*AG109</f>
        <v>10.507274999999998</v>
      </c>
      <c r="U109" s="60">
        <f>AH109*S109</f>
        <v>102.50999999999999</v>
      </c>
      <c r="V109" s="59">
        <f>S109*AI109</f>
        <v>0.34169999999999995</v>
      </c>
      <c r="W109" s="78"/>
      <c r="X109" s="63"/>
      <c r="Y109" s="64"/>
      <c r="Z109" s="55"/>
      <c r="AA109" s="64"/>
      <c r="AB109" s="65"/>
      <c r="AC109" s="147">
        <v>0.03</v>
      </c>
      <c r="AD109" s="55">
        <v>3.5</v>
      </c>
      <c r="AE109" s="65">
        <v>0.02</v>
      </c>
      <c r="AF109" s="148">
        <v>0.03</v>
      </c>
      <c r="AG109" s="63">
        <v>0.61499999999999999</v>
      </c>
      <c r="AH109" s="55">
        <v>6</v>
      </c>
      <c r="AI109" s="65">
        <v>0.02</v>
      </c>
    </row>
    <row r="110" spans="1:35" ht="12.75">
      <c r="A110" s="51" t="s">
        <v>525</v>
      </c>
      <c r="B110" s="52" t="s">
        <v>289</v>
      </c>
      <c r="C110" s="53"/>
      <c r="D110" s="54" t="s">
        <v>90</v>
      </c>
      <c r="E110" s="55">
        <f>(M110*0.04)+(N110*4)+(O110*-2)+(Q110*0.1)+(R110*6)+(T110*0.5)+(U110*0.1)+(V110*6)</f>
        <v>280.15975652173915</v>
      </c>
      <c r="F110" s="56"/>
      <c r="G110" s="55">
        <f>E110/J110</f>
        <v>17.509984782608697</v>
      </c>
      <c r="H110" s="57"/>
      <c r="I110" s="58"/>
      <c r="J110" s="59">
        <v>16</v>
      </c>
      <c r="K110" s="60">
        <f>X110*VLOOKUP(B110,'Team Projections'!A:V,5,0)*J110</f>
        <v>536</v>
      </c>
      <c r="L110" s="60">
        <f>K110*Y110</f>
        <v>355.36799999999994</v>
      </c>
      <c r="M110" s="61">
        <f>$Z110*K110</f>
        <v>3591.2000000000003</v>
      </c>
      <c r="N110" s="55">
        <f>AA110*K110</f>
        <v>27.872</v>
      </c>
      <c r="O110" s="62">
        <f>AB110*K110</f>
        <v>11.256</v>
      </c>
      <c r="P110" s="60">
        <f>AC110*VLOOKUP(B110,'Team Projections'!A:V,11,0)*J110</f>
        <v>65.040000000000006</v>
      </c>
      <c r="Q110" s="60">
        <f>AD110*P110</f>
        <v>305.68800000000005</v>
      </c>
      <c r="R110" s="59">
        <f>P110*AE110</f>
        <v>2.8278260869565219</v>
      </c>
      <c r="S110" s="60"/>
      <c r="T110" s="60"/>
      <c r="U110" s="60"/>
      <c r="V110" s="59"/>
      <c r="W110" s="58"/>
      <c r="X110" s="63">
        <v>1</v>
      </c>
      <c r="Y110" s="64">
        <f>VLOOKUP(A110,Indiv_Passing!B:AD,10,FALSE)/100</f>
        <v>0.66299999999999992</v>
      </c>
      <c r="Z110" s="55">
        <f>VLOOKUP(A110,Indiv_Passing!B:AD,19,FALSE)</f>
        <v>6.7</v>
      </c>
      <c r="AA110" s="64">
        <v>5.1999999999999998E-2</v>
      </c>
      <c r="AB110" s="65">
        <f>VLOOKUP(A110,Indiv_Passing!B:AD,15,FALSE)/100</f>
        <v>2.1000000000000001E-2</v>
      </c>
      <c r="AC110" s="64">
        <v>0.15</v>
      </c>
      <c r="AD110" s="55">
        <f>VLOOKUP(A110,Indiv_Rushing!B:R,14,FALSE)</f>
        <v>4.7</v>
      </c>
      <c r="AE110" s="65">
        <f>VLOOKUP(A110,Indiv_Rushing!B:R,10,FALSE)</f>
        <v>4.3478260869565216E-2</v>
      </c>
      <c r="AF110" s="64"/>
      <c r="AG110" s="63"/>
      <c r="AH110" s="55"/>
      <c r="AI110" s="65"/>
    </row>
    <row r="111" spans="1:35" ht="12.75">
      <c r="A111" s="73" t="s">
        <v>772</v>
      </c>
      <c r="B111" s="74" t="s">
        <v>289</v>
      </c>
      <c r="C111" s="53"/>
      <c r="D111" s="54" t="s">
        <v>90</v>
      </c>
      <c r="E111" s="95">
        <f>(M111*0.04)+(N111*4)+(O111*-2)+(Q111*0.1)+(R111*6)+(T111*0.5)+(U111*0.1)+(V111*6)</f>
        <v>12.395</v>
      </c>
      <c r="F111" s="56"/>
      <c r="G111" s="96">
        <f>E111/J111</f>
        <v>12.395</v>
      </c>
      <c r="H111" s="57"/>
      <c r="I111" s="78"/>
      <c r="J111" s="59">
        <v>1</v>
      </c>
      <c r="K111" s="60">
        <f>X111*VLOOKUP(B111,'Team Projections'!A:V,5,0)*J111</f>
        <v>33.5</v>
      </c>
      <c r="L111" s="60">
        <f>K111*Y111</f>
        <v>20.602499999999999</v>
      </c>
      <c r="M111" s="61">
        <f>$Z111*K111</f>
        <v>217.75</v>
      </c>
      <c r="N111" s="55">
        <f>AA111*K111</f>
        <v>1.34</v>
      </c>
      <c r="O111" s="62">
        <f>AB111*K111</f>
        <v>0.83750000000000002</v>
      </c>
      <c r="P111" s="105"/>
      <c r="Q111" s="105"/>
      <c r="R111" s="39"/>
      <c r="S111" s="60"/>
      <c r="T111" s="105"/>
      <c r="U111" s="105"/>
      <c r="V111" s="39"/>
      <c r="W111" s="78"/>
      <c r="X111" s="63">
        <v>1</v>
      </c>
      <c r="Y111" s="64">
        <v>0.61499999999999999</v>
      </c>
      <c r="Z111" s="55">
        <v>6.5</v>
      </c>
      <c r="AA111" s="64">
        <v>0.04</v>
      </c>
      <c r="AB111" s="65">
        <v>2.5000000000000001E-2</v>
      </c>
      <c r="AC111" s="104"/>
      <c r="AD111" s="55"/>
      <c r="AE111" s="65"/>
      <c r="AF111" s="104"/>
      <c r="AG111" s="63"/>
      <c r="AH111" s="55"/>
      <c r="AI111" s="65"/>
    </row>
    <row r="112" spans="1:35" ht="12.75">
      <c r="A112" s="51" t="s">
        <v>527</v>
      </c>
      <c r="B112" s="52" t="s">
        <v>289</v>
      </c>
      <c r="C112" s="53"/>
      <c r="D112" s="66" t="s">
        <v>88</v>
      </c>
      <c r="E112" s="55">
        <f>(M112*0.04)+(N112*4)+(O112*-2)+(Q112*0.1)+(R112*6)+(T112*0.5)+(U112*0.1)+(V112*6)</f>
        <v>96.594939159292053</v>
      </c>
      <c r="F112" s="56"/>
      <c r="G112" s="55">
        <f>E112/J112</f>
        <v>6.4396626106194699</v>
      </c>
      <c r="H112" s="57"/>
      <c r="I112" s="58"/>
      <c r="J112" s="59">
        <v>15</v>
      </c>
      <c r="K112" s="67"/>
      <c r="L112" s="60"/>
      <c r="M112" s="60"/>
      <c r="N112" s="60"/>
      <c r="O112" s="57"/>
      <c r="P112" s="60">
        <f>AC112*VLOOKUP(B112,'Team Projections'!A:V,11,0)*J112</f>
        <v>81.300000000000011</v>
      </c>
      <c r="Q112" s="60">
        <f>AD112*P112</f>
        <v>357.72000000000008</v>
      </c>
      <c r="R112" s="59">
        <f>P112*AE112</f>
        <v>0.71946902654867262</v>
      </c>
      <c r="S112" s="60">
        <f>AF112*VLOOKUP(B112,'Team Projections'!A:V,5,0)*J112</f>
        <v>50.25</v>
      </c>
      <c r="T112" s="60">
        <f>S112*AG112</f>
        <v>44.672249999999998</v>
      </c>
      <c r="U112" s="60">
        <f>AH112*S112</f>
        <v>175.875</v>
      </c>
      <c r="V112" s="59">
        <f>S112*AI112</f>
        <v>2.7637499999999999</v>
      </c>
      <c r="W112" s="58"/>
      <c r="X112" s="64"/>
      <c r="Y112" s="55"/>
      <c r="Z112" s="55"/>
      <c r="AA112" s="64"/>
      <c r="AB112" s="65"/>
      <c r="AC112" s="64">
        <v>0.2</v>
      </c>
      <c r="AD112" s="55">
        <f>VLOOKUP(A112,Indiv_Rushing!B:R,14,FALSE)</f>
        <v>4.4000000000000004</v>
      </c>
      <c r="AE112" s="65">
        <f>VLOOKUP(A112,Indiv_Rushing!B:R,10,FALSE)</f>
        <v>8.8495575221238937E-3</v>
      </c>
      <c r="AF112" s="64">
        <v>0.1</v>
      </c>
      <c r="AG112" s="63">
        <f>VLOOKUP(A112,Indiv_Receiving!B:U,18,FALSE)/100</f>
        <v>0.88900000000000001</v>
      </c>
      <c r="AH112" s="55">
        <v>3.5</v>
      </c>
      <c r="AI112" s="65">
        <v>5.5E-2</v>
      </c>
    </row>
    <row r="113" spans="1:35" ht="12.75">
      <c r="A113" s="51" t="s">
        <v>528</v>
      </c>
      <c r="B113" s="52" t="s">
        <v>289</v>
      </c>
      <c r="C113" s="53"/>
      <c r="D113" s="66" t="s">
        <v>88</v>
      </c>
      <c r="E113" s="55">
        <f>(M113*0.04)+(N113*4)+(O113*-2)+(Q113*0.1)+(R113*6)+(T113*0.5)+(U113*0.1)+(V113*6)</f>
        <v>59.988592105263166</v>
      </c>
      <c r="F113" s="56"/>
      <c r="G113" s="55">
        <f>E113/J113</f>
        <v>3.9992394736842112</v>
      </c>
      <c r="H113" s="57"/>
      <c r="I113" s="58"/>
      <c r="J113" s="59">
        <v>15</v>
      </c>
      <c r="K113" s="67"/>
      <c r="L113" s="60"/>
      <c r="M113" s="60"/>
      <c r="N113" s="60"/>
      <c r="O113" s="57"/>
      <c r="P113" s="60">
        <f>AC113*VLOOKUP(B113,'Team Projections'!A:V,11,0)*J113</f>
        <v>81.300000000000011</v>
      </c>
      <c r="Q113" s="60">
        <f>AD113*P113</f>
        <v>333.33000000000004</v>
      </c>
      <c r="R113" s="59">
        <f>P113*AE113</f>
        <v>2.1394736842105266</v>
      </c>
      <c r="S113" s="60">
        <f>AF113*VLOOKUP(B113,'Team Projections'!A:V,5,0)*J113</f>
        <v>12.5625</v>
      </c>
      <c r="T113" s="60">
        <f>S113*AG113</f>
        <v>12.5625</v>
      </c>
      <c r="U113" s="60">
        <f>AH113*S113</f>
        <v>67.837500000000006</v>
      </c>
      <c r="V113" s="59">
        <f>S113*AI113</f>
        <v>0.12562500000000001</v>
      </c>
      <c r="W113" s="58"/>
      <c r="X113" s="64"/>
      <c r="Y113" s="55"/>
      <c r="Z113" s="55"/>
      <c r="AA113" s="64"/>
      <c r="AB113" s="65"/>
      <c r="AC113" s="64">
        <v>0.2</v>
      </c>
      <c r="AD113" s="55">
        <f>VLOOKUP(A113,Indiv_Rushing!B:R,14,FALSE)</f>
        <v>4.0999999999999996</v>
      </c>
      <c r="AE113" s="65">
        <f>VLOOKUP(A113,Indiv_Rushing!B:R,10,FALSE)</f>
        <v>2.6315789473684209E-2</v>
      </c>
      <c r="AF113" s="64">
        <v>2.5000000000000001E-2</v>
      </c>
      <c r="AG113" s="63">
        <f>VLOOKUP(A113,Indiv_Receiving!B:U,18,FALSE)/100</f>
        <v>1</v>
      </c>
      <c r="AH113" s="55">
        <f>VLOOKUP(A113,Indiv_Receiving!B:U,19,FALSE)</f>
        <v>5.4</v>
      </c>
      <c r="AI113" s="65">
        <v>0.01</v>
      </c>
    </row>
    <row r="114" spans="1:35" ht="12.75">
      <c r="A114" s="51" t="s">
        <v>635</v>
      </c>
      <c r="B114" s="52" t="s">
        <v>289</v>
      </c>
      <c r="C114" s="53"/>
      <c r="D114" s="66" t="s">
        <v>88</v>
      </c>
      <c r="E114" s="55">
        <f>(M114*0.04)+(N114*4)+(O114*-2)+(Q114*0.1)+(R114*6)+(T114*0.5)+(U114*0.1)+(V114*6)</f>
        <v>46.269160000000007</v>
      </c>
      <c r="F114" s="56"/>
      <c r="G114" s="55">
        <f>E114/J114</f>
        <v>3.3049400000000007</v>
      </c>
      <c r="H114" s="57"/>
      <c r="I114" s="58"/>
      <c r="J114" s="59">
        <v>14</v>
      </c>
      <c r="K114" s="67"/>
      <c r="L114" s="60"/>
      <c r="M114" s="60"/>
      <c r="N114" s="60"/>
      <c r="O114" s="57"/>
      <c r="P114" s="60">
        <f>AC114*VLOOKUP(B114,'Team Projections'!A:V,11,0)*J114</f>
        <v>45.528000000000006</v>
      </c>
      <c r="Q114" s="60">
        <f>AD114*P114</f>
        <v>355.11840000000007</v>
      </c>
      <c r="R114" s="59">
        <f>P114*AE114</f>
        <v>0.68292000000000008</v>
      </c>
      <c r="S114" s="60">
        <f>AF114*VLOOKUP(B114,'Team Projections'!A:V,5,0)*J114</f>
        <v>9.3800000000000008</v>
      </c>
      <c r="T114" s="60">
        <f>S114*AG114</f>
        <v>9.3800000000000008</v>
      </c>
      <c r="U114" s="60">
        <f>AH114*S114</f>
        <v>14.07</v>
      </c>
      <c r="V114" s="59">
        <f>S114*AI114</f>
        <v>9.3800000000000008E-2</v>
      </c>
      <c r="W114" s="58"/>
      <c r="X114" s="64"/>
      <c r="Y114" s="55"/>
      <c r="Z114" s="55"/>
      <c r="AA114" s="64"/>
      <c r="AB114" s="65"/>
      <c r="AC114" s="64">
        <v>0.12</v>
      </c>
      <c r="AD114" s="55">
        <f>VLOOKUP(A114,Indiv_Rushing!B:R,14,FALSE)</f>
        <v>7.8</v>
      </c>
      <c r="AE114" s="65">
        <v>1.4999999999999999E-2</v>
      </c>
      <c r="AF114" s="64">
        <v>0.02</v>
      </c>
      <c r="AG114" s="63">
        <f>VLOOKUP(A114,Indiv_Receiving!B:U,18,FALSE)/100</f>
        <v>1</v>
      </c>
      <c r="AH114" s="55">
        <v>1.5</v>
      </c>
      <c r="AI114" s="65">
        <v>0.01</v>
      </c>
    </row>
    <row r="115" spans="1:35" ht="12.75">
      <c r="A115" s="51" t="s">
        <v>433</v>
      </c>
      <c r="B115" s="52" t="s">
        <v>289</v>
      </c>
      <c r="C115" s="53"/>
      <c r="D115" s="69" t="s">
        <v>91</v>
      </c>
      <c r="E115" s="55">
        <f>(M115*0.04)+(N115*4)+(O115*-2)+(Q115*0.1)+(R115*6)+(T115*0.5)+(U115*0.1)+(V115*6)</f>
        <v>90.977624999999989</v>
      </c>
      <c r="F115" s="56"/>
      <c r="G115" s="55">
        <f>E115/J115</f>
        <v>6.0651749999999991</v>
      </c>
      <c r="H115" s="57"/>
      <c r="I115" s="58"/>
      <c r="J115" s="59">
        <v>15</v>
      </c>
      <c r="K115" s="67"/>
      <c r="L115" s="60"/>
      <c r="M115" s="60"/>
      <c r="N115" s="60"/>
      <c r="O115" s="57"/>
      <c r="P115" s="60"/>
      <c r="Q115" s="60"/>
      <c r="R115" s="59"/>
      <c r="S115" s="60">
        <f>AF115*VLOOKUP(B115,'Team Projections'!A:V,5,0)*J115</f>
        <v>75.374999999999986</v>
      </c>
      <c r="T115" s="60">
        <f>S115*AG115</f>
        <v>55.325249999999997</v>
      </c>
      <c r="U115" s="60">
        <f>S115*AH115</f>
        <v>429.63749999999993</v>
      </c>
      <c r="V115" s="59">
        <f>S115*AI115</f>
        <v>3.3918749999999993</v>
      </c>
      <c r="W115" s="58"/>
      <c r="X115" s="64"/>
      <c r="Y115" s="55"/>
      <c r="Z115" s="55"/>
      <c r="AA115" s="64"/>
      <c r="AB115" s="65"/>
      <c r="AC115" s="64"/>
      <c r="AD115" s="55"/>
      <c r="AE115" s="65"/>
      <c r="AF115" s="64">
        <v>0.15</v>
      </c>
      <c r="AG115" s="63">
        <f>VLOOKUP(A115,Indiv_Receiving!B:U,18,FALSE)/100</f>
        <v>0.7340000000000001</v>
      </c>
      <c r="AH115" s="55">
        <f>VLOOKUP(A115,Indiv_Receiving!B:U,19,FALSE)</f>
        <v>5.7</v>
      </c>
      <c r="AI115" s="65">
        <v>4.4999999999999998E-2</v>
      </c>
    </row>
    <row r="116" spans="1:35" ht="12.75">
      <c r="A116" s="51" t="s">
        <v>636</v>
      </c>
      <c r="B116" s="52" t="s">
        <v>289</v>
      </c>
      <c r="C116" s="53"/>
      <c r="D116" s="69" t="s">
        <v>91</v>
      </c>
      <c r="E116" s="55">
        <f>(M116*0.04)+(N116*4)+(O116*-2)+(Q116*0.1)+(R116*6)+(T116*0.5)+(U116*0.1)+(V116*6)</f>
        <v>41.77282499999999</v>
      </c>
      <c r="F116" s="56"/>
      <c r="G116" s="55">
        <f>E116/J116</f>
        <v>2.7848549999999994</v>
      </c>
      <c r="H116" s="57"/>
      <c r="I116" s="58"/>
      <c r="J116" s="59">
        <v>15</v>
      </c>
      <c r="K116" s="67"/>
      <c r="L116" s="60"/>
      <c r="M116" s="60"/>
      <c r="N116" s="60"/>
      <c r="O116" s="57"/>
      <c r="P116" s="60"/>
      <c r="Q116" s="60"/>
      <c r="R116" s="59"/>
      <c r="S116" s="60">
        <f>AF116*VLOOKUP(B116,'Team Projections'!A:V,5,0)*J116</f>
        <v>30.15</v>
      </c>
      <c r="T116" s="60">
        <f>S116*AG116</f>
        <v>17.818649999999998</v>
      </c>
      <c r="U116" s="60">
        <f>S116*AH116</f>
        <v>256.27499999999998</v>
      </c>
      <c r="V116" s="59">
        <f>S116*AI116</f>
        <v>1.206</v>
      </c>
      <c r="W116" s="58"/>
      <c r="X116" s="64"/>
      <c r="Y116" s="55"/>
      <c r="Z116" s="55"/>
      <c r="AA116" s="64"/>
      <c r="AB116" s="65"/>
      <c r="AC116" s="64"/>
      <c r="AD116" s="55"/>
      <c r="AE116" s="65"/>
      <c r="AF116" s="64">
        <v>0.06</v>
      </c>
      <c r="AG116" s="63">
        <f>VLOOKUP(A116,Indiv_Receiving!B:U,18,FALSE)/100</f>
        <v>0.59099999999999997</v>
      </c>
      <c r="AH116" s="55">
        <f>VLOOKUP(A116,Indiv_Receiving!B:U,19,FALSE)</f>
        <v>8.5</v>
      </c>
      <c r="AI116" s="65">
        <v>0.04</v>
      </c>
    </row>
    <row r="117" spans="1:35" ht="12.75">
      <c r="A117" s="51" t="s">
        <v>531</v>
      </c>
      <c r="B117" s="52" t="s">
        <v>289</v>
      </c>
      <c r="C117" s="53"/>
      <c r="D117" s="70" t="s">
        <v>89</v>
      </c>
      <c r="E117" s="55">
        <f>(M117*0.04)+(N117*4)+(O117*-2)+(Q117*0.1)+(R117*6)+(T117*0.5)+(U117*0.1)+(V117*6)</f>
        <v>159.76485000000002</v>
      </c>
      <c r="F117" s="56"/>
      <c r="G117" s="55">
        <f>E117/J117</f>
        <v>10.650990000000002</v>
      </c>
      <c r="H117" s="57"/>
      <c r="I117" s="58"/>
      <c r="J117" s="59">
        <v>15</v>
      </c>
      <c r="K117" s="67"/>
      <c r="L117" s="60"/>
      <c r="M117" s="60"/>
      <c r="N117" s="60"/>
      <c r="O117" s="57"/>
      <c r="P117" s="60"/>
      <c r="Q117" s="60"/>
      <c r="R117" s="59"/>
      <c r="S117" s="60">
        <f>AF117*VLOOKUP(B117,'Team Projections'!A:V,5,0)*J117</f>
        <v>105.52500000000001</v>
      </c>
      <c r="T117" s="60">
        <f>S117*AG117</f>
        <v>63.314999999999998</v>
      </c>
      <c r="U117" s="60">
        <f>AH117*S117</f>
        <v>844.2</v>
      </c>
      <c r="V117" s="59">
        <f>S117*AI117</f>
        <v>7.2812250000000009</v>
      </c>
      <c r="W117" s="58"/>
      <c r="X117" s="64"/>
      <c r="Y117" s="55"/>
      <c r="Z117" s="55"/>
      <c r="AA117" s="64"/>
      <c r="AB117" s="65"/>
      <c r="AC117" s="64"/>
      <c r="AD117" s="55"/>
      <c r="AE117" s="65"/>
      <c r="AF117" s="64">
        <v>0.21</v>
      </c>
      <c r="AG117" s="63">
        <f>VLOOKUP(A117,Indiv_Receiving!B:U,18,FALSE)/100</f>
        <v>0.6</v>
      </c>
      <c r="AH117" s="55">
        <f>VLOOKUP(A117,Indiv_Receiving!B:U,19,FALSE)</f>
        <v>8</v>
      </c>
      <c r="AI117" s="65">
        <v>6.9000000000000006E-2</v>
      </c>
    </row>
    <row r="118" spans="1:35" ht="12.75">
      <c r="A118" s="68" t="s">
        <v>532</v>
      </c>
      <c r="B118" s="52" t="s">
        <v>289</v>
      </c>
      <c r="C118" s="53"/>
      <c r="D118" s="70" t="s">
        <v>89</v>
      </c>
      <c r="E118" s="55">
        <f>(M118*0.04)+(N118*4)+(O118*-2)+(Q118*0.1)+(R118*6)+(T118*0.5)+(U118*0.1)+(V118*6)</f>
        <v>141.8810117647059</v>
      </c>
      <c r="F118" s="56"/>
      <c r="G118" s="55">
        <f>E118/J118</f>
        <v>9.4587341176470598</v>
      </c>
      <c r="H118" s="57"/>
      <c r="I118" s="58"/>
      <c r="J118" s="59">
        <v>15</v>
      </c>
      <c r="K118" s="67"/>
      <c r="L118" s="60"/>
      <c r="M118" s="60"/>
      <c r="N118" s="60"/>
      <c r="O118" s="57"/>
      <c r="P118" s="60">
        <f>AC118*VLOOKUP(B118,'Team Projections'!A:V,11,0)*J118</f>
        <v>8.966911764705884</v>
      </c>
      <c r="Q118" s="60">
        <f>AD118*P118</f>
        <v>28.694117647058832</v>
      </c>
      <c r="R118" s="59">
        <f>P118*AE118</f>
        <v>0</v>
      </c>
      <c r="S118" s="60">
        <f>AF118*VLOOKUP(B118,'Team Projections'!A:V,5,0)*J118</f>
        <v>80.400000000000006</v>
      </c>
      <c r="T118" s="60">
        <f>S118*AG118</f>
        <v>60.300000000000004</v>
      </c>
      <c r="U118" s="60">
        <f>AH118*S118</f>
        <v>779.88</v>
      </c>
      <c r="V118" s="59">
        <f>S118*AI118</f>
        <v>5.1456000000000008</v>
      </c>
      <c r="W118" s="58"/>
      <c r="X118" s="64"/>
      <c r="Y118" s="55"/>
      <c r="Z118" s="55"/>
      <c r="AA118" s="64"/>
      <c r="AB118" s="65"/>
      <c r="AC118" s="64">
        <v>2.2058823529411766E-2</v>
      </c>
      <c r="AD118" s="55">
        <f>VLOOKUP(A118,Indiv_Rushing!B:R,14,FALSE)</f>
        <v>3.2</v>
      </c>
      <c r="AE118" s="65">
        <f>VLOOKUP(A118,Indiv_Rushing!B:R,10,FALSE)</f>
        <v>0</v>
      </c>
      <c r="AF118" s="64">
        <v>0.16</v>
      </c>
      <c r="AG118" s="63">
        <f>VLOOKUP(A118,Indiv_Receiving!B:U,18,FALSE)/100</f>
        <v>0.75</v>
      </c>
      <c r="AH118" s="55">
        <f>VLOOKUP(A118,Indiv_Receiving!B:U,19,FALSE)</f>
        <v>9.6999999999999993</v>
      </c>
      <c r="AI118" s="65">
        <v>6.4000000000000001E-2</v>
      </c>
    </row>
    <row r="119" spans="1:35" ht="12.75">
      <c r="A119" s="51" t="s">
        <v>535</v>
      </c>
      <c r="B119" s="52" t="s">
        <v>289</v>
      </c>
      <c r="C119" s="53"/>
      <c r="D119" s="70" t="s">
        <v>89</v>
      </c>
      <c r="E119" s="55">
        <f>(M119*0.04)+(N119*4)+(O119*-2)+(Q119*0.1)+(R119*6)+(T119*0.5)+(U119*0.1)+(V119*6)</f>
        <v>98.649749999999983</v>
      </c>
      <c r="F119" s="56"/>
      <c r="G119" s="55">
        <f>E119/J119</f>
        <v>6.576649999999999</v>
      </c>
      <c r="H119" s="57"/>
      <c r="I119" s="58"/>
      <c r="J119" s="59">
        <v>15</v>
      </c>
      <c r="K119" s="67"/>
      <c r="L119" s="60"/>
      <c r="M119" s="60"/>
      <c r="N119" s="60"/>
      <c r="O119" s="57"/>
      <c r="P119" s="60">
        <f>AC119*VLOOKUP(B119,'Team Projections'!A:V,11,0)*J119</f>
        <v>2.0325000000000002</v>
      </c>
      <c r="Q119" s="60">
        <f>AD119*P119</f>
        <v>8.1300000000000008</v>
      </c>
      <c r="R119" s="59">
        <f>P119*AE119</f>
        <v>0</v>
      </c>
      <c r="S119" s="60">
        <f>AF119*VLOOKUP(B119,'Team Projections'!A:V,5,0)*J119</f>
        <v>75.374999999999986</v>
      </c>
      <c r="T119" s="60">
        <f>S119*AG119</f>
        <v>39.797999999999995</v>
      </c>
      <c r="U119" s="60">
        <f>AH119*S119</f>
        <v>489.93749999999989</v>
      </c>
      <c r="V119" s="59">
        <f>S119*AI119</f>
        <v>4.823999999999999</v>
      </c>
      <c r="W119" s="58"/>
      <c r="X119" s="64"/>
      <c r="Y119" s="55"/>
      <c r="Z119" s="55"/>
      <c r="AA119" s="64"/>
      <c r="AB119" s="65"/>
      <c r="AC119" s="64">
        <v>5.0000000000000001E-3</v>
      </c>
      <c r="AD119" s="55">
        <f>VLOOKUP(A119,Indiv_Rushing!B:R,14,FALSE)</f>
        <v>4</v>
      </c>
      <c r="AE119" s="65">
        <f>VLOOKUP(A119,Indiv_Rushing!B:R,10,FALSE)</f>
        <v>0</v>
      </c>
      <c r="AF119" s="64">
        <v>0.15</v>
      </c>
      <c r="AG119" s="63">
        <f>VLOOKUP(A119,Indiv_Receiving!B:U,18,FALSE)/100</f>
        <v>0.52800000000000002</v>
      </c>
      <c r="AH119" s="55">
        <v>6.5</v>
      </c>
      <c r="AI119" s="65">
        <v>6.4000000000000001E-2</v>
      </c>
    </row>
    <row r="120" spans="1:35" ht="12.75">
      <c r="A120" s="51" t="s">
        <v>637</v>
      </c>
      <c r="B120" s="52" t="s">
        <v>289</v>
      </c>
      <c r="C120" s="53"/>
      <c r="D120" s="70" t="s">
        <v>89</v>
      </c>
      <c r="E120" s="55">
        <f>(M120*0.04)+(N120*4)+(O120*-2)+(Q120*0.1)+(R120*6)+(T120*0.5)+(U120*0.1)+(V120*6)</f>
        <v>62.8125</v>
      </c>
      <c r="F120" s="56"/>
      <c r="G120" s="55">
        <f>E120/J120</f>
        <v>4.1875</v>
      </c>
      <c r="H120" s="57"/>
      <c r="I120" s="58"/>
      <c r="J120" s="59">
        <v>15</v>
      </c>
      <c r="K120" s="67"/>
      <c r="L120" s="60"/>
      <c r="M120" s="60"/>
      <c r="N120" s="60"/>
      <c r="O120" s="57"/>
      <c r="P120" s="60"/>
      <c r="Q120" s="60"/>
      <c r="R120" s="59"/>
      <c r="S120" s="60">
        <f>AF120*VLOOKUP(B120,'Team Projections'!A:V,5,0)*J120</f>
        <v>40.200000000000003</v>
      </c>
      <c r="T120" s="60">
        <f>S120*AG120</f>
        <v>29.949000000000002</v>
      </c>
      <c r="U120" s="60">
        <f>AH120*S120</f>
        <v>345.72</v>
      </c>
      <c r="V120" s="59">
        <f>S120*AI120</f>
        <v>2.2110000000000003</v>
      </c>
      <c r="W120" s="58"/>
      <c r="X120" s="64"/>
      <c r="Y120" s="55"/>
      <c r="Z120" s="55"/>
      <c r="AA120" s="64"/>
      <c r="AB120" s="65"/>
      <c r="AC120" s="64"/>
      <c r="AD120" s="55"/>
      <c r="AE120" s="65"/>
      <c r="AF120" s="64">
        <v>0.08</v>
      </c>
      <c r="AG120" s="63">
        <f>VLOOKUP(A120,Indiv_Receiving!B:U,18,FALSE)/100</f>
        <v>0.745</v>
      </c>
      <c r="AH120" s="55">
        <f>VLOOKUP(A120,Indiv_Receiving!B:U,19,FALSE)</f>
        <v>8.6</v>
      </c>
      <c r="AI120" s="65">
        <v>5.5E-2</v>
      </c>
    </row>
    <row r="121" spans="1:35" ht="12.75">
      <c r="A121" s="51" t="s">
        <v>472</v>
      </c>
      <c r="B121" s="52" t="s">
        <v>289</v>
      </c>
      <c r="C121" s="53"/>
      <c r="D121" s="70" t="s">
        <v>89</v>
      </c>
      <c r="E121" s="55">
        <f>(M121*0.04)+(N121*4)+(O121*-2)+(Q121*0.1)+(R121*6)+(T121*0.5)+(U121*0.1)+(V121*6)</f>
        <v>24.187837499999997</v>
      </c>
      <c r="F121" s="56"/>
      <c r="G121" s="55">
        <f>E121/J121</f>
        <v>1.6125224999999999</v>
      </c>
      <c r="H121" s="57"/>
      <c r="I121" s="58"/>
      <c r="J121" s="59">
        <v>15</v>
      </c>
      <c r="K121" s="67"/>
      <c r="L121" s="60"/>
      <c r="M121" s="60"/>
      <c r="N121" s="60"/>
      <c r="O121" s="57"/>
      <c r="P121" s="60"/>
      <c r="Q121" s="60"/>
      <c r="R121" s="59"/>
      <c r="S121" s="60">
        <f>AF121*VLOOKUP(B121,'Team Projections'!A:V,5,0)*J121</f>
        <v>15.074999999999999</v>
      </c>
      <c r="T121" s="60">
        <f>S121*AG121</f>
        <v>13.401674999999999</v>
      </c>
      <c r="U121" s="60">
        <f>AH121*S121</f>
        <v>138.68999999999997</v>
      </c>
      <c r="V121" s="59">
        <f>S121*AI121</f>
        <v>0.60299999999999998</v>
      </c>
      <c r="W121" s="58"/>
      <c r="X121" s="64"/>
      <c r="Y121" s="55"/>
      <c r="Z121" s="55"/>
      <c r="AA121" s="64"/>
      <c r="AB121" s="65"/>
      <c r="AC121" s="64"/>
      <c r="AD121" s="55"/>
      <c r="AE121" s="65"/>
      <c r="AF121" s="64">
        <v>0.03</v>
      </c>
      <c r="AG121" s="63">
        <f>VLOOKUP(A121,Indiv_Receiving!B:U,18,FALSE)/100</f>
        <v>0.88900000000000001</v>
      </c>
      <c r="AH121" s="55">
        <f>VLOOKUP(A121,Indiv_Receiving!B:U,19,FALSE)</f>
        <v>9.1999999999999993</v>
      </c>
      <c r="AI121" s="65">
        <v>0.04</v>
      </c>
    </row>
    <row r="122" spans="1:35" ht="12.75">
      <c r="A122" s="73" t="s">
        <v>1039</v>
      </c>
      <c r="B122" s="74" t="s">
        <v>264</v>
      </c>
      <c r="C122" s="53"/>
      <c r="D122" s="154" t="s">
        <v>1038</v>
      </c>
      <c r="E122" s="95">
        <v>26.542950000000005</v>
      </c>
      <c r="F122" s="56"/>
      <c r="G122" s="96">
        <v>1.5613500000000002</v>
      </c>
      <c r="H122" s="57"/>
      <c r="I122" s="78"/>
      <c r="J122" s="59">
        <v>17</v>
      </c>
      <c r="K122" s="60"/>
      <c r="L122" s="60"/>
      <c r="M122" s="61"/>
      <c r="N122" s="55"/>
      <c r="O122" s="62"/>
      <c r="P122" s="60">
        <f>AC122*VLOOKUP(B122,'Team Projections'!A:V,11,0)*J122</f>
        <v>16.013999999999999</v>
      </c>
      <c r="Q122" s="60">
        <f>AD122*P122</f>
        <v>56.048999999999999</v>
      </c>
      <c r="R122" s="59">
        <f>P122*AE122</f>
        <v>0.32028000000000001</v>
      </c>
      <c r="S122" s="60">
        <f>AF122*VLOOKUP(B122,'Team Projections'!A:V,5,0)*J122</f>
        <v>16.524000000000001</v>
      </c>
      <c r="T122" s="60">
        <f>S122*AG122</f>
        <v>10.16226</v>
      </c>
      <c r="U122" s="60">
        <f>AH122*S122</f>
        <v>99.144000000000005</v>
      </c>
      <c r="V122" s="59">
        <f>S122*AI122</f>
        <v>0.33048000000000005</v>
      </c>
      <c r="W122" s="78"/>
      <c r="X122" s="63"/>
      <c r="Y122" s="64"/>
      <c r="Z122" s="55"/>
      <c r="AA122" s="64"/>
      <c r="AB122" s="65"/>
      <c r="AC122" s="147">
        <v>0.03</v>
      </c>
      <c r="AD122" s="55">
        <v>3.5</v>
      </c>
      <c r="AE122" s="65">
        <v>0.02</v>
      </c>
      <c r="AF122" s="148">
        <v>0.03</v>
      </c>
      <c r="AG122" s="63">
        <v>0.61499999999999999</v>
      </c>
      <c r="AH122" s="55">
        <v>6</v>
      </c>
      <c r="AI122" s="65">
        <v>0.02</v>
      </c>
    </row>
    <row r="123" spans="1:35" ht="12.75">
      <c r="A123" s="51" t="s">
        <v>314</v>
      </c>
      <c r="B123" s="52" t="s">
        <v>264</v>
      </c>
      <c r="C123" s="53"/>
      <c r="D123" s="54" t="s">
        <v>90</v>
      </c>
      <c r="E123" s="55">
        <f>(M123*0.04)+(N123*4)+(O123*-2)+(Q123*0.1)+(R123*6)+(T123*0.5)+(U123*0.1)+(V123*6)</f>
        <v>302.18815999999998</v>
      </c>
      <c r="F123" s="56"/>
      <c r="G123" s="55">
        <f>E123/J123</f>
        <v>18.886759999999999</v>
      </c>
      <c r="H123" s="57"/>
      <c r="I123" s="58"/>
      <c r="J123" s="59">
        <v>16</v>
      </c>
      <c r="K123" s="60">
        <f>X123*VLOOKUP(B123,'Team Projections'!A:V,5,0)*J123</f>
        <v>518.4</v>
      </c>
      <c r="L123" s="60">
        <f>K123*Y123</f>
        <v>375.32160000000005</v>
      </c>
      <c r="M123" s="61">
        <f>$Z123*K123</f>
        <v>4354.5600000000004</v>
      </c>
      <c r="N123" s="55">
        <f>AA123*K123</f>
        <v>35.769600000000004</v>
      </c>
      <c r="O123" s="62">
        <f>AB123*K123</f>
        <v>11.4048</v>
      </c>
      <c r="P123" s="60">
        <f>AC123*VLOOKUP(B123,'Team Projections'!A:V,11,0)*J123</f>
        <v>35.167999999999999</v>
      </c>
      <c r="Q123" s="60">
        <f>AD123*P123</f>
        <v>56.268799999999999</v>
      </c>
      <c r="R123" s="59">
        <f>P123*AE123</f>
        <v>0.35167999999999999</v>
      </c>
      <c r="S123" s="60"/>
      <c r="T123" s="60"/>
      <c r="U123" s="60"/>
      <c r="V123" s="59"/>
      <c r="W123" s="58"/>
      <c r="X123" s="63">
        <v>1</v>
      </c>
      <c r="Y123" s="64">
        <f>VLOOKUP(A123,Indiv_Passing!B:AD,10,FALSE)/100</f>
        <v>0.72400000000000009</v>
      </c>
      <c r="Z123" s="55">
        <v>8.4</v>
      </c>
      <c r="AA123" s="64">
        <f>VLOOKUP(A123,Indiv_Passing!B:AD,13,FALSE)/100</f>
        <v>6.9000000000000006E-2</v>
      </c>
      <c r="AB123" s="65">
        <f>VLOOKUP(A123,Indiv_Passing!B:AD,15,FALSE)/100</f>
        <v>2.2000000000000002E-2</v>
      </c>
      <c r="AC123" s="64">
        <v>7.0000000000000007E-2</v>
      </c>
      <c r="AD123" s="55">
        <f>VLOOKUP(A123,Indiv_Rushing!B:R,14,FALSE)</f>
        <v>1.6</v>
      </c>
      <c r="AE123" s="65">
        <v>0.01</v>
      </c>
      <c r="AF123" s="64"/>
      <c r="AG123" s="63"/>
      <c r="AH123" s="55"/>
      <c r="AI123" s="65"/>
    </row>
    <row r="124" spans="1:35" ht="12.75">
      <c r="A124" s="73" t="s">
        <v>673</v>
      </c>
      <c r="B124" s="74" t="s">
        <v>264</v>
      </c>
      <c r="C124" s="53"/>
      <c r="D124" s="54" t="s">
        <v>90</v>
      </c>
      <c r="E124" s="95">
        <f>(M124*0.04)+(N124*4)+(O124*-2)+(Q124*0.1)+(R124*6)+(T124*0.5)+(U124*0.1)+(V124*6)</f>
        <v>11.988</v>
      </c>
      <c r="F124" s="56"/>
      <c r="G124" s="96">
        <f>E124/J124</f>
        <v>11.988</v>
      </c>
      <c r="H124" s="57"/>
      <c r="I124" s="78"/>
      <c r="J124" s="59">
        <v>1</v>
      </c>
      <c r="K124" s="60">
        <f>X124*VLOOKUP(B124,'Team Projections'!A:V,5,0)*J124</f>
        <v>32.4</v>
      </c>
      <c r="L124" s="60">
        <f>K124*Y124</f>
        <v>19.925999999999998</v>
      </c>
      <c r="M124" s="61">
        <f>$Z124*K124</f>
        <v>210.6</v>
      </c>
      <c r="N124" s="55">
        <f>AA124*K124</f>
        <v>1.296</v>
      </c>
      <c r="O124" s="62">
        <f>AB124*K124</f>
        <v>0.81</v>
      </c>
      <c r="P124" s="105"/>
      <c r="Q124" s="105"/>
      <c r="R124" s="39"/>
      <c r="S124" s="60"/>
      <c r="T124" s="105"/>
      <c r="U124" s="105"/>
      <c r="V124" s="39"/>
      <c r="W124" s="78"/>
      <c r="X124" s="63">
        <v>1</v>
      </c>
      <c r="Y124" s="64">
        <v>0.61499999999999999</v>
      </c>
      <c r="Z124" s="55">
        <v>6.5</v>
      </c>
      <c r="AA124" s="64">
        <v>0.04</v>
      </c>
      <c r="AB124" s="65">
        <v>2.5000000000000001E-2</v>
      </c>
      <c r="AC124" s="104"/>
      <c r="AD124" s="55"/>
      <c r="AE124" s="65"/>
      <c r="AF124" s="104"/>
      <c r="AG124" s="63"/>
      <c r="AH124" s="55"/>
      <c r="AI124" s="65"/>
    </row>
    <row r="125" spans="1:35" ht="12.75">
      <c r="A125" s="51" t="s">
        <v>315</v>
      </c>
      <c r="B125" s="52" t="s">
        <v>264</v>
      </c>
      <c r="C125" s="53"/>
      <c r="D125" s="66" t="s">
        <v>88</v>
      </c>
      <c r="E125" s="55">
        <f>(M125*0.04)+(N125*4)+(O125*-2)+(Q125*0.1)+(R125*6)+(T125*0.5)+(U125*0.1)+(V125*6)</f>
        <v>317.40709803846147</v>
      </c>
      <c r="F125" s="56"/>
      <c r="G125" s="55">
        <f>E125/J125</f>
        <v>21.890144692307686</v>
      </c>
      <c r="H125" s="57"/>
      <c r="I125" s="58"/>
      <c r="J125" s="59">
        <v>14.5</v>
      </c>
      <c r="K125" s="67"/>
      <c r="L125" s="60"/>
      <c r="M125" s="60"/>
      <c r="N125" s="60"/>
      <c r="O125" s="57"/>
      <c r="P125" s="60">
        <f>AC125*VLOOKUP(B125,'Team Projections'!A:V,11,0)*J125</f>
        <v>213.99099999999999</v>
      </c>
      <c r="Q125" s="60">
        <f>AD125*P125</f>
        <v>1198.3495999999998</v>
      </c>
      <c r="R125" s="59">
        <f>P125*AE125</f>
        <v>13.695423999999999</v>
      </c>
      <c r="S125" s="60">
        <f>AF125*VLOOKUP(B125,'Team Projections'!A:V,5,0)*J125</f>
        <v>68.120999999999995</v>
      </c>
      <c r="T125" s="60">
        <f>S125*AG125</f>
        <v>56.19982499999999</v>
      </c>
      <c r="U125" s="60">
        <f>AH125*S125</f>
        <v>558.59219999999993</v>
      </c>
      <c r="V125" s="59">
        <f>S125*AI125</f>
        <v>5.2400769230769226</v>
      </c>
      <c r="W125" s="58"/>
      <c r="X125" s="64"/>
      <c r="Y125" s="55"/>
      <c r="Z125" s="55"/>
      <c r="AA125" s="64"/>
      <c r="AB125" s="65"/>
      <c r="AC125" s="64">
        <v>0.47</v>
      </c>
      <c r="AD125" s="55">
        <f>VLOOKUP(A125,Indiv_Rushing!B:R,14,FALSE)</f>
        <v>5.6</v>
      </c>
      <c r="AE125" s="65">
        <f>VLOOKUP(A125,Indiv_Rushing!B:R,10,FALSE)</f>
        <v>6.4000000000000001E-2</v>
      </c>
      <c r="AF125" s="64">
        <v>0.14499999999999999</v>
      </c>
      <c r="AG125" s="63">
        <f>VLOOKUP(A125,Indiv_Receiving!B:U,18,FALSE)/100</f>
        <v>0.82499999999999996</v>
      </c>
      <c r="AH125" s="55">
        <f>VLOOKUP(A125,Indiv_Receiving!B:U,19,FALSE)</f>
        <v>8.1999999999999993</v>
      </c>
      <c r="AI125" s="65">
        <f>VLOOKUP(A125,Indiv_Receiving!B:U,12,FALSE)</f>
        <v>7.6923076923076927E-2</v>
      </c>
    </row>
    <row r="126" spans="1:35" ht="12.75">
      <c r="A126" s="51" t="s">
        <v>316</v>
      </c>
      <c r="B126" s="52" t="s">
        <v>264</v>
      </c>
      <c r="C126" s="53"/>
      <c r="D126" s="66" t="s">
        <v>88</v>
      </c>
      <c r="E126" s="55">
        <f>(M126*0.04)+(N126*4)+(O126*-2)+(Q126*0.1)+(R126*6)+(T126*0.5)+(U126*0.1)+(V126*6)</f>
        <v>187.05186227027031</v>
      </c>
      <c r="F126" s="56"/>
      <c r="G126" s="55">
        <f>E126/J126</f>
        <v>12.900128432432435</v>
      </c>
      <c r="H126" s="57"/>
      <c r="I126" s="58"/>
      <c r="J126" s="59">
        <v>14.5</v>
      </c>
      <c r="K126" s="67"/>
      <c r="L126" s="60"/>
      <c r="M126" s="60"/>
      <c r="N126" s="60"/>
      <c r="O126" s="57"/>
      <c r="P126" s="60">
        <f>AC126*VLOOKUP(B126,'Team Projections'!A:V,11,0)*J126</f>
        <v>195.779</v>
      </c>
      <c r="Q126" s="60">
        <f>AD126*P126</f>
        <v>822.27179999999998</v>
      </c>
      <c r="R126" s="59">
        <f>P126*AE126</f>
        <v>12.699178378378379</v>
      </c>
      <c r="S126" s="60">
        <f>AF126*VLOOKUP(B126,'Team Projections'!A:V,5,0)*J126</f>
        <v>18.792000000000002</v>
      </c>
      <c r="T126" s="60">
        <f>S126*AG126</f>
        <v>17.796024000000003</v>
      </c>
      <c r="U126" s="60">
        <f>AH126*S126</f>
        <v>169.12800000000001</v>
      </c>
      <c r="V126" s="59">
        <f>S126*AI126</f>
        <v>0.46980000000000005</v>
      </c>
      <c r="W126" s="58"/>
      <c r="X126" s="64"/>
      <c r="Y126" s="55"/>
      <c r="Z126" s="55"/>
      <c r="AA126" s="64"/>
      <c r="AB126" s="65"/>
      <c r="AC126" s="64">
        <v>0.43</v>
      </c>
      <c r="AD126" s="55">
        <f>VLOOKUP(A126,Indiv_Rushing!B:R,14,FALSE)</f>
        <v>4.2</v>
      </c>
      <c r="AE126" s="65">
        <f>VLOOKUP(A126,Indiv_Rushing!B:R,10,FALSE)</f>
        <v>6.4864864864864868E-2</v>
      </c>
      <c r="AF126" s="64">
        <v>0.04</v>
      </c>
      <c r="AG126" s="63">
        <f>VLOOKUP(A126,Indiv_Receiving!B:U,18,FALSE)/100</f>
        <v>0.94700000000000006</v>
      </c>
      <c r="AH126" s="55">
        <f>VLOOKUP(A126,Indiv_Receiving!B:U,19,FALSE)</f>
        <v>9</v>
      </c>
      <c r="AI126" s="65">
        <v>2.5000000000000001E-2</v>
      </c>
    </row>
    <row r="127" spans="1:35" ht="12.75">
      <c r="A127" s="51" t="s">
        <v>317</v>
      </c>
      <c r="B127" s="52" t="s">
        <v>264</v>
      </c>
      <c r="C127" s="53"/>
      <c r="D127" s="69" t="s">
        <v>91</v>
      </c>
      <c r="E127" s="55">
        <f>(M127*0.04)+(N127*4)+(O127*-2)+(Q127*0.1)+(R127*6)+(T127*0.5)+(U127*0.1)+(V127*6)</f>
        <v>182.99357999999998</v>
      </c>
      <c r="F127" s="56"/>
      <c r="G127" s="55">
        <f>E127/J127</f>
        <v>12.199571999999998</v>
      </c>
      <c r="H127" s="57"/>
      <c r="I127" s="58"/>
      <c r="J127" s="59">
        <v>15</v>
      </c>
      <c r="K127" s="67"/>
      <c r="L127" s="60"/>
      <c r="M127" s="60"/>
      <c r="N127" s="60"/>
      <c r="O127" s="57"/>
      <c r="P127" s="60"/>
      <c r="Q127" s="60"/>
      <c r="R127" s="59"/>
      <c r="S127" s="60">
        <f>AF127*VLOOKUP(B127,'Team Projections'!A:V,5,0)*J127</f>
        <v>106.92</v>
      </c>
      <c r="T127" s="60">
        <f>S127*AG127</f>
        <v>77.303160000000005</v>
      </c>
      <c r="U127" s="60">
        <f>S127*AH127</f>
        <v>930.20399999999995</v>
      </c>
      <c r="V127" s="59">
        <f>S127*AI127</f>
        <v>8.5535999999999994</v>
      </c>
      <c r="W127" s="58"/>
      <c r="X127" s="64"/>
      <c r="Y127" s="55"/>
      <c r="Z127" s="55"/>
      <c r="AA127" s="64"/>
      <c r="AB127" s="65"/>
      <c r="AC127" s="64"/>
      <c r="AD127" s="55"/>
      <c r="AE127" s="65"/>
      <c r="AF127" s="64">
        <v>0.22</v>
      </c>
      <c r="AG127" s="63">
        <f>VLOOKUP(A127,Indiv_Receiving!B:U,18,FALSE)/100</f>
        <v>0.72299999999999998</v>
      </c>
      <c r="AH127" s="55">
        <f>VLOOKUP(A127,Indiv_Receiving!B:U,19,FALSE)</f>
        <v>8.6999999999999993</v>
      </c>
      <c r="AI127" s="65">
        <v>0.08</v>
      </c>
    </row>
    <row r="128" spans="1:35" ht="12.75">
      <c r="A128" s="51" t="s">
        <v>594</v>
      </c>
      <c r="B128" s="52" t="s">
        <v>264</v>
      </c>
      <c r="C128" s="53"/>
      <c r="D128" s="69" t="s">
        <v>91</v>
      </c>
      <c r="E128" s="55">
        <f>(M128*0.04)+(N128*4)+(O128*-2)+(Q128*0.1)+(R128*6)+(T128*0.5)+(U128*0.1)+(V128*6)</f>
        <v>24.264765000000004</v>
      </c>
      <c r="F128" s="56"/>
      <c r="G128" s="55">
        <f>E128/J128</f>
        <v>1.6176510000000002</v>
      </c>
      <c r="H128" s="57"/>
      <c r="I128" s="58"/>
      <c r="J128" s="59">
        <v>15</v>
      </c>
      <c r="K128" s="67"/>
      <c r="L128" s="60"/>
      <c r="M128" s="60"/>
      <c r="N128" s="60"/>
      <c r="O128" s="57"/>
      <c r="P128" s="60"/>
      <c r="Q128" s="60"/>
      <c r="R128" s="59"/>
      <c r="S128" s="60">
        <f>AF128*VLOOKUP(B128,'Team Projections'!A:V,5,0)*J128</f>
        <v>17.010000000000002</v>
      </c>
      <c r="T128" s="60">
        <f>S128*AG128</f>
        <v>13.829130000000001</v>
      </c>
      <c r="U128" s="60">
        <f>S128*AH128</f>
        <v>107.16300000000001</v>
      </c>
      <c r="V128" s="59">
        <f>S128*AI128</f>
        <v>1.1056500000000002</v>
      </c>
      <c r="W128" s="58"/>
      <c r="X128" s="64"/>
      <c r="Y128" s="55"/>
      <c r="Z128" s="55"/>
      <c r="AA128" s="64"/>
      <c r="AB128" s="65"/>
      <c r="AC128" s="64"/>
      <c r="AD128" s="55"/>
      <c r="AE128" s="65"/>
      <c r="AF128" s="64">
        <v>3.5000000000000003E-2</v>
      </c>
      <c r="AG128" s="63">
        <f>VLOOKUP(A128,Indiv_Receiving!B:U,18,FALSE)/100</f>
        <v>0.81299999999999994</v>
      </c>
      <c r="AH128" s="55">
        <f>VLOOKUP(A128,Indiv_Receiving!B:U,19,FALSE)</f>
        <v>6.3</v>
      </c>
      <c r="AI128" s="65">
        <v>6.5000000000000002E-2</v>
      </c>
    </row>
    <row r="129" spans="1:35" ht="12.75">
      <c r="A129" s="51" t="s">
        <v>318</v>
      </c>
      <c r="B129" s="52" t="s">
        <v>264</v>
      </c>
      <c r="C129" s="53"/>
      <c r="D129" s="70" t="s">
        <v>89</v>
      </c>
      <c r="E129" s="55">
        <f>(M129*0.04)+(N129*4)+(O129*-2)+(Q129*0.1)+(R129*6)+(T129*0.5)+(U129*0.1)+(V129*6)</f>
        <v>246.49029000000002</v>
      </c>
      <c r="F129" s="56"/>
      <c r="G129" s="55">
        <f>E129/J129</f>
        <v>16.432686</v>
      </c>
      <c r="H129" s="57"/>
      <c r="I129" s="58"/>
      <c r="J129" s="59">
        <v>15</v>
      </c>
      <c r="K129" s="67"/>
      <c r="L129" s="60"/>
      <c r="M129" s="60"/>
      <c r="N129" s="60"/>
      <c r="O129" s="57"/>
      <c r="P129" s="60">
        <f>AC129*VLOOKUP(B129,'Team Projections'!A:V,11,0)*J129</f>
        <v>7.0649999999999995</v>
      </c>
      <c r="Q129" s="60">
        <f>AD129*P129</f>
        <v>21.195</v>
      </c>
      <c r="R129" s="59">
        <f>P129*AE129</f>
        <v>0.176625</v>
      </c>
      <c r="S129" s="60">
        <f>AF129*VLOOKUP(B129,'Team Projections'!A:V,5,0)*J129</f>
        <v>136.08000000000001</v>
      </c>
      <c r="T129" s="60">
        <f>S129*AG129</f>
        <v>111.04128</v>
      </c>
      <c r="U129" s="60">
        <f>AH129*S129</f>
        <v>1224.72</v>
      </c>
      <c r="V129" s="59">
        <f>S129*AI129</f>
        <v>10.886400000000002</v>
      </c>
      <c r="W129" s="58"/>
      <c r="X129" s="64"/>
      <c r="Y129" s="55"/>
      <c r="Z129" s="55"/>
      <c r="AA129" s="64"/>
      <c r="AB129" s="65"/>
      <c r="AC129" s="64">
        <v>1.4999999999999999E-2</v>
      </c>
      <c r="AD129" s="55">
        <f>VLOOKUP(A129,Indiv_Rushing!B:R,14,FALSE)</f>
        <v>3</v>
      </c>
      <c r="AE129" s="65">
        <v>2.5000000000000001E-2</v>
      </c>
      <c r="AF129" s="64">
        <v>0.28000000000000003</v>
      </c>
      <c r="AG129" s="63">
        <f>VLOOKUP(A129,Indiv_Receiving!B:U,18,FALSE)/100</f>
        <v>0.81599999999999995</v>
      </c>
      <c r="AH129" s="55">
        <f>VLOOKUP(A129,Indiv_Receiving!B:U,19,FALSE)</f>
        <v>9</v>
      </c>
      <c r="AI129" s="65">
        <v>0.08</v>
      </c>
    </row>
    <row r="130" spans="1:35" ht="12.75">
      <c r="A130" s="51" t="s">
        <v>319</v>
      </c>
      <c r="B130" s="52" t="s">
        <v>264</v>
      </c>
      <c r="C130" s="53"/>
      <c r="D130" s="70" t="s">
        <v>89</v>
      </c>
      <c r="E130" s="55">
        <f>(M130*0.04)+(N130*4)+(O130*-2)+(Q130*0.1)+(R130*6)+(T130*0.5)+(U130*0.1)+(V130*6)</f>
        <v>147.4603909090909</v>
      </c>
      <c r="F130" s="56"/>
      <c r="G130" s="55">
        <f>E130/J130</f>
        <v>9.8306927272727265</v>
      </c>
      <c r="H130" s="57"/>
      <c r="I130" s="58"/>
      <c r="J130" s="59">
        <v>15</v>
      </c>
      <c r="K130" s="67"/>
      <c r="L130" s="60"/>
      <c r="M130" s="60"/>
      <c r="N130" s="60"/>
      <c r="O130" s="57"/>
      <c r="P130" s="60">
        <f>AC130*VLOOKUP(B130,'Team Projections'!A:V,11,0)*J130</f>
        <v>4.71</v>
      </c>
      <c r="Q130" s="60">
        <f>AD130*P130</f>
        <v>25.905000000000001</v>
      </c>
      <c r="R130" s="59">
        <f>P130*AE130</f>
        <v>0.42818181818181816</v>
      </c>
      <c r="S130" s="60">
        <f>AF130*VLOOKUP(B130,'Team Projections'!A:V,5,0)*J130</f>
        <v>77.760000000000005</v>
      </c>
      <c r="T130" s="60">
        <f>S130*AG130</f>
        <v>51.321600000000004</v>
      </c>
      <c r="U130" s="60">
        <f>AH130*S130</f>
        <v>816.48</v>
      </c>
      <c r="V130" s="59">
        <f>S130*AI130</f>
        <v>5.8319999999999999</v>
      </c>
      <c r="W130" s="58"/>
      <c r="X130" s="64"/>
      <c r="Y130" s="55"/>
      <c r="Z130" s="55"/>
      <c r="AA130" s="64"/>
      <c r="AB130" s="65"/>
      <c r="AC130" s="64">
        <v>0.01</v>
      </c>
      <c r="AD130" s="55">
        <f>VLOOKUP(A130,Indiv_Rushing!B:R,14,FALSE)</f>
        <v>5.5</v>
      </c>
      <c r="AE130" s="65">
        <f>VLOOKUP(A130,Indiv_Rushing!B:R,10,FALSE)</f>
        <v>9.0909090909090912E-2</v>
      </c>
      <c r="AF130" s="64">
        <v>0.16</v>
      </c>
      <c r="AG130" s="63">
        <v>0.66</v>
      </c>
      <c r="AH130" s="55">
        <v>10.5</v>
      </c>
      <c r="AI130" s="65">
        <v>7.4999999999999997E-2</v>
      </c>
    </row>
    <row r="131" spans="1:35" ht="12.75">
      <c r="A131" s="51" t="s">
        <v>320</v>
      </c>
      <c r="B131" s="52" t="s">
        <v>264</v>
      </c>
      <c r="C131" s="53"/>
      <c r="D131" s="70" t="s">
        <v>89</v>
      </c>
      <c r="E131" s="55">
        <f>(M131*0.04)+(N131*4)+(O131*-2)+(Q131*0.1)+(R131*6)+(T131*0.5)+(U131*0.1)+(V131*6)</f>
        <v>60.274230000000017</v>
      </c>
      <c r="F131" s="56"/>
      <c r="G131" s="55">
        <f>E131/J131</f>
        <v>4.018282000000001</v>
      </c>
      <c r="H131" s="57"/>
      <c r="I131" s="58"/>
      <c r="J131" s="59">
        <v>15</v>
      </c>
      <c r="K131" s="67"/>
      <c r="L131" s="60"/>
      <c r="M131" s="60"/>
      <c r="N131" s="60"/>
      <c r="O131" s="57"/>
      <c r="P131" s="60">
        <f>AC131*VLOOKUP(B131,'Team Projections'!A:V,11,0)*J131</f>
        <v>2.355</v>
      </c>
      <c r="Q131" s="60">
        <f>AD131*P131</f>
        <v>2.355</v>
      </c>
      <c r="R131" s="59">
        <f>P131*AE131</f>
        <v>4.7100000000000003E-2</v>
      </c>
      <c r="S131" s="60">
        <f>AF131*VLOOKUP(B131,'Team Projections'!A:V,5,0)*J131</f>
        <v>34.020000000000003</v>
      </c>
      <c r="T131" s="60">
        <f>S131*AG131</f>
        <v>26.297460000000004</v>
      </c>
      <c r="U131" s="60">
        <f>AH131*S131</f>
        <v>333.39600000000007</v>
      </c>
      <c r="V131" s="59">
        <f>S131*AI131</f>
        <v>2.2113000000000005</v>
      </c>
      <c r="W131" s="58"/>
      <c r="X131" s="64"/>
      <c r="Y131" s="55"/>
      <c r="Z131" s="55"/>
      <c r="AA131" s="64"/>
      <c r="AB131" s="65"/>
      <c r="AC131" s="64">
        <v>5.0000000000000001E-3</v>
      </c>
      <c r="AD131" s="55">
        <v>1</v>
      </c>
      <c r="AE131" s="65">
        <v>0.02</v>
      </c>
      <c r="AF131" s="64">
        <v>7.0000000000000007E-2</v>
      </c>
      <c r="AG131" s="63">
        <f>VLOOKUP(A131,Indiv_Receiving!B:U,18,FALSE)/100</f>
        <v>0.77300000000000002</v>
      </c>
      <c r="AH131" s="55">
        <f>VLOOKUP(A131,Indiv_Receiving!B:U,19,FALSE)</f>
        <v>9.8000000000000007</v>
      </c>
      <c r="AI131" s="65">
        <v>6.5000000000000002E-2</v>
      </c>
    </row>
    <row r="132" spans="1:35" ht="12.75">
      <c r="A132" s="68" t="s">
        <v>534</v>
      </c>
      <c r="B132" s="52" t="s">
        <v>264</v>
      </c>
      <c r="C132" s="53"/>
      <c r="D132" s="72" t="s">
        <v>89</v>
      </c>
      <c r="E132" s="55">
        <f>(M132*0.04)+(N132*4)+(O132*-2)+(Q132*0.1)+(R132*6)+(T132*0.5)+(U132*0.1)+(V132*6)</f>
        <v>35.064900000000009</v>
      </c>
      <c r="F132" s="56"/>
      <c r="G132" s="55">
        <f>E132/J132</f>
        <v>2.6973000000000007</v>
      </c>
      <c r="H132" s="57"/>
      <c r="I132" s="58"/>
      <c r="J132" s="59">
        <v>13</v>
      </c>
      <c r="K132" s="67"/>
      <c r="L132" s="60"/>
      <c r="M132" s="60"/>
      <c r="N132" s="60"/>
      <c r="O132" s="57"/>
      <c r="P132" s="60"/>
      <c r="Q132" s="60"/>
      <c r="R132" s="59"/>
      <c r="S132" s="60">
        <f>AF132*VLOOKUP(B132,'Team Projections'!A:V,5,0)*J132</f>
        <v>21.060000000000002</v>
      </c>
      <c r="T132" s="60">
        <f>S132*AG132</f>
        <v>15.795000000000002</v>
      </c>
      <c r="U132" s="60">
        <f>AH132*S132</f>
        <v>189.54000000000002</v>
      </c>
      <c r="V132" s="59">
        <f>S132*AI132</f>
        <v>1.3689000000000002</v>
      </c>
      <c r="W132" s="58"/>
      <c r="X132" s="64"/>
      <c r="Y132" s="55"/>
      <c r="Z132" s="55"/>
      <c r="AA132" s="64"/>
      <c r="AB132" s="65"/>
      <c r="AC132" s="64"/>
      <c r="AD132" s="55"/>
      <c r="AE132" s="65"/>
      <c r="AF132" s="64">
        <v>0.05</v>
      </c>
      <c r="AG132" s="63">
        <f>VLOOKUP(A132,Indiv_Receiving!B:U,18,FALSE)/100</f>
        <v>0.75</v>
      </c>
      <c r="AH132" s="55">
        <f>VLOOKUP(A132,Indiv_Receiving!B:U,19,FALSE)</f>
        <v>9</v>
      </c>
      <c r="AI132" s="65">
        <v>6.5000000000000002E-2</v>
      </c>
    </row>
    <row r="133" spans="1:35" ht="12.75">
      <c r="A133" s="73" t="s">
        <v>1039</v>
      </c>
      <c r="B133" s="74" t="s">
        <v>269</v>
      </c>
      <c r="C133" s="53"/>
      <c r="D133" s="154" t="s">
        <v>1038</v>
      </c>
      <c r="E133" s="95">
        <v>23.958015</v>
      </c>
      <c r="F133" s="56"/>
      <c r="G133" s="96">
        <v>1.409295</v>
      </c>
      <c r="H133" s="57"/>
      <c r="I133" s="78"/>
      <c r="J133" s="59">
        <v>17</v>
      </c>
      <c r="K133" s="60"/>
      <c r="L133" s="60"/>
      <c r="M133" s="61"/>
      <c r="N133" s="55"/>
      <c r="O133" s="62"/>
      <c r="P133" s="60">
        <f>AC133*VLOOKUP(B133,'Team Projections'!A:V,11,0)*J133</f>
        <v>15.758999999999999</v>
      </c>
      <c r="Q133" s="60">
        <f>AD133*P133</f>
        <v>55.156499999999994</v>
      </c>
      <c r="R133" s="59">
        <f>P133*AE133</f>
        <v>0.31517999999999996</v>
      </c>
      <c r="S133" s="60">
        <f>AF133*VLOOKUP(B133,'Team Projections'!A:V,5,0)*J133</f>
        <v>14.382</v>
      </c>
      <c r="T133" s="60">
        <f>S133*AG133</f>
        <v>8.8449299999999997</v>
      </c>
      <c r="U133" s="60">
        <f>AH133*S133</f>
        <v>86.292000000000002</v>
      </c>
      <c r="V133" s="59">
        <f>S133*AI133</f>
        <v>0.28764000000000001</v>
      </c>
      <c r="W133" s="78"/>
      <c r="X133" s="63"/>
      <c r="Y133" s="64"/>
      <c r="Z133" s="55"/>
      <c r="AA133" s="64"/>
      <c r="AB133" s="65"/>
      <c r="AC133" s="147">
        <v>0.03</v>
      </c>
      <c r="AD133" s="55">
        <v>3.5</v>
      </c>
      <c r="AE133" s="65">
        <v>0.02</v>
      </c>
      <c r="AF133" s="148">
        <v>0.03</v>
      </c>
      <c r="AG133" s="63">
        <v>0.61499999999999999</v>
      </c>
      <c r="AH133" s="55">
        <v>6</v>
      </c>
      <c r="AI133" s="65">
        <v>0.02</v>
      </c>
    </row>
    <row r="134" spans="1:35" ht="12.75">
      <c r="A134" s="51" t="s">
        <v>352</v>
      </c>
      <c r="B134" s="52" t="s">
        <v>269</v>
      </c>
      <c r="C134" s="53"/>
      <c r="D134" s="54" t="s">
        <v>90</v>
      </c>
      <c r="E134" s="55">
        <f>(M134*0.04)+(N134*4)+(O134*-2)+(Q134*0.1)+(R134*6)+(T134*0.5)+(U134*0.1)+(V134*6)</f>
        <v>255.5856</v>
      </c>
      <c r="F134" s="56"/>
      <c r="G134" s="55">
        <f>E134/J134</f>
        <v>15.9741</v>
      </c>
      <c r="H134" s="57"/>
      <c r="I134" s="58"/>
      <c r="J134" s="59">
        <v>16</v>
      </c>
      <c r="K134" s="60">
        <f>X134*VLOOKUP(B134,'Team Projections'!A:V,5,0)*J134</f>
        <v>451.2</v>
      </c>
      <c r="L134" s="60">
        <f>K134*Y134</f>
        <v>284.7072</v>
      </c>
      <c r="M134" s="61">
        <f>$Z134*K134</f>
        <v>3609.6</v>
      </c>
      <c r="N134" s="55">
        <f>AA134*K134</f>
        <v>26.620800000000003</v>
      </c>
      <c r="O134" s="62">
        <f>AB134*K134</f>
        <v>11.731200000000001</v>
      </c>
      <c r="P134" s="60">
        <f>AC134*VLOOKUP(B134,'Team Projections'!A:V,11,0)*J134</f>
        <v>49.44</v>
      </c>
      <c r="Q134" s="60">
        <f>AD134*P134</f>
        <v>163.15199999999999</v>
      </c>
      <c r="R134" s="59">
        <f>P134*AE134</f>
        <v>1.9776</v>
      </c>
      <c r="S134" s="60"/>
      <c r="T134" s="60"/>
      <c r="U134" s="60"/>
      <c r="V134" s="59"/>
      <c r="W134" s="58"/>
      <c r="X134" s="63">
        <v>1</v>
      </c>
      <c r="Y134" s="64">
        <f>VLOOKUP(A134,Indiv_Passing!B:AD,10,FALSE)/100</f>
        <v>0.63100000000000001</v>
      </c>
      <c r="Z134" s="55">
        <f>VLOOKUP(A134,Indiv_Passing!B:AD,19,FALSE)</f>
        <v>8</v>
      </c>
      <c r="AA134" s="64">
        <f>VLOOKUP(A134,Indiv_Passing!B:AD,13,FALSE)/100</f>
        <v>5.9000000000000004E-2</v>
      </c>
      <c r="AB134" s="65">
        <f>VLOOKUP(A134,Indiv_Passing!B:AD,15,FALSE)/100</f>
        <v>2.6000000000000002E-2</v>
      </c>
      <c r="AC134" s="64">
        <v>0.1</v>
      </c>
      <c r="AD134" s="55">
        <f>VLOOKUP(A134,Indiv_Rushing!B:R,14,FALSE)</f>
        <v>3.3</v>
      </c>
      <c r="AE134" s="65">
        <f>VLOOKUP(A134,Indiv_Rushing!B:R,10,FALSE)</f>
        <v>0.04</v>
      </c>
      <c r="AF134" s="64"/>
      <c r="AG134" s="63"/>
      <c r="AH134" s="55"/>
      <c r="AI134" s="65"/>
    </row>
    <row r="135" spans="1:35" ht="12.75">
      <c r="A135" s="73" t="s">
        <v>695</v>
      </c>
      <c r="B135" s="74" t="s">
        <v>269</v>
      </c>
      <c r="C135" s="53"/>
      <c r="D135" s="54" t="s">
        <v>90</v>
      </c>
      <c r="E135" s="95">
        <f>(M135*0.04)+(N135*4)+(O135*-2)+(Q135*0.1)+(R135*6)+(T135*0.5)+(U135*0.1)+(V135*6)</f>
        <v>10.433999999999999</v>
      </c>
      <c r="F135" s="56"/>
      <c r="G135" s="96">
        <f>E135/J135</f>
        <v>10.433999999999999</v>
      </c>
      <c r="H135" s="57"/>
      <c r="I135" s="78"/>
      <c r="J135" s="59">
        <v>1</v>
      </c>
      <c r="K135" s="60">
        <f>X135*VLOOKUP(B135,'Team Projections'!A:V,5,0)*J135</f>
        <v>28.2</v>
      </c>
      <c r="L135" s="60">
        <f>K135*Y135</f>
        <v>17.343</v>
      </c>
      <c r="M135" s="61">
        <f>$Z135*K135</f>
        <v>183.29999999999998</v>
      </c>
      <c r="N135" s="55">
        <f>AA135*K135</f>
        <v>1.1279999999999999</v>
      </c>
      <c r="O135" s="62">
        <f>AB135*K135</f>
        <v>0.70500000000000007</v>
      </c>
      <c r="P135" s="105"/>
      <c r="Q135" s="105"/>
      <c r="R135" s="39"/>
      <c r="S135" s="60"/>
      <c r="T135" s="105"/>
      <c r="U135" s="105"/>
      <c r="V135" s="39"/>
      <c r="W135" s="78"/>
      <c r="X135" s="63">
        <v>1</v>
      </c>
      <c r="Y135" s="64">
        <v>0.61499999999999999</v>
      </c>
      <c r="Z135" s="55">
        <v>6.5</v>
      </c>
      <c r="AA135" s="64">
        <v>0.04</v>
      </c>
      <c r="AB135" s="65">
        <v>2.5000000000000001E-2</v>
      </c>
      <c r="AC135" s="104"/>
      <c r="AD135" s="55"/>
      <c r="AE135" s="65"/>
      <c r="AF135" s="104"/>
      <c r="AG135" s="63"/>
      <c r="AH135" s="55"/>
      <c r="AI135" s="65"/>
    </row>
    <row r="136" spans="1:35" ht="12.75">
      <c r="A136" s="51" t="s">
        <v>353</v>
      </c>
      <c r="B136" s="52" t="s">
        <v>269</v>
      </c>
      <c r="C136" s="53"/>
      <c r="D136" s="66" t="s">
        <v>88</v>
      </c>
      <c r="E136" s="55">
        <f>(M136*0.04)+(N136*4)+(O136*-2)+(Q136*0.1)+(R136*6)+(T136*0.5)+(U136*0.1)+(V136*6)</f>
        <v>216.96705534219271</v>
      </c>
      <c r="F136" s="56"/>
      <c r="G136" s="55">
        <f>E136/J136</f>
        <v>14.96324519601329</v>
      </c>
      <c r="H136" s="57"/>
      <c r="I136" s="58"/>
      <c r="J136" s="59">
        <v>14.5</v>
      </c>
      <c r="K136" s="67"/>
      <c r="L136" s="60"/>
      <c r="M136" s="60"/>
      <c r="N136" s="60"/>
      <c r="O136" s="57"/>
      <c r="P136" s="60">
        <f>AC136*VLOOKUP(B136,'Team Projections'!A:V,11,0)*J136</f>
        <v>201.6225</v>
      </c>
      <c r="Q136" s="60">
        <f>AD136*P136</f>
        <v>887.13900000000012</v>
      </c>
      <c r="R136" s="59">
        <f>P136*AE136</f>
        <v>10.047632890365449</v>
      </c>
      <c r="S136" s="60">
        <f>AF136*VLOOKUP(B136,'Team Projections'!A:V,5,0)*J136</f>
        <v>49.067999999999998</v>
      </c>
      <c r="T136" s="60">
        <f>S136*AG136</f>
        <v>41.069915999999999</v>
      </c>
      <c r="U136" s="60">
        <f>AH136*S136</f>
        <v>392.54399999999998</v>
      </c>
      <c r="V136" s="59">
        <f>S136*AI136</f>
        <v>1.3629999999999998</v>
      </c>
      <c r="W136" s="58"/>
      <c r="X136" s="64"/>
      <c r="Y136" s="55"/>
      <c r="Z136" s="55"/>
      <c r="AA136" s="64"/>
      <c r="AB136" s="65"/>
      <c r="AC136" s="64">
        <v>0.45</v>
      </c>
      <c r="AD136" s="55">
        <f>VLOOKUP(A136,Indiv_Rushing!B:R,14,FALSE)</f>
        <v>4.4000000000000004</v>
      </c>
      <c r="AE136" s="65">
        <f>VLOOKUP(A136,Indiv_Rushing!B:R,10,FALSE)</f>
        <v>4.9833887043189369E-2</v>
      </c>
      <c r="AF136" s="64">
        <v>0.12</v>
      </c>
      <c r="AG136" s="63">
        <f>VLOOKUP(A136,Indiv_Receiving!B:U,18,FALSE)/100</f>
        <v>0.83700000000000008</v>
      </c>
      <c r="AH136" s="55">
        <f>VLOOKUP(A136,Indiv_Receiving!B:U,19,FALSE)</f>
        <v>8</v>
      </c>
      <c r="AI136" s="65">
        <f>VLOOKUP(A136,Indiv_Receiving!B:U,12,FALSE)</f>
        <v>2.7777777777777776E-2</v>
      </c>
    </row>
    <row r="137" spans="1:35" ht="12.75">
      <c r="A137" s="51" t="s">
        <v>595</v>
      </c>
      <c r="B137" s="52" t="s">
        <v>269</v>
      </c>
      <c r="C137" s="53"/>
      <c r="D137" s="66" t="s">
        <v>88</v>
      </c>
      <c r="E137" s="55">
        <f>(M137*0.04)+(N137*4)+(O137*-2)+(Q137*0.1)+(R137*6)+(T137*0.5)+(U137*0.1)+(V137*6)</f>
        <v>76.131299999999996</v>
      </c>
      <c r="F137" s="56"/>
      <c r="G137" s="55">
        <f>E137/J137</f>
        <v>5.4379499999999998</v>
      </c>
      <c r="H137" s="57"/>
      <c r="I137" s="58"/>
      <c r="J137" s="59">
        <v>14</v>
      </c>
      <c r="K137" s="67"/>
      <c r="L137" s="60"/>
      <c r="M137" s="60"/>
      <c r="N137" s="60"/>
      <c r="O137" s="57"/>
      <c r="P137" s="60">
        <f>AC137*VLOOKUP(B137,'Team Projections'!A:V,11,0)*J137</f>
        <v>77.867999999999995</v>
      </c>
      <c r="Q137" s="60">
        <f>AD137*P137</f>
        <v>358.19279999999998</v>
      </c>
      <c r="R137" s="59">
        <f>P137*AE137</f>
        <v>3.0239999999999996</v>
      </c>
      <c r="S137" s="60">
        <f>AF137*VLOOKUP(B137,'Team Projections'!A:V,5,0)*J137</f>
        <v>19.740000000000002</v>
      </c>
      <c r="T137" s="60">
        <f>S137*AG137</f>
        <v>15.515639999999999</v>
      </c>
      <c r="U137" s="60">
        <f>AH137*S137</f>
        <v>78.960000000000008</v>
      </c>
      <c r="V137" s="59">
        <f>S137*AI137</f>
        <v>1.0857000000000001</v>
      </c>
      <c r="W137" s="58"/>
      <c r="X137" s="64"/>
      <c r="Y137" s="55"/>
      <c r="Z137" s="55"/>
      <c r="AA137" s="64"/>
      <c r="AB137" s="65"/>
      <c r="AC137" s="64">
        <v>0.18</v>
      </c>
      <c r="AD137" s="55">
        <v>4.5999999999999996</v>
      </c>
      <c r="AE137" s="65">
        <f>VLOOKUP(A137,Indiv_Rushing!B:R,10,FALSE)</f>
        <v>3.8834951456310676E-2</v>
      </c>
      <c r="AF137" s="64">
        <v>0.05</v>
      </c>
      <c r="AG137" s="63">
        <f>VLOOKUP(A137,Indiv_Receiving!B:U,18,FALSE)/100</f>
        <v>0.78599999999999992</v>
      </c>
      <c r="AH137" s="55">
        <v>4</v>
      </c>
      <c r="AI137" s="65">
        <v>5.5E-2</v>
      </c>
    </row>
    <row r="138" spans="1:35" ht="12.75">
      <c r="A138" s="51" t="s">
        <v>355</v>
      </c>
      <c r="B138" s="52" t="s">
        <v>269</v>
      </c>
      <c r="C138" s="53"/>
      <c r="D138" s="66" t="s">
        <v>88</v>
      </c>
      <c r="E138" s="55">
        <f>(M138*0.04)+(N138*4)+(O138*-2)+(Q138*0.1)+(R138*6)+(T138*0.5)+(U138*0.1)+(V138*6)</f>
        <v>64.587059999999994</v>
      </c>
      <c r="F138" s="56"/>
      <c r="G138" s="55">
        <f>E138/J138</f>
        <v>4.4542799999999998</v>
      </c>
      <c r="H138" s="57"/>
      <c r="I138" s="58"/>
      <c r="J138" s="59">
        <v>14.5</v>
      </c>
      <c r="K138" s="67"/>
      <c r="L138" s="60"/>
      <c r="M138" s="60"/>
      <c r="N138" s="60"/>
      <c r="O138" s="57"/>
      <c r="P138" s="60">
        <f>AC138*VLOOKUP(B138,'Team Projections'!A:V,11,0)*J138</f>
        <v>98.570999999999998</v>
      </c>
      <c r="Q138" s="60">
        <f>AD138*P138</f>
        <v>364.71269999999998</v>
      </c>
      <c r="R138" s="59">
        <f>P138*AE138</f>
        <v>2.4642750000000002</v>
      </c>
      <c r="S138" s="60">
        <f>AF138*VLOOKUP(B138,'Team Projections'!A:V,5,0)*J138</f>
        <v>16.355999999999998</v>
      </c>
      <c r="T138" s="60">
        <f>S138*AG138</f>
        <v>12.266999999999999</v>
      </c>
      <c r="U138" s="60">
        <f>AH138*S138</f>
        <v>62.152799999999992</v>
      </c>
      <c r="V138" s="59">
        <f>S138*AI138</f>
        <v>0.16355999999999998</v>
      </c>
      <c r="W138" s="58"/>
      <c r="X138" s="64"/>
      <c r="Y138" s="55"/>
      <c r="Z138" s="55"/>
      <c r="AA138" s="64"/>
      <c r="AB138" s="65"/>
      <c r="AC138" s="64">
        <v>0.22</v>
      </c>
      <c r="AD138" s="55">
        <v>3.7</v>
      </c>
      <c r="AE138" s="65">
        <v>2.5000000000000001E-2</v>
      </c>
      <c r="AF138" s="64">
        <v>0.04</v>
      </c>
      <c r="AG138" s="63">
        <v>0.75</v>
      </c>
      <c r="AH138" s="55">
        <v>3.8</v>
      </c>
      <c r="AI138" s="65">
        <v>0.01</v>
      </c>
    </row>
    <row r="139" spans="1:35" ht="12.75">
      <c r="A139" s="51" t="s">
        <v>356</v>
      </c>
      <c r="B139" s="52" t="s">
        <v>269</v>
      </c>
      <c r="C139" s="53"/>
      <c r="D139" s="69" t="s">
        <v>91</v>
      </c>
      <c r="E139" s="55">
        <f>(M139*0.04)+(N139*4)+(O139*-2)+(Q139*0.1)+(R139*6)+(T139*0.5)+(U139*0.1)+(V139*6)</f>
        <v>68.187600000000003</v>
      </c>
      <c r="F139" s="56"/>
      <c r="G139" s="55">
        <f>E139/J139</f>
        <v>4.5458400000000001</v>
      </c>
      <c r="H139" s="57"/>
      <c r="I139" s="58"/>
      <c r="J139" s="59">
        <v>15</v>
      </c>
      <c r="K139" s="67"/>
      <c r="L139" s="60"/>
      <c r="M139" s="60"/>
      <c r="N139" s="60"/>
      <c r="O139" s="57"/>
      <c r="P139" s="60"/>
      <c r="Q139" s="60"/>
      <c r="R139" s="59"/>
      <c r="S139" s="60">
        <f>AF139*VLOOKUP(B139,'Team Projections'!A:V,5,0)*J139</f>
        <v>54.99</v>
      </c>
      <c r="T139" s="60">
        <f>S139*AG139</f>
        <v>38.493000000000002</v>
      </c>
      <c r="U139" s="60">
        <f>S139*AH139</f>
        <v>357.435</v>
      </c>
      <c r="V139" s="59">
        <f>S139*AI139</f>
        <v>2.1996000000000002</v>
      </c>
      <c r="W139" s="58"/>
      <c r="X139" s="64"/>
      <c r="Y139" s="55"/>
      <c r="Z139" s="55"/>
      <c r="AA139" s="64"/>
      <c r="AB139" s="65"/>
      <c r="AC139" s="64"/>
      <c r="AD139" s="55"/>
      <c r="AE139" s="65"/>
      <c r="AF139" s="64">
        <v>0.13</v>
      </c>
      <c r="AG139" s="63">
        <f>VLOOKUP(A139,Indiv_Receiving!B:U,18,FALSE)/100</f>
        <v>0.7</v>
      </c>
      <c r="AH139" s="55">
        <v>6.5</v>
      </c>
      <c r="AI139" s="65">
        <v>0.04</v>
      </c>
    </row>
    <row r="140" spans="1:35" ht="12.75">
      <c r="A140" s="51" t="s">
        <v>357</v>
      </c>
      <c r="B140" s="52" t="s">
        <v>269</v>
      </c>
      <c r="C140" s="53"/>
      <c r="D140" s="69" t="s">
        <v>91</v>
      </c>
      <c r="E140" s="55">
        <f>(M140*0.04)+(N140*4)+(O140*-2)+(Q140*0.1)+(R140*6)+(T140*0.5)+(U140*0.1)+(V140*6)</f>
        <v>32.314380000000007</v>
      </c>
      <c r="F140" s="56"/>
      <c r="G140" s="55">
        <f>E140/J140</f>
        <v>2.3081700000000005</v>
      </c>
      <c r="H140" s="57"/>
      <c r="I140" s="58"/>
      <c r="J140" s="59">
        <v>14</v>
      </c>
      <c r="K140" s="67"/>
      <c r="L140" s="60"/>
      <c r="M140" s="60"/>
      <c r="N140" s="60"/>
      <c r="O140" s="57"/>
      <c r="P140" s="60"/>
      <c r="Q140" s="60"/>
      <c r="R140" s="59"/>
      <c r="S140" s="60">
        <f>AF140*VLOOKUP(B140,'Team Projections'!A:V,5,0)*J140</f>
        <v>19.740000000000002</v>
      </c>
      <c r="T140" s="60">
        <f>S140*AG140</f>
        <v>14.094360000000004</v>
      </c>
      <c r="U140" s="60">
        <f>S140*AH140</f>
        <v>199.37400000000002</v>
      </c>
      <c r="V140" s="59">
        <f>S140*AI140</f>
        <v>0.88830000000000009</v>
      </c>
      <c r="W140" s="58"/>
      <c r="X140" s="64"/>
      <c r="Y140" s="55"/>
      <c r="Z140" s="55"/>
      <c r="AA140" s="64"/>
      <c r="AB140" s="65"/>
      <c r="AC140" s="64"/>
      <c r="AD140" s="55"/>
      <c r="AE140" s="65"/>
      <c r="AF140" s="64">
        <v>0.05</v>
      </c>
      <c r="AG140" s="63">
        <f>VLOOKUP(A140,Indiv_Receiving!B:U,18,FALSE)/100</f>
        <v>0.71400000000000008</v>
      </c>
      <c r="AH140" s="55">
        <f>VLOOKUP(A140,Indiv_Receiving!B:U,19,FALSE)</f>
        <v>10.1</v>
      </c>
      <c r="AI140" s="65">
        <v>4.4999999999999998E-2</v>
      </c>
    </row>
    <row r="141" spans="1:35" ht="12.75">
      <c r="A141" s="51" t="s">
        <v>358</v>
      </c>
      <c r="B141" s="52" t="s">
        <v>269</v>
      </c>
      <c r="C141" s="53"/>
      <c r="D141" s="70" t="s">
        <v>89</v>
      </c>
      <c r="E141" s="55">
        <f>(M141*0.04)+(N141*4)+(O141*-2)+(Q141*0.1)+(R141*6)+(T141*0.5)+(U141*0.1)+(V141*6)</f>
        <v>180.050805</v>
      </c>
      <c r="F141" s="56"/>
      <c r="G141" s="55">
        <f>E141/J141</f>
        <v>12.003387</v>
      </c>
      <c r="H141" s="57"/>
      <c r="I141" s="58"/>
      <c r="J141" s="59">
        <v>15</v>
      </c>
      <c r="K141" s="67"/>
      <c r="L141" s="60"/>
      <c r="M141" s="60"/>
      <c r="N141" s="60"/>
      <c r="O141" s="57"/>
      <c r="P141" s="60">
        <f>AC141*VLOOKUP(B141,'Team Projections'!A:V,11,0)*J141</f>
        <v>13.904999999999999</v>
      </c>
      <c r="Q141" s="60">
        <f>AD141*P141</f>
        <v>114.02099999999999</v>
      </c>
      <c r="R141" s="59">
        <f>P141*AE141</f>
        <v>0.69525000000000003</v>
      </c>
      <c r="S141" s="60">
        <f>AF141*VLOOKUP(B141,'Team Projections'!A:V,5,0)*J141</f>
        <v>80.36999999999999</v>
      </c>
      <c r="T141" s="60">
        <f>S141*AG141</f>
        <v>58.91120999999999</v>
      </c>
      <c r="U141" s="60">
        <f>AH141*S141</f>
        <v>916.21799999999996</v>
      </c>
      <c r="V141" s="59">
        <f>S141*AI141</f>
        <v>7.233299999999999</v>
      </c>
      <c r="W141" s="58"/>
      <c r="X141" s="64"/>
      <c r="Y141" s="55"/>
      <c r="Z141" s="55"/>
      <c r="AA141" s="64"/>
      <c r="AB141" s="65"/>
      <c r="AC141" s="64">
        <v>0.03</v>
      </c>
      <c r="AD141" s="55">
        <f>VLOOKUP(A141,Indiv_Rushing!B:R,14,FALSE)</f>
        <v>8.1999999999999993</v>
      </c>
      <c r="AE141" s="65">
        <f>VLOOKUP(A141,Indiv_Rushing!B:R,10,FALSE)</f>
        <v>0.05</v>
      </c>
      <c r="AF141" s="64">
        <v>0.19</v>
      </c>
      <c r="AG141" s="63">
        <f>VLOOKUP(A141,Indiv_Receiving!B:U,18,FALSE)/100</f>
        <v>0.73299999999999998</v>
      </c>
      <c r="AH141" s="55">
        <f>VLOOKUP(A141,Indiv_Receiving!B:U,19,FALSE)</f>
        <v>11.4</v>
      </c>
      <c r="AI141" s="65">
        <v>0.09</v>
      </c>
    </row>
    <row r="142" spans="1:35" ht="12.75">
      <c r="A142" s="51" t="s">
        <v>359</v>
      </c>
      <c r="B142" s="52" t="s">
        <v>269</v>
      </c>
      <c r="C142" s="53"/>
      <c r="D142" s="70" t="s">
        <v>89</v>
      </c>
      <c r="E142" s="55">
        <f>(M142*0.04)+(N142*4)+(O142*-2)+(Q142*0.1)+(R142*6)+(T142*0.5)+(U142*0.1)+(V142*6)</f>
        <v>106.27808275862068</v>
      </c>
      <c r="F142" s="56"/>
      <c r="G142" s="55">
        <f>E142/J142</f>
        <v>7.0852055172413788</v>
      </c>
      <c r="H142" s="57"/>
      <c r="I142" s="58"/>
      <c r="J142" s="59">
        <v>15</v>
      </c>
      <c r="K142" s="67"/>
      <c r="L142" s="60"/>
      <c r="M142" s="60"/>
      <c r="N142" s="60"/>
      <c r="O142" s="57"/>
      <c r="P142" s="60">
        <f>AC142*VLOOKUP(B142,'Team Projections'!A:V,11,0)*J142</f>
        <v>4.6349999999999998</v>
      </c>
      <c r="Q142" s="60">
        <f>AD142*P142</f>
        <v>26.882999999999999</v>
      </c>
      <c r="R142" s="59">
        <f>P142*AE142</f>
        <v>0</v>
      </c>
      <c r="S142" s="60">
        <f>AF142*VLOOKUP(B142,'Team Projections'!A:V,5,0)*J142</f>
        <v>54.99</v>
      </c>
      <c r="T142" s="60">
        <f>S142*AG142</f>
        <v>32.994</v>
      </c>
      <c r="U142" s="60">
        <f>AH142*S142</f>
        <v>643.38300000000004</v>
      </c>
      <c r="V142" s="59">
        <f>S142*AI142</f>
        <v>3.7924137931034485</v>
      </c>
      <c r="W142" s="58"/>
      <c r="X142" s="64"/>
      <c r="Y142" s="55"/>
      <c r="Z142" s="55"/>
      <c r="AA142" s="64"/>
      <c r="AB142" s="65"/>
      <c r="AC142" s="64">
        <v>0.01</v>
      </c>
      <c r="AD142" s="55">
        <f>VLOOKUP(A142,Indiv_Rushing!B:R,14,FALSE)</f>
        <v>5.8</v>
      </c>
      <c r="AE142" s="65">
        <f>VLOOKUP(A142,Indiv_Rushing!B:R,10,FALSE)</f>
        <v>0</v>
      </c>
      <c r="AF142" s="64">
        <v>0.13</v>
      </c>
      <c r="AG142" s="63">
        <v>0.6</v>
      </c>
      <c r="AH142" s="55">
        <f>VLOOKUP(A142,Indiv_Receiving!B:U,19,FALSE)</f>
        <v>11.7</v>
      </c>
      <c r="AI142" s="65">
        <f>VLOOKUP(A142,Indiv_Receiving!B:U,12,FALSE)</f>
        <v>6.8965517241379309E-2</v>
      </c>
    </row>
    <row r="143" spans="1:35" ht="12.75">
      <c r="A143" s="51" t="s">
        <v>360</v>
      </c>
      <c r="B143" s="52" t="s">
        <v>269</v>
      </c>
      <c r="C143" s="53"/>
      <c r="D143" s="70" t="s">
        <v>89</v>
      </c>
      <c r="E143" s="55">
        <f>(M143*0.04)+(N143*4)+(O143*-2)+(Q143*0.1)+(R143*6)+(T143*0.5)+(U143*0.1)+(V143*6)</f>
        <v>103.85109782608694</v>
      </c>
      <c r="F143" s="56"/>
      <c r="G143" s="55">
        <f>E143/J143</f>
        <v>6.9234065217391292</v>
      </c>
      <c r="H143" s="57"/>
      <c r="I143" s="58"/>
      <c r="J143" s="59">
        <v>15</v>
      </c>
      <c r="K143" s="67"/>
      <c r="L143" s="60"/>
      <c r="M143" s="60"/>
      <c r="N143" s="60"/>
      <c r="O143" s="57"/>
      <c r="P143" s="60"/>
      <c r="Q143" s="60"/>
      <c r="R143" s="59"/>
      <c r="S143" s="60">
        <f>AF143*VLOOKUP(B143,'Team Projections'!A:V,5,0)*J143</f>
        <v>63.449999999999996</v>
      </c>
      <c r="T143" s="60">
        <f>S143*AG143</f>
        <v>36.166499999999992</v>
      </c>
      <c r="U143" s="60">
        <f>AH143*S143</f>
        <v>526.63499999999999</v>
      </c>
      <c r="V143" s="59">
        <f>S143*AI143</f>
        <v>5.517391304347826</v>
      </c>
      <c r="W143" s="58"/>
      <c r="X143" s="64"/>
      <c r="Y143" s="55"/>
      <c r="Z143" s="55"/>
      <c r="AA143" s="64"/>
      <c r="AB143" s="65"/>
      <c r="AC143" s="64"/>
      <c r="AD143" s="55"/>
      <c r="AE143" s="65"/>
      <c r="AF143" s="64">
        <v>0.15</v>
      </c>
      <c r="AG143" s="63">
        <v>0.56999999999999995</v>
      </c>
      <c r="AH143" s="55">
        <f>VLOOKUP(A143,Indiv_Receiving!B:U,19,FALSE)</f>
        <v>8.3000000000000007</v>
      </c>
      <c r="AI143" s="65">
        <f>VLOOKUP(A143,Indiv_Receiving!B:U,12,FALSE)</f>
        <v>8.6956521739130432E-2</v>
      </c>
    </row>
    <row r="144" spans="1:35" ht="12.75">
      <c r="A144" s="51" t="s">
        <v>361</v>
      </c>
      <c r="B144" s="52" t="s">
        <v>269</v>
      </c>
      <c r="C144" s="53"/>
      <c r="D144" s="70" t="s">
        <v>89</v>
      </c>
      <c r="E144" s="55">
        <f>(M144*0.04)+(N144*4)+(O144*-2)+(Q144*0.1)+(R144*6)+(T144*0.5)+(U144*0.1)+(V144*6)</f>
        <v>47.545199999999994</v>
      </c>
      <c r="F144" s="56"/>
      <c r="G144" s="55">
        <f>E144/J144</f>
        <v>3.1696799999999996</v>
      </c>
      <c r="H144" s="57"/>
      <c r="I144" s="58"/>
      <c r="J144" s="59">
        <v>15</v>
      </c>
      <c r="K144" s="67"/>
      <c r="L144" s="60"/>
      <c r="M144" s="60"/>
      <c r="N144" s="60"/>
      <c r="O144" s="57"/>
      <c r="P144" s="60"/>
      <c r="Q144" s="60"/>
      <c r="R144" s="59"/>
      <c r="S144" s="60">
        <f>AF144*VLOOKUP(B144,'Team Projections'!A:V,5,0)*J144</f>
        <v>33.839999999999996</v>
      </c>
      <c r="T144" s="60">
        <f>S144*AG144</f>
        <v>18.611999999999998</v>
      </c>
      <c r="U144" s="60">
        <f>AH144*S144</f>
        <v>219.95999999999998</v>
      </c>
      <c r="V144" s="59">
        <f>S144*AI144</f>
        <v>2.7071999999999998</v>
      </c>
      <c r="W144" s="58"/>
      <c r="X144" s="64"/>
      <c r="Y144" s="55"/>
      <c r="Z144" s="55"/>
      <c r="AA144" s="64"/>
      <c r="AB144" s="65"/>
      <c r="AC144" s="64"/>
      <c r="AD144" s="55"/>
      <c r="AE144" s="65"/>
      <c r="AF144" s="64">
        <v>0.08</v>
      </c>
      <c r="AG144" s="63">
        <v>0.55000000000000004</v>
      </c>
      <c r="AH144" s="55">
        <v>6.5</v>
      </c>
      <c r="AI144" s="65">
        <v>0.08</v>
      </c>
    </row>
    <row r="145" spans="1:35" ht="12.75">
      <c r="A145" s="51" t="s">
        <v>362</v>
      </c>
      <c r="B145" s="52" t="s">
        <v>269</v>
      </c>
      <c r="C145" s="53"/>
      <c r="D145" s="70" t="s">
        <v>89</v>
      </c>
      <c r="E145" s="55">
        <f>(M145*0.04)+(N145*4)+(O145*-2)+(Q145*0.1)+(R145*6)+(T145*0.5)+(U145*0.1)+(V145*6)</f>
        <v>22.43439</v>
      </c>
      <c r="F145" s="56"/>
      <c r="G145" s="55">
        <f>E145/J145</f>
        <v>1.4473800000000001</v>
      </c>
      <c r="H145" s="57"/>
      <c r="I145" s="58"/>
      <c r="J145" s="59">
        <v>15.5</v>
      </c>
      <c r="K145" s="67"/>
      <c r="L145" s="60"/>
      <c r="M145" s="60"/>
      <c r="N145" s="60"/>
      <c r="O145" s="57"/>
      <c r="P145" s="60">
        <f>AC145*VLOOKUP(B145,'Team Projections'!A:V,11,0)*J145</f>
        <v>2.3947500000000002</v>
      </c>
      <c r="Q145" s="60">
        <f>AD145*P145</f>
        <v>16.284300000000002</v>
      </c>
      <c r="R145" s="59">
        <f>P145*AE145</f>
        <v>0</v>
      </c>
      <c r="S145" s="60">
        <f>AF145*VLOOKUP(B145,'Team Projections'!A:V,5,0)*J145</f>
        <v>17.483999999999998</v>
      </c>
      <c r="T145" s="60">
        <f>S145*AG145</f>
        <v>10.490399999999999</v>
      </c>
      <c r="U145" s="60">
        <f>AH145*S145</f>
        <v>108.40079999999999</v>
      </c>
      <c r="V145" s="59">
        <f>S145*AI145</f>
        <v>0.78677999999999992</v>
      </c>
      <c r="W145" s="58"/>
      <c r="X145" s="64"/>
      <c r="Y145" s="55"/>
      <c r="Z145" s="55"/>
      <c r="AA145" s="64"/>
      <c r="AB145" s="65"/>
      <c r="AC145" s="64">
        <v>5.0000000000000001E-3</v>
      </c>
      <c r="AD145" s="55">
        <f>VLOOKUP(A145,Indiv_Rushing!B:R,14,FALSE)</f>
        <v>6.8</v>
      </c>
      <c r="AE145" s="65">
        <f>VLOOKUP(A145,Indiv_Rushing!B:R,10,FALSE)</f>
        <v>0</v>
      </c>
      <c r="AF145" s="64">
        <v>0.04</v>
      </c>
      <c r="AG145" s="63">
        <v>0.6</v>
      </c>
      <c r="AH145" s="55">
        <v>6.2</v>
      </c>
      <c r="AI145" s="65">
        <v>4.4999999999999998E-2</v>
      </c>
    </row>
    <row r="146" spans="1:35" ht="12.75">
      <c r="A146" s="51" t="s">
        <v>596</v>
      </c>
      <c r="B146" s="52" t="s">
        <v>269</v>
      </c>
      <c r="C146" s="53"/>
      <c r="D146" s="70" t="s">
        <v>89</v>
      </c>
      <c r="E146" s="55">
        <f>(M146*0.04)+(N146*4)+(O146*-2)+(Q146*0.1)+(R146*6)+(T146*0.5)+(U146*0.1)+(V146*6)</f>
        <v>17.07666</v>
      </c>
      <c r="F146" s="56"/>
      <c r="G146" s="55">
        <f>E146/J146</f>
        <v>1.10172</v>
      </c>
      <c r="H146" s="57"/>
      <c r="I146" s="58"/>
      <c r="J146" s="59">
        <v>15.5</v>
      </c>
      <c r="K146" s="67"/>
      <c r="L146" s="60"/>
      <c r="M146" s="60"/>
      <c r="N146" s="60"/>
      <c r="O146" s="57"/>
      <c r="P146" s="60">
        <f>AC146*VLOOKUP(B146,'Team Projections'!A:V,11,0)*J146</f>
        <v>2.3947500000000002</v>
      </c>
      <c r="Q146" s="60">
        <f>AD146*P146</f>
        <v>29.694900000000004</v>
      </c>
      <c r="R146" s="59">
        <f>P146*AE146</f>
        <v>0.47895000000000004</v>
      </c>
      <c r="S146" s="60">
        <f>AF146*VLOOKUP(B146,'Team Projections'!A:V,5,0)*J146</f>
        <v>8.7419999999999991</v>
      </c>
      <c r="T146" s="60">
        <f>S146*AG146</f>
        <v>6.5564999999999998</v>
      </c>
      <c r="U146" s="60">
        <f>AH146*S146</f>
        <v>55.948799999999999</v>
      </c>
      <c r="V146" s="59">
        <f>S146*AI146</f>
        <v>0.39338999999999996</v>
      </c>
      <c r="W146" s="58"/>
      <c r="X146" s="64"/>
      <c r="Y146" s="55"/>
      <c r="Z146" s="55"/>
      <c r="AA146" s="64"/>
      <c r="AB146" s="65"/>
      <c r="AC146" s="64">
        <v>5.0000000000000001E-3</v>
      </c>
      <c r="AD146" s="55">
        <f>VLOOKUP(A146,Indiv_Rushing!B:R,14,FALSE)</f>
        <v>12.4</v>
      </c>
      <c r="AE146" s="65">
        <f>VLOOKUP(A146,Indiv_Rushing!B:R,10,FALSE)</f>
        <v>0.2</v>
      </c>
      <c r="AF146" s="64">
        <v>0.02</v>
      </c>
      <c r="AG146" s="63">
        <v>0.75</v>
      </c>
      <c r="AH146" s="55">
        <f>VLOOKUP(A146,Indiv_Receiving!B:U,19,FALSE)</f>
        <v>6.4</v>
      </c>
      <c r="AI146" s="65">
        <v>4.4999999999999998E-2</v>
      </c>
    </row>
    <row r="147" spans="1:35" ht="12.75">
      <c r="A147" s="73" t="s">
        <v>1039</v>
      </c>
      <c r="B147" s="74" t="s">
        <v>268</v>
      </c>
      <c r="C147" s="53"/>
      <c r="D147" s="154" t="s">
        <v>1038</v>
      </c>
      <c r="E147" s="95">
        <v>25.774337499999998</v>
      </c>
      <c r="F147" s="56"/>
      <c r="G147" s="96">
        <v>1.5161374999999999</v>
      </c>
      <c r="H147" s="57"/>
      <c r="I147" s="78"/>
      <c r="J147" s="59">
        <v>17</v>
      </c>
      <c r="K147" s="60"/>
      <c r="L147" s="60"/>
      <c r="M147" s="61"/>
      <c r="N147" s="55"/>
      <c r="O147" s="62"/>
      <c r="P147" s="60">
        <f>AC147*VLOOKUP(B147,'Team Projections'!A:V,11,0)*J147</f>
        <v>13.005000000000001</v>
      </c>
      <c r="Q147" s="60">
        <f>AD147*P147</f>
        <v>45.517500000000005</v>
      </c>
      <c r="R147" s="59">
        <f>P147*AE147</f>
        <v>0.2601</v>
      </c>
      <c r="S147" s="60">
        <f>AF147*VLOOKUP(B147,'Team Projections'!A:V,5,0)*J147</f>
        <v>17.084999999999997</v>
      </c>
      <c r="T147" s="60">
        <f>S147*AG147</f>
        <v>10.507274999999998</v>
      </c>
      <c r="U147" s="60">
        <f>AH147*S147</f>
        <v>102.50999999999999</v>
      </c>
      <c r="V147" s="59">
        <f>S147*AI147</f>
        <v>0.34169999999999995</v>
      </c>
      <c r="W147" s="78"/>
      <c r="X147" s="63"/>
      <c r="Y147" s="64"/>
      <c r="Z147" s="55"/>
      <c r="AA147" s="64"/>
      <c r="AB147" s="65"/>
      <c r="AC147" s="147">
        <v>0.03</v>
      </c>
      <c r="AD147" s="55">
        <v>3.5</v>
      </c>
      <c r="AE147" s="65">
        <v>0.02</v>
      </c>
      <c r="AF147" s="148">
        <v>0.03</v>
      </c>
      <c r="AG147" s="63">
        <v>0.61499999999999999</v>
      </c>
      <c r="AH147" s="55">
        <v>6</v>
      </c>
      <c r="AI147" s="65">
        <v>0.02</v>
      </c>
    </row>
    <row r="148" spans="1:35" ht="12.75">
      <c r="A148" s="51" t="s">
        <v>344</v>
      </c>
      <c r="B148" s="52" t="s">
        <v>268</v>
      </c>
      <c r="C148" s="53"/>
      <c r="D148" s="54" t="s">
        <v>90</v>
      </c>
      <c r="E148" s="55">
        <f>(M148*0.04)+(N148*4)+(O148*-2)+(Q148*0.1)+(R148*6)+(T148*0.5)+(U148*0.1)+(V148*6)</f>
        <v>241.85119999999998</v>
      </c>
      <c r="F148" s="56"/>
      <c r="G148" s="55">
        <f>E148/J148</f>
        <v>15.115699999999999</v>
      </c>
      <c r="H148" s="57"/>
      <c r="I148" s="58"/>
      <c r="J148" s="59">
        <v>16</v>
      </c>
      <c r="K148" s="60">
        <f>X148*VLOOKUP(B148,'Team Projections'!A:V,5,0)*J148</f>
        <v>536</v>
      </c>
      <c r="L148" s="60">
        <f>K148*Y148</f>
        <v>338.75200000000001</v>
      </c>
      <c r="M148" s="61">
        <f>$Z148*K148</f>
        <v>3752</v>
      </c>
      <c r="N148" s="55">
        <f>AA148*K148</f>
        <v>23.047999999999998</v>
      </c>
      <c r="O148" s="62">
        <f>AB148*K148</f>
        <v>12.327999999999999</v>
      </c>
      <c r="P148" s="60">
        <f>AC148*VLOOKUP(B148,'Team Projections'!A:V,11,0)*J148</f>
        <v>44.88</v>
      </c>
      <c r="Q148" s="60">
        <f>AD148*P148</f>
        <v>201.96</v>
      </c>
      <c r="R148" s="59">
        <f>P148*AE148</f>
        <v>0.67320000000000002</v>
      </c>
      <c r="S148" s="60"/>
      <c r="T148" s="60"/>
      <c r="U148" s="60"/>
      <c r="V148" s="59"/>
      <c r="W148" s="58"/>
      <c r="X148" s="63">
        <v>1</v>
      </c>
      <c r="Y148" s="64">
        <f>VLOOKUP(A148,Indiv_Passing!B:AD,10,FALSE)/100</f>
        <v>0.63200000000000001</v>
      </c>
      <c r="Z148" s="55">
        <f>VLOOKUP(A148,Indiv_Passing!B:AD,19,FALSE)</f>
        <v>7</v>
      </c>
      <c r="AA148" s="64">
        <v>4.2999999999999997E-2</v>
      </c>
      <c r="AB148" s="65">
        <f>VLOOKUP(A148,Indiv_Passing!B:AD,15,FALSE)/100</f>
        <v>2.3E-2</v>
      </c>
      <c r="AC148" s="64">
        <v>0.11</v>
      </c>
      <c r="AD148" s="55">
        <f>VLOOKUP(A148,Indiv_Rushing!B:R,14,FALSE)</f>
        <v>4.5</v>
      </c>
      <c r="AE148" s="65">
        <v>1.4999999999999999E-2</v>
      </c>
      <c r="AF148" s="64"/>
      <c r="AG148" s="63"/>
      <c r="AH148" s="55"/>
      <c r="AI148" s="65"/>
    </row>
    <row r="149" spans="1:35" ht="12.75">
      <c r="A149" s="73" t="s">
        <v>686</v>
      </c>
      <c r="B149" s="74" t="s">
        <v>268</v>
      </c>
      <c r="C149" s="53"/>
      <c r="D149" s="54" t="s">
        <v>90</v>
      </c>
      <c r="E149" s="95">
        <f>(M149*0.04)+(N149*4)+(O149*-2)+(Q149*0.1)+(R149*6)+(T149*0.5)+(U149*0.1)+(V149*6)</f>
        <v>12.395</v>
      </c>
      <c r="F149" s="56"/>
      <c r="G149" s="96">
        <f>E149/J149</f>
        <v>12.395</v>
      </c>
      <c r="H149" s="57"/>
      <c r="I149" s="78"/>
      <c r="J149" s="59">
        <v>1</v>
      </c>
      <c r="K149" s="60">
        <f>X149*VLOOKUP(B149,'Team Projections'!A:V,5,0)*J149</f>
        <v>33.5</v>
      </c>
      <c r="L149" s="60">
        <f>K149*Y149</f>
        <v>20.602499999999999</v>
      </c>
      <c r="M149" s="61">
        <f>$Z149*K149</f>
        <v>217.75</v>
      </c>
      <c r="N149" s="55">
        <f>AA149*K149</f>
        <v>1.34</v>
      </c>
      <c r="O149" s="62">
        <f>AB149*K149</f>
        <v>0.83750000000000002</v>
      </c>
      <c r="P149" s="105"/>
      <c r="Q149" s="105"/>
      <c r="R149" s="39"/>
      <c r="S149" s="60"/>
      <c r="T149" s="105"/>
      <c r="U149" s="105"/>
      <c r="V149" s="39"/>
      <c r="W149" s="78"/>
      <c r="X149" s="63">
        <v>1</v>
      </c>
      <c r="Y149" s="64">
        <v>0.61499999999999999</v>
      </c>
      <c r="Z149" s="55">
        <v>6.5</v>
      </c>
      <c r="AA149" s="64">
        <v>0.04</v>
      </c>
      <c r="AB149" s="65">
        <v>2.5000000000000001E-2</v>
      </c>
      <c r="AC149" s="104"/>
      <c r="AD149" s="55"/>
      <c r="AE149" s="65"/>
      <c r="AF149" s="104"/>
      <c r="AG149" s="63"/>
      <c r="AH149" s="55"/>
      <c r="AI149" s="65"/>
    </row>
    <row r="150" spans="1:35" ht="12.75">
      <c r="A150" s="51" t="s">
        <v>345</v>
      </c>
      <c r="B150" s="52" t="s">
        <v>268</v>
      </c>
      <c r="C150" s="53"/>
      <c r="D150" s="66" t="s">
        <v>88</v>
      </c>
      <c r="E150" s="55">
        <f>(M150*0.04)+(N150*4)+(O150*-2)+(Q150*0.1)+(R150*6)+(T150*0.5)+(U150*0.1)+(V150*6)</f>
        <v>201.77217057823128</v>
      </c>
      <c r="F150" s="56"/>
      <c r="G150" s="55">
        <f>E150/J150</f>
        <v>13.915322108843537</v>
      </c>
      <c r="H150" s="57"/>
      <c r="I150" s="58"/>
      <c r="J150" s="59">
        <v>14.5</v>
      </c>
      <c r="K150" s="67"/>
      <c r="L150" s="60"/>
      <c r="M150" s="60"/>
      <c r="N150" s="60"/>
      <c r="O150" s="57"/>
      <c r="P150" s="60">
        <f>AC150*VLOOKUP(B150,'Team Projections'!A:V,11,0)*J150</f>
        <v>218.1525</v>
      </c>
      <c r="Q150" s="60">
        <f>AD150*P150</f>
        <v>894.42524999999989</v>
      </c>
      <c r="R150" s="59">
        <f>P150*AE150</f>
        <v>9.7946020408163257</v>
      </c>
      <c r="S150" s="60">
        <f>AF150*VLOOKUP(B150,'Team Projections'!A:V,5,0)*J150</f>
        <v>48.575000000000003</v>
      </c>
      <c r="T150" s="60">
        <f>S150*AG150</f>
        <v>33.613900000000008</v>
      </c>
      <c r="U150" s="60">
        <f>AH150*S150</f>
        <v>286.59250000000003</v>
      </c>
      <c r="V150" s="59">
        <f>S150*AI150</f>
        <v>1.3493055555555555</v>
      </c>
      <c r="W150" s="58"/>
      <c r="X150" s="64"/>
      <c r="Y150" s="55"/>
      <c r="Z150" s="55"/>
      <c r="AA150" s="64"/>
      <c r="AB150" s="65"/>
      <c r="AC150" s="64">
        <v>0.59</v>
      </c>
      <c r="AD150" s="55">
        <f>VLOOKUP(A150,Indiv_Rushing!B:R,14,FALSE)</f>
        <v>4.0999999999999996</v>
      </c>
      <c r="AE150" s="65">
        <f>VLOOKUP(A150,Indiv_Rushing!B:R,10,FALSE)</f>
        <v>4.4897959183673466E-2</v>
      </c>
      <c r="AF150" s="64">
        <v>0.1</v>
      </c>
      <c r="AG150" s="63">
        <f>VLOOKUP(A150,Indiv_Receiving!B:U,18,FALSE)/100</f>
        <v>0.69200000000000006</v>
      </c>
      <c r="AH150" s="55">
        <f>VLOOKUP(A150,Indiv_Receiving!B:U,19,FALSE)</f>
        <v>5.9</v>
      </c>
      <c r="AI150" s="65">
        <f>VLOOKUP(A150,Indiv_Receiving!B:U,12,FALSE)</f>
        <v>2.7777777777777776E-2</v>
      </c>
    </row>
    <row r="151" spans="1:35" ht="12.75">
      <c r="A151" s="51" t="s">
        <v>346</v>
      </c>
      <c r="B151" s="52" t="s">
        <v>268</v>
      </c>
      <c r="C151" s="53"/>
      <c r="D151" s="66" t="s">
        <v>88</v>
      </c>
      <c r="E151" s="55">
        <f>(M151*0.04)+(N151*4)+(O151*-2)+(Q151*0.1)+(R151*6)+(T151*0.5)+(U151*0.1)+(V151*6)</f>
        <v>99.446075000000008</v>
      </c>
      <c r="F151" s="56"/>
      <c r="G151" s="55">
        <f>E151/J151</f>
        <v>6.8583500000000006</v>
      </c>
      <c r="H151" s="57"/>
      <c r="I151" s="58"/>
      <c r="J151" s="59">
        <v>14.5</v>
      </c>
      <c r="K151" s="67"/>
      <c r="L151" s="60"/>
      <c r="M151" s="60"/>
      <c r="N151" s="60"/>
      <c r="O151" s="57"/>
      <c r="P151" s="60">
        <f>AC151*VLOOKUP(B151,'Team Projections'!A:V,11,0)*J151</f>
        <v>85.042500000000004</v>
      </c>
      <c r="Q151" s="60">
        <f>AD151*P151</f>
        <v>620.81025</v>
      </c>
      <c r="R151" s="59">
        <f>P151*AE151</f>
        <v>4.2521250000000004</v>
      </c>
      <c r="S151" s="60">
        <f>AF151*VLOOKUP(B151,'Team Projections'!A:V,5,0)*J151</f>
        <v>19.43</v>
      </c>
      <c r="T151" s="60">
        <f>S151*AG151</f>
        <v>11.657999999999999</v>
      </c>
      <c r="U151" s="60">
        <f>AH151*S151</f>
        <v>48.575000000000003</v>
      </c>
      <c r="V151" s="59">
        <f>S151*AI151</f>
        <v>0.1943</v>
      </c>
      <c r="W151" s="58"/>
      <c r="X151" s="64"/>
      <c r="Y151" s="55"/>
      <c r="Z151" s="55"/>
      <c r="AA151" s="64"/>
      <c r="AB151" s="65"/>
      <c r="AC151" s="64">
        <v>0.23</v>
      </c>
      <c r="AD151" s="55">
        <f>VLOOKUP(A151,Indiv_Rushing!B:R,14,FALSE)</f>
        <v>7.3</v>
      </c>
      <c r="AE151" s="65">
        <f>VLOOKUP(A151,Indiv_Rushing!B:R,10,FALSE)</f>
        <v>0.05</v>
      </c>
      <c r="AF151" s="64">
        <v>0.04</v>
      </c>
      <c r="AG151" s="63">
        <v>0.6</v>
      </c>
      <c r="AH151" s="55">
        <v>2.5</v>
      </c>
      <c r="AI151" s="65">
        <v>0.01</v>
      </c>
    </row>
    <row r="152" spans="1:35" ht="12.75">
      <c r="A152" s="51" t="s">
        <v>347</v>
      </c>
      <c r="B152" s="52" t="s">
        <v>268</v>
      </c>
      <c r="C152" s="53"/>
      <c r="D152" s="69" t="s">
        <v>91</v>
      </c>
      <c r="E152" s="55">
        <f>(M152*0.04)+(N152*4)+(O152*-2)+(Q152*0.1)+(R152*6)+(T152*0.5)+(U152*0.1)+(V152*6)</f>
        <v>73.988100000000003</v>
      </c>
      <c r="F152" s="56"/>
      <c r="G152" s="55">
        <f>E152/J152</f>
        <v>4.9325400000000004</v>
      </c>
      <c r="H152" s="57"/>
      <c r="I152" s="58"/>
      <c r="J152" s="59">
        <v>15</v>
      </c>
      <c r="K152" s="67"/>
      <c r="L152" s="60"/>
      <c r="M152" s="60"/>
      <c r="N152" s="60"/>
      <c r="O152" s="57"/>
      <c r="P152" s="60"/>
      <c r="Q152" s="60"/>
      <c r="R152" s="59"/>
      <c r="S152" s="60">
        <f>AF152*VLOOKUP(B152,'Team Projections'!A:V,5,0)*J152</f>
        <v>60.3</v>
      </c>
      <c r="T152" s="60">
        <f>S152*AG152</f>
        <v>39.195</v>
      </c>
      <c r="U152" s="60">
        <f>S152*AH152</f>
        <v>391.95</v>
      </c>
      <c r="V152" s="59">
        <f>S152*AI152</f>
        <v>2.5326</v>
      </c>
      <c r="W152" s="58"/>
      <c r="X152" s="64"/>
      <c r="Y152" s="55"/>
      <c r="Z152" s="55"/>
      <c r="AA152" s="64"/>
      <c r="AB152" s="65"/>
      <c r="AC152" s="64"/>
      <c r="AD152" s="55"/>
      <c r="AE152" s="65"/>
      <c r="AF152" s="64">
        <v>0.12</v>
      </c>
      <c r="AG152" s="63">
        <v>0.65</v>
      </c>
      <c r="AH152" s="55">
        <v>6.5</v>
      </c>
      <c r="AI152" s="65">
        <v>4.2000000000000003E-2</v>
      </c>
    </row>
    <row r="153" spans="1:35" ht="12.75">
      <c r="A153" s="51" t="s">
        <v>593</v>
      </c>
      <c r="B153" s="52" t="s">
        <v>268</v>
      </c>
      <c r="C153" s="53"/>
      <c r="D153" s="69" t="s">
        <v>91</v>
      </c>
      <c r="E153" s="55">
        <f>(M153*0.04)+(N153*4)+(O153*-2)+(Q153*0.1)+(R153*6)+(T153*0.5)+(U153*0.1)+(V153*6)</f>
        <v>16.079999999999998</v>
      </c>
      <c r="F153" s="56"/>
      <c r="G153" s="55">
        <f>E153/J153</f>
        <v>1.0719999999999998</v>
      </c>
      <c r="H153" s="57"/>
      <c r="I153" s="58"/>
      <c r="J153" s="59">
        <v>15</v>
      </c>
      <c r="K153" s="67"/>
      <c r="L153" s="60"/>
      <c r="M153" s="60"/>
      <c r="N153" s="60"/>
      <c r="O153" s="57"/>
      <c r="P153" s="60"/>
      <c r="Q153" s="60"/>
      <c r="R153" s="59"/>
      <c r="S153" s="60">
        <f>AF153*VLOOKUP(B153,'Team Projections'!A:V,5,0)*J153</f>
        <v>25.125</v>
      </c>
      <c r="T153" s="60">
        <f>S153*AG153</f>
        <v>17.587499999999999</v>
      </c>
      <c r="U153" s="60">
        <f>S153*AH153</f>
        <v>57.787499999999994</v>
      </c>
      <c r="V153" s="59">
        <f>S153*AI153</f>
        <v>0.25125000000000003</v>
      </c>
      <c r="W153" s="58"/>
      <c r="X153" s="64"/>
      <c r="Y153" s="55"/>
      <c r="Z153" s="55"/>
      <c r="AA153" s="64"/>
      <c r="AB153" s="65"/>
      <c r="AC153" s="64"/>
      <c r="AD153" s="55"/>
      <c r="AE153" s="65"/>
      <c r="AF153" s="64">
        <v>0.05</v>
      </c>
      <c r="AG153" s="63">
        <v>0.7</v>
      </c>
      <c r="AH153" s="55">
        <f>VLOOKUP(A153,Indiv_Receiving!B:U,19,FALSE)</f>
        <v>2.2999999999999998</v>
      </c>
      <c r="AI153" s="65">
        <v>0.01</v>
      </c>
    </row>
    <row r="154" spans="1:35" ht="12.75">
      <c r="A154" s="51" t="s">
        <v>348</v>
      </c>
      <c r="B154" s="52" t="s">
        <v>268</v>
      </c>
      <c r="C154" s="53"/>
      <c r="D154" s="70" t="s">
        <v>89</v>
      </c>
      <c r="E154" s="55">
        <f>(M154*0.04)+(N154*4)+(O154*-2)+(Q154*0.1)+(R154*6)+(T154*0.5)+(U154*0.1)+(V154*6)</f>
        <v>236.80312500000002</v>
      </c>
      <c r="F154" s="56"/>
      <c r="G154" s="55">
        <f>E154/J154</f>
        <v>15.786875000000002</v>
      </c>
      <c r="H154" s="57"/>
      <c r="I154" s="58"/>
      <c r="J154" s="59">
        <v>15</v>
      </c>
      <c r="K154" s="67"/>
      <c r="L154" s="60"/>
      <c r="M154" s="60"/>
      <c r="N154" s="60"/>
      <c r="O154" s="57"/>
      <c r="P154" s="60"/>
      <c r="Q154" s="60"/>
      <c r="R154" s="59"/>
      <c r="S154" s="60">
        <f>AF154*VLOOKUP(B154,'Team Projections'!A:V,5,0)*J154</f>
        <v>125.625</v>
      </c>
      <c r="T154" s="60">
        <f>S154*AG154</f>
        <v>89.193749999999994</v>
      </c>
      <c r="U154" s="60">
        <f>AH154*S154</f>
        <v>1281.375</v>
      </c>
      <c r="V154" s="59">
        <f>S154*AI154</f>
        <v>10.678125000000001</v>
      </c>
      <c r="W154" s="58"/>
      <c r="X154" s="64"/>
      <c r="Y154" s="55"/>
      <c r="Z154" s="55"/>
      <c r="AA154" s="64"/>
      <c r="AB154" s="65"/>
      <c r="AC154" s="64"/>
      <c r="AD154" s="55"/>
      <c r="AE154" s="65"/>
      <c r="AF154" s="64">
        <v>0.25</v>
      </c>
      <c r="AG154" s="63">
        <v>0.71</v>
      </c>
      <c r="AH154" s="55">
        <f>VLOOKUP(A154,Indiv_Receiving!B:U,19,FALSE)</f>
        <v>10.199999999999999</v>
      </c>
      <c r="AI154" s="65">
        <v>8.5000000000000006E-2</v>
      </c>
    </row>
    <row r="155" spans="1:35" ht="12.75">
      <c r="A155" s="51" t="s">
        <v>434</v>
      </c>
      <c r="B155" s="52" t="s">
        <v>268</v>
      </c>
      <c r="C155" s="53"/>
      <c r="D155" s="70" t="s">
        <v>89</v>
      </c>
      <c r="E155" s="55">
        <f>(M155*0.04)+(N155*4)+(O155*-2)+(Q155*0.1)+(R155*6)+(T155*0.5)+(U155*0.1)+(V155*6)</f>
        <v>123.21299999999998</v>
      </c>
      <c r="F155" s="56"/>
      <c r="G155" s="55">
        <f>E155/J155</f>
        <v>8.2141999999999982</v>
      </c>
      <c r="H155" s="57"/>
      <c r="I155" s="58"/>
      <c r="J155" s="59">
        <v>15</v>
      </c>
      <c r="K155" s="67"/>
      <c r="L155" s="60"/>
      <c r="M155" s="60"/>
      <c r="N155" s="60"/>
      <c r="O155" s="57"/>
      <c r="P155" s="60"/>
      <c r="Q155" s="60"/>
      <c r="R155" s="59"/>
      <c r="S155" s="60">
        <f>AF155*VLOOKUP(B155,'Team Projections'!A:V,5,0)*J155</f>
        <v>90.449999999999989</v>
      </c>
      <c r="T155" s="60">
        <f>S155*AG155</f>
        <v>59.696999999999996</v>
      </c>
      <c r="U155" s="60">
        <f>AH155*S155</f>
        <v>732.64499999999987</v>
      </c>
      <c r="V155" s="59">
        <f>S155*AI155</f>
        <v>3.3499999999999992</v>
      </c>
      <c r="W155" s="58"/>
      <c r="X155" s="64"/>
      <c r="Y155" s="55"/>
      <c r="Z155" s="55"/>
      <c r="AA155" s="64"/>
      <c r="AB155" s="65"/>
      <c r="AC155" s="64"/>
      <c r="AD155" s="55"/>
      <c r="AE155" s="65"/>
      <c r="AF155" s="64">
        <v>0.18</v>
      </c>
      <c r="AG155" s="63">
        <v>0.66</v>
      </c>
      <c r="AH155" s="55">
        <f>VLOOKUP(A155,Indiv_Receiving!B:U,19,FALSE)</f>
        <v>8.1</v>
      </c>
      <c r="AI155" s="65">
        <f>VLOOKUP(A155,Indiv_Receiving!B:U,12,FALSE)</f>
        <v>3.7037037037037035E-2</v>
      </c>
    </row>
    <row r="156" spans="1:35" ht="12.75">
      <c r="A156" s="51" t="s">
        <v>349</v>
      </c>
      <c r="B156" s="52" t="s">
        <v>268</v>
      </c>
      <c r="C156" s="53"/>
      <c r="D156" s="70" t="s">
        <v>89</v>
      </c>
      <c r="E156" s="55">
        <f>(M156*0.04)+(N156*4)+(O156*-2)+(Q156*0.1)+(R156*6)+(T156*0.5)+(U156*0.1)+(V156*6)</f>
        <v>55.761511764705872</v>
      </c>
      <c r="F156" s="56"/>
      <c r="G156" s="55">
        <f>E156/J156</f>
        <v>9.293585294117646</v>
      </c>
      <c r="H156" s="57"/>
      <c r="I156" s="58"/>
      <c r="J156" s="59">
        <v>6</v>
      </c>
      <c r="K156" s="67"/>
      <c r="L156" s="60"/>
      <c r="M156" s="60"/>
      <c r="N156" s="60"/>
      <c r="O156" s="57"/>
      <c r="P156" s="60">
        <f>AC156*VLOOKUP(B156,'Team Projections'!A:V,11,0)*J156</f>
        <v>3.06</v>
      </c>
      <c r="Q156" s="60">
        <f>AD156*P156</f>
        <v>14.687999999999999</v>
      </c>
      <c r="R156" s="59">
        <f>P156*AE156</f>
        <v>7.6500000000000012E-2</v>
      </c>
      <c r="S156" s="60">
        <f>AF156*VLOOKUP(B156,'Team Projections'!A:V,5,0)*J156</f>
        <v>36.179999999999993</v>
      </c>
      <c r="T156" s="60">
        <f>S156*AG156</f>
        <v>22.793399999999995</v>
      </c>
      <c r="U156" s="60">
        <f>AH156*S156</f>
        <v>296.67599999999993</v>
      </c>
      <c r="V156" s="59">
        <f>S156*AI156</f>
        <v>2.1282352941176468</v>
      </c>
      <c r="W156" s="58"/>
      <c r="X156" s="64"/>
      <c r="Y156" s="55"/>
      <c r="Z156" s="55"/>
      <c r="AA156" s="64"/>
      <c r="AB156" s="65"/>
      <c r="AC156" s="64">
        <v>0.02</v>
      </c>
      <c r="AD156" s="55">
        <f>VLOOKUP(A156,Indiv_Rushing!B:R,14,FALSE)</f>
        <v>4.8</v>
      </c>
      <c r="AE156" s="65">
        <v>2.5000000000000001E-2</v>
      </c>
      <c r="AF156" s="64">
        <v>0.18</v>
      </c>
      <c r="AG156" s="63">
        <f>VLOOKUP(A156,Indiv_Receiving!B:U,18,FALSE)/100</f>
        <v>0.63</v>
      </c>
      <c r="AH156" s="55">
        <f>VLOOKUP(A156,Indiv_Receiving!B:U,19,FALSE)</f>
        <v>8.1999999999999993</v>
      </c>
      <c r="AI156" s="65">
        <f>VLOOKUP(A156,Indiv_Receiving!B:U,12,FALSE)</f>
        <v>5.8823529411764705E-2</v>
      </c>
    </row>
    <row r="157" spans="1:35" ht="15.75" customHeight="1">
      <c r="A157" s="51" t="s">
        <v>948</v>
      </c>
      <c r="B157" s="52" t="s">
        <v>268</v>
      </c>
      <c r="C157" s="53"/>
      <c r="D157" s="70" t="s">
        <v>89</v>
      </c>
      <c r="E157" s="55">
        <f>(M157*0.04)+(N157*4)+(O157*-2)+(Q157*0.1)+(R157*6)+(T157*0.5)+(U157*0.1)+(V157*6)</f>
        <v>36.918675</v>
      </c>
      <c r="F157" s="56"/>
      <c r="G157" s="55">
        <f>E157/J157</f>
        <v>2.4612449999999999</v>
      </c>
      <c r="H157" s="57"/>
      <c r="I157" s="58"/>
      <c r="J157" s="59">
        <v>15</v>
      </c>
      <c r="K157" s="67"/>
      <c r="L157" s="60"/>
      <c r="M157" s="60"/>
      <c r="N157" s="60"/>
      <c r="O157" s="57"/>
      <c r="P157" s="60"/>
      <c r="Q157" s="60"/>
      <c r="R157" s="59"/>
      <c r="S157" s="60">
        <f>AF157*VLOOKUP(B157,'Team Projections'!A:V,5,0)*J157</f>
        <v>30.15</v>
      </c>
      <c r="T157" s="60">
        <f>S157*AG157</f>
        <v>19.567350000000001</v>
      </c>
      <c r="U157" s="60">
        <f>AH157*S157</f>
        <v>208.035</v>
      </c>
      <c r="V157" s="59">
        <f>S157*AI157</f>
        <v>1.05525</v>
      </c>
      <c r="W157" s="58"/>
      <c r="X157" s="64"/>
      <c r="Y157" s="55"/>
      <c r="Z157" s="55"/>
      <c r="AA157" s="64"/>
      <c r="AB157" s="65"/>
      <c r="AC157" s="64"/>
      <c r="AD157" s="55"/>
      <c r="AE157" s="65"/>
      <c r="AF157" s="64">
        <v>0.06</v>
      </c>
      <c r="AG157" s="63">
        <f>VLOOKUP(A157,Indiv_Receiving!B:U,18,FALSE)/100</f>
        <v>0.64900000000000002</v>
      </c>
      <c r="AH157" s="55">
        <f>VLOOKUP(A157,Indiv_Receiving!B:U,19,FALSE)</f>
        <v>6.9</v>
      </c>
      <c r="AI157" s="65">
        <v>3.5000000000000003E-2</v>
      </c>
    </row>
    <row r="158" spans="1:35" ht="12.75">
      <c r="A158" s="51" t="s">
        <v>591</v>
      </c>
      <c r="B158" s="52" t="s">
        <v>268</v>
      </c>
      <c r="C158" s="53"/>
      <c r="D158" s="70" t="s">
        <v>89</v>
      </c>
      <c r="E158" s="55">
        <f>(M158*0.04)+(N158*4)+(O158*-2)+(Q158*0.1)+(R158*6)+(T158*0.5)+(U158*0.1)+(V158*6)</f>
        <v>30.4314</v>
      </c>
      <c r="F158" s="56"/>
      <c r="G158" s="55">
        <f>E158/J158</f>
        <v>2.0287600000000001</v>
      </c>
      <c r="H158" s="57"/>
      <c r="I158" s="58"/>
      <c r="J158" s="59">
        <v>15</v>
      </c>
      <c r="K158" s="67"/>
      <c r="L158" s="60"/>
      <c r="M158" s="60"/>
      <c r="N158" s="60"/>
      <c r="O158" s="57"/>
      <c r="P158" s="60"/>
      <c r="Q158" s="60"/>
      <c r="R158" s="59"/>
      <c r="S158" s="60">
        <f>AF158*VLOOKUP(B158,'Team Projections'!A:V,5,0)*J158</f>
        <v>20.100000000000001</v>
      </c>
      <c r="T158" s="60">
        <f>S158*AG158</f>
        <v>13.828799999999999</v>
      </c>
      <c r="U158" s="60">
        <f>AH158*S158</f>
        <v>180.9</v>
      </c>
      <c r="V158" s="59">
        <f>S158*AI158</f>
        <v>0.90450000000000008</v>
      </c>
      <c r="W158" s="58"/>
      <c r="X158" s="64"/>
      <c r="Y158" s="55"/>
      <c r="Z158" s="55"/>
      <c r="AA158" s="64"/>
      <c r="AB158" s="65"/>
      <c r="AC158" s="64"/>
      <c r="AD158" s="55"/>
      <c r="AE158" s="65"/>
      <c r="AF158" s="64">
        <v>0.04</v>
      </c>
      <c r="AG158" s="63">
        <f>VLOOKUP(A158,Indiv_Receiving!B:U,18,FALSE)/100</f>
        <v>0.68799999999999994</v>
      </c>
      <c r="AH158" s="55">
        <f>VLOOKUP(A158,Indiv_Receiving!B:U,19,FALSE)</f>
        <v>9</v>
      </c>
      <c r="AI158" s="65">
        <v>4.4999999999999998E-2</v>
      </c>
    </row>
    <row r="159" spans="1:35" ht="12.75">
      <c r="A159" s="51" t="s">
        <v>592</v>
      </c>
      <c r="B159" s="52" t="s">
        <v>268</v>
      </c>
      <c r="C159" s="53"/>
      <c r="D159" s="70" t="s">
        <v>89</v>
      </c>
      <c r="E159" s="55">
        <f>(M159*0.04)+(N159*4)+(O159*-2)+(Q159*0.1)+(R159*6)+(T159*0.5)+(U159*0.1)+(V159*6)</f>
        <v>15.012187500000001</v>
      </c>
      <c r="F159" s="56"/>
      <c r="G159" s="55">
        <f>E159/J159</f>
        <v>1.0008125000000001</v>
      </c>
      <c r="H159" s="57"/>
      <c r="I159" s="58"/>
      <c r="J159" s="59">
        <v>15</v>
      </c>
      <c r="K159" s="67"/>
      <c r="L159" s="60"/>
      <c r="M159" s="60"/>
      <c r="N159" s="60"/>
      <c r="O159" s="57"/>
      <c r="P159" s="60"/>
      <c r="Q159" s="60"/>
      <c r="R159" s="59"/>
      <c r="S159" s="60">
        <f>AF159*VLOOKUP(B159,'Team Projections'!A:V,5,0)*J159</f>
        <v>12.5625</v>
      </c>
      <c r="T159" s="60">
        <f>S159*AG159</f>
        <v>9.421875</v>
      </c>
      <c r="U159" s="60">
        <f>AH159*S159</f>
        <v>87.9375</v>
      </c>
      <c r="V159" s="59">
        <f>S159*AI159</f>
        <v>0.25125000000000003</v>
      </c>
      <c r="W159" s="58"/>
      <c r="X159" s="64"/>
      <c r="Y159" s="55"/>
      <c r="Z159" s="55"/>
      <c r="AA159" s="64"/>
      <c r="AB159" s="65"/>
      <c r="AC159" s="64"/>
      <c r="AD159" s="55"/>
      <c r="AE159" s="65"/>
      <c r="AF159" s="64">
        <v>2.5000000000000001E-2</v>
      </c>
      <c r="AG159" s="63">
        <v>0.75</v>
      </c>
      <c r="AH159" s="55">
        <v>7</v>
      </c>
      <c r="AI159" s="65">
        <v>0.02</v>
      </c>
    </row>
    <row r="160" spans="1:35" ht="12.75">
      <c r="A160" s="73" t="s">
        <v>1039</v>
      </c>
      <c r="B160" s="74" t="s">
        <v>281</v>
      </c>
      <c r="C160" s="53"/>
      <c r="D160" s="154" t="s">
        <v>1038</v>
      </c>
      <c r="E160" s="95">
        <v>24.724374999999998</v>
      </c>
      <c r="F160" s="56"/>
      <c r="G160" s="96">
        <v>1.454375</v>
      </c>
      <c r="H160" s="57"/>
      <c r="I160" s="78"/>
      <c r="J160" s="59">
        <v>17</v>
      </c>
      <c r="K160" s="60"/>
      <c r="L160" s="60"/>
      <c r="M160" s="61"/>
      <c r="N160" s="55"/>
      <c r="O160" s="62"/>
      <c r="P160" s="60">
        <f>AC160*VLOOKUP(B160,'Team Projections'!A:V,11,0)*J160</f>
        <v>14.891999999999999</v>
      </c>
      <c r="Q160" s="60">
        <f>AD160*P160</f>
        <v>52.122</v>
      </c>
      <c r="R160" s="59">
        <f>P160*AE160</f>
        <v>0.29783999999999999</v>
      </c>
      <c r="S160" s="60">
        <f>AF160*VLOOKUP(B160,'Team Projections'!A:V,5,0)*J160</f>
        <v>15.351000000000001</v>
      </c>
      <c r="T160" s="60">
        <f>S160*AG160</f>
        <v>9.4408650000000005</v>
      </c>
      <c r="U160" s="60">
        <f>AH160*S160</f>
        <v>92.106000000000009</v>
      </c>
      <c r="V160" s="59">
        <f>S160*AI160</f>
        <v>0.30702000000000002</v>
      </c>
      <c r="W160" s="78"/>
      <c r="X160" s="63"/>
      <c r="Y160" s="64"/>
      <c r="Z160" s="55"/>
      <c r="AA160" s="64"/>
      <c r="AB160" s="65"/>
      <c r="AC160" s="147">
        <v>0.03</v>
      </c>
      <c r="AD160" s="55">
        <v>3.5</v>
      </c>
      <c r="AE160" s="65">
        <v>0.02</v>
      </c>
      <c r="AF160" s="148">
        <v>0.03</v>
      </c>
      <c r="AG160" s="63">
        <v>0.61499999999999999</v>
      </c>
      <c r="AH160" s="55">
        <v>6</v>
      </c>
      <c r="AI160" s="65">
        <v>0.02</v>
      </c>
    </row>
    <row r="161" spans="1:35" ht="12.75">
      <c r="A161" s="51" t="s">
        <v>455</v>
      </c>
      <c r="B161" s="52" t="s">
        <v>281</v>
      </c>
      <c r="C161" s="53"/>
      <c r="D161" s="54" t="s">
        <v>90</v>
      </c>
      <c r="E161" s="55">
        <f>(M161*0.04)+(N161*4)+(O161*-2)+(Q161*0.1)+(R161*6)+(T161*0.5)+(U161*0.1)+(V161*6)</f>
        <v>248.58508651162794</v>
      </c>
      <c r="F161" s="56"/>
      <c r="G161" s="55">
        <f>E161/J161</f>
        <v>17.143799069767443</v>
      </c>
      <c r="H161" s="57"/>
      <c r="I161" s="58"/>
      <c r="J161" s="59">
        <v>14.5</v>
      </c>
      <c r="K161" s="60">
        <f>X161*VLOOKUP(B161,'Team Projections'!A:V,5,0)*J161</f>
        <v>436.45000000000005</v>
      </c>
      <c r="L161" s="60">
        <f>K161*Y161</f>
        <v>222.58950000000002</v>
      </c>
      <c r="M161" s="61">
        <f>$Z161*K161</f>
        <v>2705.9900000000002</v>
      </c>
      <c r="N161" s="55">
        <f>AA161*K161</f>
        <v>15.712200000000001</v>
      </c>
      <c r="O161" s="62">
        <f>AB161*K161</f>
        <v>18.330900000000003</v>
      </c>
      <c r="P161" s="60">
        <f>AC161*VLOOKUP(B161,'Team Projections'!A:V,11,0)*J161</f>
        <v>114.31800000000001</v>
      </c>
      <c r="Q161" s="60">
        <f>AD161*P161</f>
        <v>663.0444</v>
      </c>
      <c r="R161" s="59">
        <f>P161*AE161</f>
        <v>7.975674418604652</v>
      </c>
      <c r="S161" s="60"/>
      <c r="T161" s="60"/>
      <c r="U161" s="60"/>
      <c r="V161" s="59"/>
      <c r="W161" s="58"/>
      <c r="X161" s="63">
        <v>1</v>
      </c>
      <c r="Y161" s="64">
        <v>0.51</v>
      </c>
      <c r="Z161" s="55">
        <v>6.2</v>
      </c>
      <c r="AA161" s="64">
        <v>3.5999999999999997E-2</v>
      </c>
      <c r="AB161" s="65">
        <v>4.2000000000000003E-2</v>
      </c>
      <c r="AC161" s="64">
        <v>0.27</v>
      </c>
      <c r="AD161" s="55">
        <f>VLOOKUP(A161,Indiv_Rushing!B:R,14,FALSE)</f>
        <v>5.8</v>
      </c>
      <c r="AE161" s="65">
        <f>VLOOKUP(A161,Indiv_Rushing!B:R,10,FALSE)</f>
        <v>6.9767441860465115E-2</v>
      </c>
      <c r="AF161" s="64"/>
      <c r="AG161" s="63"/>
      <c r="AH161" s="55"/>
      <c r="AI161" s="65"/>
    </row>
    <row r="162" spans="1:35" ht="12.75">
      <c r="A162" s="51" t="s">
        <v>505</v>
      </c>
      <c r="B162" s="52" t="s">
        <v>281</v>
      </c>
      <c r="C162" s="53"/>
      <c r="D162" s="54" t="s">
        <v>90</v>
      </c>
      <c r="E162" s="55">
        <f>(M162*0.04)+(N162*4)+(O162*-2)+(Q162*0.1)+(R162*6)+(T162*0.5)+(U162*0.1)+(V162*6)</f>
        <v>33.645932835820894</v>
      </c>
      <c r="F162" s="56"/>
      <c r="G162" s="55">
        <f>E162/J162</f>
        <v>13.458373134328358</v>
      </c>
      <c r="H162" s="57"/>
      <c r="I162" s="58"/>
      <c r="J162" s="59">
        <v>2.5</v>
      </c>
      <c r="K162" s="60">
        <f>X162*VLOOKUP(B162,'Team Projections'!A:V,5,0)*J162</f>
        <v>75.25</v>
      </c>
      <c r="L162" s="60">
        <f>K162*Y162</f>
        <v>47.633250000000004</v>
      </c>
      <c r="M162" s="61">
        <f>$Z162*K162</f>
        <v>459.02499999999998</v>
      </c>
      <c r="N162" s="55">
        <f>AA162*K162</f>
        <v>2.7089999999999996</v>
      </c>
      <c r="O162" s="62">
        <f>AB162*K162</f>
        <v>1.5802500000000002</v>
      </c>
      <c r="P162" s="60">
        <f>AC162*VLOOKUP(B162,'Team Projections'!A:V,11,0)*J162</f>
        <v>13.139999999999999</v>
      </c>
      <c r="Q162" s="60">
        <f>AD162*P162</f>
        <v>52.559999999999995</v>
      </c>
      <c r="R162" s="59">
        <f>P162*AE162</f>
        <v>0.39223880597014921</v>
      </c>
      <c r="S162" s="60"/>
      <c r="T162" s="60"/>
      <c r="U162" s="60"/>
      <c r="V162" s="59"/>
      <c r="W162" s="58"/>
      <c r="X162" s="63">
        <v>1</v>
      </c>
      <c r="Y162" s="64">
        <f>VLOOKUP(A162,Indiv_Passing!B:AD,10,FALSE)/100</f>
        <v>0.63300000000000001</v>
      </c>
      <c r="Z162" s="55">
        <f>VLOOKUP(A162,Indiv_Passing!B:AD,19,FALSE)</f>
        <v>6.1</v>
      </c>
      <c r="AA162" s="64">
        <v>3.5999999999999997E-2</v>
      </c>
      <c r="AB162" s="65">
        <f>VLOOKUP(A162,Indiv_Passing!B:AD,15,FALSE)/100</f>
        <v>2.1000000000000001E-2</v>
      </c>
      <c r="AC162" s="64">
        <v>0.18</v>
      </c>
      <c r="AD162" s="55">
        <f>VLOOKUP(A162,Indiv_Rushing!B:R,14,FALSE)</f>
        <v>4</v>
      </c>
      <c r="AE162" s="65">
        <f>VLOOKUP(A162,Indiv_Rushing!B:R,10,FALSE)</f>
        <v>2.9850746268656716E-2</v>
      </c>
      <c r="AF162" s="64"/>
      <c r="AG162" s="63"/>
      <c r="AH162" s="55"/>
      <c r="AI162" s="65"/>
    </row>
    <row r="163" spans="1:35" ht="12.75">
      <c r="A163" s="51" t="s">
        <v>456</v>
      </c>
      <c r="B163" s="52" t="s">
        <v>281</v>
      </c>
      <c r="C163" s="53"/>
      <c r="D163" s="66" t="s">
        <v>88</v>
      </c>
      <c r="E163" s="55">
        <f>(M163*0.04)+(N163*4)+(O163*-2)+(Q163*0.1)+(R163*6)+(T163*0.5)+(U163*0.1)+(V163*6)</f>
        <v>201.22118091584164</v>
      </c>
      <c r="F163" s="56"/>
      <c r="G163" s="55">
        <f>E163/J163</f>
        <v>13.877322821782183</v>
      </c>
      <c r="H163" s="57"/>
      <c r="I163" s="58"/>
      <c r="J163" s="59">
        <v>14.5</v>
      </c>
      <c r="K163" s="67"/>
      <c r="L163" s="60"/>
      <c r="M163" s="60"/>
      <c r="N163" s="60"/>
      <c r="O163" s="57"/>
      <c r="P163" s="60">
        <f>AC163*VLOOKUP(B163,'Team Projections'!A:V,11,0)*J163</f>
        <v>232.87000000000003</v>
      </c>
      <c r="Q163" s="60">
        <f>AD163*P163</f>
        <v>1094.4890000000003</v>
      </c>
      <c r="R163" s="59">
        <f>P163*AE163</f>
        <v>8.4540264026402649</v>
      </c>
      <c r="S163" s="60">
        <f>AF163*VLOOKUP(B163,'Team Projections'!A:V,5,0)*J163</f>
        <v>43.645000000000003</v>
      </c>
      <c r="T163" s="60">
        <f>S163*AG163</f>
        <v>25.357745000000001</v>
      </c>
      <c r="U163" s="60">
        <f>AH163*S163</f>
        <v>192.03800000000004</v>
      </c>
      <c r="V163" s="59">
        <f>S163*AI163</f>
        <v>1.5275750000000003</v>
      </c>
      <c r="W163" s="58"/>
      <c r="X163" s="64"/>
      <c r="Y163" s="55"/>
      <c r="Z163" s="55"/>
      <c r="AA163" s="64"/>
      <c r="AB163" s="65"/>
      <c r="AC163" s="64">
        <v>0.55000000000000004</v>
      </c>
      <c r="AD163" s="55">
        <f>VLOOKUP(A163,Indiv_Rushing!B:R,14,FALSE)</f>
        <v>4.7</v>
      </c>
      <c r="AE163" s="65">
        <f>VLOOKUP(A163,Indiv_Rushing!B:R,10,FALSE)</f>
        <v>3.6303630363036306E-2</v>
      </c>
      <c r="AF163" s="64">
        <v>0.1</v>
      </c>
      <c r="AG163" s="63">
        <f>VLOOKUP(A163,Indiv_Receiving!B:U,18,FALSE)/100</f>
        <v>0.58099999999999996</v>
      </c>
      <c r="AH163" s="55">
        <f>VLOOKUP(A163,Indiv_Receiving!B:U,19,FALSE)</f>
        <v>4.4000000000000004</v>
      </c>
      <c r="AI163" s="65">
        <v>3.5000000000000003E-2</v>
      </c>
    </row>
    <row r="164" spans="1:35" ht="12.75">
      <c r="A164" s="51" t="s">
        <v>401</v>
      </c>
      <c r="B164" s="52" t="s">
        <v>281</v>
      </c>
      <c r="C164" s="53"/>
      <c r="D164" s="66" t="s">
        <v>88</v>
      </c>
      <c r="E164" s="55">
        <f>(M164*0.04)+(N164*4)+(O164*-2)+(Q164*0.1)+(R164*6)+(T164*0.5)+(U164*0.1)+(V164*6)</f>
        <v>38.255158666666674</v>
      </c>
      <c r="F164" s="56"/>
      <c r="G164" s="55">
        <f>E164/J164</f>
        <v>2.732511333333334</v>
      </c>
      <c r="H164" s="57"/>
      <c r="I164" s="58"/>
      <c r="J164" s="59">
        <v>14</v>
      </c>
      <c r="K164" s="67"/>
      <c r="L164" s="60"/>
      <c r="M164" s="60"/>
      <c r="N164" s="60"/>
      <c r="O164" s="57"/>
      <c r="P164" s="60">
        <f>AC164*VLOOKUP(B164,'Team Projections'!A:V,11,0)*J164</f>
        <v>44.967999999999996</v>
      </c>
      <c r="Q164" s="60">
        <f>AD164*P164</f>
        <v>161.88479999999998</v>
      </c>
      <c r="R164" s="59">
        <f>P164*AE164</f>
        <v>1.2491111111111108</v>
      </c>
      <c r="S164" s="60">
        <f>AF164*VLOOKUP(B164,'Team Projections'!A:V,5,0)*J164</f>
        <v>16.856000000000002</v>
      </c>
      <c r="T164" s="60">
        <f>S164*AG164</f>
        <v>15.322104000000001</v>
      </c>
      <c r="U164" s="60">
        <f>AH164*S164</f>
        <v>58.996000000000009</v>
      </c>
      <c r="V164" s="59">
        <f>S164*AI164</f>
        <v>0.16856000000000002</v>
      </c>
      <c r="W164" s="58"/>
      <c r="X164" s="64"/>
      <c r="Y164" s="55"/>
      <c r="Z164" s="55"/>
      <c r="AA164" s="64"/>
      <c r="AB164" s="65"/>
      <c r="AC164" s="64">
        <v>0.11</v>
      </c>
      <c r="AD164" s="55">
        <f>VLOOKUP(A164,Indiv_Rushing!B:R,14,FALSE)</f>
        <v>3.6</v>
      </c>
      <c r="AE164" s="65">
        <f>VLOOKUP(A164,Indiv_Rushing!B:R,10,FALSE)</f>
        <v>2.7777777777777776E-2</v>
      </c>
      <c r="AF164" s="64">
        <v>0.04</v>
      </c>
      <c r="AG164" s="63">
        <f>VLOOKUP(A164,Indiv_Receiving!B:U,18,FALSE)/100</f>
        <v>0.90900000000000003</v>
      </c>
      <c r="AH164" s="55">
        <v>3.5</v>
      </c>
      <c r="AI164" s="65">
        <v>0.01</v>
      </c>
    </row>
    <row r="165" spans="1:35" ht="12.75">
      <c r="A165" s="51" t="s">
        <v>622</v>
      </c>
      <c r="B165" s="52" t="s">
        <v>281</v>
      </c>
      <c r="C165" s="53"/>
      <c r="D165" s="66" t="s">
        <v>88</v>
      </c>
      <c r="E165" s="55">
        <f>(M165*0.04)+(N165*4)+(O165*-2)+(Q165*0.1)+(R165*6)+(T165*0.5)+(U165*0.1)+(V165*6)</f>
        <v>27.252812999999996</v>
      </c>
      <c r="F165" s="56"/>
      <c r="G165" s="55">
        <f>E165/J165</f>
        <v>1.9466294999999998</v>
      </c>
      <c r="H165" s="57"/>
      <c r="I165" s="58"/>
      <c r="J165" s="59">
        <v>14</v>
      </c>
      <c r="K165" s="67"/>
      <c r="L165" s="60"/>
      <c r="M165" s="60"/>
      <c r="N165" s="60"/>
      <c r="O165" s="57"/>
      <c r="P165" s="60">
        <f>AC165*VLOOKUP(B165,'Team Projections'!A:V,11,0)*J165</f>
        <v>20.439999999999998</v>
      </c>
      <c r="Q165" s="60">
        <f>AD165*P165</f>
        <v>98.111999999999981</v>
      </c>
      <c r="R165" s="59">
        <f>P165*AE165</f>
        <v>0.63874999999999993</v>
      </c>
      <c r="S165" s="60">
        <f>AF165*VLOOKUP(B165,'Team Projections'!A:V,5,0)*J165</f>
        <v>12.641999999999999</v>
      </c>
      <c r="T165" s="60">
        <f>S165*AG165</f>
        <v>9.2665860000000002</v>
      </c>
      <c r="U165" s="60">
        <f>AH165*S165</f>
        <v>51.832199999999993</v>
      </c>
      <c r="V165" s="59">
        <f>S165*AI165</f>
        <v>0.6321</v>
      </c>
      <c r="W165" s="58"/>
      <c r="X165" s="64"/>
      <c r="Y165" s="55"/>
      <c r="Z165" s="55"/>
      <c r="AA165" s="64"/>
      <c r="AB165" s="65"/>
      <c r="AC165" s="64">
        <v>0.05</v>
      </c>
      <c r="AD165" s="55">
        <f>VLOOKUP(A165,Indiv_Rushing!B:R,14,FALSE)</f>
        <v>4.8</v>
      </c>
      <c r="AE165" s="65">
        <f>VLOOKUP(A165,Indiv_Rushing!B:R,10,FALSE)</f>
        <v>3.125E-2</v>
      </c>
      <c r="AF165" s="64">
        <v>0.03</v>
      </c>
      <c r="AG165" s="63">
        <f>VLOOKUP(A165,Indiv_Receiving!B:U,18,FALSE)/100</f>
        <v>0.73299999999999998</v>
      </c>
      <c r="AH165" s="55">
        <f>VLOOKUP(A165,Indiv_Receiving!B:U,19,FALSE)</f>
        <v>4.0999999999999996</v>
      </c>
      <c r="AI165" s="65">
        <v>0.05</v>
      </c>
    </row>
    <row r="166" spans="1:35" ht="12.75">
      <c r="A166" s="51" t="s">
        <v>459</v>
      </c>
      <c r="B166" s="52" t="s">
        <v>281</v>
      </c>
      <c r="C166" s="53"/>
      <c r="D166" s="69" t="s">
        <v>91</v>
      </c>
      <c r="E166" s="55">
        <f>(M166*0.04)+(N166*4)+(O166*-2)+(Q166*0.1)+(R166*6)+(T166*0.5)+(U166*0.1)+(V166*6)</f>
        <v>26.819099999999999</v>
      </c>
      <c r="F166" s="56"/>
      <c r="G166" s="55">
        <f>E166/J166</f>
        <v>1.7879399999999999</v>
      </c>
      <c r="H166" s="57"/>
      <c r="I166" s="58"/>
      <c r="J166" s="59">
        <v>15</v>
      </c>
      <c r="K166" s="67"/>
      <c r="L166" s="60"/>
      <c r="M166" s="60"/>
      <c r="N166" s="60"/>
      <c r="O166" s="57"/>
      <c r="P166" s="60"/>
      <c r="Q166" s="60"/>
      <c r="R166" s="59"/>
      <c r="S166" s="60">
        <f>AF166*VLOOKUP(B166,'Team Projections'!A:V,5,0)*J166</f>
        <v>27.09</v>
      </c>
      <c r="T166" s="60">
        <f>S166*AG166</f>
        <v>16.253999999999998</v>
      </c>
      <c r="U166" s="60">
        <f>S166*AH166</f>
        <v>162.54</v>
      </c>
      <c r="V166" s="59">
        <f>S166*AI166</f>
        <v>0.40634999999999999</v>
      </c>
      <c r="W166" s="58"/>
      <c r="X166" s="64"/>
      <c r="Y166" s="55"/>
      <c r="Z166" s="55"/>
      <c r="AA166" s="64"/>
      <c r="AB166" s="65"/>
      <c r="AC166" s="64"/>
      <c r="AD166" s="55"/>
      <c r="AE166" s="65"/>
      <c r="AF166" s="64">
        <v>0.06</v>
      </c>
      <c r="AG166" s="63">
        <v>0.6</v>
      </c>
      <c r="AH166" s="55">
        <v>6</v>
      </c>
      <c r="AI166" s="65">
        <v>1.4999999999999999E-2</v>
      </c>
    </row>
    <row r="167" spans="1:35" ht="12.75">
      <c r="A167" s="68" t="s">
        <v>623</v>
      </c>
      <c r="B167" s="52" t="s">
        <v>281</v>
      </c>
      <c r="C167" s="53"/>
      <c r="D167" s="69" t="s">
        <v>91</v>
      </c>
      <c r="E167" s="55">
        <f>(M167*0.04)+(N167*4)+(O167*-2)+(Q167*0.1)+(R167*6)+(T167*0.5)+(U167*0.1)+(V167*6)</f>
        <v>12.325949999999999</v>
      </c>
      <c r="F167" s="56"/>
      <c r="G167" s="55">
        <f>E167/J167</f>
        <v>0.82172999999999996</v>
      </c>
      <c r="H167" s="57"/>
      <c r="I167" s="58"/>
      <c r="J167" s="59">
        <v>15</v>
      </c>
      <c r="K167" s="67"/>
      <c r="L167" s="60"/>
      <c r="M167" s="60"/>
      <c r="N167" s="60"/>
      <c r="O167" s="57"/>
      <c r="P167" s="60"/>
      <c r="Q167" s="60"/>
      <c r="R167" s="59"/>
      <c r="S167" s="60">
        <f>AF167*VLOOKUP(B167,'Team Projections'!A:V,5,0)*J167</f>
        <v>13.545</v>
      </c>
      <c r="T167" s="60">
        <f>S167*AG167</f>
        <v>8.1269999999999989</v>
      </c>
      <c r="U167" s="60">
        <f>S167*AH167</f>
        <v>74.497500000000002</v>
      </c>
      <c r="V167" s="59">
        <f>S167*AI167</f>
        <v>0.13545000000000001</v>
      </c>
      <c r="W167" s="58"/>
      <c r="X167" s="64"/>
      <c r="Y167" s="55"/>
      <c r="Z167" s="55"/>
      <c r="AA167" s="64"/>
      <c r="AB167" s="65"/>
      <c r="AC167" s="64"/>
      <c r="AD167" s="55"/>
      <c r="AE167" s="65"/>
      <c r="AF167" s="64">
        <v>0.03</v>
      </c>
      <c r="AG167" s="63">
        <v>0.6</v>
      </c>
      <c r="AH167" s="55">
        <v>5.5</v>
      </c>
      <c r="AI167" s="65">
        <v>0.01</v>
      </c>
    </row>
    <row r="168" spans="1:35" ht="12.75">
      <c r="A168" s="51" t="s">
        <v>625</v>
      </c>
      <c r="B168" s="52" t="s">
        <v>281</v>
      </c>
      <c r="C168" s="53"/>
      <c r="D168" s="69" t="s">
        <v>91</v>
      </c>
      <c r="E168" s="55">
        <f>(M168*0.04)+(N168*4)+(O168*-2)+(Q168*0.1)+(R168*6)+(T168*0.5)+(U168*0.1)+(V168*6)</f>
        <v>9.616950000000001</v>
      </c>
      <c r="F168" s="56"/>
      <c r="G168" s="55">
        <f>E168/J168</f>
        <v>0.64113000000000009</v>
      </c>
      <c r="H168" s="57"/>
      <c r="I168" s="58"/>
      <c r="J168" s="59">
        <v>15</v>
      </c>
      <c r="K168" s="67"/>
      <c r="L168" s="60"/>
      <c r="M168" s="60"/>
      <c r="N168" s="60"/>
      <c r="O168" s="57"/>
      <c r="P168" s="60"/>
      <c r="Q168" s="60"/>
      <c r="R168" s="59"/>
      <c r="S168" s="60">
        <f>AF168*VLOOKUP(B168,'Team Projections'!A:V,5,0)*J168</f>
        <v>9.0300000000000011</v>
      </c>
      <c r="T168" s="60">
        <f>S168*AG168</f>
        <v>5.8695000000000013</v>
      </c>
      <c r="U168" s="60">
        <f>S168*AH168</f>
        <v>58.695000000000007</v>
      </c>
      <c r="V168" s="59">
        <f>S168*AI168</f>
        <v>0.13545000000000001</v>
      </c>
      <c r="W168" s="58"/>
      <c r="X168" s="64"/>
      <c r="Y168" s="55"/>
      <c r="Z168" s="55"/>
      <c r="AA168" s="64"/>
      <c r="AB168" s="65"/>
      <c r="AC168" s="64"/>
      <c r="AD168" s="55"/>
      <c r="AE168" s="65"/>
      <c r="AF168" s="64">
        <v>0.02</v>
      </c>
      <c r="AG168" s="63">
        <v>0.65</v>
      </c>
      <c r="AH168" s="55">
        <v>6.5</v>
      </c>
      <c r="AI168" s="65">
        <v>1.4999999999999999E-2</v>
      </c>
    </row>
    <row r="169" spans="1:35" ht="12.75">
      <c r="A169" s="51" t="s">
        <v>624</v>
      </c>
      <c r="B169" s="52" t="s">
        <v>281</v>
      </c>
      <c r="C169" s="53"/>
      <c r="D169" s="69" t="s">
        <v>91</v>
      </c>
      <c r="E169" s="55">
        <f>(M169*0.04)+(N169*4)+(O169*-2)+(Q169*0.1)+(R169*6)+(T169*0.5)+(U169*0.1)+(V169*6)</f>
        <v>6.0501000000000005</v>
      </c>
      <c r="F169" s="56"/>
      <c r="G169" s="55">
        <f>E169/J169</f>
        <v>0.40334000000000003</v>
      </c>
      <c r="H169" s="57"/>
      <c r="I169" s="58"/>
      <c r="J169" s="59">
        <v>15</v>
      </c>
      <c r="K169" s="67"/>
      <c r="L169" s="60"/>
      <c r="M169" s="60"/>
      <c r="N169" s="60"/>
      <c r="O169" s="57"/>
      <c r="P169" s="60"/>
      <c r="Q169" s="60"/>
      <c r="R169" s="59"/>
      <c r="S169" s="60">
        <f>AF169*VLOOKUP(B169,'Team Projections'!A:V,5,0)*J169</f>
        <v>9.0300000000000011</v>
      </c>
      <c r="T169" s="60">
        <f>S169*AG169</f>
        <v>4.5150000000000006</v>
      </c>
      <c r="U169" s="60">
        <f>S169*AH169</f>
        <v>32.508000000000003</v>
      </c>
      <c r="V169" s="59">
        <f>S169*AI169</f>
        <v>9.0300000000000019E-2</v>
      </c>
      <c r="W169" s="58"/>
      <c r="X169" s="64"/>
      <c r="Y169" s="55"/>
      <c r="Z169" s="55"/>
      <c r="AA169" s="64"/>
      <c r="AB169" s="65"/>
      <c r="AC169" s="64"/>
      <c r="AD169" s="55"/>
      <c r="AE169" s="65"/>
      <c r="AF169" s="64">
        <v>0.02</v>
      </c>
      <c r="AG169" s="63">
        <f>VLOOKUP(A169,Indiv_Receiving!B:U,18,FALSE)/100</f>
        <v>0.5</v>
      </c>
      <c r="AH169" s="55">
        <f>VLOOKUP(A169,Indiv_Receiving!B:U,19,FALSE)</f>
        <v>3.6</v>
      </c>
      <c r="AI169" s="65">
        <v>0.01</v>
      </c>
    </row>
    <row r="170" spans="1:35" ht="12.75">
      <c r="A170" s="51" t="s">
        <v>460</v>
      </c>
      <c r="B170" s="52" t="s">
        <v>281</v>
      </c>
      <c r="C170" s="53"/>
      <c r="D170" s="70" t="s">
        <v>89</v>
      </c>
      <c r="E170" s="55">
        <f>(M170*0.04)+(N170*4)+(O170*-2)+(Q170*0.1)+(R170*6)+(T170*0.5)+(U170*0.1)+(V170*6)</f>
        <v>141.07058608695652</v>
      </c>
      <c r="F170" s="56"/>
      <c r="G170" s="55">
        <f>E170/J170</f>
        <v>9.4047057391304349</v>
      </c>
      <c r="H170" s="57"/>
      <c r="I170" s="58"/>
      <c r="J170" s="59">
        <v>15</v>
      </c>
      <c r="K170" s="67"/>
      <c r="L170" s="60"/>
      <c r="M170" s="60"/>
      <c r="N170" s="60"/>
      <c r="O170" s="57"/>
      <c r="P170" s="60"/>
      <c r="Q170" s="60"/>
      <c r="R170" s="59"/>
      <c r="S170" s="60">
        <f>AF170*VLOOKUP(B170,'Team Projections'!A:V,5,0)*J170</f>
        <v>108.36</v>
      </c>
      <c r="T170" s="60">
        <f>S170*AG170</f>
        <v>67.399919999999995</v>
      </c>
      <c r="U170" s="60">
        <f>AH170*S170</f>
        <v>791.02800000000002</v>
      </c>
      <c r="V170" s="59">
        <f>S170*AI170</f>
        <v>4.7113043478260872</v>
      </c>
      <c r="W170" s="58"/>
      <c r="X170" s="64"/>
      <c r="Y170" s="55"/>
      <c r="Z170" s="55"/>
      <c r="AA170" s="64"/>
      <c r="AB170" s="65"/>
      <c r="AC170" s="64"/>
      <c r="AD170" s="55"/>
      <c r="AE170" s="65"/>
      <c r="AF170" s="64">
        <v>0.24</v>
      </c>
      <c r="AG170" s="63">
        <f>VLOOKUP(A170,Indiv_Receiving!B:U,18,FALSE)/100</f>
        <v>0.622</v>
      </c>
      <c r="AH170" s="55">
        <f>VLOOKUP(A170,Indiv_Receiving!B:U,19,FALSE)</f>
        <v>7.3</v>
      </c>
      <c r="AI170" s="65">
        <f>VLOOKUP(A170,Indiv_Receiving!B:U,12,FALSE)</f>
        <v>4.3478260869565216E-2</v>
      </c>
    </row>
    <row r="171" spans="1:35" ht="12.75">
      <c r="A171" s="51" t="s">
        <v>462</v>
      </c>
      <c r="B171" s="52" t="s">
        <v>281</v>
      </c>
      <c r="C171" s="53"/>
      <c r="D171" s="70" t="s">
        <v>89</v>
      </c>
      <c r="E171" s="55">
        <f>(M171*0.04)+(N171*4)+(O171*-2)+(Q171*0.1)+(R171*6)+(T171*0.5)+(U171*0.1)+(V171*6)</f>
        <v>128.52558575</v>
      </c>
      <c r="F171" s="56"/>
      <c r="G171" s="55">
        <f>E171/J171</f>
        <v>8.8638335000000001</v>
      </c>
      <c r="H171" s="57"/>
      <c r="I171" s="58"/>
      <c r="J171" s="59">
        <v>14.5</v>
      </c>
      <c r="K171" s="67"/>
      <c r="L171" s="60"/>
      <c r="M171" s="60"/>
      <c r="N171" s="60"/>
      <c r="O171" s="57"/>
      <c r="P171" s="60">
        <f>AC171*VLOOKUP(B171,'Team Projections'!A:V,11,0)*J171</f>
        <v>6.351</v>
      </c>
      <c r="Q171" s="60">
        <f>AD171*P171</f>
        <v>76.212000000000003</v>
      </c>
      <c r="R171" s="59">
        <f>P171*AE171</f>
        <v>0.158775</v>
      </c>
      <c r="S171" s="60">
        <f>AF171*VLOOKUP(B171,'Team Projections'!A:V,5,0)*J171</f>
        <v>82.9255</v>
      </c>
      <c r="T171" s="60">
        <f>S171*AG171</f>
        <v>55.808861499999992</v>
      </c>
      <c r="U171" s="60">
        <f>AH171*S171</f>
        <v>621.94124999999997</v>
      </c>
      <c r="V171" s="59">
        <f>S171*AI171</f>
        <v>4.97553</v>
      </c>
      <c r="W171" s="58"/>
      <c r="X171" s="64"/>
      <c r="Y171" s="55"/>
      <c r="Z171" s="55"/>
      <c r="AA171" s="64"/>
      <c r="AB171" s="65"/>
      <c r="AC171" s="64">
        <v>1.4999999999999999E-2</v>
      </c>
      <c r="AD171" s="55">
        <f>VLOOKUP(A171,Indiv_Rushing!B:R,14,FALSE)</f>
        <v>12</v>
      </c>
      <c r="AE171" s="65">
        <v>2.5000000000000001E-2</v>
      </c>
      <c r="AF171" s="64">
        <v>0.19</v>
      </c>
      <c r="AG171" s="63">
        <f>VLOOKUP(A171,Indiv_Receiving!B:U,18,FALSE)/100</f>
        <v>0.67299999999999993</v>
      </c>
      <c r="AH171" s="55">
        <f>VLOOKUP(A171,Indiv_Receiving!B:U,19,FALSE)</f>
        <v>7.5</v>
      </c>
      <c r="AI171" s="65">
        <v>0.06</v>
      </c>
    </row>
    <row r="172" spans="1:35" ht="12.75">
      <c r="A172" s="68" t="s">
        <v>463</v>
      </c>
      <c r="B172" s="52" t="s">
        <v>281</v>
      </c>
      <c r="C172" s="53"/>
      <c r="D172" s="70" t="s">
        <v>89</v>
      </c>
      <c r="E172" s="55">
        <f>(M172*0.04)+(N172*4)+(O172*-2)+(Q172*0.1)+(R172*6)+(T172*0.5)+(U172*0.1)+(V172*6)</f>
        <v>98.49924</v>
      </c>
      <c r="F172" s="56"/>
      <c r="G172" s="55">
        <f>E172/J172</f>
        <v>6.5666159999999998</v>
      </c>
      <c r="H172" s="57"/>
      <c r="I172" s="58"/>
      <c r="J172" s="59">
        <v>15</v>
      </c>
      <c r="K172" s="67"/>
      <c r="L172" s="60"/>
      <c r="M172" s="60"/>
      <c r="N172" s="60"/>
      <c r="O172" s="57"/>
      <c r="P172" s="60"/>
      <c r="Q172" s="60"/>
      <c r="R172" s="59"/>
      <c r="S172" s="60">
        <f>AF172*VLOOKUP(B172,'Team Projections'!A:V,5,0)*J172</f>
        <v>54.18</v>
      </c>
      <c r="T172" s="60">
        <f>S172*AG172</f>
        <v>29.040480000000002</v>
      </c>
      <c r="U172" s="60">
        <f>AH172*S172</f>
        <v>644.74199999999996</v>
      </c>
      <c r="V172" s="59">
        <f>S172*AI172</f>
        <v>3.2507999999999999</v>
      </c>
      <c r="W172" s="58"/>
      <c r="X172" s="64"/>
      <c r="Y172" s="55"/>
      <c r="Z172" s="55"/>
      <c r="AA172" s="64"/>
      <c r="AB172" s="65"/>
      <c r="AC172" s="64"/>
      <c r="AD172" s="55"/>
      <c r="AE172" s="65"/>
      <c r="AF172" s="64">
        <v>0.12</v>
      </c>
      <c r="AG172" s="63">
        <f>VLOOKUP(A172,Indiv_Receiving!B:U,18,FALSE)/100</f>
        <v>0.53600000000000003</v>
      </c>
      <c r="AH172" s="55">
        <f>VLOOKUP(A172,Indiv_Receiving!B:U,19,FALSE)</f>
        <v>11.9</v>
      </c>
      <c r="AI172" s="65">
        <v>0.06</v>
      </c>
    </row>
    <row r="173" spans="1:35" ht="12.75">
      <c r="A173" s="51" t="s">
        <v>461</v>
      </c>
      <c r="B173" s="52" t="s">
        <v>281</v>
      </c>
      <c r="C173" s="53"/>
      <c r="D173" s="70" t="s">
        <v>89</v>
      </c>
      <c r="E173" s="55">
        <f>(M173*0.04)+(N173*4)+(O173*-2)+(Q173*0.1)+(R173*6)+(T173*0.5)+(U173*0.1)+(V173*6)</f>
        <v>74.758274999999998</v>
      </c>
      <c r="F173" s="56"/>
      <c r="G173" s="55">
        <f>E173/J173</f>
        <v>4.9838849999999999</v>
      </c>
      <c r="H173" s="57"/>
      <c r="I173" s="58"/>
      <c r="J173" s="59">
        <v>15</v>
      </c>
      <c r="K173" s="67"/>
      <c r="L173" s="60"/>
      <c r="M173" s="60"/>
      <c r="N173" s="60"/>
      <c r="O173" s="57"/>
      <c r="P173" s="60">
        <f>AC173*VLOOKUP(B173,'Team Projections'!A:V,11,0)*J173</f>
        <v>2.19</v>
      </c>
      <c r="Q173" s="60">
        <f>AD173*P173</f>
        <v>3.2850000000000001</v>
      </c>
      <c r="R173" s="59">
        <f>P173*AE173</f>
        <v>0</v>
      </c>
      <c r="S173" s="60">
        <f>AF173*VLOOKUP(B173,'Team Projections'!A:V,5,0)*J173</f>
        <v>67.724999999999994</v>
      </c>
      <c r="T173" s="60">
        <f>S173*AG173</f>
        <v>28.309049999999996</v>
      </c>
      <c r="U173" s="60">
        <f>AH173*S173</f>
        <v>460.53</v>
      </c>
      <c r="V173" s="59">
        <f>S173*AI173</f>
        <v>2.3703750000000001</v>
      </c>
      <c r="W173" s="58"/>
      <c r="X173" s="64"/>
      <c r="Y173" s="55"/>
      <c r="Z173" s="55"/>
      <c r="AA173" s="64"/>
      <c r="AB173" s="65"/>
      <c r="AC173" s="64">
        <v>5.0000000000000001E-3</v>
      </c>
      <c r="AD173" s="55">
        <f>VLOOKUP(A173,Indiv_Rushing!B:R,14,FALSE)</f>
        <v>1.5</v>
      </c>
      <c r="AE173" s="65">
        <f>VLOOKUP(A173,Indiv_Rushing!B:R,10,FALSE)</f>
        <v>0</v>
      </c>
      <c r="AF173" s="64">
        <v>0.15</v>
      </c>
      <c r="AG173" s="63">
        <f>VLOOKUP(A173,Indiv_Receiving!B:U,18,FALSE)/100</f>
        <v>0.41799999999999998</v>
      </c>
      <c r="AH173" s="55">
        <v>6.8</v>
      </c>
      <c r="AI173" s="65">
        <v>3.5000000000000003E-2</v>
      </c>
    </row>
    <row r="174" spans="1:35" ht="12.75">
      <c r="A174" s="73" t="s">
        <v>1039</v>
      </c>
      <c r="B174" s="74" t="s">
        <v>278</v>
      </c>
      <c r="C174" s="53"/>
      <c r="D174" s="154" t="s">
        <v>1038</v>
      </c>
      <c r="E174" s="95">
        <v>24.688972500000002</v>
      </c>
      <c r="F174" s="56"/>
      <c r="G174" s="96">
        <v>1.4522925000000002</v>
      </c>
      <c r="H174" s="57"/>
      <c r="I174" s="78"/>
      <c r="J174" s="59">
        <v>17</v>
      </c>
      <c r="K174" s="60"/>
      <c r="L174" s="60"/>
      <c r="M174" s="61"/>
      <c r="N174" s="55"/>
      <c r="O174" s="62"/>
      <c r="P174" s="60">
        <f>AC174*VLOOKUP(B174,'Team Projections'!A:V,11,0)*J174</f>
        <v>12.443999999999999</v>
      </c>
      <c r="Q174" s="60">
        <f>AD174*P174</f>
        <v>43.553999999999995</v>
      </c>
      <c r="R174" s="59">
        <f>P174*AE174</f>
        <v>0.24887999999999999</v>
      </c>
      <c r="S174" s="60">
        <f>AF174*VLOOKUP(B174,'Team Projections'!A:V,5,0)*J174</f>
        <v>16.370999999999999</v>
      </c>
      <c r="T174" s="60">
        <f>S174*AG174</f>
        <v>10.068164999999999</v>
      </c>
      <c r="U174" s="60">
        <f>AH174*S174</f>
        <v>98.225999999999999</v>
      </c>
      <c r="V174" s="59">
        <f>S174*AI174</f>
        <v>0.32741999999999999</v>
      </c>
      <c r="W174" s="78"/>
      <c r="X174" s="63"/>
      <c r="Y174" s="64"/>
      <c r="Z174" s="55"/>
      <c r="AA174" s="64"/>
      <c r="AB174" s="65"/>
      <c r="AC174" s="147">
        <v>0.03</v>
      </c>
      <c r="AD174" s="55">
        <v>3.5</v>
      </c>
      <c r="AE174" s="65">
        <v>0.02</v>
      </c>
      <c r="AF174" s="148">
        <v>0.03</v>
      </c>
      <c r="AG174" s="63">
        <v>0.61499999999999999</v>
      </c>
      <c r="AH174" s="55">
        <v>6</v>
      </c>
      <c r="AI174" s="65">
        <v>0.02</v>
      </c>
    </row>
    <row r="175" spans="1:35" ht="12.75">
      <c r="A175" s="51" t="s">
        <v>430</v>
      </c>
      <c r="B175" s="52" t="s">
        <v>278</v>
      </c>
      <c r="C175" s="53"/>
      <c r="D175" s="54" t="s">
        <v>90</v>
      </c>
      <c r="E175" s="55">
        <f>(M175*0.04)+(N175*4)+(O175*-2)+(Q175*0.1)+(R175*6)+(T175*0.5)+(U175*0.1)+(V175*6)</f>
        <v>254.85248000000001</v>
      </c>
      <c r="F175" s="56"/>
      <c r="G175" s="55">
        <f>E175/J175</f>
        <v>15.928280000000001</v>
      </c>
      <c r="H175" s="57"/>
      <c r="I175" s="58"/>
      <c r="J175" s="59">
        <v>16</v>
      </c>
      <c r="K175" s="60">
        <f>X175*VLOOKUP(B175,'Team Projections'!A:V,5,0)*J175</f>
        <v>513.6</v>
      </c>
      <c r="L175" s="60">
        <f>K175*Y175</f>
        <v>311.24160000000001</v>
      </c>
      <c r="M175" s="61">
        <f>$Z175*K175</f>
        <v>3595.2000000000003</v>
      </c>
      <c r="N175" s="55">
        <f>AA175*K175</f>
        <v>21.571200000000001</v>
      </c>
      <c r="O175" s="62">
        <f>AB175*K175</f>
        <v>12.840000000000002</v>
      </c>
      <c r="P175" s="60">
        <f>AC175*VLOOKUP(B175,'Team Projections'!A:V,11,0)*J175</f>
        <v>66.367999999999995</v>
      </c>
      <c r="Q175" s="60">
        <f>AD175*P175</f>
        <v>305.29279999999994</v>
      </c>
      <c r="R175" s="59">
        <f>P175*AE175</f>
        <v>3.3184</v>
      </c>
      <c r="S175" s="60"/>
      <c r="T175" s="60"/>
      <c r="U175" s="60"/>
      <c r="V175" s="59"/>
      <c r="W175" s="58"/>
      <c r="X175" s="63">
        <v>1</v>
      </c>
      <c r="Y175" s="64">
        <f>VLOOKUP(A175,Indiv_Passing!B:AD,10,FALSE)/100</f>
        <v>0.60599999999999998</v>
      </c>
      <c r="Z175" s="55">
        <v>7</v>
      </c>
      <c r="AA175" s="64">
        <v>4.2000000000000003E-2</v>
      </c>
      <c r="AB175" s="65">
        <f>VLOOKUP(A175,Indiv_Passing!B:AD,15,FALSE)/100</f>
        <v>2.5000000000000001E-2</v>
      </c>
      <c r="AC175" s="64">
        <v>0.17</v>
      </c>
      <c r="AD175" s="55">
        <f>VLOOKUP(A175,Indiv_Rushing!B:R,14,FALSE)</f>
        <v>4.5999999999999996</v>
      </c>
      <c r="AE175" s="65">
        <v>0.05</v>
      </c>
      <c r="AF175" s="64"/>
      <c r="AG175" s="63"/>
      <c r="AH175" s="55"/>
      <c r="AI175" s="65"/>
    </row>
    <row r="176" spans="1:35" ht="12.75">
      <c r="A176" s="73" t="s">
        <v>667</v>
      </c>
      <c r="B176" s="74" t="s">
        <v>278</v>
      </c>
      <c r="C176" s="53"/>
      <c r="D176" s="54" t="s">
        <v>90</v>
      </c>
      <c r="E176" s="95">
        <f>(M176*0.04)+(N176*4)+(O176*-2)+(Q176*0.1)+(R176*6)+(T176*0.5)+(U176*0.1)+(V176*6)</f>
        <v>11.876999999999999</v>
      </c>
      <c r="F176" s="56"/>
      <c r="G176" s="96">
        <f>E176/J176</f>
        <v>11.876999999999999</v>
      </c>
      <c r="H176" s="57"/>
      <c r="I176" s="78"/>
      <c r="J176" s="59">
        <v>1</v>
      </c>
      <c r="K176" s="60">
        <f>X176*VLOOKUP(B176,'Team Projections'!A:V,5,0)*J176</f>
        <v>32.1</v>
      </c>
      <c r="L176" s="60">
        <f>K176*Y176</f>
        <v>19.741500000000002</v>
      </c>
      <c r="M176" s="61">
        <f>$Z176*K176</f>
        <v>208.65</v>
      </c>
      <c r="N176" s="55">
        <f>AA176*K176</f>
        <v>1.284</v>
      </c>
      <c r="O176" s="62">
        <f>AB176*K176</f>
        <v>0.8025000000000001</v>
      </c>
      <c r="P176" s="105"/>
      <c r="Q176" s="105"/>
      <c r="R176" s="39"/>
      <c r="S176" s="60"/>
      <c r="T176" s="105"/>
      <c r="U176" s="105"/>
      <c r="V176" s="39"/>
      <c r="W176" s="78"/>
      <c r="X176" s="63">
        <v>1</v>
      </c>
      <c r="Y176" s="64">
        <v>0.61499999999999999</v>
      </c>
      <c r="Z176" s="55">
        <v>6.5</v>
      </c>
      <c r="AA176" s="64">
        <v>0.04</v>
      </c>
      <c r="AB176" s="65">
        <v>2.5000000000000001E-2</v>
      </c>
      <c r="AC176" s="104"/>
      <c r="AD176" s="55"/>
      <c r="AE176" s="65"/>
      <c r="AF176" s="104"/>
      <c r="AG176" s="63"/>
      <c r="AH176" s="55"/>
      <c r="AI176" s="65"/>
    </row>
    <row r="177" spans="1:35" ht="12.75">
      <c r="A177" s="68" t="s">
        <v>431</v>
      </c>
      <c r="B177" s="52" t="s">
        <v>278</v>
      </c>
      <c r="C177" s="53"/>
      <c r="D177" s="66" t="s">
        <v>88</v>
      </c>
      <c r="E177" s="55">
        <f>(M177*0.04)+(N177*4)+(O177*-2)+(Q177*0.1)+(R177*6)+(T177*0.5)+(U177*0.1)+(V177*6)</f>
        <v>142.61917249999999</v>
      </c>
      <c r="F177" s="56"/>
      <c r="G177" s="55">
        <f>E177/J177</f>
        <v>9.8358049999999988</v>
      </c>
      <c r="H177" s="57"/>
      <c r="I177" s="58"/>
      <c r="J177" s="59">
        <v>14.5</v>
      </c>
      <c r="K177" s="67"/>
      <c r="L177" s="60"/>
      <c r="M177" s="60"/>
      <c r="N177" s="60"/>
      <c r="O177" s="57"/>
      <c r="P177" s="60">
        <f>AC177*VLOOKUP(B177,'Team Projections'!A:V,11,0)*J177</f>
        <v>182.20699999999999</v>
      </c>
      <c r="Q177" s="60">
        <f>AD177*P177</f>
        <v>674.16589999999997</v>
      </c>
      <c r="R177" s="59">
        <f>P177*AE177</f>
        <v>4.5551750000000002</v>
      </c>
      <c r="S177" s="60">
        <f>AF177*VLOOKUP(B177,'Team Projections'!A:V,5,0)*J177</f>
        <v>51.1995</v>
      </c>
      <c r="T177" s="60">
        <f>S177*AG177</f>
        <v>38.399625</v>
      </c>
      <c r="U177" s="60">
        <f>AH177*S177</f>
        <v>255.9975</v>
      </c>
      <c r="V177" s="59">
        <f>S177*AI177</f>
        <v>0.51199499999999998</v>
      </c>
      <c r="W177" s="58"/>
      <c r="X177" s="64"/>
      <c r="Y177" s="55"/>
      <c r="Z177" s="55"/>
      <c r="AA177" s="64"/>
      <c r="AB177" s="65"/>
      <c r="AC177" s="64">
        <v>0.51500000000000001</v>
      </c>
      <c r="AD177" s="55">
        <f>VLOOKUP(A177,Indiv_Rushing!B:R,14,FALSE)</f>
        <v>3.7</v>
      </c>
      <c r="AE177" s="65">
        <v>2.5000000000000001E-2</v>
      </c>
      <c r="AF177" s="64">
        <v>0.11</v>
      </c>
      <c r="AG177" s="63">
        <f>VLOOKUP(A177,Indiv_Receiving!B:U,18,FALSE)/100</f>
        <v>0.75</v>
      </c>
      <c r="AH177" s="55">
        <v>5</v>
      </c>
      <c r="AI177" s="65">
        <v>0.01</v>
      </c>
    </row>
    <row r="178" spans="1:35" ht="12.75">
      <c r="A178" s="51" t="s">
        <v>432</v>
      </c>
      <c r="B178" s="52" t="s">
        <v>278</v>
      </c>
      <c r="C178" s="53"/>
      <c r="D178" s="66" t="s">
        <v>88</v>
      </c>
      <c r="E178" s="55">
        <f>(M178*0.04)+(N178*4)+(O178*-2)+(Q178*0.1)+(R178*6)+(T178*0.5)+(U178*0.1)+(V178*6)</f>
        <v>97.742890499999987</v>
      </c>
      <c r="F178" s="56"/>
      <c r="G178" s="55">
        <f>E178/J178</f>
        <v>6.7408889999999992</v>
      </c>
      <c r="H178" s="57"/>
      <c r="I178" s="58"/>
      <c r="J178" s="59">
        <v>14.5</v>
      </c>
      <c r="K178" s="67"/>
      <c r="L178" s="60"/>
      <c r="M178" s="60"/>
      <c r="N178" s="60"/>
      <c r="O178" s="57"/>
      <c r="P178" s="60">
        <f>AC178*VLOOKUP(B178,'Team Projections'!A:V,11,0)*J178</f>
        <v>106.13999999999999</v>
      </c>
      <c r="Q178" s="60">
        <f>AD178*P178</f>
        <v>488.24399999999991</v>
      </c>
      <c r="R178" s="59">
        <f>P178*AE178</f>
        <v>4.4224999999999994</v>
      </c>
      <c r="S178" s="60">
        <f>AF178*VLOOKUP(B178,'Team Projections'!A:V,5,0)*J178</f>
        <v>27.927</v>
      </c>
      <c r="T178" s="60">
        <f>S178*AG178</f>
        <v>16.281440999999997</v>
      </c>
      <c r="U178" s="60">
        <f>AH178*S178</f>
        <v>125.67149999999999</v>
      </c>
      <c r="V178" s="59">
        <f>S178*AI178</f>
        <v>0.27927000000000002</v>
      </c>
      <c r="W178" s="58"/>
      <c r="X178" s="64"/>
      <c r="Y178" s="55"/>
      <c r="Z178" s="55"/>
      <c r="AA178" s="64"/>
      <c r="AB178" s="65"/>
      <c r="AC178" s="64">
        <v>0.3</v>
      </c>
      <c r="AD178" s="55">
        <f>VLOOKUP(A178,Indiv_Rushing!B:R,14,FALSE)</f>
        <v>4.5999999999999996</v>
      </c>
      <c r="AE178" s="65">
        <f>VLOOKUP(A178,Indiv_Rushing!B:R,10,FALSE)</f>
        <v>4.1666666666666664E-2</v>
      </c>
      <c r="AF178" s="64">
        <v>0.06</v>
      </c>
      <c r="AG178" s="63">
        <f>VLOOKUP(A178,Indiv_Receiving!B:U,18,FALSE)/100</f>
        <v>0.58299999999999996</v>
      </c>
      <c r="AH178" s="55">
        <f>VLOOKUP(A178,Indiv_Receiving!B:U,19,FALSE)</f>
        <v>4.5</v>
      </c>
      <c r="AI178" s="65">
        <v>0.01</v>
      </c>
    </row>
    <row r="179" spans="1:35" ht="12.75">
      <c r="A179" s="51" t="s">
        <v>616</v>
      </c>
      <c r="B179" s="52" t="s">
        <v>278</v>
      </c>
      <c r="C179" s="53"/>
      <c r="D179" s="69" t="s">
        <v>91</v>
      </c>
      <c r="E179" s="55">
        <f>(M179*0.04)+(N179*4)+(O179*-2)+(Q179*0.1)+(R179*6)+(T179*0.5)+(U179*0.1)+(V179*6)</f>
        <v>84.21435000000001</v>
      </c>
      <c r="F179" s="56"/>
      <c r="G179" s="55">
        <f>E179/J179</f>
        <v>5.6142900000000004</v>
      </c>
      <c r="H179" s="57"/>
      <c r="I179" s="58"/>
      <c r="J179" s="59">
        <v>15</v>
      </c>
      <c r="K179" s="67"/>
      <c r="L179" s="60"/>
      <c r="M179" s="60"/>
      <c r="N179" s="60"/>
      <c r="O179" s="57"/>
      <c r="P179" s="60"/>
      <c r="Q179" s="60"/>
      <c r="R179" s="59"/>
      <c r="S179" s="60">
        <f>AF179*VLOOKUP(B179,'Team Projections'!A:V,5,0)*J179</f>
        <v>57.78</v>
      </c>
      <c r="T179" s="60">
        <f>S179*AG179</f>
        <v>43.623899999999999</v>
      </c>
      <c r="U179" s="60">
        <f>S179*AH179</f>
        <v>450.68400000000003</v>
      </c>
      <c r="V179" s="59">
        <f>S179*AI179</f>
        <v>2.8890000000000002</v>
      </c>
      <c r="W179" s="58"/>
      <c r="X179" s="64"/>
      <c r="Y179" s="55"/>
      <c r="Z179" s="55"/>
      <c r="AA179" s="64"/>
      <c r="AB179" s="65"/>
      <c r="AC179" s="64"/>
      <c r="AD179" s="55"/>
      <c r="AE179" s="65"/>
      <c r="AF179" s="64">
        <v>0.12</v>
      </c>
      <c r="AG179" s="63">
        <f>VLOOKUP(A179,Indiv_Receiving!B:U,18,FALSE)/100</f>
        <v>0.755</v>
      </c>
      <c r="AH179" s="55">
        <f>VLOOKUP(A179,Indiv_Receiving!B:U,19,FALSE)</f>
        <v>7.8</v>
      </c>
      <c r="AI179" s="65">
        <f>VLOOKUP(A179,Indiv_Receiving!B:U,12,FALSE)</f>
        <v>0.05</v>
      </c>
    </row>
    <row r="180" spans="1:35" ht="12.75">
      <c r="A180" s="51" t="s">
        <v>617</v>
      </c>
      <c r="B180" s="52" t="s">
        <v>278</v>
      </c>
      <c r="C180" s="53"/>
      <c r="D180" s="69" t="s">
        <v>91</v>
      </c>
      <c r="E180" s="55">
        <f>(M180*0.04)+(N180*4)+(O180*-2)+(Q180*0.1)+(R180*6)+(T180*0.5)+(U180*0.1)+(V180*6)</f>
        <v>25.326900000000006</v>
      </c>
      <c r="F180" s="56"/>
      <c r="G180" s="55">
        <f>E180/J180</f>
        <v>1.6884600000000003</v>
      </c>
      <c r="H180" s="57"/>
      <c r="I180" s="58"/>
      <c r="J180" s="59">
        <v>15</v>
      </c>
      <c r="K180" s="67"/>
      <c r="L180" s="60"/>
      <c r="M180" s="60"/>
      <c r="N180" s="60"/>
      <c r="O180" s="57"/>
      <c r="P180" s="60"/>
      <c r="Q180" s="60"/>
      <c r="R180" s="59"/>
      <c r="S180" s="60">
        <f>AF180*VLOOKUP(B180,'Team Projections'!A:V,5,0)*J180</f>
        <v>24.075000000000003</v>
      </c>
      <c r="T180" s="60">
        <f>S180*AG180</f>
        <v>16.948800000000002</v>
      </c>
      <c r="U180" s="60">
        <f>S180*AH180</f>
        <v>132.41250000000002</v>
      </c>
      <c r="V180" s="59">
        <f>S180*AI180</f>
        <v>0.60187500000000016</v>
      </c>
      <c r="W180" s="58"/>
      <c r="X180" s="64"/>
      <c r="Y180" s="55"/>
      <c r="Z180" s="55"/>
      <c r="AA180" s="64"/>
      <c r="AB180" s="65"/>
      <c r="AC180" s="64"/>
      <c r="AD180" s="55"/>
      <c r="AE180" s="65"/>
      <c r="AF180" s="64">
        <v>0.05</v>
      </c>
      <c r="AG180" s="63">
        <f>VLOOKUP(A180,Indiv_Receiving!B:U,18,FALSE)/100</f>
        <v>0.70400000000000007</v>
      </c>
      <c r="AH180" s="55">
        <v>5.5</v>
      </c>
      <c r="AI180" s="65">
        <v>2.5000000000000001E-2</v>
      </c>
    </row>
    <row r="181" spans="1:35" ht="12.75">
      <c r="A181" s="51" t="s">
        <v>785</v>
      </c>
      <c r="B181" s="52" t="s">
        <v>278</v>
      </c>
      <c r="C181" s="53"/>
      <c r="D181" s="70" t="s">
        <v>89</v>
      </c>
      <c r="E181" s="55">
        <f>(M181*0.04)+(N181*4)+(O181*-2)+(Q181*0.1)+(R181*6)+(T181*0.5)+(U181*0.1)+(V181*6)</f>
        <v>226.42622999999998</v>
      </c>
      <c r="F181" s="56"/>
      <c r="G181" s="55">
        <f>E181/J181</f>
        <v>15.095081999999998</v>
      </c>
      <c r="H181" s="57"/>
      <c r="I181" s="58"/>
      <c r="J181" s="59">
        <v>15</v>
      </c>
      <c r="K181" s="67"/>
      <c r="L181" s="60"/>
      <c r="M181" s="60"/>
      <c r="N181" s="60"/>
      <c r="O181" s="57"/>
      <c r="P181" s="60">
        <f>AC181*VLOOKUP(B181,'Team Projections'!A:V,11,0)*J181</f>
        <v>5.49</v>
      </c>
      <c r="Q181" s="60">
        <f>AD181*P181</f>
        <v>43.92</v>
      </c>
      <c r="R181" s="59">
        <f>P181*AE181</f>
        <v>0.13725000000000001</v>
      </c>
      <c r="S181" s="60">
        <f>AF181*VLOOKUP(B181,'Team Projections'!A:V,5,0)*J181</f>
        <v>125.19</v>
      </c>
      <c r="T181" s="60">
        <f>S181*AG181</f>
        <v>81.874260000000007</v>
      </c>
      <c r="U181" s="60">
        <f>AH181*S181</f>
        <v>1201.8239999999998</v>
      </c>
      <c r="V181" s="59">
        <f>S181*AI181</f>
        <v>10.0152</v>
      </c>
      <c r="W181" s="58"/>
      <c r="X181" s="64"/>
      <c r="Y181" s="55"/>
      <c r="Z181" s="55"/>
      <c r="AA181" s="64"/>
      <c r="AB181" s="65"/>
      <c r="AC181" s="64">
        <v>1.4999999999999999E-2</v>
      </c>
      <c r="AD181" s="55">
        <f>VLOOKUP(A181,Indiv_Rushing!B:R,14,FALSE)</f>
        <v>8</v>
      </c>
      <c r="AE181" s="65">
        <v>2.5000000000000001E-2</v>
      </c>
      <c r="AF181" s="64">
        <v>0.26</v>
      </c>
      <c r="AG181" s="63">
        <f>VLOOKUP(A181,Indiv_Receiving!B:U,18,FALSE)/100</f>
        <v>0.65400000000000003</v>
      </c>
      <c r="AH181" s="55">
        <f>VLOOKUP(A181,Indiv_Receiving!B:U,19,FALSE)</f>
        <v>9.6</v>
      </c>
      <c r="AI181" s="65">
        <v>0.08</v>
      </c>
    </row>
    <row r="182" spans="1:35" ht="12.75">
      <c r="A182" s="51" t="s">
        <v>543</v>
      </c>
      <c r="B182" s="52" t="s">
        <v>278</v>
      </c>
      <c r="C182" s="53"/>
      <c r="D182" s="70" t="s">
        <v>89</v>
      </c>
      <c r="E182" s="55">
        <f>(M182*0.04)+(N182*4)+(O182*-2)+(Q182*0.1)+(R182*6)+(T182*0.5)+(U182*0.1)+(V182*6)</f>
        <v>103.61880000000001</v>
      </c>
      <c r="F182" s="56"/>
      <c r="G182" s="55">
        <f>E182/J182</f>
        <v>6.9079200000000007</v>
      </c>
      <c r="H182" s="57"/>
      <c r="I182" s="58"/>
      <c r="J182" s="59">
        <v>15</v>
      </c>
      <c r="K182" s="67"/>
      <c r="L182" s="60"/>
      <c r="M182" s="60"/>
      <c r="N182" s="60"/>
      <c r="O182" s="57"/>
      <c r="P182" s="60"/>
      <c r="Q182" s="60"/>
      <c r="R182" s="59"/>
      <c r="S182" s="60">
        <f>AF182*VLOOKUP(B182,'Team Projections'!A:V,5,0)*J182</f>
        <v>77.040000000000006</v>
      </c>
      <c r="T182" s="60">
        <f>S182*AG182</f>
        <v>57.78</v>
      </c>
      <c r="U182" s="60">
        <f>AH182*S182</f>
        <v>593.20800000000008</v>
      </c>
      <c r="V182" s="59">
        <f>S182*AI182</f>
        <v>2.5680000000000001</v>
      </c>
      <c r="W182" s="58"/>
      <c r="X182" s="64"/>
      <c r="Y182" s="55"/>
      <c r="Z182" s="55"/>
      <c r="AA182" s="64"/>
      <c r="AB182" s="65"/>
      <c r="AC182" s="64"/>
      <c r="AD182" s="55"/>
      <c r="AE182" s="65"/>
      <c r="AF182" s="64">
        <v>0.16</v>
      </c>
      <c r="AG182" s="63">
        <f>VLOOKUP(A182,Indiv_Receiving!B:U,18,FALSE)/100</f>
        <v>0.75</v>
      </c>
      <c r="AH182" s="55">
        <f>VLOOKUP(A182,Indiv_Receiving!B:U,19,FALSE)</f>
        <v>7.7</v>
      </c>
      <c r="AI182" s="65">
        <f>VLOOKUP(A182,Indiv_Receiving!B:U,12,FALSE)</f>
        <v>3.3333333333333333E-2</v>
      </c>
    </row>
    <row r="183" spans="1:35" ht="12.75">
      <c r="A183" s="68" t="s">
        <v>435</v>
      </c>
      <c r="B183" s="52" t="s">
        <v>278</v>
      </c>
      <c r="C183" s="53"/>
      <c r="D183" s="70" t="s">
        <v>89</v>
      </c>
      <c r="E183" s="55">
        <f>(M183*0.04)+(N183*4)+(O183*-2)+(Q183*0.1)+(R183*6)+(T183*0.5)+(U183*0.1)+(V183*6)</f>
        <v>82.105380000000025</v>
      </c>
      <c r="F183" s="56"/>
      <c r="G183" s="55">
        <f>E183/J183</f>
        <v>5.4736920000000016</v>
      </c>
      <c r="H183" s="57"/>
      <c r="I183" s="58"/>
      <c r="J183" s="59">
        <v>15</v>
      </c>
      <c r="K183" s="67"/>
      <c r="L183" s="60"/>
      <c r="M183" s="60"/>
      <c r="N183" s="60"/>
      <c r="O183" s="57"/>
      <c r="P183" s="60"/>
      <c r="Q183" s="60"/>
      <c r="R183" s="59"/>
      <c r="S183" s="60">
        <f>AF183*VLOOKUP(B183,'Team Projections'!A:V,5,0)*J183</f>
        <v>67.410000000000011</v>
      </c>
      <c r="T183" s="60">
        <f>S183*AG183</f>
        <v>32.087160000000004</v>
      </c>
      <c r="U183" s="60">
        <f>AH183*S183</f>
        <v>458.38800000000003</v>
      </c>
      <c r="V183" s="59">
        <f>S183*AI183</f>
        <v>3.3705000000000007</v>
      </c>
      <c r="W183" s="58"/>
      <c r="X183" s="64"/>
      <c r="Y183" s="55"/>
      <c r="Z183" s="55"/>
      <c r="AA183" s="64"/>
      <c r="AB183" s="65"/>
      <c r="AC183" s="64"/>
      <c r="AD183" s="55"/>
      <c r="AE183" s="65"/>
      <c r="AF183" s="64">
        <v>0.14000000000000001</v>
      </c>
      <c r="AG183" s="63">
        <f>VLOOKUP(A183,Indiv_Receiving!B:U,18,FALSE)/100</f>
        <v>0.47600000000000003</v>
      </c>
      <c r="AH183" s="55">
        <v>6.8</v>
      </c>
      <c r="AI183" s="65">
        <v>0.05</v>
      </c>
    </row>
    <row r="184" spans="1:35" ht="12.75">
      <c r="A184" s="68" t="s">
        <v>615</v>
      </c>
      <c r="B184" s="52" t="s">
        <v>278</v>
      </c>
      <c r="C184" s="53"/>
      <c r="D184" s="70" t="s">
        <v>89</v>
      </c>
      <c r="E184" s="55">
        <f>(M184*0.04)+(N184*4)+(O184*-2)+(Q184*0.1)+(R184*6)+(T184*0.5)+(U184*0.1)+(V184*6)</f>
        <v>49.440420000000003</v>
      </c>
      <c r="F184" s="56"/>
      <c r="G184" s="55">
        <f>E184/J184</f>
        <v>3.2960280000000002</v>
      </c>
      <c r="H184" s="57"/>
      <c r="I184" s="58"/>
      <c r="J184" s="59">
        <v>15</v>
      </c>
      <c r="K184" s="67"/>
      <c r="L184" s="60"/>
      <c r="M184" s="60"/>
      <c r="N184" s="60"/>
      <c r="O184" s="57"/>
      <c r="P184" s="60"/>
      <c r="Q184" s="60"/>
      <c r="R184" s="59"/>
      <c r="S184" s="60">
        <f>AF184*VLOOKUP(B184,'Team Projections'!A:V,5,0)*J184</f>
        <v>38.520000000000003</v>
      </c>
      <c r="T184" s="60">
        <f>S184*AG184</f>
        <v>24.152040000000003</v>
      </c>
      <c r="U184" s="60">
        <f>AH184*S184</f>
        <v>292.75200000000001</v>
      </c>
      <c r="V184" s="59">
        <f>S184*AI184</f>
        <v>1.3482000000000003</v>
      </c>
      <c r="W184" s="58"/>
      <c r="X184" s="64"/>
      <c r="Y184" s="55"/>
      <c r="Z184" s="55"/>
      <c r="AA184" s="64"/>
      <c r="AB184" s="65"/>
      <c r="AC184" s="64"/>
      <c r="AD184" s="55"/>
      <c r="AE184" s="65"/>
      <c r="AF184" s="64">
        <v>0.08</v>
      </c>
      <c r="AG184" s="63">
        <f>VLOOKUP(A184,Indiv_Receiving!B:U,18,FALSE)/100</f>
        <v>0.627</v>
      </c>
      <c r="AH184" s="55">
        <f>VLOOKUP(A184,Indiv_Receiving!B:U,19,FALSE)</f>
        <v>7.6</v>
      </c>
      <c r="AI184" s="65">
        <v>3.5000000000000003E-2</v>
      </c>
    </row>
    <row r="185" spans="1:35" ht="12.75">
      <c r="A185" s="73" t="s">
        <v>1039</v>
      </c>
      <c r="B185" s="74" t="s">
        <v>262</v>
      </c>
      <c r="C185" s="53"/>
      <c r="D185" s="154" t="s">
        <v>1038</v>
      </c>
      <c r="E185" s="95">
        <v>27.0705025</v>
      </c>
      <c r="F185" s="56"/>
      <c r="G185" s="96">
        <v>1.5923825</v>
      </c>
      <c r="H185" s="57"/>
      <c r="I185" s="78"/>
      <c r="J185" s="59">
        <v>17</v>
      </c>
      <c r="K185" s="60"/>
      <c r="L185" s="60"/>
      <c r="M185" s="61"/>
      <c r="N185" s="55"/>
      <c r="O185" s="62"/>
      <c r="P185" s="60">
        <f>AC185*VLOOKUP(B185,'Team Projections'!A:V,11,0)*J185</f>
        <v>13.514999999999999</v>
      </c>
      <c r="Q185" s="60">
        <f>AD185*P185</f>
        <v>47.302499999999995</v>
      </c>
      <c r="R185" s="59">
        <f>P185*AE185</f>
        <v>0.27029999999999998</v>
      </c>
      <c r="S185" s="60">
        <f>AF185*VLOOKUP(B185,'Team Projections'!A:V,5,0)*J185</f>
        <v>18.003</v>
      </c>
      <c r="T185" s="60">
        <f>S185*AG185</f>
        <v>11.071845</v>
      </c>
      <c r="U185" s="60">
        <f>AH185*S185</f>
        <v>108.018</v>
      </c>
      <c r="V185" s="59">
        <f>S185*AI185</f>
        <v>0.36005999999999999</v>
      </c>
      <c r="W185" s="78"/>
      <c r="X185" s="63"/>
      <c r="Y185" s="64"/>
      <c r="Z185" s="55"/>
      <c r="AA185" s="64"/>
      <c r="AB185" s="65"/>
      <c r="AC185" s="147">
        <v>0.03</v>
      </c>
      <c r="AD185" s="55">
        <v>3.5</v>
      </c>
      <c r="AE185" s="65">
        <v>0.02</v>
      </c>
      <c r="AF185" s="148">
        <v>0.03</v>
      </c>
      <c r="AG185" s="63">
        <v>0.61499999999999999</v>
      </c>
      <c r="AH185" s="55">
        <v>6</v>
      </c>
      <c r="AI185" s="65">
        <v>0.02</v>
      </c>
    </row>
    <row r="186" spans="1:35" ht="12.75">
      <c r="A186" s="51" t="s">
        <v>297</v>
      </c>
      <c r="B186" s="52" t="s">
        <v>262</v>
      </c>
      <c r="C186" s="53"/>
      <c r="D186" s="54" t="s">
        <v>90</v>
      </c>
      <c r="E186" s="55">
        <f>(M186*0.04)+(N186*4)+(O186*-2)+(Q186*0.1)+(R186*6)+(T186*0.5)+(U186*0.1)+(V186*6)</f>
        <v>298.76742068965513</v>
      </c>
      <c r="F186" s="56"/>
      <c r="G186" s="55">
        <f>E186/J186</f>
        <v>18.672963793103445</v>
      </c>
      <c r="H186" s="57"/>
      <c r="I186" s="58"/>
      <c r="J186" s="59">
        <v>16</v>
      </c>
      <c r="K186" s="60">
        <f>X186*VLOOKUP(B186,'Team Projections'!A:V,5,0)*J186</f>
        <v>564.79999999999995</v>
      </c>
      <c r="L186" s="60">
        <f>K186*Y186</f>
        <v>381.24</v>
      </c>
      <c r="M186" s="61">
        <f>$Z186*K186</f>
        <v>3897.12</v>
      </c>
      <c r="N186" s="55">
        <f>AA186*K186</f>
        <v>29.369599999999995</v>
      </c>
      <c r="O186" s="62">
        <f>AB186*K186</f>
        <v>10.731199999999999</v>
      </c>
      <c r="P186" s="60">
        <f>AC186*VLOOKUP(B186,'Team Projections'!A:V,11,0)*J186</f>
        <v>63.599999999999994</v>
      </c>
      <c r="Q186" s="60">
        <f>AD186*P186</f>
        <v>337.08</v>
      </c>
      <c r="R186" s="59">
        <f>P186*AE186</f>
        <v>2.193103448275862</v>
      </c>
      <c r="S186" s="60"/>
      <c r="T186" s="60"/>
      <c r="U186" s="60"/>
      <c r="V186" s="59"/>
      <c r="W186" s="58"/>
      <c r="X186" s="63">
        <v>1</v>
      </c>
      <c r="Y186" s="64">
        <f>VLOOKUP(A186,Indiv_Passing!B:AD,10,FALSE)/100</f>
        <v>0.67500000000000004</v>
      </c>
      <c r="Z186" s="55">
        <v>6.9</v>
      </c>
      <c r="AA186" s="64">
        <v>5.1999999999999998E-2</v>
      </c>
      <c r="AB186" s="65">
        <f>VLOOKUP(A186,Indiv_Passing!B:AD,15,FALSE)/100</f>
        <v>1.9E-2</v>
      </c>
      <c r="AC186" s="64">
        <v>0.15</v>
      </c>
      <c r="AD186" s="55">
        <f>VLOOKUP(A186,Indiv_Rushing!B:R,14,FALSE)</f>
        <v>5.3</v>
      </c>
      <c r="AE186" s="65">
        <f>VLOOKUP(A186,Indiv_Rushing!B:R,10,FALSE)</f>
        <v>3.4482758620689655E-2</v>
      </c>
      <c r="AF186" s="64"/>
      <c r="AG186" s="63"/>
      <c r="AH186" s="55"/>
      <c r="AI186" s="65"/>
    </row>
    <row r="187" spans="1:35" ht="12.75">
      <c r="A187" s="73" t="s">
        <v>1041</v>
      </c>
      <c r="B187" s="74" t="s">
        <v>262</v>
      </c>
      <c r="C187" s="53"/>
      <c r="D187" s="54" t="s">
        <v>90</v>
      </c>
      <c r="E187" s="95">
        <f>(M187*0.04)+(N187*4)+(O187*-2)+(Q187*0.1)+(R187*6)+(T187*0.5)+(U187*0.1)+(V187*6)</f>
        <v>13.060999999999998</v>
      </c>
      <c r="F187" s="56"/>
      <c r="G187" s="96">
        <f>E187/J187</f>
        <v>13.060999999999998</v>
      </c>
      <c r="H187" s="57"/>
      <c r="I187" s="78"/>
      <c r="J187" s="59">
        <v>1</v>
      </c>
      <c r="K187" s="60">
        <f>X187*VLOOKUP(B187,'Team Projections'!A:V,5,0)*J187</f>
        <v>35.299999999999997</v>
      </c>
      <c r="L187" s="60">
        <f>K187*Y187</f>
        <v>21.709499999999998</v>
      </c>
      <c r="M187" s="61">
        <f>$Z187*K187</f>
        <v>229.45</v>
      </c>
      <c r="N187" s="55">
        <f>AA187*K187</f>
        <v>1.4119999999999999</v>
      </c>
      <c r="O187" s="62">
        <f>AB187*K187</f>
        <v>0.88249999999999995</v>
      </c>
      <c r="P187" s="105"/>
      <c r="Q187" s="105"/>
      <c r="R187" s="39"/>
      <c r="S187" s="60"/>
      <c r="T187" s="105"/>
      <c r="U187" s="105"/>
      <c r="V187" s="39"/>
      <c r="W187" s="78"/>
      <c r="X187" s="63">
        <v>1</v>
      </c>
      <c r="Y187" s="64">
        <v>0.61499999999999999</v>
      </c>
      <c r="Z187" s="55">
        <v>6.5</v>
      </c>
      <c r="AA187" s="64">
        <v>0.04</v>
      </c>
      <c r="AB187" s="65">
        <v>2.5000000000000001E-2</v>
      </c>
      <c r="AC187" s="104"/>
      <c r="AD187" s="55"/>
      <c r="AE187" s="65"/>
      <c r="AF187" s="104"/>
      <c r="AG187" s="63"/>
      <c r="AH187" s="55"/>
      <c r="AI187" s="65"/>
    </row>
    <row r="188" spans="1:35" ht="12.75">
      <c r="A188" s="51" t="s">
        <v>298</v>
      </c>
      <c r="B188" s="52" t="s">
        <v>262</v>
      </c>
      <c r="C188" s="53"/>
      <c r="D188" s="66" t="s">
        <v>88</v>
      </c>
      <c r="E188" s="55">
        <f>(M188*0.04)+(N188*4)+(O188*-2)+(Q188*0.1)+(R188*6)+(T188*0.5)+(U188*0.1)+(V188*6)</f>
        <v>97.359262951807224</v>
      </c>
      <c r="F188" s="56"/>
      <c r="G188" s="55">
        <f>E188/J188</f>
        <v>6.7144319277108426</v>
      </c>
      <c r="H188" s="57"/>
      <c r="I188" s="58"/>
      <c r="J188" s="59">
        <v>14.5</v>
      </c>
      <c r="K188" s="67"/>
      <c r="L188" s="60"/>
      <c r="M188" s="60"/>
      <c r="N188" s="60"/>
      <c r="O188" s="57"/>
      <c r="P188" s="60">
        <f>AC188*VLOOKUP(B188,'Team Projections'!A:V,11,0)*J188</f>
        <v>134.48749999999998</v>
      </c>
      <c r="Q188" s="60">
        <f>AD188*P188</f>
        <v>497.60374999999993</v>
      </c>
      <c r="R188" s="59">
        <f>P188*AE188</f>
        <v>1.6203313253012046</v>
      </c>
      <c r="S188" s="60">
        <f>AF188*VLOOKUP(B188,'Team Projections'!A:V,5,0)*J188</f>
        <v>40.948</v>
      </c>
      <c r="T188" s="60">
        <f>S188*AG188</f>
        <v>30.710999999999999</v>
      </c>
      <c r="U188" s="60">
        <f>AH188*S188</f>
        <v>200.64520000000002</v>
      </c>
      <c r="V188" s="59">
        <f>S188*AI188</f>
        <v>0.40948000000000001</v>
      </c>
      <c r="W188" s="58"/>
      <c r="X188" s="64"/>
      <c r="Y188" s="55"/>
      <c r="Z188" s="55"/>
      <c r="AA188" s="64"/>
      <c r="AB188" s="65"/>
      <c r="AC188" s="64">
        <v>0.35</v>
      </c>
      <c r="AD188" s="55">
        <f>VLOOKUP(A188,Indiv_Rushing!B:R,14,FALSE)</f>
        <v>3.7</v>
      </c>
      <c r="AE188" s="65">
        <f>VLOOKUP(A188,Indiv_Rushing!B:R,10,FALSE)</f>
        <v>1.2048192771084338E-2</v>
      </c>
      <c r="AF188" s="64">
        <v>0.08</v>
      </c>
      <c r="AG188" s="63">
        <f>VLOOKUP(A188,Indiv_Receiving!B:U,18,FALSE)/100</f>
        <v>0.75</v>
      </c>
      <c r="AH188" s="55">
        <f>VLOOKUP(A188,Indiv_Receiving!B:U,19,FALSE)</f>
        <v>4.9000000000000004</v>
      </c>
      <c r="AI188" s="65">
        <v>0.01</v>
      </c>
    </row>
    <row r="189" spans="1:35" ht="12.75">
      <c r="A189" s="51" t="s">
        <v>576</v>
      </c>
      <c r="B189" s="52" t="s">
        <v>262</v>
      </c>
      <c r="C189" s="53"/>
      <c r="D189" s="66" t="s">
        <v>88</v>
      </c>
      <c r="E189" s="55">
        <f>(M189*0.04)+(N189*4)+(O189*-2)+(Q189*0.1)+(R189*6)+(T189*0.5)+(U189*0.1)+(V189*6)</f>
        <v>92.188614000000001</v>
      </c>
      <c r="F189" s="56"/>
      <c r="G189" s="55">
        <f>E189/J189</f>
        <v>6.5849010000000003</v>
      </c>
      <c r="H189" s="57"/>
      <c r="I189" s="58"/>
      <c r="J189" s="59">
        <v>14</v>
      </c>
      <c r="K189" s="67"/>
      <c r="L189" s="60"/>
      <c r="M189" s="60"/>
      <c r="N189" s="60"/>
      <c r="O189" s="57"/>
      <c r="P189" s="60">
        <f>AC189*VLOOKUP(B189,'Team Projections'!A:V,11,0)*J189</f>
        <v>111.29999999999998</v>
      </c>
      <c r="Q189" s="60">
        <f>AD189*P189</f>
        <v>400.67999999999995</v>
      </c>
      <c r="R189" s="59">
        <f>P189*AE189</f>
        <v>3.8954999999999997</v>
      </c>
      <c r="S189" s="60">
        <f>AF189*VLOOKUP(B189,'Team Projections'!A:V,5,0)*J189</f>
        <v>29.651999999999997</v>
      </c>
      <c r="T189" s="60">
        <f>S189*AG189</f>
        <v>21.319787999999999</v>
      </c>
      <c r="U189" s="60">
        <f>AH189*S189</f>
        <v>163.08599999999998</v>
      </c>
      <c r="V189" s="59">
        <f>S189*AI189</f>
        <v>0.29652000000000001</v>
      </c>
      <c r="W189" s="58"/>
      <c r="X189" s="55"/>
      <c r="Y189" s="55"/>
      <c r="Z189" s="55"/>
      <c r="AA189" s="67"/>
      <c r="AB189" s="57"/>
      <c r="AC189" s="64">
        <v>0.3</v>
      </c>
      <c r="AD189" s="55">
        <f>VLOOKUP(A189,Indiv_Rushing!B:R,14,FALSE)</f>
        <v>3.6</v>
      </c>
      <c r="AE189" s="65">
        <f>VLOOKUP(A189,Indiv_Rushing!B:R,10,FALSE)</f>
        <v>3.5000000000000003E-2</v>
      </c>
      <c r="AF189" s="64">
        <v>0.06</v>
      </c>
      <c r="AG189" s="63">
        <f>VLOOKUP(A189,Indiv_Receiving!B:U,18,FALSE)/100</f>
        <v>0.71900000000000008</v>
      </c>
      <c r="AH189" s="55">
        <f>VLOOKUP(A189,Indiv_Receiving!B:U,19,FALSE)</f>
        <v>5.5</v>
      </c>
      <c r="AI189" s="65">
        <v>0.01</v>
      </c>
    </row>
    <row r="190" spans="1:35" ht="12.75">
      <c r="A190" s="68" t="s">
        <v>308</v>
      </c>
      <c r="B190" s="52" t="s">
        <v>262</v>
      </c>
      <c r="C190" s="53"/>
      <c r="D190" s="66" t="s">
        <v>88</v>
      </c>
      <c r="E190" s="55">
        <f>(M190*0.04)+(N190*4)+(O190*-2)+(Q190*0.1)+(R190*6)+(T190*0.5)+(U190*0.1)+(V190*6)</f>
        <v>34.446165000000008</v>
      </c>
      <c r="F190" s="56"/>
      <c r="G190" s="55">
        <f>E190/J190</f>
        <v>2.6497050000000004</v>
      </c>
      <c r="H190" s="57"/>
      <c r="I190" s="58"/>
      <c r="J190" s="59">
        <v>13</v>
      </c>
      <c r="K190" s="67"/>
      <c r="L190" s="60"/>
      <c r="M190" s="60"/>
      <c r="N190" s="60"/>
      <c r="O190" s="57"/>
      <c r="P190" s="60">
        <f>AC190*VLOOKUP(B190,'Team Projections'!A:V,11,0)*J190</f>
        <v>48.230000000000004</v>
      </c>
      <c r="Q190" s="60">
        <f>AD190*P190</f>
        <v>202.56600000000003</v>
      </c>
      <c r="R190" s="59">
        <f>P190*AE190</f>
        <v>1.6880500000000003</v>
      </c>
      <c r="S190" s="60">
        <f>AF190*VLOOKUP(B190,'Team Projections'!A:V,5,0)*J190</f>
        <v>4.5889999999999995</v>
      </c>
      <c r="T190" s="60">
        <f>S190*AG190</f>
        <v>2.98285</v>
      </c>
      <c r="U190" s="60">
        <f>AH190*S190</f>
        <v>22.944999999999997</v>
      </c>
      <c r="V190" s="59">
        <f>S190*AI190</f>
        <v>4.5889999999999993E-2</v>
      </c>
      <c r="W190" s="58"/>
      <c r="X190" s="55"/>
      <c r="Y190" s="55"/>
      <c r="Z190" s="55"/>
      <c r="AA190" s="67"/>
      <c r="AB190" s="57"/>
      <c r="AC190" s="64">
        <v>0.14000000000000001</v>
      </c>
      <c r="AD190" s="55">
        <v>4.2</v>
      </c>
      <c r="AE190" s="65">
        <v>3.5000000000000003E-2</v>
      </c>
      <c r="AF190" s="64">
        <v>0.01</v>
      </c>
      <c r="AG190" s="63">
        <v>0.65</v>
      </c>
      <c r="AH190" s="55">
        <v>5</v>
      </c>
      <c r="AI190" s="65">
        <v>0.01</v>
      </c>
    </row>
    <row r="191" spans="1:35" ht="12.75">
      <c r="A191" s="68" t="s">
        <v>577</v>
      </c>
      <c r="B191" s="52" t="s">
        <v>262</v>
      </c>
      <c r="C191" s="53"/>
      <c r="D191" s="66" t="s">
        <v>88</v>
      </c>
      <c r="E191" s="55">
        <f>(M191*0.04)+(N191*4)+(O191*-2)+(Q191*0.1)+(R191*6)+(T191*0.5)+(U191*0.1)+(V191*6)</f>
        <v>6.7270560000000001</v>
      </c>
      <c r="F191" s="56"/>
      <c r="G191" s="55">
        <f>E191/J191</f>
        <v>0.48050399999999999</v>
      </c>
      <c r="H191" s="57"/>
      <c r="I191" s="58"/>
      <c r="J191" s="59">
        <v>14</v>
      </c>
      <c r="K191" s="67"/>
      <c r="L191" s="60"/>
      <c r="M191" s="60"/>
      <c r="N191" s="60"/>
      <c r="O191" s="57"/>
      <c r="P191" s="60">
        <f>AC191*VLOOKUP(B191,'Team Projections'!A:V,11,0)*J191</f>
        <v>11.129999999999999</v>
      </c>
      <c r="Q191" s="60">
        <f>AD191*P191</f>
        <v>36.728999999999992</v>
      </c>
      <c r="R191" s="59">
        <f>P191*AE191</f>
        <v>0</v>
      </c>
      <c r="S191" s="60">
        <f>AF191*VLOOKUP(B191,'Team Projections'!A:V,5,0)*J191</f>
        <v>4.9420000000000002</v>
      </c>
      <c r="T191" s="60">
        <f>S191*AG191</f>
        <v>3.1431120000000004</v>
      </c>
      <c r="U191" s="60">
        <f>AH191*S191</f>
        <v>11.860799999999999</v>
      </c>
      <c r="V191" s="59">
        <f>S191*AI191</f>
        <v>4.9420000000000006E-2</v>
      </c>
      <c r="W191" s="58"/>
      <c r="X191" s="55"/>
      <c r="Y191" s="55"/>
      <c r="Z191" s="55"/>
      <c r="AA191" s="67"/>
      <c r="AB191" s="57"/>
      <c r="AC191" s="64">
        <v>0.03</v>
      </c>
      <c r="AD191" s="55">
        <f>VLOOKUP(A191,Indiv_Rushing!B:R,14,FALSE)</f>
        <v>3.3</v>
      </c>
      <c r="AE191" s="65">
        <f>VLOOKUP(A191,Indiv_Rushing!B:R,10,FALSE)</f>
        <v>0</v>
      </c>
      <c r="AF191" s="64">
        <v>0.01</v>
      </c>
      <c r="AG191" s="63">
        <f>VLOOKUP(A191,Indiv_Receiving!B:U,18,FALSE)/100</f>
        <v>0.63600000000000001</v>
      </c>
      <c r="AH191" s="55">
        <f>VLOOKUP(A191,Indiv_Receiving!B:U,19,FALSE)</f>
        <v>2.4</v>
      </c>
      <c r="AI191" s="65">
        <v>0.01</v>
      </c>
    </row>
    <row r="192" spans="1:35" ht="12.75">
      <c r="A192" s="51" t="s">
        <v>300</v>
      </c>
      <c r="B192" s="52" t="s">
        <v>262</v>
      </c>
      <c r="C192" s="53"/>
      <c r="D192" s="69" t="s">
        <v>91</v>
      </c>
      <c r="E192" s="55">
        <f>(M192*0.04)+(N192*4)+(O192*-2)+(Q192*0.1)+(R192*6)+(T192*0.5)+(U192*0.1)+(V192*6)</f>
        <v>125.52591750000001</v>
      </c>
      <c r="F192" s="56"/>
      <c r="G192" s="55">
        <f>E192/J192</f>
        <v>8.3683945000000008</v>
      </c>
      <c r="H192" s="57"/>
      <c r="I192" s="58"/>
      <c r="J192" s="59">
        <v>15</v>
      </c>
      <c r="K192" s="67"/>
      <c r="L192" s="60"/>
      <c r="M192" s="60"/>
      <c r="N192" s="60"/>
      <c r="O192" s="57"/>
      <c r="P192" s="60"/>
      <c r="Q192" s="60"/>
      <c r="R192" s="59"/>
      <c r="S192" s="60">
        <f>AF192*VLOOKUP(B192,'Team Projections'!A:V,5,0)*J192</f>
        <v>90.015000000000001</v>
      </c>
      <c r="T192" s="60">
        <f>S192*AG192</f>
        <v>65.620935000000003</v>
      </c>
      <c r="U192" s="60">
        <f>S192*AH192</f>
        <v>603.10050000000001</v>
      </c>
      <c r="V192" s="59">
        <f>S192*AI192</f>
        <v>5.4009</v>
      </c>
      <c r="W192" s="58"/>
      <c r="X192" s="64"/>
      <c r="Y192" s="55"/>
      <c r="Z192" s="55"/>
      <c r="AA192" s="64"/>
      <c r="AB192" s="65"/>
      <c r="AC192" s="64"/>
      <c r="AD192" s="55"/>
      <c r="AE192" s="65"/>
      <c r="AF192" s="64">
        <v>0.17</v>
      </c>
      <c r="AG192" s="63">
        <f>VLOOKUP(A192,Indiv_Receiving!B:U,18,FALSE)/100</f>
        <v>0.72900000000000009</v>
      </c>
      <c r="AH192" s="55">
        <v>6.7</v>
      </c>
      <c r="AI192" s="65">
        <v>0.06</v>
      </c>
    </row>
    <row r="193" spans="1:35" ht="12.75">
      <c r="A193" s="51" t="s">
        <v>578</v>
      </c>
      <c r="B193" s="52" t="s">
        <v>262</v>
      </c>
      <c r="C193" s="53"/>
      <c r="D193" s="69" t="s">
        <v>91</v>
      </c>
      <c r="E193" s="55">
        <f>(M193*0.04)+(N193*4)+(O193*-2)+(Q193*0.1)+(R193*6)+(T193*0.5)+(U193*0.1)+(V193*6)</f>
        <v>91.949439999999981</v>
      </c>
      <c r="F193" s="56"/>
      <c r="G193" s="55">
        <f>E193/J193</f>
        <v>5.7468399999999988</v>
      </c>
      <c r="H193" s="57"/>
      <c r="I193" s="58"/>
      <c r="J193" s="59">
        <v>16</v>
      </c>
      <c r="K193" s="67"/>
      <c r="L193" s="60"/>
      <c r="M193" s="60"/>
      <c r="N193" s="60"/>
      <c r="O193" s="57"/>
      <c r="P193" s="60"/>
      <c r="Q193" s="60"/>
      <c r="R193" s="59"/>
      <c r="S193" s="60">
        <f>AF193*VLOOKUP(B193,'Team Projections'!A:V,5,0)*J193</f>
        <v>56.48</v>
      </c>
      <c r="T193" s="60">
        <f>S193*AG193</f>
        <v>46.087679999999992</v>
      </c>
      <c r="U193" s="60">
        <f>S193*AH193</f>
        <v>502.67199999999997</v>
      </c>
      <c r="V193" s="59">
        <f>S193*AI193</f>
        <v>3.1063999999999998</v>
      </c>
      <c r="W193" s="58"/>
      <c r="X193" s="64"/>
      <c r="Y193" s="55"/>
      <c r="Z193" s="55"/>
      <c r="AA193" s="64"/>
      <c r="AB193" s="65"/>
      <c r="AC193" s="64"/>
      <c r="AD193" s="55"/>
      <c r="AE193" s="65"/>
      <c r="AF193" s="64">
        <v>0.1</v>
      </c>
      <c r="AG193" s="63">
        <f>VLOOKUP(A193,Indiv_Receiving!B:U,18,FALSE)/100</f>
        <v>0.81599999999999995</v>
      </c>
      <c r="AH193" s="55">
        <f>VLOOKUP(A193,Indiv_Receiving!B:U,19,FALSE)</f>
        <v>8.9</v>
      </c>
      <c r="AI193" s="65">
        <v>5.5E-2</v>
      </c>
    </row>
    <row r="194" spans="1:35" ht="12.75">
      <c r="A194" s="51" t="s">
        <v>302</v>
      </c>
      <c r="B194" s="52" t="s">
        <v>262</v>
      </c>
      <c r="C194" s="53"/>
      <c r="D194" s="70" t="s">
        <v>89</v>
      </c>
      <c r="E194" s="55">
        <f>(M194*0.04)+(N194*4)+(O194*-2)+(Q194*0.1)+(R194*6)+(T194*0.5)+(U194*0.1)+(V194*6)</f>
        <v>186.77286000000004</v>
      </c>
      <c r="F194" s="56"/>
      <c r="G194" s="55">
        <f>E194/J194</f>
        <v>12.451524000000003</v>
      </c>
      <c r="H194" s="57"/>
      <c r="I194" s="58"/>
      <c r="J194" s="59">
        <v>15</v>
      </c>
      <c r="K194" s="67"/>
      <c r="L194" s="60"/>
      <c r="M194" s="60"/>
      <c r="N194" s="60"/>
      <c r="O194" s="57"/>
      <c r="P194" s="60">
        <f>AC194*VLOOKUP(B194,'Team Projections'!A:V,11,0)*J194</f>
        <v>3.9750000000000001</v>
      </c>
      <c r="Q194" s="60">
        <f>AD194*P194</f>
        <v>19.875</v>
      </c>
      <c r="R194" s="59">
        <f>P194*AE194</f>
        <v>7.9500000000000001E-2</v>
      </c>
      <c r="S194" s="60">
        <f>AF194*VLOOKUP(B194,'Team Projections'!A:V,5,0)*J194</f>
        <v>100.605</v>
      </c>
      <c r="T194" s="60">
        <f>S194*AG194</f>
        <v>83.300939999999997</v>
      </c>
      <c r="U194" s="60">
        <f>AH194*S194</f>
        <v>955.74750000000006</v>
      </c>
      <c r="V194" s="59">
        <f>S194*AI194</f>
        <v>7.8471900000000003</v>
      </c>
      <c r="W194" s="58"/>
      <c r="X194" s="64"/>
      <c r="Y194" s="55"/>
      <c r="Z194" s="55"/>
      <c r="AA194" s="64"/>
      <c r="AB194" s="65"/>
      <c r="AC194" s="64">
        <v>0.01</v>
      </c>
      <c r="AD194" s="55">
        <v>5</v>
      </c>
      <c r="AE194" s="65">
        <v>0.02</v>
      </c>
      <c r="AF194" s="64">
        <v>0.19</v>
      </c>
      <c r="AG194" s="63">
        <f>VLOOKUP(A194,Indiv_Receiving!B:U,18,FALSE)/100</f>
        <v>0.82799999999999996</v>
      </c>
      <c r="AH194" s="55">
        <v>9.5</v>
      </c>
      <c r="AI194" s="65">
        <v>7.8E-2</v>
      </c>
    </row>
    <row r="195" spans="1:35" ht="12.75">
      <c r="A195" s="51" t="s">
        <v>301</v>
      </c>
      <c r="B195" s="52" t="s">
        <v>262</v>
      </c>
      <c r="C195" s="53"/>
      <c r="D195" s="70" t="s">
        <v>89</v>
      </c>
      <c r="E195" s="55">
        <f>(M195*0.04)+(N195*4)+(O195*-2)+(Q195*0.1)+(R195*6)+(T195*0.5)+(U195*0.1)+(V195*6)</f>
        <v>156.63675000000001</v>
      </c>
      <c r="F195" s="56"/>
      <c r="G195" s="55">
        <f>E195/J195</f>
        <v>10.442450000000001</v>
      </c>
      <c r="H195" s="57"/>
      <c r="I195" s="58"/>
      <c r="J195" s="59">
        <v>15</v>
      </c>
      <c r="K195" s="67"/>
      <c r="L195" s="60"/>
      <c r="M195" s="60"/>
      <c r="N195" s="60"/>
      <c r="O195" s="57"/>
      <c r="P195" s="60">
        <f>AC195*VLOOKUP(B195,'Team Projections'!A:V,11,0)*J195</f>
        <v>7.95</v>
      </c>
      <c r="Q195" s="60">
        <f>AD195*P195</f>
        <v>41.34</v>
      </c>
      <c r="R195" s="59">
        <f>P195*AE195</f>
        <v>1.1924999999999999</v>
      </c>
      <c r="S195" s="60">
        <f>AF195*VLOOKUP(B195,'Team Projections'!A:V,5,0)*J195</f>
        <v>95.309999999999988</v>
      </c>
      <c r="T195" s="60">
        <f>S195*AG195</f>
        <v>61.951499999999996</v>
      </c>
      <c r="U195" s="60">
        <f>AH195*S195</f>
        <v>714.82499999999993</v>
      </c>
      <c r="V195" s="59">
        <f>S195*AI195</f>
        <v>7.1482499999999991</v>
      </c>
      <c r="W195" s="58"/>
      <c r="X195" s="64"/>
      <c r="Y195" s="55"/>
      <c r="Z195" s="55"/>
      <c r="AA195" s="64"/>
      <c r="AB195" s="65"/>
      <c r="AC195" s="64">
        <v>0.02</v>
      </c>
      <c r="AD195" s="55">
        <f>VLOOKUP(A195,Indiv_Rushing!B:R,14,FALSE)</f>
        <v>5.2</v>
      </c>
      <c r="AE195" s="65">
        <f>VLOOKUP(A195,Indiv_Rushing!B:R,10,FALSE)</f>
        <v>0.15</v>
      </c>
      <c r="AF195" s="64">
        <v>0.18</v>
      </c>
      <c r="AG195" s="63">
        <v>0.65</v>
      </c>
      <c r="AH195" s="55">
        <v>7.5</v>
      </c>
      <c r="AI195" s="65">
        <v>7.4999999999999997E-2</v>
      </c>
    </row>
    <row r="196" spans="1:35" ht="12.75">
      <c r="A196" s="51" t="s">
        <v>303</v>
      </c>
      <c r="B196" s="52" t="s">
        <v>262</v>
      </c>
      <c r="C196" s="53"/>
      <c r="D196" s="70" t="s">
        <v>89</v>
      </c>
      <c r="E196" s="55">
        <f>(M196*0.04)+(N196*4)+(O196*-2)+(Q196*0.1)+(R196*6)+(T196*0.5)+(U196*0.1)+(V196*6)</f>
        <v>89.252520000000004</v>
      </c>
      <c r="F196" s="56"/>
      <c r="G196" s="55">
        <f>E196/J196</f>
        <v>6.3751800000000003</v>
      </c>
      <c r="H196" s="57"/>
      <c r="I196" s="58"/>
      <c r="J196" s="59">
        <v>14</v>
      </c>
      <c r="K196" s="67"/>
      <c r="L196" s="60"/>
      <c r="M196" s="60"/>
      <c r="N196" s="60"/>
      <c r="O196" s="57"/>
      <c r="P196" s="60"/>
      <c r="Q196" s="60"/>
      <c r="R196" s="59"/>
      <c r="S196" s="60">
        <f>AF196*VLOOKUP(B196,'Team Projections'!A:V,5,0)*J196</f>
        <v>69.188000000000002</v>
      </c>
      <c r="T196" s="60">
        <f>S196*AG196</f>
        <v>41.512799999999999</v>
      </c>
      <c r="U196" s="60">
        <f>AH196*S196</f>
        <v>477.39720000000005</v>
      </c>
      <c r="V196" s="59">
        <f>S196*AI196</f>
        <v>3.4594000000000005</v>
      </c>
      <c r="W196" s="58"/>
      <c r="X196" s="64"/>
      <c r="Y196" s="55"/>
      <c r="Z196" s="55"/>
      <c r="AA196" s="64"/>
      <c r="AB196" s="65"/>
      <c r="AC196" s="64"/>
      <c r="AD196" s="55"/>
      <c r="AE196" s="65"/>
      <c r="AF196" s="64">
        <v>0.14000000000000001</v>
      </c>
      <c r="AG196" s="63">
        <f>VLOOKUP(A196,Indiv_Receiving!B:U,18,FALSE)/100</f>
        <v>0.6</v>
      </c>
      <c r="AH196" s="55">
        <v>6.9</v>
      </c>
      <c r="AI196" s="65">
        <v>0.05</v>
      </c>
    </row>
    <row r="197" spans="1:35" ht="12.75">
      <c r="A197" s="68" t="s">
        <v>579</v>
      </c>
      <c r="B197" s="52" t="s">
        <v>262</v>
      </c>
      <c r="C197" s="53"/>
      <c r="D197" s="70" t="s">
        <v>89</v>
      </c>
      <c r="E197" s="55">
        <f>(M197*0.04)+(N197*4)+(O197*-2)+(Q197*0.1)+(R197*6)+(T197*0.5)+(U197*0.1)+(V197*6)</f>
        <v>39.058038000000003</v>
      </c>
      <c r="F197" s="56"/>
      <c r="G197" s="55">
        <f>E197/J197</f>
        <v>2.8931880000000003</v>
      </c>
      <c r="H197" s="57"/>
      <c r="I197" s="58"/>
      <c r="J197" s="59">
        <v>13.5</v>
      </c>
      <c r="K197" s="67"/>
      <c r="L197" s="60"/>
      <c r="M197" s="60"/>
      <c r="N197" s="60"/>
      <c r="O197" s="57"/>
      <c r="P197" s="60"/>
      <c r="Q197" s="60"/>
      <c r="R197" s="59"/>
      <c r="S197" s="60">
        <f>AF197*VLOOKUP(B197,'Team Projections'!A:V,5,0)*J197</f>
        <v>28.593</v>
      </c>
      <c r="T197" s="60">
        <f>S197*AG197</f>
        <v>19.786356000000001</v>
      </c>
      <c r="U197" s="60">
        <f>AH197*S197</f>
        <v>205.86959999999999</v>
      </c>
      <c r="V197" s="59">
        <f>S197*AI197</f>
        <v>1.4296500000000001</v>
      </c>
      <c r="W197" s="58"/>
      <c r="X197" s="64"/>
      <c r="Y197" s="55"/>
      <c r="Z197" s="55"/>
      <c r="AA197" s="64"/>
      <c r="AB197" s="65"/>
      <c r="AC197" s="64"/>
      <c r="AD197" s="55"/>
      <c r="AE197" s="65"/>
      <c r="AF197" s="64">
        <v>0.06</v>
      </c>
      <c r="AG197" s="63">
        <f>VLOOKUP(A197,Indiv_Receiving!B:U,18,FALSE)/100</f>
        <v>0.69200000000000006</v>
      </c>
      <c r="AH197" s="55">
        <v>7.2</v>
      </c>
      <c r="AI197" s="65">
        <v>0.05</v>
      </c>
    </row>
    <row r="198" spans="1:35" ht="12.75">
      <c r="A198" s="73" t="s">
        <v>1039</v>
      </c>
      <c r="B198" s="74" t="s">
        <v>279</v>
      </c>
      <c r="C198" s="53"/>
      <c r="D198" s="154" t="s">
        <v>1038</v>
      </c>
      <c r="E198" s="95">
        <v>24.127589999999998</v>
      </c>
      <c r="F198" s="56"/>
      <c r="G198" s="96">
        <v>1.4192699999999998</v>
      </c>
      <c r="H198" s="57"/>
      <c r="I198" s="78"/>
      <c r="J198" s="59">
        <v>17</v>
      </c>
      <c r="K198" s="60"/>
      <c r="L198" s="60"/>
      <c r="M198" s="61"/>
      <c r="N198" s="55"/>
      <c r="O198" s="62"/>
      <c r="P198" s="60">
        <f>AC198*VLOOKUP(B198,'Team Projections'!A:V,11,0)*J198</f>
        <v>13.872</v>
      </c>
      <c r="Q198" s="60">
        <f>AD198*P198</f>
        <v>48.552</v>
      </c>
      <c r="R198" s="59">
        <f>P198*AE198</f>
        <v>0.27744000000000002</v>
      </c>
      <c r="S198" s="60">
        <f>AF198*VLOOKUP(B198,'Team Projections'!A:V,5,0)*J198</f>
        <v>10.199999999999999</v>
      </c>
      <c r="T198" s="60">
        <f>S198*AG198</f>
        <v>6.2729999999999997</v>
      </c>
      <c r="U198" s="60">
        <f>AH198*S198</f>
        <v>61.199999999999996</v>
      </c>
      <c r="V198" s="59">
        <f>S198*AI198</f>
        <v>0.20399999999999999</v>
      </c>
      <c r="W198" s="78"/>
      <c r="X198" s="63"/>
      <c r="Y198" s="64"/>
      <c r="Z198" s="55"/>
      <c r="AA198" s="64"/>
      <c r="AB198" s="65"/>
      <c r="AC198" s="147">
        <v>0.03</v>
      </c>
      <c r="AD198" s="55">
        <v>3.5</v>
      </c>
      <c r="AE198" s="65">
        <v>0.02</v>
      </c>
      <c r="AF198" s="148">
        <v>0.02</v>
      </c>
      <c r="AG198" s="63">
        <v>0.61499999999999999</v>
      </c>
      <c r="AH198" s="55">
        <v>6</v>
      </c>
      <c r="AI198" s="65">
        <v>0.02</v>
      </c>
    </row>
    <row r="199" spans="1:35" ht="12.75">
      <c r="A199" s="51" t="s">
        <v>436</v>
      </c>
      <c r="B199" s="52" t="s">
        <v>279</v>
      </c>
      <c r="C199" s="53"/>
      <c r="D199" s="54" t="s">
        <v>90</v>
      </c>
      <c r="E199" s="55">
        <f>(M199*0.04)+(N199*4)+(O199*-2)+(Q199*0.1)+(R199*6)+(T199*0.5)+(U199*0.1)+(V199*6)</f>
        <v>273.56449391304346</v>
      </c>
      <c r="F199" s="56"/>
      <c r="G199" s="55">
        <f>E199/J199</f>
        <v>17.097780869565216</v>
      </c>
      <c r="H199" s="57"/>
      <c r="I199" s="58"/>
      <c r="J199" s="59">
        <v>16</v>
      </c>
      <c r="K199" s="60">
        <f>X199*VLOOKUP(B199,'Team Projections'!A:V,5,0)*J199</f>
        <v>480</v>
      </c>
      <c r="L199" s="60">
        <f>K199*Y199</f>
        <v>316.32</v>
      </c>
      <c r="M199" s="61">
        <f>$Z199*K199</f>
        <v>3696</v>
      </c>
      <c r="N199" s="55">
        <f>AA199*K199</f>
        <v>23.52</v>
      </c>
      <c r="O199" s="62">
        <f>AB199*K199</f>
        <v>2.88</v>
      </c>
      <c r="P199" s="60">
        <f>AC199*VLOOKUP(B199,'Team Projections'!A:V,11,0)*J199</f>
        <v>60.928000000000004</v>
      </c>
      <c r="Q199" s="60">
        <f>AD199*P199</f>
        <v>268.08320000000003</v>
      </c>
      <c r="R199" s="59">
        <f>P199*AE199</f>
        <v>1.7660289855072466</v>
      </c>
      <c r="S199" s="60"/>
      <c r="T199" s="60"/>
      <c r="U199" s="60"/>
      <c r="V199" s="59"/>
      <c r="W199" s="58"/>
      <c r="X199" s="63">
        <v>1</v>
      </c>
      <c r="Y199" s="64">
        <f>VLOOKUP(A199,Indiv_Passing!B:AD,10,FALSE)/100</f>
        <v>0.65900000000000003</v>
      </c>
      <c r="Z199" s="55">
        <v>7.7</v>
      </c>
      <c r="AA199" s="64">
        <v>4.9000000000000002E-2</v>
      </c>
      <c r="AB199" s="65">
        <f>VLOOKUP(A199,Indiv_Passing!B:AD,15,FALSE)/100</f>
        <v>6.0000000000000001E-3</v>
      </c>
      <c r="AC199" s="64">
        <v>0.14000000000000001</v>
      </c>
      <c r="AD199" s="55">
        <f>VLOOKUP(A199,Indiv_Rushing!B:R,14,FALSE)</f>
        <v>4.4000000000000004</v>
      </c>
      <c r="AE199" s="65">
        <f>VLOOKUP(A199,Indiv_Rushing!B:R,10,FALSE)</f>
        <v>2.8985507246376812E-2</v>
      </c>
      <c r="AF199" s="64"/>
      <c r="AG199" s="63"/>
      <c r="AH199" s="55"/>
      <c r="AI199" s="65"/>
    </row>
    <row r="200" spans="1:35" ht="12.75">
      <c r="A200" s="73" t="s">
        <v>672</v>
      </c>
      <c r="B200" s="74" t="s">
        <v>279</v>
      </c>
      <c r="C200" s="53"/>
      <c r="D200" s="54" t="s">
        <v>90</v>
      </c>
      <c r="E200" s="95">
        <f>(M200*0.04)+(N200*4)+(O200*-2)+(Q200*0.1)+(R200*6)+(T200*0.5)+(U200*0.1)+(V200*6)</f>
        <v>11.1</v>
      </c>
      <c r="F200" s="56"/>
      <c r="G200" s="96">
        <f>E200/J200</f>
        <v>11.1</v>
      </c>
      <c r="H200" s="57"/>
      <c r="I200" s="78"/>
      <c r="J200" s="59">
        <v>1</v>
      </c>
      <c r="K200" s="60">
        <f>X200*VLOOKUP(B200,'Team Projections'!A:V,5,0)*J200</f>
        <v>30</v>
      </c>
      <c r="L200" s="60">
        <f>K200*Y200</f>
        <v>18.45</v>
      </c>
      <c r="M200" s="61">
        <f>$Z200*K200</f>
        <v>195</v>
      </c>
      <c r="N200" s="55">
        <f>AA200*K200</f>
        <v>1.2</v>
      </c>
      <c r="O200" s="62">
        <f>AB200*K200</f>
        <v>0.75</v>
      </c>
      <c r="P200" s="105"/>
      <c r="Q200" s="105"/>
      <c r="R200" s="39"/>
      <c r="S200" s="60"/>
      <c r="T200" s="105"/>
      <c r="U200" s="105"/>
      <c r="V200" s="39"/>
      <c r="W200" s="78"/>
      <c r="X200" s="63">
        <v>1</v>
      </c>
      <c r="Y200" s="64">
        <v>0.61499999999999999</v>
      </c>
      <c r="Z200" s="55">
        <v>6.5</v>
      </c>
      <c r="AA200" s="64">
        <v>0.04</v>
      </c>
      <c r="AB200" s="65">
        <v>2.5000000000000001E-2</v>
      </c>
      <c r="AC200" s="104"/>
      <c r="AD200" s="55"/>
      <c r="AE200" s="65"/>
      <c r="AF200" s="104"/>
      <c r="AG200" s="63"/>
      <c r="AH200" s="55"/>
      <c r="AI200" s="65"/>
    </row>
    <row r="201" spans="1:35" ht="12.75">
      <c r="A201" s="51" t="s">
        <v>483</v>
      </c>
      <c r="B201" s="52" t="s">
        <v>279</v>
      </c>
      <c r="C201" s="53"/>
      <c r="D201" s="66" t="s">
        <v>88</v>
      </c>
      <c r="E201" s="55">
        <f>(M201*0.04)+(N201*4)+(O201*-2)+(Q201*0.1)+(R201*6)+(T201*0.5)+(U201*0.1)+(V201*6)</f>
        <v>138.83012167300382</v>
      </c>
      <c r="F201" s="56"/>
      <c r="G201" s="55">
        <f>E201/J201</f>
        <v>9.916437262357416</v>
      </c>
      <c r="H201" s="57"/>
      <c r="I201" s="58"/>
      <c r="J201" s="59">
        <v>14</v>
      </c>
      <c r="K201" s="67"/>
      <c r="L201" s="60"/>
      <c r="M201" s="60"/>
      <c r="N201" s="60"/>
      <c r="O201" s="57"/>
      <c r="P201" s="60">
        <f>AC201*VLOOKUP(B201,'Team Projections'!A:V,11,0)*J201</f>
        <v>171.36</v>
      </c>
      <c r="Q201" s="60">
        <f>AD201*P201</f>
        <v>685.44</v>
      </c>
      <c r="R201" s="59">
        <f>P201*AE201</f>
        <v>3.9093536121673007</v>
      </c>
      <c r="S201" s="60">
        <f>AF201*VLOOKUP(B201,'Team Projections'!A:V,5,0)*J201</f>
        <v>42</v>
      </c>
      <c r="T201" s="60">
        <f>S201*AG201</f>
        <v>31.5</v>
      </c>
      <c r="U201" s="60">
        <f>AH201*S201</f>
        <v>247.8</v>
      </c>
      <c r="V201" s="59">
        <f>S201*AI201</f>
        <v>1.05</v>
      </c>
      <c r="W201" s="58"/>
      <c r="X201" s="64"/>
      <c r="Y201" s="55"/>
      <c r="Z201" s="55"/>
      <c r="AA201" s="64"/>
      <c r="AB201" s="65"/>
      <c r="AC201" s="64">
        <v>0.45</v>
      </c>
      <c r="AD201" s="55">
        <f>VLOOKUP(A201,Indiv_Rushing!B:R,14,FALSE)</f>
        <v>4</v>
      </c>
      <c r="AE201" s="65">
        <f>VLOOKUP(A201,Indiv_Rushing!B:R,10,FALSE)</f>
        <v>2.2813688212927757E-2</v>
      </c>
      <c r="AF201" s="64">
        <v>0.1</v>
      </c>
      <c r="AG201" s="63">
        <f>VLOOKUP(A201,Indiv_Receiving!B:U,18,FALSE)/100</f>
        <v>0.75</v>
      </c>
      <c r="AH201" s="55">
        <f>VLOOKUP(A201,Indiv_Receiving!B:U,19,FALSE)</f>
        <v>5.9</v>
      </c>
      <c r="AI201" s="65">
        <v>2.5000000000000001E-2</v>
      </c>
    </row>
    <row r="202" spans="1:35" ht="12.75">
      <c r="A202" s="51" t="s">
        <v>439</v>
      </c>
      <c r="B202" s="52" t="s">
        <v>279</v>
      </c>
      <c r="C202" s="53"/>
      <c r="D202" s="66" t="s">
        <v>88</v>
      </c>
      <c r="E202" s="55">
        <f>(M202*0.04)+(N202*4)+(O202*-2)+(Q202*0.1)+(R202*6)+(T202*0.5)+(U202*0.1)+(V202*6)</f>
        <v>90.552000000000021</v>
      </c>
      <c r="F202" s="56"/>
      <c r="G202" s="55">
        <f>E202/J202</f>
        <v>6.4680000000000017</v>
      </c>
      <c r="H202" s="57"/>
      <c r="I202" s="58"/>
      <c r="J202" s="59">
        <v>14</v>
      </c>
      <c r="K202" s="67"/>
      <c r="L202" s="60"/>
      <c r="M202" s="60"/>
      <c r="N202" s="60"/>
      <c r="O202" s="57"/>
      <c r="P202" s="60">
        <f>AC202*VLOOKUP(B202,'Team Projections'!A:V,11,0)*J202</f>
        <v>95.2</v>
      </c>
      <c r="Q202" s="60">
        <f>AD202*P202</f>
        <v>342.72</v>
      </c>
      <c r="R202" s="59">
        <f>P202*AE202</f>
        <v>1.9040000000000001</v>
      </c>
      <c r="S202" s="60">
        <f>AF202*VLOOKUP(B202,'Team Projections'!A:V,5,0)*J202</f>
        <v>33.6</v>
      </c>
      <c r="T202" s="60">
        <f>S202*AG202</f>
        <v>25.200000000000003</v>
      </c>
      <c r="U202" s="60">
        <f>AH202*S202</f>
        <v>231.84000000000003</v>
      </c>
      <c r="V202" s="59">
        <f>S202*AI202</f>
        <v>1.512</v>
      </c>
      <c r="W202" s="58"/>
      <c r="X202" s="64"/>
      <c r="Y202" s="55"/>
      <c r="Z202" s="55"/>
      <c r="AA202" s="64"/>
      <c r="AB202" s="65"/>
      <c r="AC202" s="64">
        <v>0.25</v>
      </c>
      <c r="AD202" s="55">
        <f>VLOOKUP(A202,Indiv_Rushing!B:R,14,FALSE)</f>
        <v>3.6</v>
      </c>
      <c r="AE202" s="65">
        <v>0.02</v>
      </c>
      <c r="AF202" s="64">
        <v>0.08</v>
      </c>
      <c r="AG202" s="63">
        <v>0.75</v>
      </c>
      <c r="AH202" s="55">
        <f>VLOOKUP(A202,Indiv_Receiving!B:U,19,FALSE)</f>
        <v>6.9</v>
      </c>
      <c r="AI202" s="65">
        <v>4.4999999999999998E-2</v>
      </c>
    </row>
    <row r="203" spans="1:35" ht="12.75">
      <c r="A203" s="51" t="s">
        <v>618</v>
      </c>
      <c r="B203" s="52" t="s">
        <v>279</v>
      </c>
      <c r="C203" s="53"/>
      <c r="D203" s="66" t="s">
        <v>88</v>
      </c>
      <c r="E203" s="55">
        <f>(M203*0.04)+(N203*4)+(O203*-2)+(Q203*0.1)+(R203*6)+(T203*0.5)+(U203*0.1)+(V203*6)</f>
        <v>50.089200000000005</v>
      </c>
      <c r="F203" s="56"/>
      <c r="G203" s="55">
        <f>E203/J203</f>
        <v>3.5778000000000003</v>
      </c>
      <c r="H203" s="57"/>
      <c r="I203" s="58"/>
      <c r="J203" s="59">
        <v>14</v>
      </c>
      <c r="K203" s="67"/>
      <c r="L203" s="60"/>
      <c r="M203" s="60"/>
      <c r="N203" s="60"/>
      <c r="O203" s="57"/>
      <c r="P203" s="60">
        <f>AC203*VLOOKUP(B203,'Team Projections'!A:V,11,0)*J203</f>
        <v>57.120000000000005</v>
      </c>
      <c r="Q203" s="60">
        <f>AD203*P203</f>
        <v>148.51200000000003</v>
      </c>
      <c r="R203" s="59">
        <f>P203*AE203</f>
        <v>1.4280000000000002</v>
      </c>
      <c r="S203" s="60">
        <f>AF203*VLOOKUP(B203,'Team Projections'!A:V,5,0)*J203</f>
        <v>21</v>
      </c>
      <c r="T203" s="60">
        <f>S203*AG203</f>
        <v>16.8</v>
      </c>
      <c r="U203" s="60">
        <f>AH203*S203</f>
        <v>126</v>
      </c>
      <c r="V203" s="59">
        <f>S203*AI203</f>
        <v>0.94499999999999995</v>
      </c>
      <c r="W203" s="58"/>
      <c r="X203" s="64"/>
      <c r="Y203" s="55"/>
      <c r="Z203" s="55"/>
      <c r="AA203" s="64"/>
      <c r="AB203" s="65"/>
      <c r="AC203" s="64">
        <v>0.15</v>
      </c>
      <c r="AD203" s="55">
        <f>VLOOKUP(A203,Indiv_Rushing!B:R,14,FALSE)</f>
        <v>2.6</v>
      </c>
      <c r="AE203" s="65">
        <v>2.5000000000000001E-2</v>
      </c>
      <c r="AF203" s="64">
        <v>0.05</v>
      </c>
      <c r="AG203" s="63">
        <v>0.8</v>
      </c>
      <c r="AH203" s="55">
        <v>6</v>
      </c>
      <c r="AI203" s="65">
        <v>4.4999999999999998E-2</v>
      </c>
    </row>
    <row r="204" spans="1:35" ht="12.75">
      <c r="A204" s="51" t="s">
        <v>410</v>
      </c>
      <c r="B204" s="52" t="s">
        <v>279</v>
      </c>
      <c r="C204" s="53"/>
      <c r="D204" s="69" t="s">
        <v>91</v>
      </c>
      <c r="E204" s="55">
        <f>(M204*0.04)+(N204*4)+(O204*-2)+(Q204*0.1)+(R204*6)+(T204*0.5)+(U204*0.1)+(V204*6)</f>
        <v>65.006470588235288</v>
      </c>
      <c r="F204" s="56"/>
      <c r="G204" s="55">
        <f>E204/J204</f>
        <v>4.333764705882353</v>
      </c>
      <c r="H204" s="57"/>
      <c r="I204" s="58"/>
      <c r="J204" s="59">
        <v>15</v>
      </c>
      <c r="K204" s="67"/>
      <c r="L204" s="60"/>
      <c r="M204" s="60"/>
      <c r="N204" s="60"/>
      <c r="O204" s="57"/>
      <c r="P204" s="60"/>
      <c r="Q204" s="60"/>
      <c r="R204" s="59"/>
      <c r="S204" s="60">
        <f>AF204*VLOOKUP(B204,'Team Projections'!A:V,5,0)*J204</f>
        <v>45</v>
      </c>
      <c r="T204" s="60">
        <f>S204*AG204</f>
        <v>31.86</v>
      </c>
      <c r="U204" s="60">
        <f>S204*AH204</f>
        <v>279</v>
      </c>
      <c r="V204" s="59">
        <f>S204*AI204</f>
        <v>3.5294117647058822</v>
      </c>
      <c r="W204" s="58"/>
      <c r="X204" s="64"/>
      <c r="Y204" s="55"/>
      <c r="Z204" s="55"/>
      <c r="AA204" s="64"/>
      <c r="AB204" s="65"/>
      <c r="AC204" s="64"/>
      <c r="AD204" s="55"/>
      <c r="AE204" s="65"/>
      <c r="AF204" s="64">
        <v>0.1</v>
      </c>
      <c r="AG204" s="63">
        <f>VLOOKUP(A204,Indiv_Receiving!B:U,18,FALSE)/100</f>
        <v>0.70799999999999996</v>
      </c>
      <c r="AH204" s="55">
        <f>VLOOKUP(A204,Indiv_Receiving!B:U,19,FALSE)</f>
        <v>6.2</v>
      </c>
      <c r="AI204" s="65">
        <f>VLOOKUP(A204,Indiv_Receiving!B:U,12,FALSE)</f>
        <v>7.8431372549019607E-2</v>
      </c>
    </row>
    <row r="205" spans="1:35" ht="12.75">
      <c r="A205" s="51" t="s">
        <v>440</v>
      </c>
      <c r="B205" s="52" t="s">
        <v>279</v>
      </c>
      <c r="C205" s="53"/>
      <c r="D205" s="69" t="s">
        <v>91</v>
      </c>
      <c r="E205" s="55">
        <f>(M205*0.04)+(N205*4)+(O205*-2)+(Q205*0.1)+(R205*6)+(T205*0.5)+(U205*0.1)+(V205*6)</f>
        <v>49.698</v>
      </c>
      <c r="F205" s="56"/>
      <c r="G205" s="55">
        <f>E205/J205</f>
        <v>3.3132000000000001</v>
      </c>
      <c r="H205" s="57"/>
      <c r="I205" s="58"/>
      <c r="J205" s="59">
        <v>15</v>
      </c>
      <c r="K205" s="67"/>
      <c r="L205" s="60"/>
      <c r="M205" s="60"/>
      <c r="N205" s="60"/>
      <c r="O205" s="57"/>
      <c r="P205" s="60"/>
      <c r="Q205" s="60"/>
      <c r="R205" s="59"/>
      <c r="S205" s="60">
        <f>AF205*VLOOKUP(B205,'Team Projections'!A:V,5,0)*J205</f>
        <v>36</v>
      </c>
      <c r="T205" s="60">
        <f>S205*AG205</f>
        <v>28.115999999999996</v>
      </c>
      <c r="U205" s="60">
        <f>S205*AH205</f>
        <v>270</v>
      </c>
      <c r="V205" s="59">
        <f>S205*AI205</f>
        <v>1.44</v>
      </c>
      <c r="W205" s="58"/>
      <c r="X205" s="64"/>
      <c r="Y205" s="55"/>
      <c r="Z205" s="55"/>
      <c r="AA205" s="64"/>
      <c r="AB205" s="65"/>
      <c r="AC205" s="64"/>
      <c r="AD205" s="55"/>
      <c r="AE205" s="65"/>
      <c r="AF205" s="64">
        <v>0.08</v>
      </c>
      <c r="AG205" s="63">
        <f>VLOOKUP(A205,Indiv_Receiving!B:U,18,FALSE)/100</f>
        <v>0.78099999999999992</v>
      </c>
      <c r="AH205" s="55">
        <f>VLOOKUP(A205,Indiv_Receiving!B:U,19,FALSE)</f>
        <v>7.5</v>
      </c>
      <c r="AI205" s="65">
        <f>VLOOKUP(A205,Indiv_Receiving!B:U,12,FALSE)</f>
        <v>0.04</v>
      </c>
    </row>
    <row r="206" spans="1:35" ht="12.75">
      <c r="A206" s="51" t="s">
        <v>442</v>
      </c>
      <c r="B206" s="52" t="s">
        <v>279</v>
      </c>
      <c r="C206" s="53"/>
      <c r="D206" s="70" t="s">
        <v>89</v>
      </c>
      <c r="E206" s="55">
        <f>(M206*0.04)+(N206*4)+(O206*-2)+(Q206*0.1)+(R206*6)+(T206*0.5)+(U206*0.1)+(V206*6)</f>
        <v>217.38600000000002</v>
      </c>
      <c r="F206" s="56"/>
      <c r="G206" s="55">
        <f>E206/J206</f>
        <v>14.492400000000002</v>
      </c>
      <c r="H206" s="57"/>
      <c r="I206" s="58"/>
      <c r="J206" s="59">
        <v>15</v>
      </c>
      <c r="K206" s="67"/>
      <c r="L206" s="60"/>
      <c r="M206" s="60"/>
      <c r="N206" s="60"/>
      <c r="O206" s="57"/>
      <c r="P206" s="60"/>
      <c r="Q206" s="60"/>
      <c r="R206" s="59"/>
      <c r="S206" s="60">
        <f>AF206*VLOOKUP(B206,'Team Projections'!A:V,5,0)*J206</f>
        <v>117.00000000000001</v>
      </c>
      <c r="T206" s="60">
        <f>S206*AG206</f>
        <v>85.644000000000005</v>
      </c>
      <c r="U206" s="60">
        <f>AH206*S206</f>
        <v>1205.1000000000001</v>
      </c>
      <c r="V206" s="59">
        <f>S206*AI206</f>
        <v>9.0090000000000003</v>
      </c>
      <c r="W206" s="58"/>
      <c r="X206" s="64"/>
      <c r="Y206" s="55"/>
      <c r="Z206" s="55"/>
      <c r="AA206" s="64"/>
      <c r="AB206" s="65"/>
      <c r="AC206" s="64"/>
      <c r="AD206" s="55"/>
      <c r="AE206" s="65"/>
      <c r="AF206" s="64">
        <v>0.26</v>
      </c>
      <c r="AG206" s="63">
        <f>VLOOKUP(A206,Indiv_Receiving!B:U,18,FALSE)/100</f>
        <v>0.73199999999999998</v>
      </c>
      <c r="AH206" s="55">
        <f>VLOOKUP(A206,Indiv_Receiving!B:U,19,FALSE)</f>
        <v>10.3</v>
      </c>
      <c r="AI206" s="65">
        <v>7.6999999999999999E-2</v>
      </c>
    </row>
    <row r="207" spans="1:35" ht="12.75">
      <c r="A207" s="51" t="s">
        <v>445</v>
      </c>
      <c r="B207" s="52" t="s">
        <v>279</v>
      </c>
      <c r="C207" s="53"/>
      <c r="D207" s="70" t="s">
        <v>89</v>
      </c>
      <c r="E207" s="55">
        <f>(M207*0.04)+(N207*4)+(O207*-2)+(Q207*0.1)+(R207*6)+(T207*0.5)+(U207*0.1)+(V207*6)</f>
        <v>113.25570000000002</v>
      </c>
      <c r="F207" s="56"/>
      <c r="G207" s="55">
        <f>E207/J207</f>
        <v>7.5503800000000014</v>
      </c>
      <c r="H207" s="57"/>
      <c r="I207" s="58"/>
      <c r="J207" s="59">
        <v>15</v>
      </c>
      <c r="K207" s="67"/>
      <c r="L207" s="60"/>
      <c r="M207" s="60"/>
      <c r="N207" s="60"/>
      <c r="O207" s="57"/>
      <c r="P207" s="60">
        <f>AC207*VLOOKUP(B207,'Team Projections'!A:V,11,0)*J207</f>
        <v>4.08</v>
      </c>
      <c r="Q207" s="60">
        <f>AD207*P207</f>
        <v>8.16</v>
      </c>
      <c r="R207" s="59">
        <f>P207*AE207</f>
        <v>6.1199999999999997E-2</v>
      </c>
      <c r="S207" s="60">
        <f>AF207*VLOOKUP(B207,'Team Projections'!A:V,5,0)*J207</f>
        <v>76.500000000000014</v>
      </c>
      <c r="T207" s="60">
        <f>S207*AG207</f>
        <v>49.725000000000009</v>
      </c>
      <c r="U207" s="60">
        <f>AH207*S207</f>
        <v>596.70000000000005</v>
      </c>
      <c r="V207" s="59">
        <f>S207*AI207</f>
        <v>4.5900000000000007</v>
      </c>
      <c r="W207" s="58"/>
      <c r="X207" s="64"/>
      <c r="Y207" s="55"/>
      <c r="Z207" s="55"/>
      <c r="AA207" s="64"/>
      <c r="AB207" s="65"/>
      <c r="AC207" s="64">
        <v>0.01</v>
      </c>
      <c r="AD207" s="55">
        <f>VLOOKUP(A207,Indiv_Rushing!B:R,14,FALSE)</f>
        <v>2</v>
      </c>
      <c r="AE207" s="65">
        <v>1.4999999999999999E-2</v>
      </c>
      <c r="AF207" s="64">
        <v>0.17</v>
      </c>
      <c r="AG207" s="63">
        <v>0.65</v>
      </c>
      <c r="AH207" s="55">
        <f>VLOOKUP(A207,Indiv_Receiving!B:U,19,FALSE)</f>
        <v>7.8</v>
      </c>
      <c r="AI207" s="65">
        <v>0.06</v>
      </c>
    </row>
    <row r="208" spans="1:35" ht="12.75">
      <c r="A208" s="68" t="s">
        <v>412</v>
      </c>
      <c r="B208" s="52" t="s">
        <v>279</v>
      </c>
      <c r="C208" s="53"/>
      <c r="D208" s="70" t="s">
        <v>89</v>
      </c>
      <c r="E208" s="55">
        <f>(M208*0.04)+(N208*4)+(O208*-2)+(Q208*0.1)+(R208*6)+(T208*0.5)+(U208*0.1)+(V208*6)</f>
        <v>91.035000000000025</v>
      </c>
      <c r="F208" s="56"/>
      <c r="G208" s="55">
        <f>E208/J208</f>
        <v>6.0690000000000017</v>
      </c>
      <c r="H208" s="57"/>
      <c r="I208" s="58"/>
      <c r="J208" s="59">
        <v>15</v>
      </c>
      <c r="K208" s="67"/>
      <c r="L208" s="60"/>
      <c r="M208" s="60"/>
      <c r="N208" s="60"/>
      <c r="O208" s="57"/>
      <c r="P208" s="60"/>
      <c r="Q208" s="60"/>
      <c r="R208" s="59"/>
      <c r="S208" s="60">
        <f>AF208*VLOOKUP(B208,'Team Projections'!A:V,5,0)*J208</f>
        <v>63</v>
      </c>
      <c r="T208" s="60">
        <f>S208*AG208</f>
        <v>40.950000000000003</v>
      </c>
      <c r="U208" s="60">
        <f>AH208*S208</f>
        <v>554.40000000000009</v>
      </c>
      <c r="V208" s="59">
        <f>S208*AI208</f>
        <v>2.52</v>
      </c>
      <c r="W208" s="58"/>
      <c r="X208" s="64"/>
      <c r="Y208" s="55"/>
      <c r="Z208" s="55"/>
      <c r="AA208" s="64"/>
      <c r="AB208" s="65"/>
      <c r="AC208" s="64"/>
      <c r="AD208" s="55"/>
      <c r="AE208" s="65"/>
      <c r="AF208" s="64">
        <v>0.14000000000000001</v>
      </c>
      <c r="AG208" s="63">
        <v>0.65</v>
      </c>
      <c r="AH208" s="55">
        <f>VLOOKUP(A208,Indiv_Receiving!B:U,19,FALSE)</f>
        <v>8.8000000000000007</v>
      </c>
      <c r="AI208" s="65">
        <v>0.04</v>
      </c>
    </row>
    <row r="209" spans="1:35" ht="12.75">
      <c r="A209" s="73" t="s">
        <v>1039</v>
      </c>
      <c r="B209" s="74" t="s">
        <v>266</v>
      </c>
      <c r="C209" s="53"/>
      <c r="D209" s="154" t="s">
        <v>1038</v>
      </c>
      <c r="E209" s="95">
        <v>25.661882499999997</v>
      </c>
      <c r="F209" s="56"/>
      <c r="G209" s="96">
        <v>1.5095224999999999</v>
      </c>
      <c r="H209" s="57"/>
      <c r="I209" s="78"/>
      <c r="J209" s="59">
        <v>17</v>
      </c>
      <c r="K209" s="60"/>
      <c r="L209" s="60"/>
      <c r="M209" s="61"/>
      <c r="N209" s="55"/>
      <c r="O209" s="62"/>
      <c r="P209" s="60">
        <f>AC209*VLOOKUP(B209,'Team Projections'!A:V,11,0)*J209</f>
        <v>13.514999999999999</v>
      </c>
      <c r="Q209" s="60">
        <f>AD209*P209</f>
        <v>47.302499999999995</v>
      </c>
      <c r="R209" s="59">
        <f>P209*AE209</f>
        <v>0.27029999999999998</v>
      </c>
      <c r="S209" s="60">
        <f>AF209*VLOOKUP(B209,'Team Projections'!A:V,5,0)*J209</f>
        <v>16.778999999999996</v>
      </c>
      <c r="T209" s="60">
        <f>S209*AG209</f>
        <v>10.319084999999998</v>
      </c>
      <c r="U209" s="60">
        <f>AH209*S209</f>
        <v>100.67399999999998</v>
      </c>
      <c r="V209" s="59">
        <f>S209*AI209</f>
        <v>0.33557999999999993</v>
      </c>
      <c r="W209" s="78"/>
      <c r="X209" s="63"/>
      <c r="Y209" s="64"/>
      <c r="Z209" s="55"/>
      <c r="AA209" s="64"/>
      <c r="AB209" s="65"/>
      <c r="AC209" s="147">
        <v>0.03</v>
      </c>
      <c r="AD209" s="55">
        <v>3.5</v>
      </c>
      <c r="AE209" s="65">
        <v>0.02</v>
      </c>
      <c r="AF209" s="148">
        <v>0.03</v>
      </c>
      <c r="AG209" s="63">
        <v>0.61499999999999999</v>
      </c>
      <c r="AH209" s="55">
        <v>6</v>
      </c>
      <c r="AI209" s="65">
        <v>0.02</v>
      </c>
    </row>
    <row r="210" spans="1:35" ht="12.75">
      <c r="A210" s="51" t="s">
        <v>329</v>
      </c>
      <c r="B210" s="52" t="s">
        <v>266</v>
      </c>
      <c r="C210" s="53"/>
      <c r="D210" s="54" t="s">
        <v>90</v>
      </c>
      <c r="E210" s="55">
        <f>(M210*0.04)+(N210*4)+(O210*-2)+(Q210*0.1)+(R210*6)+(T210*0.5)+(U210*0.1)+(V210*6)</f>
        <v>225.85050000000001</v>
      </c>
      <c r="F210" s="56"/>
      <c r="G210" s="55">
        <f>E210/J210</f>
        <v>14.571000000000002</v>
      </c>
      <c r="H210" s="57"/>
      <c r="I210" s="58"/>
      <c r="J210" s="59">
        <v>15.5</v>
      </c>
      <c r="K210" s="60">
        <f>X210*VLOOKUP(B210,'Team Projections'!A:V,5,0)*J210</f>
        <v>509.95</v>
      </c>
      <c r="L210" s="60">
        <f>K210*Y210</f>
        <v>335.54709999999994</v>
      </c>
      <c r="M210" s="61">
        <f>$Z210*K210</f>
        <v>3620.6449999999995</v>
      </c>
      <c r="N210" s="55">
        <f>AA210*K210</f>
        <v>22.437799999999999</v>
      </c>
      <c r="O210" s="62">
        <f>AB210*K210</f>
        <v>7.6492499999999994</v>
      </c>
      <c r="P210" s="60">
        <f>AC210*VLOOKUP(B210,'Team Projections'!A:V,11,0)*J210</f>
        <v>32.86</v>
      </c>
      <c r="Q210" s="60">
        <f>AD210*P210</f>
        <v>46.003999999999998</v>
      </c>
      <c r="R210" s="59">
        <f>P210*AE210</f>
        <v>0.3286</v>
      </c>
      <c r="S210" s="60"/>
      <c r="T210" s="60"/>
      <c r="U210" s="60"/>
      <c r="V210" s="59"/>
      <c r="W210" s="58"/>
      <c r="X210" s="63">
        <v>1</v>
      </c>
      <c r="Y210" s="64">
        <f>VLOOKUP(A210,Indiv_Passing!B:AD,10,FALSE)/100</f>
        <v>0.65799999999999992</v>
      </c>
      <c r="Z210" s="55">
        <v>7.1</v>
      </c>
      <c r="AA210" s="64">
        <v>4.3999999999999997E-2</v>
      </c>
      <c r="AB210" s="65">
        <f>VLOOKUP(A210,Indiv_Passing!B:AD,15,FALSE)/100</f>
        <v>1.4999999999999999E-2</v>
      </c>
      <c r="AC210" s="64">
        <v>0.08</v>
      </c>
      <c r="AD210" s="55">
        <f>VLOOKUP(A210,Indiv_Rushing!B:R,14,FALSE)</f>
        <v>1.4</v>
      </c>
      <c r="AE210" s="65">
        <v>0.01</v>
      </c>
      <c r="AF210" s="64"/>
      <c r="AG210" s="63"/>
      <c r="AH210" s="55"/>
      <c r="AI210" s="65"/>
    </row>
    <row r="211" spans="1:35" ht="12.75">
      <c r="A211" s="73" t="s">
        <v>689</v>
      </c>
      <c r="B211" s="74" t="s">
        <v>266</v>
      </c>
      <c r="C211" s="53"/>
      <c r="D211" s="54" t="s">
        <v>90</v>
      </c>
      <c r="E211" s="95">
        <f>(M211*0.04)+(N211*4)+(O211*-2)+(Q211*0.1)+(R211*6)+(T211*0.5)+(U211*0.1)+(V211*6)</f>
        <v>18.259499999999996</v>
      </c>
      <c r="F211" s="56"/>
      <c r="G211" s="96">
        <f>E211/J211</f>
        <v>12.172999999999996</v>
      </c>
      <c r="H211" s="57"/>
      <c r="I211" s="78"/>
      <c r="J211" s="59">
        <v>1.5</v>
      </c>
      <c r="K211" s="60">
        <f>X211*VLOOKUP(B211,'Team Projections'!A:V,5,0)*J211</f>
        <v>49.349999999999994</v>
      </c>
      <c r="L211" s="60">
        <f>K211*Y211</f>
        <v>30.350249999999996</v>
      </c>
      <c r="M211" s="61">
        <f>$Z211*K211</f>
        <v>320.77499999999998</v>
      </c>
      <c r="N211" s="55">
        <f>AA211*K211</f>
        <v>1.9739999999999998</v>
      </c>
      <c r="O211" s="62">
        <f>AB211*K211</f>
        <v>1.2337499999999999</v>
      </c>
      <c r="P211" s="105"/>
      <c r="Q211" s="105"/>
      <c r="R211" s="39"/>
      <c r="S211" s="60"/>
      <c r="T211" s="105"/>
      <c r="U211" s="105"/>
      <c r="V211" s="39"/>
      <c r="W211" s="78"/>
      <c r="X211" s="63">
        <v>1</v>
      </c>
      <c r="Y211" s="64">
        <v>0.61499999999999999</v>
      </c>
      <c r="Z211" s="55">
        <v>6.5</v>
      </c>
      <c r="AA211" s="64">
        <v>0.04</v>
      </c>
      <c r="AB211" s="65">
        <v>2.5000000000000001E-2</v>
      </c>
      <c r="AC211" s="104"/>
      <c r="AD211" s="55"/>
      <c r="AE211" s="65"/>
      <c r="AF211" s="104"/>
      <c r="AG211" s="63"/>
      <c r="AH211" s="55"/>
      <c r="AI211" s="65"/>
    </row>
    <row r="212" spans="1:35" ht="12.75">
      <c r="A212" s="51" t="s">
        <v>330</v>
      </c>
      <c r="B212" s="52" t="s">
        <v>266</v>
      </c>
      <c r="C212" s="53"/>
      <c r="D212" s="66" t="s">
        <v>88</v>
      </c>
      <c r="E212" s="55">
        <f>(M212*0.04)+(N212*4)+(O212*-2)+(Q212*0.1)+(R212*6)+(T212*0.5)+(U212*0.1)+(V212*6)</f>
        <v>165.12084151898731</v>
      </c>
      <c r="F212" s="56"/>
      <c r="G212" s="55">
        <f>E212/J212</f>
        <v>11.794345822784807</v>
      </c>
      <c r="H212" s="57"/>
      <c r="I212" s="58"/>
      <c r="J212" s="59">
        <v>14</v>
      </c>
      <c r="K212" s="67"/>
      <c r="L212" s="60"/>
      <c r="M212" s="60"/>
      <c r="N212" s="60"/>
      <c r="O212" s="57"/>
      <c r="P212" s="60">
        <f>AC212*VLOOKUP(B212,'Team Projections'!A:V,11,0)*J212</f>
        <v>178.07999999999998</v>
      </c>
      <c r="Q212" s="60">
        <f>AD212*P212</f>
        <v>730.12799999999982</v>
      </c>
      <c r="R212" s="59">
        <f>P212*AE212</f>
        <v>7.8896202531645567</v>
      </c>
      <c r="S212" s="60">
        <f>AF212*VLOOKUP(B212,'Team Projections'!A:V,5,0)*J212</f>
        <v>36.847999999999999</v>
      </c>
      <c r="T212" s="60">
        <f>S212*AG212</f>
        <v>31.320799999999998</v>
      </c>
      <c r="U212" s="60">
        <f>AH212*S212</f>
        <v>169.50079999999997</v>
      </c>
      <c r="V212" s="59">
        <f>S212*AI212</f>
        <v>2.02664</v>
      </c>
      <c r="W212" s="58"/>
      <c r="X212" s="64"/>
      <c r="Y212" s="55"/>
      <c r="Z212" s="55"/>
      <c r="AA212" s="64"/>
      <c r="AB212" s="65"/>
      <c r="AC212" s="64">
        <v>0.48</v>
      </c>
      <c r="AD212" s="55">
        <f>VLOOKUP(A212,Indiv_Rushing!B:R,14,FALSE)</f>
        <v>4.0999999999999996</v>
      </c>
      <c r="AE212" s="65">
        <f>VLOOKUP(A212,Indiv_Rushing!B:R,10,FALSE)</f>
        <v>4.4303797468354431E-2</v>
      </c>
      <c r="AF212" s="64">
        <v>0.08</v>
      </c>
      <c r="AG212" s="63">
        <f>VLOOKUP(A212,Indiv_Receiving!B:U,18,FALSE)/100</f>
        <v>0.85</v>
      </c>
      <c r="AH212" s="55">
        <f>VLOOKUP(A212,Indiv_Receiving!B:U,19,FALSE)</f>
        <v>4.5999999999999996</v>
      </c>
      <c r="AI212" s="65">
        <v>5.5E-2</v>
      </c>
    </row>
    <row r="213" spans="1:35" ht="12.75">
      <c r="A213" s="51" t="s">
        <v>331</v>
      </c>
      <c r="B213" s="52" t="s">
        <v>266</v>
      </c>
      <c r="C213" s="53"/>
      <c r="D213" s="66" t="s">
        <v>88</v>
      </c>
      <c r="E213" s="55">
        <f>(M213*0.04)+(N213*4)+(O213*-2)+(Q213*0.1)+(R213*6)+(T213*0.5)+(U213*0.1)+(V213*6)</f>
        <v>85.739812499999999</v>
      </c>
      <c r="F213" s="56"/>
      <c r="G213" s="55">
        <f>E213/J213</f>
        <v>5.7159874999999998</v>
      </c>
      <c r="H213" s="57"/>
      <c r="I213" s="58"/>
      <c r="J213" s="59">
        <v>15</v>
      </c>
      <c r="K213" s="67"/>
      <c r="L213" s="60"/>
      <c r="M213" s="60"/>
      <c r="N213" s="60"/>
      <c r="O213" s="57"/>
      <c r="P213" s="60">
        <f>AC213*VLOOKUP(B213,'Team Projections'!A:V,11,0)*J213</f>
        <v>123.22499999999999</v>
      </c>
      <c r="Q213" s="60">
        <f>AD213*P213</f>
        <v>443.61</v>
      </c>
      <c r="R213" s="59">
        <f>P213*AE213</f>
        <v>1.8483749999999999</v>
      </c>
      <c r="S213" s="60">
        <f>AF213*VLOOKUP(B213,'Team Projections'!A:V,5,0)*J213</f>
        <v>24.675000000000001</v>
      </c>
      <c r="T213" s="60">
        <f>S213*AG213</f>
        <v>21.590624999999999</v>
      </c>
      <c r="U213" s="60">
        <f>AH213*S213</f>
        <v>180.1275</v>
      </c>
      <c r="V213" s="59">
        <f>S213*AI213</f>
        <v>0.24675000000000002</v>
      </c>
      <c r="W213" s="58"/>
      <c r="X213" s="64"/>
      <c r="Y213" s="55"/>
      <c r="Z213" s="55"/>
      <c r="AA213" s="64"/>
      <c r="AB213" s="65"/>
      <c r="AC213" s="64">
        <v>0.31</v>
      </c>
      <c r="AD213" s="55">
        <f>VLOOKUP(A213,Indiv_Rushing!B:R,14,FALSE)</f>
        <v>3.6</v>
      </c>
      <c r="AE213" s="65">
        <v>1.4999999999999999E-2</v>
      </c>
      <c r="AF213" s="64">
        <v>0.05</v>
      </c>
      <c r="AG213" s="63">
        <f>VLOOKUP(A213,Indiv_Receiving!B:U,18,FALSE)/100</f>
        <v>0.875</v>
      </c>
      <c r="AH213" s="55">
        <f>VLOOKUP(A213,Indiv_Receiving!B:U,19,FALSE)</f>
        <v>7.3</v>
      </c>
      <c r="AI213" s="65">
        <v>0.01</v>
      </c>
    </row>
    <row r="214" spans="1:35" ht="12.75">
      <c r="A214" s="51" t="s">
        <v>588</v>
      </c>
      <c r="B214" s="52" t="s">
        <v>266</v>
      </c>
      <c r="C214" s="53"/>
      <c r="D214" s="66" t="s">
        <v>88</v>
      </c>
      <c r="E214" s="55">
        <f>(M214*0.04)+(N214*4)+(O214*-2)+(Q214*0.1)+(R214*6)+(T214*0.5)+(U214*0.1)+(V214*6)</f>
        <v>31.793955000000004</v>
      </c>
      <c r="F214" s="56"/>
      <c r="G214" s="55">
        <f>E214/J214</f>
        <v>2.1195970000000002</v>
      </c>
      <c r="H214" s="57"/>
      <c r="I214" s="58"/>
      <c r="J214" s="59">
        <v>15</v>
      </c>
      <c r="K214" s="67"/>
      <c r="L214" s="60"/>
      <c r="M214" s="60"/>
      <c r="N214" s="60"/>
      <c r="O214" s="57"/>
      <c r="P214" s="60">
        <f>AC214*VLOOKUP(B214,'Team Projections'!A:V,11,0)*J214</f>
        <v>39.750000000000007</v>
      </c>
      <c r="Q214" s="60">
        <f>AD214*P214</f>
        <v>178.87500000000003</v>
      </c>
      <c r="R214" s="59">
        <f>P214*AE214</f>
        <v>0.59625000000000006</v>
      </c>
      <c r="S214" s="60">
        <f>AF214*VLOOKUP(B214,'Team Projections'!A:V,5,0)*J214</f>
        <v>9.870000000000001</v>
      </c>
      <c r="T214" s="60">
        <f>S214*AG214</f>
        <v>8.2217099999999999</v>
      </c>
      <c r="U214" s="60">
        <f>AH214*S214</f>
        <v>56.259000000000007</v>
      </c>
      <c r="V214" s="59">
        <f>S214*AI214</f>
        <v>9.870000000000001E-2</v>
      </c>
      <c r="W214" s="58"/>
      <c r="X214" s="64"/>
      <c r="Y214" s="55"/>
      <c r="Z214" s="55"/>
      <c r="AA214" s="64"/>
      <c r="AB214" s="65"/>
      <c r="AC214" s="64">
        <v>0.1</v>
      </c>
      <c r="AD214" s="55">
        <f>VLOOKUP(A214,Indiv_Rushing!B:R,14,FALSE)</f>
        <v>4.5</v>
      </c>
      <c r="AE214" s="65">
        <v>1.4999999999999999E-2</v>
      </c>
      <c r="AF214" s="64">
        <v>0.02</v>
      </c>
      <c r="AG214" s="63">
        <f>VLOOKUP(A214,Indiv_Receiving!B:U,18,FALSE)/100</f>
        <v>0.83299999999999996</v>
      </c>
      <c r="AH214" s="55">
        <f>VLOOKUP(A214,Indiv_Receiving!B:U,19,FALSE)</f>
        <v>5.7</v>
      </c>
      <c r="AI214" s="65">
        <v>0.01</v>
      </c>
    </row>
    <row r="215" spans="1:35" ht="12.75">
      <c r="A215" s="51" t="s">
        <v>585</v>
      </c>
      <c r="B215" s="52" t="s">
        <v>266</v>
      </c>
      <c r="C215" s="53"/>
      <c r="D215" s="69" t="s">
        <v>91</v>
      </c>
      <c r="E215" s="55">
        <f>(M215*0.04)+(N215*4)+(O215*-2)+(Q215*0.1)+(R215*6)+(T215*0.5)+(U215*0.1)+(V215*6)</f>
        <v>67.718069999999997</v>
      </c>
      <c r="F215" s="56"/>
      <c r="G215" s="55">
        <f>E215/J215</f>
        <v>4.5145379999999999</v>
      </c>
      <c r="H215" s="57"/>
      <c r="I215" s="58"/>
      <c r="J215" s="59">
        <v>15</v>
      </c>
      <c r="K215" s="67"/>
      <c r="L215" s="60"/>
      <c r="M215" s="60"/>
      <c r="N215" s="60"/>
      <c r="O215" s="57"/>
      <c r="P215" s="60"/>
      <c r="Q215" s="60"/>
      <c r="R215" s="59"/>
      <c r="S215" s="60">
        <f>AF215*VLOOKUP(B215,'Team Projections'!A:V,5,0)*J215</f>
        <v>59.219999999999992</v>
      </c>
      <c r="T215" s="60">
        <f>S215*AG215</f>
        <v>39.499739999999996</v>
      </c>
      <c r="U215" s="60">
        <f>S215*AH215</f>
        <v>355.31999999999994</v>
      </c>
      <c r="V215" s="59">
        <f>S215*AI215</f>
        <v>2.0726999999999998</v>
      </c>
      <c r="W215" s="58"/>
      <c r="X215" s="64"/>
      <c r="Y215" s="55"/>
      <c r="Z215" s="55"/>
      <c r="AA215" s="64"/>
      <c r="AB215" s="65"/>
      <c r="AC215" s="64"/>
      <c r="AD215" s="55"/>
      <c r="AE215" s="65"/>
      <c r="AF215" s="64">
        <v>0.12</v>
      </c>
      <c r="AG215" s="63">
        <f>VLOOKUP(A215,Indiv_Receiving!B:U,18,FALSE)/100</f>
        <v>0.66700000000000004</v>
      </c>
      <c r="AH215" s="55">
        <v>6</v>
      </c>
      <c r="AI215" s="65">
        <v>3.5000000000000003E-2</v>
      </c>
    </row>
    <row r="216" spans="1:35" ht="12.75">
      <c r="A216" s="51" t="s">
        <v>332</v>
      </c>
      <c r="B216" s="52" t="s">
        <v>266</v>
      </c>
      <c r="C216" s="53"/>
      <c r="D216" s="69" t="s">
        <v>91</v>
      </c>
      <c r="E216" s="55">
        <f>(M216*0.04)+(N216*4)+(O216*-2)+(Q216*0.1)+(R216*6)+(T216*0.5)+(U216*0.1)+(V216*6)</f>
        <v>32.748659999999994</v>
      </c>
      <c r="F216" s="56"/>
      <c r="G216" s="55">
        <f>E216/J216</f>
        <v>2.1832439999999997</v>
      </c>
      <c r="H216" s="57"/>
      <c r="I216" s="58"/>
      <c r="J216" s="59">
        <v>15</v>
      </c>
      <c r="K216" s="67"/>
      <c r="L216" s="60"/>
      <c r="M216" s="60"/>
      <c r="N216" s="60"/>
      <c r="O216" s="57"/>
      <c r="P216" s="60"/>
      <c r="Q216" s="60"/>
      <c r="R216" s="59"/>
      <c r="S216" s="60">
        <f>AF216*VLOOKUP(B216,'Team Projections'!A:V,5,0)*J216</f>
        <v>29.609999999999996</v>
      </c>
      <c r="T216" s="60">
        <f>S216*AG216</f>
        <v>18.121319999999997</v>
      </c>
      <c r="U216" s="60">
        <f>S216*AH216</f>
        <v>177.65999999999997</v>
      </c>
      <c r="V216" s="59">
        <f>S216*AI216</f>
        <v>0.98699999999999988</v>
      </c>
      <c r="W216" s="58"/>
      <c r="X216" s="64"/>
      <c r="Y216" s="55"/>
      <c r="Z216" s="55"/>
      <c r="AA216" s="64"/>
      <c r="AB216" s="65"/>
      <c r="AC216" s="64"/>
      <c r="AD216" s="55"/>
      <c r="AE216" s="65"/>
      <c r="AF216" s="64">
        <v>0.06</v>
      </c>
      <c r="AG216" s="63">
        <f>VLOOKUP(A216,Indiv_Receiving!B:U,18,FALSE)/100</f>
        <v>0.61199999999999999</v>
      </c>
      <c r="AH216" s="55">
        <f>VLOOKUP(A216,Indiv_Receiving!B:U,19,FALSE)</f>
        <v>6</v>
      </c>
      <c r="AI216" s="65">
        <f>VLOOKUP(A216,Indiv_Receiving!B:U,12,FALSE)</f>
        <v>3.3333333333333333E-2</v>
      </c>
    </row>
    <row r="217" spans="1:35" ht="12.75">
      <c r="A217" s="51" t="s">
        <v>586</v>
      </c>
      <c r="B217" s="52" t="s">
        <v>266</v>
      </c>
      <c r="C217" s="53"/>
      <c r="D217" s="69" t="s">
        <v>91</v>
      </c>
      <c r="E217" s="55">
        <f>(M217*0.04)+(N217*4)+(O217*-2)+(Q217*0.1)+(R217*6)+(T217*0.5)+(U217*0.1)+(V217*6)</f>
        <v>14.627340000000002</v>
      </c>
      <c r="F217" s="56"/>
      <c r="G217" s="55">
        <f>E217/J217</f>
        <v>0.97515600000000013</v>
      </c>
      <c r="H217" s="57"/>
      <c r="I217" s="58"/>
      <c r="J217" s="59">
        <v>15</v>
      </c>
      <c r="K217" s="67"/>
      <c r="L217" s="60"/>
      <c r="M217" s="60"/>
      <c r="N217" s="60"/>
      <c r="O217" s="57"/>
      <c r="P217" s="60"/>
      <c r="Q217" s="60"/>
      <c r="R217" s="59"/>
      <c r="S217" s="60">
        <f>AF217*VLOOKUP(B217,'Team Projections'!A:V,5,0)*J217</f>
        <v>19.740000000000002</v>
      </c>
      <c r="T217" s="60">
        <f>S217*AG217</f>
        <v>9.119880000000002</v>
      </c>
      <c r="U217" s="60">
        <f>S217*AH217</f>
        <v>88.830000000000013</v>
      </c>
      <c r="V217" s="59">
        <f>S217*AI217</f>
        <v>0.19740000000000002</v>
      </c>
      <c r="W217" s="58"/>
      <c r="X217" s="64"/>
      <c r="Y217" s="55"/>
      <c r="Z217" s="55"/>
      <c r="AA217" s="64"/>
      <c r="AB217" s="65"/>
      <c r="AC217" s="64"/>
      <c r="AD217" s="55"/>
      <c r="AE217" s="65"/>
      <c r="AF217" s="64">
        <v>0.04</v>
      </c>
      <c r="AG217" s="63">
        <f>VLOOKUP(A217,Indiv_Receiving!B:U,18,FALSE)/100</f>
        <v>0.46200000000000002</v>
      </c>
      <c r="AH217" s="55">
        <v>4.5</v>
      </c>
      <c r="AI217" s="65">
        <v>0.01</v>
      </c>
    </row>
    <row r="218" spans="1:35" ht="12.75">
      <c r="A218" s="51" t="s">
        <v>333</v>
      </c>
      <c r="B218" s="52" t="s">
        <v>266</v>
      </c>
      <c r="C218" s="53"/>
      <c r="D218" s="70" t="s">
        <v>89</v>
      </c>
      <c r="E218" s="55">
        <f>(M218*0.04)+(N218*4)+(O218*-2)+(Q218*0.1)+(R218*6)+(T218*0.5)+(U218*0.1)+(V218*6)</f>
        <v>194.63290363636364</v>
      </c>
      <c r="F218" s="56"/>
      <c r="G218" s="55">
        <f>E218/J218</f>
        <v>12.97552690909091</v>
      </c>
      <c r="H218" s="57"/>
      <c r="I218" s="58"/>
      <c r="J218" s="59">
        <v>15</v>
      </c>
      <c r="K218" s="67"/>
      <c r="L218" s="60"/>
      <c r="M218" s="60"/>
      <c r="N218" s="60"/>
      <c r="O218" s="57"/>
      <c r="P218" s="60">
        <f>AC218*VLOOKUP(B218,'Team Projections'!A:V,11,0)*J218</f>
        <v>7.95</v>
      </c>
      <c r="Q218" s="60">
        <f>AD218*P218</f>
        <v>33.39</v>
      </c>
      <c r="R218" s="59">
        <f>P218*AE218</f>
        <v>0.72272727272727277</v>
      </c>
      <c r="S218" s="60">
        <f>AF218*VLOOKUP(B218,'Team Projections'!A:V,5,0)*J218</f>
        <v>118.43999999999998</v>
      </c>
      <c r="T218" s="60">
        <f>S218*AG218</f>
        <v>88.237799999999993</v>
      </c>
      <c r="U218" s="60">
        <f>AH218*S218</f>
        <v>1101.492</v>
      </c>
      <c r="V218" s="59">
        <f>S218*AI218</f>
        <v>5.4482399999999993</v>
      </c>
      <c r="W218" s="58"/>
      <c r="X218" s="64"/>
      <c r="Y218" s="55"/>
      <c r="Z218" s="55"/>
      <c r="AA218" s="64"/>
      <c r="AB218" s="65"/>
      <c r="AC218" s="64">
        <v>0.02</v>
      </c>
      <c r="AD218" s="55">
        <f>VLOOKUP(A218,Indiv_Rushing!B:R,14,FALSE)</f>
        <v>4.2</v>
      </c>
      <c r="AE218" s="65">
        <f>VLOOKUP(A218,Indiv_Rushing!B:R,10,FALSE)</f>
        <v>9.0909090909090912E-2</v>
      </c>
      <c r="AF218" s="64">
        <v>0.24</v>
      </c>
      <c r="AG218" s="63">
        <f>VLOOKUP(A218,Indiv_Receiving!B:U,18,FALSE)/100</f>
        <v>0.745</v>
      </c>
      <c r="AH218" s="55">
        <f>VLOOKUP(A218,Indiv_Receiving!B:U,19,FALSE)</f>
        <v>9.3000000000000007</v>
      </c>
      <c r="AI218" s="65">
        <v>4.5999999999999999E-2</v>
      </c>
    </row>
    <row r="219" spans="1:35" ht="12.75">
      <c r="A219" s="51" t="s">
        <v>522</v>
      </c>
      <c r="B219" s="52" t="s">
        <v>266</v>
      </c>
      <c r="C219" s="53"/>
      <c r="D219" s="70" t="s">
        <v>89</v>
      </c>
      <c r="E219" s="55">
        <f>(M219*0.04)+(N219*4)+(O219*-2)+(Q219*0.1)+(R219*6)+(T219*0.5)+(U219*0.1)+(V219*6)</f>
        <v>184.27536749999999</v>
      </c>
      <c r="F219" s="56"/>
      <c r="G219" s="55">
        <f>E219/J219</f>
        <v>12.285024499999999</v>
      </c>
      <c r="H219" s="57"/>
      <c r="I219" s="58"/>
      <c r="J219" s="59">
        <v>15</v>
      </c>
      <c r="K219" s="67"/>
      <c r="L219" s="60"/>
      <c r="M219" s="60"/>
      <c r="N219" s="60"/>
      <c r="O219" s="57"/>
      <c r="P219" s="60"/>
      <c r="Q219" s="60"/>
      <c r="R219" s="59"/>
      <c r="S219" s="60">
        <f>AF219*VLOOKUP(B219,'Team Projections'!A:V,5,0)*J219</f>
        <v>113.505</v>
      </c>
      <c r="T219" s="60">
        <f>S219*AG219</f>
        <v>68.443514999999991</v>
      </c>
      <c r="U219" s="60">
        <f>AH219*S219</f>
        <v>908.04</v>
      </c>
      <c r="V219" s="59">
        <f>S219*AI219</f>
        <v>9.8749349999999989</v>
      </c>
      <c r="W219" s="58"/>
      <c r="X219" s="64"/>
      <c r="Y219" s="55"/>
      <c r="Z219" s="55"/>
      <c r="AA219" s="64"/>
      <c r="AB219" s="65"/>
      <c r="AC219" s="64"/>
      <c r="AD219" s="55"/>
      <c r="AE219" s="65"/>
      <c r="AF219" s="64">
        <v>0.23</v>
      </c>
      <c r="AG219" s="63">
        <f>VLOOKUP(A219,Indiv_Receiving!B:U,18,FALSE)/100</f>
        <v>0.60299999999999998</v>
      </c>
      <c r="AH219" s="55">
        <v>8</v>
      </c>
      <c r="AI219" s="65">
        <v>8.6999999999999994E-2</v>
      </c>
    </row>
    <row r="220" spans="1:35" ht="12.75">
      <c r="A220" s="51" t="s">
        <v>584</v>
      </c>
      <c r="B220" s="52" t="s">
        <v>266</v>
      </c>
      <c r="C220" s="53"/>
      <c r="D220" s="70" t="s">
        <v>89</v>
      </c>
      <c r="E220" s="55">
        <f>(M220*0.04)+(N220*4)+(O220*-2)+(Q220*0.1)+(R220*6)+(T220*0.5)+(U220*0.1)+(V220*6)</f>
        <v>69.711600000000004</v>
      </c>
      <c r="F220" s="56"/>
      <c r="G220" s="55">
        <f>E220/J220</f>
        <v>4.6474400000000005</v>
      </c>
      <c r="H220" s="57"/>
      <c r="I220" s="58"/>
      <c r="J220" s="59">
        <v>15</v>
      </c>
      <c r="K220" s="67"/>
      <c r="L220" s="60"/>
      <c r="M220" s="60"/>
      <c r="N220" s="60"/>
      <c r="O220" s="57"/>
      <c r="P220" s="60">
        <f>AC220*VLOOKUP(B220,'Team Projections'!A:V,11,0)*J220</f>
        <v>1.9875</v>
      </c>
      <c r="Q220" s="60">
        <f>AD220*P220</f>
        <v>6.9562499999999998</v>
      </c>
      <c r="R220" s="59">
        <f>P220*AE220</f>
        <v>0</v>
      </c>
      <c r="S220" s="60">
        <f>AF220*VLOOKUP(B220,'Team Projections'!A:V,5,0)*J220</f>
        <v>49.35</v>
      </c>
      <c r="T220" s="60">
        <f>S220*AG220</f>
        <v>33.409950000000002</v>
      </c>
      <c r="U220" s="60">
        <f>AH220*S220</f>
        <v>449.08499999999998</v>
      </c>
      <c r="V220" s="59">
        <f>S220*AI220</f>
        <v>1.2337500000000001</v>
      </c>
      <c r="W220" s="58"/>
      <c r="X220" s="64"/>
      <c r="Y220" s="55"/>
      <c r="Z220" s="55"/>
      <c r="AA220" s="64"/>
      <c r="AB220" s="65"/>
      <c r="AC220" s="64">
        <v>5.0000000000000001E-3</v>
      </c>
      <c r="AD220" s="55">
        <f>VLOOKUP(A220,Indiv_Rushing!B:R,14,FALSE)</f>
        <v>3.5</v>
      </c>
      <c r="AE220" s="65">
        <f>VLOOKUP(A220,Indiv_Rushing!B:R,10,FALSE)</f>
        <v>0</v>
      </c>
      <c r="AF220" s="64">
        <v>0.1</v>
      </c>
      <c r="AG220" s="63">
        <f>VLOOKUP(A220,Indiv_Receiving!B:U,18,FALSE)/100</f>
        <v>0.67700000000000005</v>
      </c>
      <c r="AH220" s="55">
        <f>VLOOKUP(A220,Indiv_Receiving!B:U,19,FALSE)</f>
        <v>9.1</v>
      </c>
      <c r="AI220" s="65">
        <v>2.5000000000000001E-2</v>
      </c>
    </row>
    <row r="221" spans="1:35" ht="12.75">
      <c r="A221" s="51" t="s">
        <v>587</v>
      </c>
      <c r="B221" s="52" t="s">
        <v>266</v>
      </c>
      <c r="C221" s="53"/>
      <c r="D221" s="70" t="s">
        <v>89</v>
      </c>
      <c r="E221" s="55">
        <f>(M221*0.04)+(N221*4)+(O221*-2)+(Q221*0.1)+(R221*6)+(T221*0.5)+(U221*0.1)+(V221*6)</f>
        <v>39.478229999999989</v>
      </c>
      <c r="F221" s="56"/>
      <c r="G221" s="55">
        <f>E221/J221</f>
        <v>2.6318819999999992</v>
      </c>
      <c r="H221" s="57"/>
      <c r="I221" s="58"/>
      <c r="J221" s="59">
        <v>15</v>
      </c>
      <c r="K221" s="67"/>
      <c r="L221" s="60"/>
      <c r="M221" s="60"/>
      <c r="N221" s="60"/>
      <c r="O221" s="57"/>
      <c r="P221" s="60">
        <f>AC221*VLOOKUP(B221,'Team Projections'!A:V,11,0)*J221</f>
        <v>1.9875</v>
      </c>
      <c r="Q221" s="60">
        <f>AD221*P221</f>
        <v>11.925000000000001</v>
      </c>
      <c r="R221" s="59">
        <f>P221*AE221</f>
        <v>0</v>
      </c>
      <c r="S221" s="60">
        <f>AF221*VLOOKUP(B221,'Team Projections'!A:V,5,0)*J221</f>
        <v>29.609999999999996</v>
      </c>
      <c r="T221" s="60">
        <f>S221*AG221</f>
        <v>23.273459999999993</v>
      </c>
      <c r="U221" s="60">
        <f>AH221*S221</f>
        <v>222.07499999999996</v>
      </c>
      <c r="V221" s="59">
        <f>S221*AI221</f>
        <v>0.74024999999999996</v>
      </c>
      <c r="W221" s="58"/>
      <c r="X221" s="64"/>
      <c r="Y221" s="55"/>
      <c r="Z221" s="55"/>
      <c r="AA221" s="64"/>
      <c r="AB221" s="65"/>
      <c r="AC221" s="64">
        <v>5.0000000000000001E-3</v>
      </c>
      <c r="AD221" s="55">
        <f>VLOOKUP(A221,Indiv_Rushing!B:R,14,FALSE)</f>
        <v>6</v>
      </c>
      <c r="AE221" s="65">
        <f>VLOOKUP(A221,Indiv_Rushing!B:R,10,FALSE)</f>
        <v>0</v>
      </c>
      <c r="AF221" s="64">
        <v>0.06</v>
      </c>
      <c r="AG221" s="63">
        <f>VLOOKUP(A221,Indiv_Receiving!B:U,18,FALSE)/100</f>
        <v>0.78599999999999992</v>
      </c>
      <c r="AH221" s="55">
        <v>7.5</v>
      </c>
      <c r="AI221" s="65">
        <v>2.5000000000000001E-2</v>
      </c>
    </row>
    <row r="222" spans="1:35" ht="12.75">
      <c r="A222" s="73" t="s">
        <v>1039</v>
      </c>
      <c r="B222" s="74" t="s">
        <v>288</v>
      </c>
      <c r="C222" s="53"/>
      <c r="D222" s="154" t="s">
        <v>1038</v>
      </c>
      <c r="E222" s="95">
        <v>26.307500000000001</v>
      </c>
      <c r="F222" s="56"/>
      <c r="G222" s="96">
        <v>1.5475000000000001</v>
      </c>
      <c r="H222" s="57"/>
      <c r="I222" s="78"/>
      <c r="J222" s="59">
        <v>17</v>
      </c>
      <c r="K222" s="60"/>
      <c r="L222" s="60"/>
      <c r="M222" s="61"/>
      <c r="N222" s="55"/>
      <c r="O222" s="62"/>
      <c r="P222" s="60">
        <f>AC222*VLOOKUP(B222,'Team Projections'!A:V,11,0)*J222</f>
        <v>13.514999999999999</v>
      </c>
      <c r="Q222" s="60">
        <f>AD222*P222</f>
        <v>47.302499999999995</v>
      </c>
      <c r="R222" s="59">
        <f>P222*AE222</f>
        <v>0.27029999999999998</v>
      </c>
      <c r="S222" s="60">
        <f>AF222*VLOOKUP(B222,'Team Projections'!A:V,5,0)*J222</f>
        <v>16.370999999999999</v>
      </c>
      <c r="T222" s="60">
        <f>S222*AG222</f>
        <v>10.068164999999999</v>
      </c>
      <c r="U222" s="60">
        <f>AH222*S222</f>
        <v>98.225999999999999</v>
      </c>
      <c r="V222" s="59">
        <f>S222*AI222</f>
        <v>0.32741999999999999</v>
      </c>
      <c r="W222" s="78"/>
      <c r="X222" s="63"/>
      <c r="Y222" s="64"/>
      <c r="Z222" s="55"/>
      <c r="AA222" s="64"/>
      <c r="AB222" s="65"/>
      <c r="AC222" s="147">
        <v>0.03</v>
      </c>
      <c r="AD222" s="55">
        <v>3.5</v>
      </c>
      <c r="AE222" s="65">
        <v>0.02</v>
      </c>
      <c r="AF222" s="148">
        <v>0.03</v>
      </c>
      <c r="AG222" s="63">
        <v>0.61499999999999999</v>
      </c>
      <c r="AH222" s="55">
        <v>6</v>
      </c>
      <c r="AI222" s="65">
        <v>0.02</v>
      </c>
    </row>
    <row r="223" spans="1:35" ht="12.75">
      <c r="A223" s="51" t="s">
        <v>423</v>
      </c>
      <c r="B223" s="52" t="s">
        <v>288</v>
      </c>
      <c r="C223" s="53"/>
      <c r="D223" s="54" t="s">
        <v>90</v>
      </c>
      <c r="E223" s="55">
        <f>(M223*0.04)+(N223*4)+(O223*-2)+(Q223*0.1)+(R223*6)+(T223*0.5)+(U223*0.1)+(V223*6)</f>
        <v>216.03839999999997</v>
      </c>
      <c r="F223" s="56"/>
      <c r="G223" s="55">
        <f>E223/J223</f>
        <v>13.502399999999998</v>
      </c>
      <c r="H223" s="57"/>
      <c r="I223" s="58"/>
      <c r="J223" s="59">
        <v>16</v>
      </c>
      <c r="K223" s="60">
        <f>X223*VLOOKUP(B223,'Team Projections'!A:V,5,0)*J223</f>
        <v>513.6</v>
      </c>
      <c r="L223" s="60">
        <f>K223*Y223</f>
        <v>351.81600000000003</v>
      </c>
      <c r="M223" s="61">
        <f>$Z223*K223</f>
        <v>3492.48</v>
      </c>
      <c r="N223" s="55">
        <f>AA223*K223</f>
        <v>19.5168</v>
      </c>
      <c r="O223" s="62">
        <f>AB223*K223</f>
        <v>13.353600000000002</v>
      </c>
      <c r="P223" s="60">
        <f>AC223*VLOOKUP(B223,'Team Projections'!A:V,11,0)*J223</f>
        <v>33.92</v>
      </c>
      <c r="Q223" s="60">
        <f>AD223*P223</f>
        <v>172.99199999999999</v>
      </c>
      <c r="R223" s="59">
        <f>P223*AE223</f>
        <v>1.28</v>
      </c>
      <c r="S223" s="60"/>
      <c r="T223" s="60"/>
      <c r="U223" s="60"/>
      <c r="V223" s="59"/>
      <c r="W223" s="58"/>
      <c r="X223" s="63">
        <v>1</v>
      </c>
      <c r="Y223" s="64">
        <v>0.68500000000000005</v>
      </c>
      <c r="Z223" s="55">
        <v>6.8</v>
      </c>
      <c r="AA223" s="64">
        <v>3.7999999999999999E-2</v>
      </c>
      <c r="AB223" s="65">
        <f>VLOOKUP(A223,Indiv_Passing!B:AD,15,FALSE)/100</f>
        <v>2.6000000000000002E-2</v>
      </c>
      <c r="AC223" s="64">
        <v>0.08</v>
      </c>
      <c r="AD223" s="55">
        <f>VLOOKUP(A223,Indiv_Rushing!B:R,14,FALSE)</f>
        <v>5.0999999999999996</v>
      </c>
      <c r="AE223" s="65">
        <f>VLOOKUP(A223,Indiv_Rushing!B:R,10,FALSE)</f>
        <v>3.7735849056603772E-2</v>
      </c>
      <c r="AF223" s="64"/>
      <c r="AG223" s="63"/>
      <c r="AH223" s="55"/>
      <c r="AI223" s="65"/>
    </row>
    <row r="224" spans="1:35" ht="12.75">
      <c r="A224" s="73" t="s">
        <v>515</v>
      </c>
      <c r="B224" s="74" t="s">
        <v>288</v>
      </c>
      <c r="C224" s="53"/>
      <c r="D224" s="54" t="s">
        <v>90</v>
      </c>
      <c r="E224" s="95">
        <f>(M224*0.04)+(N224*4)+(O224*-2)+(Q224*0.1)+(R224*6)+(T224*0.5)+(U224*0.1)+(V224*6)</f>
        <v>11.876999999999999</v>
      </c>
      <c r="F224" s="56"/>
      <c r="G224" s="96">
        <f>E224/J224</f>
        <v>11.876999999999999</v>
      </c>
      <c r="H224" s="57"/>
      <c r="I224" s="78"/>
      <c r="J224" s="59">
        <v>1</v>
      </c>
      <c r="K224" s="60">
        <f>X224*VLOOKUP(B224,'Team Projections'!A:V,5,0)*J224</f>
        <v>32.1</v>
      </c>
      <c r="L224" s="60">
        <f>K224*Y224</f>
        <v>19.741500000000002</v>
      </c>
      <c r="M224" s="61">
        <f>$Z224*K224</f>
        <v>208.65</v>
      </c>
      <c r="N224" s="55">
        <f>AA224*K224</f>
        <v>1.284</v>
      </c>
      <c r="O224" s="62">
        <f>AB224*K224</f>
        <v>0.8025000000000001</v>
      </c>
      <c r="P224" s="105"/>
      <c r="Q224" s="105"/>
      <c r="R224" s="39"/>
      <c r="S224" s="60"/>
      <c r="T224" s="105"/>
      <c r="U224" s="105"/>
      <c r="V224" s="39"/>
      <c r="W224" s="78"/>
      <c r="X224" s="63">
        <v>1</v>
      </c>
      <c r="Y224" s="64">
        <v>0.61499999999999999</v>
      </c>
      <c r="Z224" s="55">
        <v>6.5</v>
      </c>
      <c r="AA224" s="64">
        <v>0.04</v>
      </c>
      <c r="AB224" s="65">
        <v>2.5000000000000001E-2</v>
      </c>
      <c r="AC224" s="104"/>
      <c r="AD224" s="55"/>
      <c r="AE224" s="65"/>
      <c r="AF224" s="104"/>
      <c r="AG224" s="63"/>
      <c r="AH224" s="55"/>
      <c r="AI224" s="65"/>
    </row>
    <row r="225" spans="1:35" ht="12.75">
      <c r="A225" s="51" t="s">
        <v>323</v>
      </c>
      <c r="B225" s="52" t="s">
        <v>288</v>
      </c>
      <c r="C225" s="53"/>
      <c r="D225" s="66" t="s">
        <v>88</v>
      </c>
      <c r="E225" s="55">
        <f>(M225*0.04)+(N225*4)+(O225*-2)+(Q225*0.1)+(R225*6)+(T225*0.5)+(U225*0.1)+(V225*6)</f>
        <v>111.38246470588237</v>
      </c>
      <c r="F225" s="56"/>
      <c r="G225" s="55">
        <f>E225/J225</f>
        <v>7.4254976470588243</v>
      </c>
      <c r="H225" s="57"/>
      <c r="I225" s="58"/>
      <c r="J225" s="59">
        <v>15</v>
      </c>
      <c r="K225" s="67"/>
      <c r="L225" s="60"/>
      <c r="M225" s="60"/>
      <c r="N225" s="60"/>
      <c r="O225" s="57"/>
      <c r="P225" s="60">
        <f>AC225*VLOOKUP(B225,'Team Projections'!A:V,11,0)*J225</f>
        <v>107.325</v>
      </c>
      <c r="Q225" s="60">
        <f>AD225*P225</f>
        <v>354.17250000000001</v>
      </c>
      <c r="R225" s="59">
        <f>P225*AE225</f>
        <v>2.5252941176470589</v>
      </c>
      <c r="S225" s="60">
        <f>AF225*VLOOKUP(B225,'Team Projections'!A:V,5,0)*J225</f>
        <v>48.150000000000006</v>
      </c>
      <c r="T225" s="60">
        <f>S225*AG225</f>
        <v>39.771900000000002</v>
      </c>
      <c r="U225" s="60">
        <f>AH225*S225</f>
        <v>337.05000000000007</v>
      </c>
      <c r="V225" s="59">
        <f>S225*AI225</f>
        <v>1.2037500000000003</v>
      </c>
      <c r="W225" s="58"/>
      <c r="X225" s="64"/>
      <c r="Y225" s="55"/>
      <c r="Z225" s="55"/>
      <c r="AA225" s="64"/>
      <c r="AB225" s="65"/>
      <c r="AC225" s="64">
        <v>0.27</v>
      </c>
      <c r="AD225" s="55">
        <f>VLOOKUP(A225,Indiv_Rushing!B:R,14,FALSE)</f>
        <v>3.3</v>
      </c>
      <c r="AE225" s="65">
        <f>VLOOKUP(A225,Indiv_Rushing!B:R,10,FALSE)</f>
        <v>2.3529411764705882E-2</v>
      </c>
      <c r="AF225" s="64">
        <v>0.1</v>
      </c>
      <c r="AG225" s="63">
        <f>VLOOKUP(A225,Indiv_Receiving!B:U,18,FALSE)/100</f>
        <v>0.82599999999999996</v>
      </c>
      <c r="AH225" s="55">
        <f>VLOOKUP(A225,Indiv_Receiving!B:U,19,FALSE)</f>
        <v>7</v>
      </c>
      <c r="AI225" s="65">
        <v>2.5000000000000001E-2</v>
      </c>
    </row>
    <row r="226" spans="1:35" ht="12.75">
      <c r="A226" s="51" t="s">
        <v>517</v>
      </c>
      <c r="B226" s="52" t="s">
        <v>288</v>
      </c>
      <c r="C226" s="53"/>
      <c r="D226" s="66" t="s">
        <v>88</v>
      </c>
      <c r="E226" s="55">
        <f>(M226*0.04)+(N226*4)+(O226*-2)+(Q226*0.1)+(R226*6)+(T226*0.5)+(U226*0.1)+(V226*6)</f>
        <v>93.203284038461518</v>
      </c>
      <c r="F226" s="56"/>
      <c r="G226" s="55">
        <f>E226/J226</f>
        <v>6.4278126923076906</v>
      </c>
      <c r="H226" s="57"/>
      <c r="I226" s="58"/>
      <c r="J226" s="59">
        <v>14.5</v>
      </c>
      <c r="K226" s="67"/>
      <c r="L226" s="60"/>
      <c r="M226" s="60"/>
      <c r="N226" s="60"/>
      <c r="O226" s="57"/>
      <c r="P226" s="60">
        <f>AC226*VLOOKUP(B226,'Team Projections'!A:V,11,0)*J226</f>
        <v>219.02249999999998</v>
      </c>
      <c r="Q226" s="60">
        <f>AD226*P226</f>
        <v>613.26299999999992</v>
      </c>
      <c r="R226" s="59">
        <f>P226*AE226</f>
        <v>3.3695769230769228</v>
      </c>
      <c r="S226" s="60">
        <f>AF226*VLOOKUP(B226,'Team Projections'!A:V,5,0)*J226</f>
        <v>13.9635</v>
      </c>
      <c r="T226" s="60">
        <f>S226*AG226</f>
        <v>10.472625000000001</v>
      </c>
      <c r="U226" s="60">
        <f>AH226*S226</f>
        <v>55.853999999999999</v>
      </c>
      <c r="V226" s="59">
        <f>S226*AI226</f>
        <v>0.13963500000000001</v>
      </c>
      <c r="W226" s="58"/>
      <c r="X226" s="64"/>
      <c r="Y226" s="55"/>
      <c r="Z226" s="55"/>
      <c r="AA226" s="64"/>
      <c r="AB226" s="65"/>
      <c r="AC226" s="64">
        <v>0.56999999999999995</v>
      </c>
      <c r="AD226" s="55">
        <f>VLOOKUP(A226,Indiv_Rushing!B:R,14,FALSE)</f>
        <v>2.8</v>
      </c>
      <c r="AE226" s="65">
        <f>VLOOKUP(A226,Indiv_Rushing!B:R,10,FALSE)</f>
        <v>1.5384615384615385E-2</v>
      </c>
      <c r="AF226" s="64">
        <v>0.03</v>
      </c>
      <c r="AG226" s="63">
        <f>VLOOKUP(A226,Indiv_Receiving!B:U,18,FALSE)/100</f>
        <v>0.75</v>
      </c>
      <c r="AH226" s="55">
        <v>4</v>
      </c>
      <c r="AI226" s="65">
        <v>0.01</v>
      </c>
    </row>
    <row r="227" spans="1:35" ht="12.75">
      <c r="A227" s="51" t="s">
        <v>519</v>
      </c>
      <c r="B227" s="52" t="s">
        <v>288</v>
      </c>
      <c r="C227" s="53"/>
      <c r="D227" s="66" t="s">
        <v>88</v>
      </c>
      <c r="E227" s="55">
        <f>(M227*0.04)+(N227*4)+(O227*-2)+(Q227*0.1)+(R227*6)+(T227*0.5)+(U227*0.1)+(V227*6)</f>
        <v>31.847399999999997</v>
      </c>
      <c r="F227" s="56"/>
      <c r="G227" s="55">
        <f>E227/J227</f>
        <v>2.4497999999999998</v>
      </c>
      <c r="H227" s="57"/>
      <c r="I227" s="58"/>
      <c r="J227" s="59">
        <v>13</v>
      </c>
      <c r="K227" s="67"/>
      <c r="L227" s="60"/>
      <c r="M227" s="60"/>
      <c r="N227" s="60"/>
      <c r="O227" s="57"/>
      <c r="P227" s="60">
        <f>AC227*VLOOKUP(B227,'Team Projections'!A:V,11,0)*J227</f>
        <v>20.669999999999998</v>
      </c>
      <c r="Q227" s="60">
        <f>AD227*P227</f>
        <v>62.009999999999991</v>
      </c>
      <c r="R227" s="59">
        <f>P227*AE227</f>
        <v>0.31004999999999994</v>
      </c>
      <c r="S227" s="60">
        <f>AF227*VLOOKUP(B227,'Team Projections'!A:V,5,0)*J227</f>
        <v>20.865000000000002</v>
      </c>
      <c r="T227" s="60">
        <f>S227*AG227</f>
        <v>16.692000000000004</v>
      </c>
      <c r="U227" s="60">
        <f>AH227*S227</f>
        <v>135.6225</v>
      </c>
      <c r="V227" s="59">
        <f>S227*AI227</f>
        <v>0.312975</v>
      </c>
      <c r="W227" s="58"/>
      <c r="X227" s="64"/>
      <c r="Y227" s="55"/>
      <c r="Z227" s="55"/>
      <c r="AA227" s="64"/>
      <c r="AB227" s="65"/>
      <c r="AC227" s="64">
        <v>0.06</v>
      </c>
      <c r="AD227" s="55">
        <v>3</v>
      </c>
      <c r="AE227" s="65">
        <v>1.4999999999999999E-2</v>
      </c>
      <c r="AF227" s="64">
        <v>0.05</v>
      </c>
      <c r="AG227" s="63">
        <v>0.8</v>
      </c>
      <c r="AH227" s="55">
        <v>6.5</v>
      </c>
      <c r="AI227" s="65">
        <v>1.4999999999999999E-2</v>
      </c>
    </row>
    <row r="228" spans="1:35" ht="12.75">
      <c r="A228" s="51" t="s">
        <v>634</v>
      </c>
      <c r="B228" s="52" t="s">
        <v>288</v>
      </c>
      <c r="C228" s="53"/>
      <c r="D228" s="66" t="s">
        <v>88</v>
      </c>
      <c r="E228" s="55">
        <f>(M228*0.04)+(N228*4)+(O228*-2)+(Q228*0.1)+(R228*6)+(T228*0.5)+(U228*0.1)+(V228*6)</f>
        <v>31.157002500000004</v>
      </c>
      <c r="F228" s="56"/>
      <c r="G228" s="55">
        <f>E228/J228</f>
        <v>2.3966925000000003</v>
      </c>
      <c r="H228" s="57"/>
      <c r="I228" s="58"/>
      <c r="J228" s="59">
        <v>13</v>
      </c>
      <c r="K228" s="67"/>
      <c r="L228" s="60"/>
      <c r="M228" s="60"/>
      <c r="N228" s="60"/>
      <c r="O228" s="57"/>
      <c r="P228" s="60">
        <f>AC228*VLOOKUP(B228,'Team Projections'!A:V,11,0)*J228</f>
        <v>20.669999999999998</v>
      </c>
      <c r="Q228" s="60">
        <f>AD228*P228</f>
        <v>97.149000000000001</v>
      </c>
      <c r="R228" s="59">
        <f>P228*AE228</f>
        <v>0.31004999999999994</v>
      </c>
      <c r="S228" s="60">
        <f>AF228*VLOOKUP(B228,'Team Projections'!A:V,5,0)*J228</f>
        <v>20.865000000000002</v>
      </c>
      <c r="T228" s="60">
        <f>S228*AG228</f>
        <v>17.881305000000001</v>
      </c>
      <c r="U228" s="60">
        <f>AH228*S228</f>
        <v>93.892500000000013</v>
      </c>
      <c r="V228" s="59">
        <f>S228*AI228</f>
        <v>0.20865000000000003</v>
      </c>
      <c r="W228" s="58"/>
      <c r="X228" s="64"/>
      <c r="Y228" s="55"/>
      <c r="Z228" s="55"/>
      <c r="AA228" s="64"/>
      <c r="AB228" s="65"/>
      <c r="AC228" s="64">
        <v>0.06</v>
      </c>
      <c r="AD228" s="55">
        <f>VLOOKUP(A228,Indiv_Rushing!B:R,14,FALSE)</f>
        <v>4.7</v>
      </c>
      <c r="AE228" s="65">
        <v>1.4999999999999999E-2</v>
      </c>
      <c r="AF228" s="64">
        <v>0.05</v>
      </c>
      <c r="AG228" s="63">
        <f>VLOOKUP(A228,Indiv_Receiving!B:U,18,FALSE)/100</f>
        <v>0.85699999999999998</v>
      </c>
      <c r="AH228" s="55">
        <v>4.5</v>
      </c>
      <c r="AI228" s="65">
        <v>0.01</v>
      </c>
    </row>
    <row r="229" spans="1:35" ht="12.75">
      <c r="A229" s="51" t="s">
        <v>520</v>
      </c>
      <c r="B229" s="52" t="s">
        <v>288</v>
      </c>
      <c r="C229" s="53"/>
      <c r="D229" s="69" t="s">
        <v>91</v>
      </c>
      <c r="E229" s="55">
        <f>(M229*0.04)+(N229*4)+(O229*-2)+(Q229*0.1)+(R229*6)+(T229*0.5)+(U229*0.1)+(V229*6)</f>
        <v>179.78817857142855</v>
      </c>
      <c r="F229" s="56"/>
      <c r="G229" s="55">
        <f>E229/J229</f>
        <v>11.98587857142857</v>
      </c>
      <c r="H229" s="57"/>
      <c r="I229" s="58"/>
      <c r="J229" s="59">
        <v>15</v>
      </c>
      <c r="K229" s="67"/>
      <c r="L229" s="60"/>
      <c r="M229" s="60"/>
      <c r="N229" s="60"/>
      <c r="O229" s="57"/>
      <c r="P229" s="60">
        <f>AC229*VLOOKUP(B229,'Team Projections'!A:V,11,0)*J229</f>
        <v>5.9624999999999995</v>
      </c>
      <c r="Q229" s="97">
        <f>AD229*P229</f>
        <v>15.5025</v>
      </c>
      <c r="R229" s="98">
        <f>P229*AE229</f>
        <v>0.35774999999999996</v>
      </c>
      <c r="S229" s="60">
        <f>AF229*VLOOKUP(B229,'Team Projections'!A:V,5,0)*J229</f>
        <v>120.375</v>
      </c>
      <c r="T229" s="60">
        <f>S229*AG229</f>
        <v>90.28125</v>
      </c>
      <c r="U229" s="60">
        <f>S229*AH229</f>
        <v>987.07499999999993</v>
      </c>
      <c r="V229" s="59">
        <f>S229*AI229</f>
        <v>5.3738839285714288</v>
      </c>
      <c r="W229" s="58"/>
      <c r="X229" s="64"/>
      <c r="Y229" s="55"/>
      <c r="Z229" s="55"/>
      <c r="AA229" s="64"/>
      <c r="AB229" s="65"/>
      <c r="AC229" s="64">
        <v>1.4999999999999999E-2</v>
      </c>
      <c r="AD229" s="55">
        <f>VLOOKUP(A229,Indiv_Rushing!B:R,14,FALSE)</f>
        <v>2.6</v>
      </c>
      <c r="AE229" s="65">
        <v>0.06</v>
      </c>
      <c r="AF229" s="64">
        <v>0.25</v>
      </c>
      <c r="AG229" s="63">
        <v>0.75</v>
      </c>
      <c r="AH229" s="55">
        <v>8.1999999999999993</v>
      </c>
      <c r="AI229" s="65">
        <f>VLOOKUP(A229,Indiv_Receiving!B:U,12,FALSE)</f>
        <v>4.4642857142857144E-2</v>
      </c>
    </row>
    <row r="230" spans="1:35" ht="12.75">
      <c r="A230" s="51" t="s">
        <v>521</v>
      </c>
      <c r="B230" s="52" t="s">
        <v>288</v>
      </c>
      <c r="C230" s="53"/>
      <c r="D230" s="69" t="s">
        <v>91</v>
      </c>
      <c r="E230" s="55">
        <f>(M230*0.04)+(N230*4)+(O230*-2)+(Q230*0.1)+(R230*6)+(T230*0.5)+(U230*0.1)+(V230*6)</f>
        <v>64.135800000000003</v>
      </c>
      <c r="F230" s="56"/>
      <c r="G230" s="55">
        <f>E230/J230</f>
        <v>4.2757200000000006</v>
      </c>
      <c r="H230" s="57"/>
      <c r="I230" s="58"/>
      <c r="J230" s="59">
        <v>15</v>
      </c>
      <c r="K230" s="67"/>
      <c r="L230" s="60"/>
      <c r="M230" s="60"/>
      <c r="N230" s="60"/>
      <c r="O230" s="57"/>
      <c r="P230" s="60"/>
      <c r="Q230" s="60"/>
      <c r="R230" s="59"/>
      <c r="S230" s="60">
        <f>AF230*VLOOKUP(B230,'Team Projections'!A:V,5,0)*J230</f>
        <v>57.78</v>
      </c>
      <c r="T230" s="60">
        <f>S230*AG230</f>
        <v>40.445999999999998</v>
      </c>
      <c r="U230" s="60">
        <f>S230*AH230</f>
        <v>317.79000000000002</v>
      </c>
      <c r="V230" s="59">
        <f>S230*AI230</f>
        <v>2.0223000000000004</v>
      </c>
      <c r="W230" s="58"/>
      <c r="X230" s="64"/>
      <c r="Y230" s="55"/>
      <c r="Z230" s="55"/>
      <c r="AA230" s="64"/>
      <c r="AB230" s="65"/>
      <c r="AC230" s="64"/>
      <c r="AD230" s="55"/>
      <c r="AE230" s="65"/>
      <c r="AF230" s="64">
        <v>0.12</v>
      </c>
      <c r="AG230" s="63">
        <v>0.7</v>
      </c>
      <c r="AH230" s="55">
        <v>5.5</v>
      </c>
      <c r="AI230" s="65">
        <v>3.5000000000000003E-2</v>
      </c>
    </row>
    <row r="231" spans="1:35" ht="12.75">
      <c r="A231" s="51" t="s">
        <v>523</v>
      </c>
      <c r="B231" s="52" t="s">
        <v>288</v>
      </c>
      <c r="C231" s="53"/>
      <c r="D231" s="70" t="s">
        <v>89</v>
      </c>
      <c r="E231" s="55">
        <f>(M231*0.04)+(N231*4)+(O231*-2)+(Q231*0.1)+(R231*6)+(T231*0.5)+(U231*0.1)+(V231*6)</f>
        <v>167.29674568965518</v>
      </c>
      <c r="F231" s="56"/>
      <c r="G231" s="55">
        <f>E231/J231</f>
        <v>11.153116379310346</v>
      </c>
      <c r="H231" s="57"/>
      <c r="I231" s="58"/>
      <c r="J231" s="59">
        <v>15</v>
      </c>
      <c r="K231" s="67"/>
      <c r="L231" s="60"/>
      <c r="M231" s="60"/>
      <c r="N231" s="60"/>
      <c r="O231" s="57"/>
      <c r="P231" s="60">
        <f>AC231*VLOOKUP(B231,'Team Projections'!A:V,11,0)*J231</f>
        <v>1.9875</v>
      </c>
      <c r="Q231" s="60">
        <f>AD231*P231</f>
        <v>22.856249999999999</v>
      </c>
      <c r="R231" s="59">
        <f>P231*AE231</f>
        <v>3.9750000000000001E-2</v>
      </c>
      <c r="S231" s="60">
        <f>AF231*VLOOKUP(B231,'Team Projections'!A:V,5,0)*J231</f>
        <v>115.56</v>
      </c>
      <c r="T231" s="60">
        <f>S231*AG231</f>
        <v>80.891999999999996</v>
      </c>
      <c r="U231" s="60">
        <f>AH231*S231</f>
        <v>924.48</v>
      </c>
      <c r="V231" s="59">
        <f>S231*AI231</f>
        <v>5.3131034482758617</v>
      </c>
      <c r="W231" s="58"/>
      <c r="X231" s="64"/>
      <c r="Y231" s="55"/>
      <c r="Z231" s="55"/>
      <c r="AA231" s="64"/>
      <c r="AB231" s="65"/>
      <c r="AC231" s="64">
        <v>5.0000000000000001E-3</v>
      </c>
      <c r="AD231" s="55">
        <f>VLOOKUP(A231,Indiv_Rushing!B:R,14,FALSE)</f>
        <v>11.5</v>
      </c>
      <c r="AE231" s="65">
        <v>0.02</v>
      </c>
      <c r="AF231" s="64">
        <v>0.24</v>
      </c>
      <c r="AG231" s="63">
        <v>0.7</v>
      </c>
      <c r="AH231" s="55">
        <f>VLOOKUP(A231,Indiv_Receiving!B:U,19,FALSE)</f>
        <v>8</v>
      </c>
      <c r="AI231" s="65">
        <f>VLOOKUP(A231,Indiv_Receiving!B:U,12,FALSE)</f>
        <v>4.5977011494252873E-2</v>
      </c>
    </row>
    <row r="232" spans="1:35" ht="12.75">
      <c r="A232" s="51" t="s">
        <v>524</v>
      </c>
      <c r="B232" s="52" t="s">
        <v>288</v>
      </c>
      <c r="C232" s="53"/>
      <c r="D232" s="70" t="s">
        <v>89</v>
      </c>
      <c r="E232" s="55">
        <f>(M232*0.04)+(N232*4)+(O232*-2)+(Q232*0.1)+(R232*6)+(T232*0.5)+(U232*0.1)+(V232*6)</f>
        <v>114.60923085106384</v>
      </c>
      <c r="F232" s="56"/>
      <c r="G232" s="55">
        <f>E232/J232</f>
        <v>7.6406153900709226</v>
      </c>
      <c r="H232" s="57"/>
      <c r="I232" s="58"/>
      <c r="J232" s="59">
        <v>15</v>
      </c>
      <c r="K232" s="67"/>
      <c r="L232" s="60"/>
      <c r="M232" s="60"/>
      <c r="N232" s="60"/>
      <c r="O232" s="57"/>
      <c r="P232" s="60">
        <f>AC232*VLOOKUP(B232,'Team Projections'!A:V,11,0)*J232</f>
        <v>3.9750000000000001</v>
      </c>
      <c r="Q232" s="60">
        <f>AD232*P232</f>
        <v>19.477500000000003</v>
      </c>
      <c r="R232" s="59">
        <f>P232*AE232</f>
        <v>0.44166666666666665</v>
      </c>
      <c r="S232" s="60">
        <f>AF232*VLOOKUP(B232,'Team Projections'!A:V,5,0)*J232</f>
        <v>77.040000000000006</v>
      </c>
      <c r="T232" s="60">
        <f>S232*AG232</f>
        <v>50.076000000000008</v>
      </c>
      <c r="U232" s="60">
        <f>AH232*S232</f>
        <v>554.6880000000001</v>
      </c>
      <c r="V232" s="59">
        <f>S232*AI232</f>
        <v>4.917446808510638</v>
      </c>
      <c r="W232" s="58"/>
      <c r="X232" s="64"/>
      <c r="Y232" s="55"/>
      <c r="Z232" s="55"/>
      <c r="AA232" s="64"/>
      <c r="AB232" s="65"/>
      <c r="AC232" s="64">
        <v>0.01</v>
      </c>
      <c r="AD232" s="55">
        <f>VLOOKUP(A232,Indiv_Rushing!B:R,14,FALSE)</f>
        <v>4.9000000000000004</v>
      </c>
      <c r="AE232" s="65">
        <f>VLOOKUP(A232,Indiv_Rushing!B:R,10,FALSE)</f>
        <v>0.1111111111111111</v>
      </c>
      <c r="AF232" s="64">
        <v>0.16</v>
      </c>
      <c r="AG232" s="63">
        <v>0.65</v>
      </c>
      <c r="AH232" s="55">
        <v>7.2</v>
      </c>
      <c r="AI232" s="65">
        <f>VLOOKUP(A232,Indiv_Receiving!B:U,12,FALSE)</f>
        <v>6.3829787234042548E-2</v>
      </c>
    </row>
    <row r="233" spans="1:35" ht="12.75">
      <c r="A233" s="73" t="s">
        <v>1039</v>
      </c>
      <c r="B233" s="74" t="s">
        <v>265</v>
      </c>
      <c r="C233" s="53"/>
      <c r="D233" s="154" t="s">
        <v>1038</v>
      </c>
      <c r="E233" s="95">
        <v>26.753069999999997</v>
      </c>
      <c r="F233" s="56"/>
      <c r="G233" s="96">
        <v>1.5737099999999999</v>
      </c>
      <c r="H233" s="57"/>
      <c r="I233" s="78"/>
      <c r="J233" s="59">
        <v>17</v>
      </c>
      <c r="K233" s="60"/>
      <c r="L233" s="60"/>
      <c r="M233" s="61"/>
      <c r="N233" s="55"/>
      <c r="O233" s="62"/>
      <c r="P233" s="60">
        <f>AC233*VLOOKUP(B233,'Team Projections'!A:V,11,0)*J233</f>
        <v>13.463999999999999</v>
      </c>
      <c r="Q233" s="60">
        <f>AD233*P233</f>
        <v>47.123999999999995</v>
      </c>
      <c r="R233" s="59">
        <f>P233*AE233</f>
        <v>0.26927999999999996</v>
      </c>
      <c r="S233" s="60">
        <f>AF233*VLOOKUP(B233,'Team Projections'!A:V,5,0)*J233</f>
        <v>17.747999999999998</v>
      </c>
      <c r="T233" s="60">
        <f>S233*AG233</f>
        <v>10.915019999999998</v>
      </c>
      <c r="U233" s="60">
        <f>AH233*S233</f>
        <v>106.48799999999999</v>
      </c>
      <c r="V233" s="59">
        <f>S233*AI233</f>
        <v>0.35495999999999994</v>
      </c>
      <c r="W233" s="78"/>
      <c r="X233" s="63"/>
      <c r="Y233" s="64"/>
      <c r="Z233" s="55"/>
      <c r="AA233" s="64"/>
      <c r="AB233" s="65"/>
      <c r="AC233" s="147">
        <v>0.03</v>
      </c>
      <c r="AD233" s="55">
        <v>3.5</v>
      </c>
      <c r="AE233" s="65">
        <v>0.02</v>
      </c>
      <c r="AF233" s="148">
        <v>0.03</v>
      </c>
      <c r="AG233" s="63">
        <v>0.61499999999999999</v>
      </c>
      <c r="AH233" s="55">
        <v>6</v>
      </c>
      <c r="AI233" s="65">
        <v>0.02</v>
      </c>
    </row>
    <row r="234" spans="1:35" ht="12.75">
      <c r="A234" s="51" t="s">
        <v>321</v>
      </c>
      <c r="B234" s="52" t="s">
        <v>265</v>
      </c>
      <c r="C234" s="53"/>
      <c r="D234" s="54" t="s">
        <v>90</v>
      </c>
      <c r="E234" s="55">
        <f>(M234*0.04)+(N234*4)+(O234*-2)+(Q234*0.1)+(R234*6)+(T234*0.5)+(U234*0.1)+(V234*6)</f>
        <v>256.59816000000001</v>
      </c>
      <c r="F234" s="56"/>
      <c r="G234" s="55">
        <f>E234/J234</f>
        <v>16.55472</v>
      </c>
      <c r="H234" s="57"/>
      <c r="I234" s="58"/>
      <c r="J234" s="59">
        <v>15.5</v>
      </c>
      <c r="K234" s="60">
        <f>X234*VLOOKUP(B234,'Team Projections'!A:V,5,0)*J234</f>
        <v>539.4</v>
      </c>
      <c r="L234" s="60">
        <f>K234*Y234</f>
        <v>376.50119999999998</v>
      </c>
      <c r="M234" s="61">
        <f>$Z234*K234</f>
        <v>3883.68</v>
      </c>
      <c r="N234" s="55">
        <f>AA234*K234</f>
        <v>25.891199999999998</v>
      </c>
      <c r="O234" s="62">
        <f>AB234*K234</f>
        <v>9.7092000000000009</v>
      </c>
      <c r="P234" s="60">
        <f>AC234*VLOOKUP(B234,'Team Projections'!A:V,11,0)*J234</f>
        <v>45.012</v>
      </c>
      <c r="Q234" s="60">
        <f>AD234*P234</f>
        <v>130.53479999999999</v>
      </c>
      <c r="R234" s="59">
        <f>P234*AE234</f>
        <v>0.67518</v>
      </c>
      <c r="S234" s="60"/>
      <c r="T234" s="60"/>
      <c r="U234" s="60"/>
      <c r="V234" s="59"/>
      <c r="W234" s="58"/>
      <c r="X234" s="63">
        <v>1</v>
      </c>
      <c r="Y234" s="64">
        <v>0.69799999999999995</v>
      </c>
      <c r="Z234" s="55">
        <v>7.2</v>
      </c>
      <c r="AA234" s="64">
        <f>VLOOKUP(A234,Indiv_Passing!B:AD,13,FALSE)/100</f>
        <v>4.8000000000000001E-2</v>
      </c>
      <c r="AB234" s="65">
        <f>VLOOKUP(A234,Indiv_Passing!B:AD,15,FALSE)/100</f>
        <v>1.8000000000000002E-2</v>
      </c>
      <c r="AC234" s="64">
        <v>0.11</v>
      </c>
      <c r="AD234" s="55">
        <f>VLOOKUP(A234,Indiv_Rushing!B:R,14,FALSE)</f>
        <v>2.9</v>
      </c>
      <c r="AE234" s="65">
        <v>1.4999999999999999E-2</v>
      </c>
      <c r="AF234" s="64"/>
      <c r="AG234" s="63"/>
      <c r="AH234" s="55"/>
      <c r="AI234" s="65"/>
    </row>
    <row r="235" spans="1:35" ht="12.75">
      <c r="A235" s="73" t="s">
        <v>1042</v>
      </c>
      <c r="B235" s="74" t="s">
        <v>265</v>
      </c>
      <c r="C235" s="53"/>
      <c r="D235" s="54" t="s">
        <v>90</v>
      </c>
      <c r="E235" s="95">
        <f>(M235*0.04)+(N235*4)+(O235*-2)+(Q235*0.1)+(R235*6)+(T235*0.5)+(U235*0.1)+(V235*6)</f>
        <v>19.314</v>
      </c>
      <c r="F235" s="56"/>
      <c r="G235" s="96">
        <f>E235/J235</f>
        <v>12.875999999999999</v>
      </c>
      <c r="H235" s="57"/>
      <c r="I235" s="78"/>
      <c r="J235" s="59">
        <v>1.5</v>
      </c>
      <c r="K235" s="60">
        <f>X235*VLOOKUP(B235,'Team Projections'!A:V,5,0)*J235</f>
        <v>52.199999999999996</v>
      </c>
      <c r="L235" s="60">
        <f>K235*Y235</f>
        <v>32.102999999999994</v>
      </c>
      <c r="M235" s="61">
        <f>$Z235*K235</f>
        <v>339.29999999999995</v>
      </c>
      <c r="N235" s="55">
        <f>AA235*K235</f>
        <v>2.0880000000000001</v>
      </c>
      <c r="O235" s="62">
        <f>AB235*K235</f>
        <v>1.3049999999999999</v>
      </c>
      <c r="P235" s="105"/>
      <c r="Q235" s="105"/>
      <c r="R235" s="39"/>
      <c r="S235" s="60"/>
      <c r="T235" s="105"/>
      <c r="U235" s="105"/>
      <c r="V235" s="39"/>
      <c r="W235" s="78"/>
      <c r="X235" s="63">
        <v>1</v>
      </c>
      <c r="Y235" s="64">
        <v>0.61499999999999999</v>
      </c>
      <c r="Z235" s="55">
        <v>6.5</v>
      </c>
      <c r="AA235" s="64">
        <v>0.04</v>
      </c>
      <c r="AB235" s="65">
        <v>2.5000000000000001E-2</v>
      </c>
      <c r="AC235" s="104"/>
      <c r="AD235" s="55"/>
      <c r="AE235" s="65"/>
      <c r="AF235" s="104"/>
      <c r="AG235" s="63"/>
      <c r="AH235" s="55"/>
      <c r="AI235" s="65"/>
    </row>
    <row r="236" spans="1:35" ht="12.75">
      <c r="A236" s="51" t="s">
        <v>322</v>
      </c>
      <c r="B236" s="52" t="s">
        <v>265</v>
      </c>
      <c r="C236" s="53"/>
      <c r="D236" s="66" t="s">
        <v>88</v>
      </c>
      <c r="E236" s="55">
        <f>(M236*0.04)+(N236*4)+(O236*-2)+(Q236*0.1)+(R236*6)+(T236*0.5)+(U236*0.1)+(V236*6)</f>
        <v>243.58643228571427</v>
      </c>
      <c r="F236" s="56"/>
      <c r="G236" s="55">
        <f>E236/J236</f>
        <v>16.799064295566502</v>
      </c>
      <c r="H236" s="57"/>
      <c r="I236" s="58"/>
      <c r="J236" s="59">
        <v>14.5</v>
      </c>
      <c r="K236" s="67"/>
      <c r="L236" s="60"/>
      <c r="M236" s="60"/>
      <c r="N236" s="60"/>
      <c r="O236" s="57"/>
      <c r="P236" s="60">
        <f>AC236*VLOOKUP(B236,'Team Projections'!A:V,11,0)*J236</f>
        <v>168.43199999999999</v>
      </c>
      <c r="Q236" s="60">
        <f>AD236*P236</f>
        <v>757.94399999999996</v>
      </c>
      <c r="R236" s="59">
        <f>P236*AE236</f>
        <v>4.9782857142857138</v>
      </c>
      <c r="S236" s="60">
        <f>AF236*VLOOKUP(B236,'Team Projections'!A:V,5,0)*J236</f>
        <v>90.827999999999989</v>
      </c>
      <c r="T236" s="60">
        <f>S236*AG236</f>
        <v>81.472715999999991</v>
      </c>
      <c r="U236" s="60">
        <f>AH236*S236</f>
        <v>617.6303999999999</v>
      </c>
      <c r="V236" s="59">
        <f>S236*AI236</f>
        <v>5.9038199999999996</v>
      </c>
      <c r="W236" s="58"/>
      <c r="X236" s="64"/>
      <c r="Y236" s="55"/>
      <c r="Z236" s="55"/>
      <c r="AA236" s="64"/>
      <c r="AB236" s="65"/>
      <c r="AC236" s="64">
        <v>0.44</v>
      </c>
      <c r="AD236" s="55">
        <f>VLOOKUP(A236,Indiv_Rushing!B:R,14,FALSE)</f>
        <v>4.5</v>
      </c>
      <c r="AE236" s="65">
        <f>VLOOKUP(A236,Indiv_Rushing!B:R,10,FALSE)</f>
        <v>2.9556650246305417E-2</v>
      </c>
      <c r="AF236" s="64">
        <v>0.18</v>
      </c>
      <c r="AG236" s="63">
        <f>VLOOKUP(A236,Indiv_Receiving!B:U,18,FALSE)/100</f>
        <v>0.89700000000000002</v>
      </c>
      <c r="AH236" s="55">
        <f>VLOOKUP(A236,Indiv_Receiving!B:U,19,FALSE)</f>
        <v>6.8</v>
      </c>
      <c r="AI236" s="65">
        <v>6.5000000000000002E-2</v>
      </c>
    </row>
    <row r="237" spans="1:35" ht="12.75">
      <c r="A237" s="51" t="s">
        <v>518</v>
      </c>
      <c r="B237" s="52" t="s">
        <v>265</v>
      </c>
      <c r="C237" s="53"/>
      <c r="D237" s="66" t="s">
        <v>88</v>
      </c>
      <c r="E237" s="55">
        <f>(M237*0.04)+(N237*4)+(O237*-2)+(Q237*0.1)+(R237*6)+(T237*0.5)+(U237*0.1)+(V237*6)</f>
        <v>94.272329999999997</v>
      </c>
      <c r="F237" s="56"/>
      <c r="G237" s="55">
        <f>E237/J237</f>
        <v>6.5015399999999994</v>
      </c>
      <c r="H237" s="57"/>
      <c r="I237" s="58"/>
      <c r="J237" s="59">
        <v>14.5</v>
      </c>
      <c r="K237" s="67"/>
      <c r="L237" s="60"/>
      <c r="M237" s="60"/>
      <c r="N237" s="60"/>
      <c r="O237" s="57"/>
      <c r="P237" s="60">
        <f>AC237*VLOOKUP(B237,'Team Projections'!A:V,11,0)*J237</f>
        <v>153.12</v>
      </c>
      <c r="Q237" s="60">
        <f>AD237*P237</f>
        <v>489.98400000000004</v>
      </c>
      <c r="R237" s="59">
        <f>P237*AE237</f>
        <v>4.6400000000000006</v>
      </c>
      <c r="S237" s="60">
        <f>AF237*VLOOKUP(B237,'Team Projections'!A:V,5,0)*J237</f>
        <v>15.137999999999998</v>
      </c>
      <c r="T237" s="60">
        <f>S237*AG237</f>
        <v>11.353499999999999</v>
      </c>
      <c r="U237" s="60">
        <f>AH237*S237</f>
        <v>92.341799999999978</v>
      </c>
      <c r="V237" s="59">
        <f>S237*AI237</f>
        <v>0.42049999999999993</v>
      </c>
      <c r="W237" s="58"/>
      <c r="X237" s="64"/>
      <c r="Y237" s="55"/>
      <c r="Z237" s="55"/>
      <c r="AA237" s="64"/>
      <c r="AB237" s="65"/>
      <c r="AC237" s="64">
        <v>0.4</v>
      </c>
      <c r="AD237" s="55">
        <f>VLOOKUP(A237,Indiv_Rushing!B:R,14,FALSE)</f>
        <v>3.2</v>
      </c>
      <c r="AE237" s="65">
        <f>VLOOKUP(A237,Indiv_Rushing!B:R,10,FALSE)</f>
        <v>3.0303030303030304E-2</v>
      </c>
      <c r="AF237" s="64">
        <v>0.03</v>
      </c>
      <c r="AG237" s="63">
        <f>VLOOKUP(A237,Indiv_Receiving!B:U,18,FALSE)/100</f>
        <v>0.75</v>
      </c>
      <c r="AH237" s="55">
        <f>VLOOKUP(A237,Indiv_Receiving!B:U,19,FALSE)</f>
        <v>6.1</v>
      </c>
      <c r="AI237" s="65">
        <f>VLOOKUP(A237,Indiv_Receiving!B:U,12,FALSE)</f>
        <v>2.7777777777777776E-2</v>
      </c>
    </row>
    <row r="238" spans="1:35" ht="12.75">
      <c r="A238" s="51" t="s">
        <v>324</v>
      </c>
      <c r="B238" s="52" t="s">
        <v>265</v>
      </c>
      <c r="C238" s="53"/>
      <c r="D238" s="66" t="s">
        <v>88</v>
      </c>
      <c r="E238" s="55">
        <f>(M238*0.04)+(N238*4)+(O238*-2)+(Q238*0.1)+(R238*6)+(T238*0.5)+(U238*0.1)+(V238*6)</f>
        <v>28.635360000000002</v>
      </c>
      <c r="F238" s="56"/>
      <c r="G238" s="55">
        <f>E238/J238</f>
        <v>2.2027200000000002</v>
      </c>
      <c r="H238" s="57"/>
      <c r="I238" s="58"/>
      <c r="J238" s="59">
        <v>13</v>
      </c>
      <c r="K238" s="67"/>
      <c r="L238" s="60"/>
      <c r="M238" s="60"/>
      <c r="N238" s="60"/>
      <c r="O238" s="57"/>
      <c r="P238" s="60">
        <f>AC238*VLOOKUP(B238,'Team Projections'!A:V,11,0)*J238</f>
        <v>34.32</v>
      </c>
      <c r="Q238" s="60">
        <f>AD238*P238</f>
        <v>126.98400000000001</v>
      </c>
      <c r="R238" s="59">
        <f>P238*AE238</f>
        <v>0.51480000000000004</v>
      </c>
      <c r="S238" s="60">
        <f>AF238*VLOOKUP(B238,'Team Projections'!A:V,5,0)*J238</f>
        <v>18.096</v>
      </c>
      <c r="T238" s="60">
        <f>S238*AG238</f>
        <v>12.667199999999999</v>
      </c>
      <c r="U238" s="60">
        <f>AH238*S238</f>
        <v>54.287999999999997</v>
      </c>
      <c r="V238" s="59">
        <f>S238*AI238</f>
        <v>0.18096000000000001</v>
      </c>
      <c r="W238" s="58"/>
      <c r="X238" s="64"/>
      <c r="Y238" s="55"/>
      <c r="Z238" s="55"/>
      <c r="AA238" s="64"/>
      <c r="AB238" s="65"/>
      <c r="AC238" s="64">
        <v>0.1</v>
      </c>
      <c r="AD238" s="55">
        <f>VLOOKUP(A238,Indiv_Rushing!B:R,14,FALSE)</f>
        <v>3.7</v>
      </c>
      <c r="AE238" s="65">
        <v>1.4999999999999999E-2</v>
      </c>
      <c r="AF238" s="64">
        <v>0.04</v>
      </c>
      <c r="AG238" s="63">
        <v>0.7</v>
      </c>
      <c r="AH238" s="55">
        <v>3</v>
      </c>
      <c r="AI238" s="65">
        <v>0.01</v>
      </c>
    </row>
    <row r="239" spans="1:35" ht="12.75">
      <c r="A239" s="51" t="s">
        <v>325</v>
      </c>
      <c r="B239" s="52" t="s">
        <v>265</v>
      </c>
      <c r="C239" s="53"/>
      <c r="D239" s="69" t="s">
        <v>91</v>
      </c>
      <c r="E239" s="55">
        <f>(M239*0.04)+(N239*4)+(O239*-2)+(Q239*0.1)+(R239*6)+(T239*0.5)+(U239*0.1)+(V239*6)</f>
        <v>105.01595999999998</v>
      </c>
      <c r="F239" s="56"/>
      <c r="G239" s="55">
        <f>E239/J239</f>
        <v>7.0010639999999986</v>
      </c>
      <c r="H239" s="57"/>
      <c r="I239" s="58"/>
      <c r="J239" s="59">
        <v>15</v>
      </c>
      <c r="K239" s="67"/>
      <c r="L239" s="60"/>
      <c r="M239" s="60"/>
      <c r="N239" s="60"/>
      <c r="O239" s="57"/>
      <c r="P239" s="60"/>
      <c r="Q239" s="60"/>
      <c r="R239" s="59"/>
      <c r="S239" s="60">
        <f>AF239*VLOOKUP(B239,'Team Projections'!A:V,5,0)*J239</f>
        <v>62.639999999999986</v>
      </c>
      <c r="T239" s="60">
        <f>S239*AG239</f>
        <v>49.673519999999982</v>
      </c>
      <c r="U239" s="60">
        <f>S239*AH239</f>
        <v>501.11999999999989</v>
      </c>
      <c r="V239" s="59">
        <f>S239*AI239</f>
        <v>5.0111999999999988</v>
      </c>
      <c r="W239" s="58"/>
      <c r="X239" s="64"/>
      <c r="Y239" s="55"/>
      <c r="Z239" s="55"/>
      <c r="AA239" s="64"/>
      <c r="AB239" s="65"/>
      <c r="AC239" s="64"/>
      <c r="AD239" s="55"/>
      <c r="AE239" s="65"/>
      <c r="AF239" s="64">
        <v>0.12</v>
      </c>
      <c r="AG239" s="63">
        <f>VLOOKUP(A239,Indiv_Receiving!B:U,18,FALSE)/100</f>
        <v>0.79299999999999993</v>
      </c>
      <c r="AH239" s="55">
        <f>VLOOKUP(A239,Indiv_Receiving!B:U,19,FALSE)</f>
        <v>8</v>
      </c>
      <c r="AI239" s="65">
        <v>0.08</v>
      </c>
    </row>
    <row r="240" spans="1:35" ht="12.75">
      <c r="A240" s="51" t="s">
        <v>326</v>
      </c>
      <c r="B240" s="52" t="s">
        <v>265</v>
      </c>
      <c r="C240" s="53"/>
      <c r="D240" s="70" t="s">
        <v>89</v>
      </c>
      <c r="E240" s="55">
        <f>(M240*0.04)+(N240*4)+(O240*-2)+(Q240*0.1)+(R240*6)+(T240*0.5)+(U240*0.1)+(V240*6)</f>
        <v>217.11709186813187</v>
      </c>
      <c r="F240" s="56"/>
      <c r="G240" s="55">
        <f>E240/J240</f>
        <v>14.474472791208791</v>
      </c>
      <c r="H240" s="57"/>
      <c r="I240" s="58"/>
      <c r="J240" s="59">
        <v>15</v>
      </c>
      <c r="K240" s="67"/>
      <c r="L240" s="60"/>
      <c r="M240" s="60"/>
      <c r="N240" s="60"/>
      <c r="O240" s="57"/>
      <c r="P240" s="60">
        <f>AC240*VLOOKUP(B240,'Team Projections'!A:V,11,0)*J240</f>
        <v>6.5274725274725274</v>
      </c>
      <c r="Q240" s="60">
        <f>AD240*P240</f>
        <v>43.081318681318677</v>
      </c>
      <c r="R240" s="59">
        <f>P240*AE240</f>
        <v>0</v>
      </c>
      <c r="S240" s="60">
        <f>AF240*VLOOKUP(B240,'Team Projections'!A:V,5,0)*J240</f>
        <v>135.72</v>
      </c>
      <c r="T240" s="60">
        <f>S240*AG240</f>
        <v>92.289600000000007</v>
      </c>
      <c r="U240" s="60">
        <f>AH240*S240</f>
        <v>1112.904</v>
      </c>
      <c r="V240" s="59">
        <f>S240*AI240</f>
        <v>9.2289600000000007</v>
      </c>
      <c r="W240" s="58"/>
      <c r="X240" s="64"/>
      <c r="Y240" s="55"/>
      <c r="Z240" s="55"/>
      <c r="AA240" s="64"/>
      <c r="AB240" s="65"/>
      <c r="AC240" s="64">
        <v>1.6483516483516484E-2</v>
      </c>
      <c r="AD240" s="55">
        <f>VLOOKUP(A240,Indiv_Rushing!B:R,14,FALSE)</f>
        <v>6.6</v>
      </c>
      <c r="AE240" s="65">
        <f>VLOOKUP(A240,Indiv_Rushing!B:R,10,FALSE)</f>
        <v>0</v>
      </c>
      <c r="AF240" s="64">
        <v>0.26</v>
      </c>
      <c r="AG240" s="63">
        <v>0.68</v>
      </c>
      <c r="AH240" s="55">
        <v>8.1999999999999993</v>
      </c>
      <c r="AI240" s="65">
        <v>6.8000000000000005E-2</v>
      </c>
    </row>
    <row r="241" spans="1:35" ht="12.75">
      <c r="A241" s="51" t="s">
        <v>327</v>
      </c>
      <c r="B241" s="52" t="s">
        <v>265</v>
      </c>
      <c r="C241" s="53"/>
      <c r="D241" s="70" t="s">
        <v>89</v>
      </c>
      <c r="E241" s="55">
        <f>(M241*0.04)+(N241*4)+(O241*-2)+(Q241*0.1)+(R241*6)+(T241*0.5)+(U241*0.1)+(V241*6)</f>
        <v>140.2056</v>
      </c>
      <c r="F241" s="56"/>
      <c r="G241" s="55">
        <f>E241/J241</f>
        <v>9.3470399999999998</v>
      </c>
      <c r="H241" s="57"/>
      <c r="I241" s="58"/>
      <c r="J241" s="59">
        <v>15</v>
      </c>
      <c r="K241" s="67"/>
      <c r="L241" s="60"/>
      <c r="M241" s="60"/>
      <c r="N241" s="60"/>
      <c r="O241" s="57"/>
      <c r="P241" s="60">
        <f>AC241*VLOOKUP(B241,'Team Projections'!A:V,11,0)*J241</f>
        <v>7.92</v>
      </c>
      <c r="Q241" s="60">
        <f>AD241*P241</f>
        <v>23.759999999999998</v>
      </c>
      <c r="R241" s="59">
        <f>P241*AE241</f>
        <v>0</v>
      </c>
      <c r="S241" s="60">
        <f>AF241*VLOOKUP(B241,'Team Projections'!A:V,5,0)*J241</f>
        <v>93.96</v>
      </c>
      <c r="T241" s="60">
        <f>S241*AG241</f>
        <v>67.651199999999989</v>
      </c>
      <c r="U241" s="60">
        <f>AH241*S241</f>
        <v>845.64</v>
      </c>
      <c r="V241" s="59">
        <f>S241*AI241</f>
        <v>3.2399999999999998</v>
      </c>
      <c r="W241" s="58"/>
      <c r="X241" s="64"/>
      <c r="Y241" s="55"/>
      <c r="Z241" s="55"/>
      <c r="AA241" s="64"/>
      <c r="AB241" s="65"/>
      <c r="AC241" s="64">
        <v>0.02</v>
      </c>
      <c r="AD241" s="55">
        <f>VLOOKUP(A241,Indiv_Rushing!B:R,14,FALSE)</f>
        <v>3</v>
      </c>
      <c r="AE241" s="65">
        <f>VLOOKUP(A241,Indiv_Rushing!B:R,10,FALSE)</f>
        <v>0</v>
      </c>
      <c r="AF241" s="64">
        <v>0.18</v>
      </c>
      <c r="AG241" s="63">
        <v>0.72</v>
      </c>
      <c r="AH241" s="55">
        <f>VLOOKUP(A241,Indiv_Receiving!B:U,19,FALSE)</f>
        <v>9</v>
      </c>
      <c r="AI241" s="65">
        <f>VLOOKUP(A241,Indiv_Receiving!B:U,12,FALSE)</f>
        <v>3.4482758620689655E-2</v>
      </c>
    </row>
    <row r="242" spans="1:35" ht="12.75">
      <c r="A242" s="51" t="s">
        <v>582</v>
      </c>
      <c r="B242" s="52" t="s">
        <v>265</v>
      </c>
      <c r="C242" s="53"/>
      <c r="D242" s="70" t="s">
        <v>89</v>
      </c>
      <c r="E242" s="55">
        <f>(M242*0.04)+(N242*4)+(O242*-2)+(Q242*0.1)+(R242*6)+(T242*0.5)+(U242*0.1)+(V242*6)</f>
        <v>75.418559999999985</v>
      </c>
      <c r="F242" s="56"/>
      <c r="G242" s="55">
        <f>E242/J242</f>
        <v>5.3870399999999989</v>
      </c>
      <c r="H242" s="57"/>
      <c r="I242" s="58"/>
      <c r="J242" s="59">
        <v>14</v>
      </c>
      <c r="K242" s="67"/>
      <c r="L242" s="60"/>
      <c r="M242" s="60"/>
      <c r="N242" s="60"/>
      <c r="O242" s="57"/>
      <c r="P242" s="60"/>
      <c r="Q242" s="60"/>
      <c r="R242" s="59"/>
      <c r="S242" s="60">
        <f>AF242*VLOOKUP(B242,'Team Projections'!A:V,5,0)*J242</f>
        <v>58.463999999999992</v>
      </c>
      <c r="T242" s="60">
        <f>S242*AG242</f>
        <v>42.094079999999991</v>
      </c>
      <c r="U242" s="60">
        <f>AH242*S242</f>
        <v>438.47999999999996</v>
      </c>
      <c r="V242" s="59">
        <f>S242*AI242</f>
        <v>1.7539199999999997</v>
      </c>
      <c r="W242" s="58"/>
      <c r="X242" s="64"/>
      <c r="Y242" s="55"/>
      <c r="Z242" s="55"/>
      <c r="AA242" s="64"/>
      <c r="AB242" s="65"/>
      <c r="AC242" s="64"/>
      <c r="AD242" s="55"/>
      <c r="AE242" s="65"/>
      <c r="AF242" s="64">
        <v>0.12</v>
      </c>
      <c r="AG242" s="63">
        <v>0.72</v>
      </c>
      <c r="AH242" s="55">
        <v>7.5</v>
      </c>
      <c r="AI242" s="65">
        <v>0.03</v>
      </c>
    </row>
    <row r="243" spans="1:35" ht="12.75">
      <c r="A243" s="51" t="s">
        <v>583</v>
      </c>
      <c r="B243" s="52" t="s">
        <v>265</v>
      </c>
      <c r="C243" s="53"/>
      <c r="D243" s="70" t="s">
        <v>89</v>
      </c>
      <c r="E243" s="55">
        <f>(M243*0.04)+(N243*4)+(O243*-2)+(Q243*0.1)+(R243*6)+(T243*0.5)+(U243*0.1)+(V243*6)</f>
        <v>51.121056000000003</v>
      </c>
      <c r="F243" s="56"/>
      <c r="G243" s="55">
        <f>E243/J243</f>
        <v>3.6515040000000001</v>
      </c>
      <c r="H243" s="57"/>
      <c r="I243" s="58"/>
      <c r="J243" s="59">
        <v>14</v>
      </c>
      <c r="K243" s="67"/>
      <c r="L243" s="60"/>
      <c r="M243" s="60"/>
      <c r="N243" s="60"/>
      <c r="O243" s="57"/>
      <c r="P243" s="60">
        <f>AC243*VLOOKUP(B243,'Team Projections'!A:V,11,0)*J243</f>
        <v>1.8480000000000001</v>
      </c>
      <c r="Q243" s="60">
        <f>AD243*P243</f>
        <v>9.24</v>
      </c>
      <c r="R243" s="59">
        <f>P243*AE243</f>
        <v>0.36960000000000004</v>
      </c>
      <c r="S243" s="60">
        <f>AF243*VLOOKUP(B243,'Team Projections'!A:V,5,0)*J243</f>
        <v>38.975999999999999</v>
      </c>
      <c r="T243" s="60">
        <f>S243*AG243</f>
        <v>28.140671999999999</v>
      </c>
      <c r="U243" s="60">
        <f>AH243*S243</f>
        <v>280.62720000000002</v>
      </c>
      <c r="V243" s="59">
        <f>S243*AI243</f>
        <v>0.97440000000000004</v>
      </c>
      <c r="W243" s="58"/>
      <c r="X243" s="64"/>
      <c r="Y243" s="55"/>
      <c r="Z243" s="55"/>
      <c r="AA243" s="64"/>
      <c r="AB243" s="65"/>
      <c r="AC243" s="64">
        <v>5.0000000000000001E-3</v>
      </c>
      <c r="AD243" s="55">
        <f>VLOOKUP(A243,Indiv_Rushing!B:R,14,FALSE)</f>
        <v>5</v>
      </c>
      <c r="AE243" s="65">
        <f>VLOOKUP(A243,Indiv_Rushing!B:R,10,FALSE)</f>
        <v>0.2</v>
      </c>
      <c r="AF243" s="64">
        <v>0.08</v>
      </c>
      <c r="AG243" s="63">
        <f>VLOOKUP(A243,Indiv_Receiving!B:U,18,FALSE)/100</f>
        <v>0.72199999999999998</v>
      </c>
      <c r="AH243" s="55">
        <v>7.2</v>
      </c>
      <c r="AI243" s="65">
        <v>2.5000000000000001E-2</v>
      </c>
    </row>
    <row r="244" spans="1:35" ht="12.75">
      <c r="A244" s="73" t="s">
        <v>1039</v>
      </c>
      <c r="B244" s="74" t="s">
        <v>282</v>
      </c>
      <c r="C244" s="53"/>
      <c r="D244" s="154" t="s">
        <v>1038</v>
      </c>
      <c r="E244" s="95">
        <v>25.346915000000003</v>
      </c>
      <c r="F244" s="56"/>
      <c r="G244" s="96">
        <v>1.4909950000000001</v>
      </c>
      <c r="H244" s="57"/>
      <c r="I244" s="78"/>
      <c r="J244" s="59">
        <v>17</v>
      </c>
      <c r="K244" s="60"/>
      <c r="L244" s="60"/>
      <c r="M244" s="61"/>
      <c r="N244" s="55"/>
      <c r="O244" s="62"/>
      <c r="P244" s="60">
        <f>AC244*VLOOKUP(B244,'Team Projections'!A:V,11,0)*J244</f>
        <v>13.718999999999999</v>
      </c>
      <c r="Q244" s="60">
        <f>AD244*P244</f>
        <v>48.016500000000001</v>
      </c>
      <c r="R244" s="59">
        <f>P244*AE244</f>
        <v>0.27438000000000001</v>
      </c>
      <c r="S244" s="60">
        <f>AF244*VLOOKUP(B244,'Team Projections'!A:V,5,0)*J244</f>
        <v>16.422000000000001</v>
      </c>
      <c r="T244" s="60">
        <f>S244*AG244</f>
        <v>10.09953</v>
      </c>
      <c r="U244" s="60">
        <f>AH244*S244</f>
        <v>98.532000000000011</v>
      </c>
      <c r="V244" s="59">
        <f>S244*AI244</f>
        <v>0.32844000000000001</v>
      </c>
      <c r="W244" s="78"/>
      <c r="X244" s="63"/>
      <c r="Y244" s="64"/>
      <c r="Z244" s="55"/>
      <c r="AA244" s="64"/>
      <c r="AB244" s="65"/>
      <c r="AC244" s="147">
        <v>0.03</v>
      </c>
      <c r="AD244" s="55">
        <v>3.5</v>
      </c>
      <c r="AE244" s="65">
        <v>0.02</v>
      </c>
      <c r="AF244" s="148">
        <v>0.03</v>
      </c>
      <c r="AG244" s="63">
        <v>0.61499999999999999</v>
      </c>
      <c r="AH244" s="55">
        <v>6</v>
      </c>
      <c r="AI244" s="65">
        <v>0.02</v>
      </c>
    </row>
    <row r="245" spans="1:35" ht="12.75">
      <c r="A245" s="51" t="s">
        <v>626</v>
      </c>
      <c r="B245" s="52" t="s">
        <v>282</v>
      </c>
      <c r="C245" s="53"/>
      <c r="D245" s="54" t="s">
        <v>90</v>
      </c>
      <c r="E245" s="55">
        <f>(M245*0.04)+(N245*4)+(O245*-2)+(Q245*0.1)+(R245*6)+(T245*0.5)+(U245*0.1)+(V245*6)</f>
        <v>212.18873000000002</v>
      </c>
      <c r="F245" s="56"/>
      <c r="G245" s="55">
        <f>E245/J245</f>
        <v>16.322210000000002</v>
      </c>
      <c r="H245" s="57"/>
      <c r="I245" s="58"/>
      <c r="J245" s="59">
        <v>13</v>
      </c>
      <c r="K245" s="60">
        <f>X245*VLOOKUP(B245,'Team Projections'!A:V,5,0)*J245</f>
        <v>418.6</v>
      </c>
      <c r="L245" s="60">
        <f>K245*Y245</f>
        <v>269.99700000000001</v>
      </c>
      <c r="M245" s="61">
        <f>$Z245*K245</f>
        <v>3013.92</v>
      </c>
      <c r="N245" s="55">
        <f>AA245*K245</f>
        <v>20.930000000000003</v>
      </c>
      <c r="O245" s="62">
        <f>AB245*K245</f>
        <v>8.7906000000000013</v>
      </c>
      <c r="P245" s="60">
        <f>AC245*VLOOKUP(B245,'Team Projections'!A:V,11,0)*J245</f>
        <v>52.454999999999991</v>
      </c>
      <c r="Q245" s="60">
        <f>AD245*P245</f>
        <v>204.57449999999997</v>
      </c>
      <c r="R245" s="59">
        <f>P245*AE245</f>
        <v>0.83927999999999991</v>
      </c>
      <c r="S245" s="60"/>
      <c r="T245" s="60"/>
      <c r="U245" s="60"/>
      <c r="V245" s="59"/>
      <c r="W245" s="58"/>
      <c r="X245" s="63">
        <v>1</v>
      </c>
      <c r="Y245" s="64">
        <v>0.64500000000000002</v>
      </c>
      <c r="Z245" s="55">
        <v>7.2</v>
      </c>
      <c r="AA245" s="64">
        <v>0.05</v>
      </c>
      <c r="AB245" s="65">
        <v>2.1000000000000001E-2</v>
      </c>
      <c r="AC245" s="64">
        <v>0.15</v>
      </c>
      <c r="AD245" s="55">
        <v>3.9</v>
      </c>
      <c r="AE245" s="65">
        <v>1.6E-2</v>
      </c>
      <c r="AF245" s="64"/>
      <c r="AG245" s="63"/>
      <c r="AH245" s="55"/>
      <c r="AI245" s="65"/>
    </row>
    <row r="246" spans="1:35" ht="12.75">
      <c r="A246" s="51"/>
      <c r="B246" s="52" t="s">
        <v>282</v>
      </c>
      <c r="C246" s="53"/>
      <c r="D246" s="54" t="s">
        <v>90</v>
      </c>
      <c r="E246" s="55">
        <f>(M246*0.04)+(N246*4)+(O246*-2)+(Q246*0.1)+(R246*6)+(T246*0.5)+(U246*0.1)+(V246*6)</f>
        <v>47.656000000000006</v>
      </c>
      <c r="F246" s="56"/>
      <c r="G246" s="55">
        <f>E246/J246</f>
        <v>11.914000000000001</v>
      </c>
      <c r="H246" s="57"/>
      <c r="I246" s="58"/>
      <c r="J246" s="59">
        <v>4</v>
      </c>
      <c r="K246" s="60">
        <f>X246*VLOOKUP(B246,'Team Projections'!A:V,5,0)*J246</f>
        <v>128.80000000000001</v>
      </c>
      <c r="L246" s="60">
        <f>K246*Y246</f>
        <v>79.212000000000003</v>
      </c>
      <c r="M246" s="61">
        <f>$Z246*K246</f>
        <v>837.2</v>
      </c>
      <c r="N246" s="55">
        <f>AA246*K246</f>
        <v>5.1520000000000001</v>
      </c>
      <c r="O246" s="62">
        <f>AB246*K246</f>
        <v>3.2200000000000006</v>
      </c>
      <c r="P246" s="60">
        <f>AC246*VLOOKUP(B246,'Team Projections'!A:V,11,0)*J246</f>
        <v>16.139999999999997</v>
      </c>
      <c r="Q246" s="60">
        <f>AD246*P246</f>
        <v>0</v>
      </c>
      <c r="R246" s="59">
        <f>P246*AE246</f>
        <v>0</v>
      </c>
      <c r="S246" s="60"/>
      <c r="T246" s="60"/>
      <c r="U246" s="60"/>
      <c r="V246" s="59"/>
      <c r="W246" s="58"/>
      <c r="X246" s="63">
        <v>1</v>
      </c>
      <c r="Y246" s="64">
        <v>0.61499999999999999</v>
      </c>
      <c r="Z246" s="55">
        <v>6.5</v>
      </c>
      <c r="AA246" s="64">
        <v>0.04</v>
      </c>
      <c r="AB246" s="65">
        <v>2.5000000000000001E-2</v>
      </c>
      <c r="AC246" s="64">
        <v>0.15</v>
      </c>
      <c r="AD246" s="55"/>
      <c r="AE246" s="65"/>
      <c r="AF246" s="64"/>
      <c r="AG246" s="63"/>
      <c r="AH246" s="55"/>
      <c r="AI246" s="65"/>
    </row>
    <row r="247" spans="1:35" ht="12.75">
      <c r="A247" s="51" t="s">
        <v>465</v>
      </c>
      <c r="B247" s="52" t="s">
        <v>282</v>
      </c>
      <c r="C247" s="53"/>
      <c r="D247" s="66" t="s">
        <v>88</v>
      </c>
      <c r="E247" s="55">
        <f>(M247*0.04)+(N247*4)+(O247*-2)+(Q247*0.1)+(R247*6)+(T247*0.5)+(U247*0.1)+(V247*6)</f>
        <v>155.10942588235298</v>
      </c>
      <c r="F247" s="56"/>
      <c r="G247" s="55">
        <f>E247/J247</f>
        <v>11.079244705882356</v>
      </c>
      <c r="H247" s="57"/>
      <c r="I247" s="58"/>
      <c r="J247" s="59">
        <v>14</v>
      </c>
      <c r="K247" s="67"/>
      <c r="L247" s="60"/>
      <c r="M247" s="60"/>
      <c r="N247" s="60"/>
      <c r="O247" s="57"/>
      <c r="P247" s="60">
        <f>AC247*VLOOKUP(B247,'Team Projections'!A:V,11,0)*J247</f>
        <v>169.47</v>
      </c>
      <c r="Q247" s="60">
        <f>AD247*P247</f>
        <v>762.61500000000001</v>
      </c>
      <c r="R247" s="59">
        <f>P247*AE247</f>
        <v>3.3229411764705881</v>
      </c>
      <c r="S247" s="60">
        <f>AF247*VLOOKUP(B247,'Team Projections'!A:V,5,0)*J247</f>
        <v>45.080000000000013</v>
      </c>
      <c r="T247" s="60">
        <f>S247*AG247</f>
        <v>37.100840000000005</v>
      </c>
      <c r="U247" s="60">
        <f>AH247*S247</f>
        <v>297.52800000000008</v>
      </c>
      <c r="V247" s="59">
        <f>S247*AI247</f>
        <v>1.7678431372549024</v>
      </c>
      <c r="W247" s="58"/>
      <c r="X247" s="64"/>
      <c r="Y247" s="55"/>
      <c r="Z247" s="55"/>
      <c r="AA247" s="64"/>
      <c r="AB247" s="65"/>
      <c r="AC247" s="64">
        <v>0.45</v>
      </c>
      <c r="AD247" s="55">
        <f>VLOOKUP(A247,Indiv_Rushing!B:R,14,FALSE)</f>
        <v>4.5</v>
      </c>
      <c r="AE247" s="65">
        <f>VLOOKUP(A247,Indiv_Rushing!B:R,10,FALSE)</f>
        <v>1.9607843137254902E-2</v>
      </c>
      <c r="AF247" s="64">
        <v>0.1</v>
      </c>
      <c r="AG247" s="63">
        <f>VLOOKUP(A247,Indiv_Receiving!B:U,18,FALSE)/100</f>
        <v>0.82299999999999995</v>
      </c>
      <c r="AH247" s="55">
        <f>VLOOKUP(A247,Indiv_Receiving!B:U,19,FALSE)</f>
        <v>6.6</v>
      </c>
      <c r="AI247" s="65">
        <f>VLOOKUP(A247,Indiv_Receiving!B:U,12,FALSE)</f>
        <v>3.9215686274509803E-2</v>
      </c>
    </row>
    <row r="248" spans="1:35" ht="12.75">
      <c r="A248" s="51" t="s">
        <v>307</v>
      </c>
      <c r="B248" s="52" t="s">
        <v>282</v>
      </c>
      <c r="C248" s="53"/>
      <c r="D248" s="66" t="s">
        <v>88</v>
      </c>
      <c r="E248" s="55">
        <f>(M248*0.04)+(N248*4)+(O248*-2)+(Q248*0.1)+(R248*6)+(T248*0.5)+(U248*0.1)+(V248*6)</f>
        <v>95.393936470588216</v>
      </c>
      <c r="F248" s="56"/>
      <c r="G248" s="55">
        <f>E248/J248</f>
        <v>6.3595957647058814</v>
      </c>
      <c r="H248" s="57"/>
      <c r="I248" s="58"/>
      <c r="J248" s="59">
        <v>15</v>
      </c>
      <c r="K248" s="67"/>
      <c r="L248" s="60"/>
      <c r="M248" s="60"/>
      <c r="N248" s="60"/>
      <c r="O248" s="57"/>
      <c r="P248" s="60">
        <f>AC248*VLOOKUP(B248,'Team Projections'!A:V,11,0)*J248</f>
        <v>121.04999999999998</v>
      </c>
      <c r="Q248" s="60">
        <f>AD248*P248</f>
        <v>581.03999999999985</v>
      </c>
      <c r="R248" s="59">
        <f>P248*AE248</f>
        <v>2.3735294117647054</v>
      </c>
      <c r="S248" s="60">
        <f>AF248*VLOOKUP(B248,'Team Projections'!A:V,5,0)*J248</f>
        <v>19.32</v>
      </c>
      <c r="T248" s="60">
        <f>S248*AG248</f>
        <v>15.185519999999999</v>
      </c>
      <c r="U248" s="60">
        <f>AH248*S248</f>
        <v>125.58</v>
      </c>
      <c r="V248" s="59">
        <f>S248*AI248</f>
        <v>0.48300000000000004</v>
      </c>
      <c r="W248" s="58"/>
      <c r="X248" s="64"/>
      <c r="Y248" s="55"/>
      <c r="Z248" s="55"/>
      <c r="AA248" s="64"/>
      <c r="AB248" s="65"/>
      <c r="AC248" s="64">
        <v>0.3</v>
      </c>
      <c r="AD248" s="55">
        <v>4.8</v>
      </c>
      <c r="AE248" s="65">
        <f>VLOOKUP(A248,Indiv_Rushing!B:R,10,FALSE)</f>
        <v>1.9607843137254902E-2</v>
      </c>
      <c r="AF248" s="64">
        <v>0.04</v>
      </c>
      <c r="AG248" s="63">
        <f>VLOOKUP(A248,Indiv_Receiving!B:U,18,FALSE)/100</f>
        <v>0.78599999999999992</v>
      </c>
      <c r="AH248" s="55">
        <f>VLOOKUP(A248,Indiv_Receiving!B:U,19,FALSE)</f>
        <v>6.5</v>
      </c>
      <c r="AI248" s="65">
        <v>2.5000000000000001E-2</v>
      </c>
    </row>
    <row r="249" spans="1:35" ht="12.75">
      <c r="A249" s="51" t="s">
        <v>466</v>
      </c>
      <c r="B249" s="52" t="s">
        <v>282</v>
      </c>
      <c r="C249" s="53"/>
      <c r="D249" s="66" t="s">
        <v>88</v>
      </c>
      <c r="E249" s="55">
        <f>(M249*0.04)+(N249*4)+(O249*-2)+(Q249*0.1)+(R249*6)+(T249*0.5)+(U249*0.1)+(V249*6)</f>
        <v>36.495900000000006</v>
      </c>
      <c r="F249" s="56"/>
      <c r="G249" s="55">
        <f>E249/J249</f>
        <v>2.4330600000000002</v>
      </c>
      <c r="H249" s="57"/>
      <c r="I249" s="58"/>
      <c r="J249" s="59">
        <v>15</v>
      </c>
      <c r="K249" s="67"/>
      <c r="L249" s="60"/>
      <c r="M249" s="60"/>
      <c r="N249" s="60"/>
      <c r="O249" s="57"/>
      <c r="P249" s="60">
        <f>AC249*VLOOKUP(B249,'Team Projections'!A:V,11,0)*J249</f>
        <v>28.245000000000001</v>
      </c>
      <c r="Q249" s="60">
        <f>AD249*P249</f>
        <v>93.208500000000001</v>
      </c>
      <c r="R249" s="59">
        <f>P249*AE249</f>
        <v>0.42367500000000002</v>
      </c>
      <c r="S249" s="60">
        <f>AF249*VLOOKUP(B249,'Team Projections'!A:V,5,0)*J249</f>
        <v>19.32</v>
      </c>
      <c r="T249" s="60">
        <f>S249*AG249</f>
        <v>16.422000000000001</v>
      </c>
      <c r="U249" s="60">
        <f>AH249*S249</f>
        <v>135.24</v>
      </c>
      <c r="V249" s="59">
        <f>S249*AI249</f>
        <v>0.48300000000000004</v>
      </c>
      <c r="W249" s="58"/>
      <c r="X249" s="64"/>
      <c r="Y249" s="55"/>
      <c r="Z249" s="55"/>
      <c r="AA249" s="64"/>
      <c r="AB249" s="65"/>
      <c r="AC249" s="64">
        <v>7.0000000000000007E-2</v>
      </c>
      <c r="AD249" s="55">
        <f>VLOOKUP(A249,Indiv_Rushing!B:R,14,FALSE)</f>
        <v>3.3</v>
      </c>
      <c r="AE249" s="65">
        <v>1.4999999999999999E-2</v>
      </c>
      <c r="AF249" s="64">
        <v>0.04</v>
      </c>
      <c r="AG249" s="63">
        <v>0.85</v>
      </c>
      <c r="AH249" s="55">
        <f>VLOOKUP(A249,Indiv_Receiving!B:U,19,FALSE)</f>
        <v>7</v>
      </c>
      <c r="AI249" s="65">
        <v>2.5000000000000001E-2</v>
      </c>
    </row>
    <row r="250" spans="1:35" ht="12.75">
      <c r="A250" s="51" t="s">
        <v>467</v>
      </c>
      <c r="B250" s="52" t="s">
        <v>282</v>
      </c>
      <c r="C250" s="53"/>
      <c r="D250" s="69" t="s">
        <v>91</v>
      </c>
      <c r="E250" s="55">
        <f>(M250*0.04)+(N250*4)+(O250*-2)+(Q250*0.1)+(R250*6)+(T250*0.5)+(U250*0.1)+(V250*6)</f>
        <v>91.997010000000003</v>
      </c>
      <c r="F250" s="56"/>
      <c r="G250" s="55">
        <f>E250/J250</f>
        <v>6.5712150000000005</v>
      </c>
      <c r="H250" s="57"/>
      <c r="I250" s="58"/>
      <c r="J250" s="59">
        <v>14</v>
      </c>
      <c r="K250" s="67"/>
      <c r="L250" s="60"/>
      <c r="M250" s="60"/>
      <c r="N250" s="60"/>
      <c r="O250" s="57"/>
      <c r="P250" s="60"/>
      <c r="Q250" s="60"/>
      <c r="R250" s="59"/>
      <c r="S250" s="60">
        <f>AF250*VLOOKUP(B250,'Team Projections'!A:V,5,0)*J250</f>
        <v>67.62</v>
      </c>
      <c r="T250" s="60">
        <f>S250*AG250</f>
        <v>44.696819999999995</v>
      </c>
      <c r="U250" s="60">
        <f>S250*AH250</f>
        <v>493.62600000000003</v>
      </c>
      <c r="V250" s="59">
        <f>S250*AI250</f>
        <v>3.3810000000000002</v>
      </c>
      <c r="W250" s="58"/>
      <c r="X250" s="64"/>
      <c r="Y250" s="55"/>
      <c r="Z250" s="55"/>
      <c r="AA250" s="64"/>
      <c r="AB250" s="65"/>
      <c r="AC250" s="64"/>
      <c r="AD250" s="55"/>
      <c r="AE250" s="65"/>
      <c r="AF250" s="64">
        <v>0.15</v>
      </c>
      <c r="AG250" s="63">
        <f>VLOOKUP(A250,Indiv_Receiving!B:U,18,FALSE)/100</f>
        <v>0.66099999999999992</v>
      </c>
      <c r="AH250" s="55">
        <f>VLOOKUP(A250,Indiv_Receiving!B:U,19,FALSE)</f>
        <v>7.3</v>
      </c>
      <c r="AI250" s="65">
        <v>0.05</v>
      </c>
    </row>
    <row r="251" spans="1:35" ht="12.75">
      <c r="A251" s="68" t="s">
        <v>468</v>
      </c>
      <c r="B251" s="52" t="s">
        <v>282</v>
      </c>
      <c r="C251" s="53"/>
      <c r="D251" s="69" t="s">
        <v>91</v>
      </c>
      <c r="E251" s="55">
        <f>(M251*0.04)+(N251*4)+(O251*-2)+(Q251*0.1)+(R251*6)+(T251*0.5)+(U251*0.1)+(V251*6)</f>
        <v>39.49974000000001</v>
      </c>
      <c r="F251" s="56"/>
      <c r="G251" s="55">
        <f>E251/J251</f>
        <v>2.6333160000000007</v>
      </c>
      <c r="H251" s="57"/>
      <c r="I251" s="58"/>
      <c r="J251" s="59">
        <v>15</v>
      </c>
      <c r="K251" s="67"/>
      <c r="L251" s="60"/>
      <c r="M251" s="60"/>
      <c r="N251" s="60"/>
      <c r="O251" s="57"/>
      <c r="P251" s="60"/>
      <c r="Q251" s="60"/>
      <c r="R251" s="59"/>
      <c r="S251" s="60">
        <f>AF251*VLOOKUP(B251,'Team Projections'!A:V,5,0)*J251</f>
        <v>28.980000000000004</v>
      </c>
      <c r="T251" s="60">
        <f>S251*AG251</f>
        <v>22.778280000000002</v>
      </c>
      <c r="U251" s="60">
        <f>S251*AH251</f>
        <v>237.63600000000002</v>
      </c>
      <c r="V251" s="59">
        <f>S251*AI251</f>
        <v>0.72450000000000014</v>
      </c>
      <c r="W251" s="58"/>
      <c r="X251" s="64"/>
      <c r="Y251" s="55"/>
      <c r="Z251" s="55"/>
      <c r="AA251" s="64"/>
      <c r="AB251" s="65"/>
      <c r="AC251" s="64"/>
      <c r="AD251" s="55"/>
      <c r="AE251" s="65"/>
      <c r="AF251" s="64">
        <v>0.06</v>
      </c>
      <c r="AG251" s="63">
        <f>VLOOKUP(A251,Indiv_Receiving!B:U,18,FALSE)/100</f>
        <v>0.78599999999999992</v>
      </c>
      <c r="AH251" s="55">
        <v>8.1999999999999993</v>
      </c>
      <c r="AI251" s="65">
        <v>2.5000000000000001E-2</v>
      </c>
    </row>
    <row r="252" spans="1:35" ht="12.75">
      <c r="A252" s="51" t="s">
        <v>469</v>
      </c>
      <c r="B252" s="52" t="s">
        <v>282</v>
      </c>
      <c r="C252" s="53"/>
      <c r="D252" s="70" t="s">
        <v>89</v>
      </c>
      <c r="E252" s="55">
        <f>(M252*0.04)+(N252*4)+(O252*-2)+(Q252*0.1)+(R252*6)+(T252*0.5)+(U252*0.1)+(V252*6)</f>
        <v>278.11378500000001</v>
      </c>
      <c r="F252" s="56"/>
      <c r="G252" s="55">
        <f>E252/J252</f>
        <v>18.540918999999999</v>
      </c>
      <c r="H252" s="57"/>
      <c r="I252" s="58"/>
      <c r="J252" s="59">
        <v>15</v>
      </c>
      <c r="K252" s="67"/>
      <c r="L252" s="60"/>
      <c r="M252" s="60"/>
      <c r="N252" s="60"/>
      <c r="O252" s="57"/>
      <c r="P252" s="60">
        <f>AC252*VLOOKUP(B252,'Team Projections'!A:V,11,0)*J252</f>
        <v>4.0350000000000001</v>
      </c>
      <c r="Q252" s="60">
        <f>AD252*P252</f>
        <v>12.105</v>
      </c>
      <c r="R252" s="59">
        <f>P252*AE252</f>
        <v>0.12105</v>
      </c>
      <c r="S252" s="60">
        <f>AF252*VLOOKUP(B252,'Team Projections'!A:V,5,0)*J252</f>
        <v>149.73000000000002</v>
      </c>
      <c r="T252" s="60">
        <f>S252*AG252</f>
        <v>100.16937000000001</v>
      </c>
      <c r="U252" s="60">
        <f>AH252*S252</f>
        <v>1497.3000000000002</v>
      </c>
      <c r="V252" s="59">
        <f>S252*AI252</f>
        <v>12.727050000000002</v>
      </c>
      <c r="W252" s="58"/>
      <c r="X252" s="64"/>
      <c r="Y252" s="55"/>
      <c r="Z252" s="55"/>
      <c r="AA252" s="64"/>
      <c r="AB252" s="65"/>
      <c r="AC252" s="64">
        <v>0.01</v>
      </c>
      <c r="AD252" s="55">
        <f>VLOOKUP(A252,Indiv_Rushing!B:R,14,FALSE)</f>
        <v>3</v>
      </c>
      <c r="AE252" s="65">
        <v>0.03</v>
      </c>
      <c r="AF252" s="64">
        <v>0.31</v>
      </c>
      <c r="AG252" s="63">
        <f>VLOOKUP(A252,Indiv_Receiving!B:U,18,FALSE)/100</f>
        <v>0.66900000000000004</v>
      </c>
      <c r="AH252" s="55">
        <f>VLOOKUP(A252,Indiv_Receiving!B:U,19,FALSE)</f>
        <v>10</v>
      </c>
      <c r="AI252" s="65">
        <v>8.5000000000000006E-2</v>
      </c>
    </row>
    <row r="253" spans="1:35" ht="12.75">
      <c r="A253" s="51" t="s">
        <v>470</v>
      </c>
      <c r="B253" s="52" t="s">
        <v>282</v>
      </c>
      <c r="C253" s="53"/>
      <c r="D253" s="70" t="s">
        <v>89</v>
      </c>
      <c r="E253" s="55">
        <f>(M253*0.04)+(N253*4)+(O253*-2)+(Q253*0.1)+(R253*6)+(T253*0.5)+(U253*0.1)+(V253*6)</f>
        <v>162.19104000000002</v>
      </c>
      <c r="F253" s="56"/>
      <c r="G253" s="55">
        <f>E253/J253</f>
        <v>10.812736000000001</v>
      </c>
      <c r="H253" s="57"/>
      <c r="I253" s="58"/>
      <c r="J253" s="59">
        <v>15</v>
      </c>
      <c r="K253" s="67"/>
      <c r="L253" s="60"/>
      <c r="M253" s="60"/>
      <c r="N253" s="60"/>
      <c r="O253" s="57"/>
      <c r="P253" s="60">
        <f>AC253*VLOOKUP(B253,'Team Projections'!A:V,11,0)*J253</f>
        <v>8.07</v>
      </c>
      <c r="Q253" s="60">
        <f>AD253*P253</f>
        <v>54.069000000000003</v>
      </c>
      <c r="R253" s="59">
        <f>P253*AE253</f>
        <v>0.80700000000000005</v>
      </c>
      <c r="S253" s="60">
        <f>AF253*VLOOKUP(B253,'Team Projections'!A:V,5,0)*J253</f>
        <v>101.43</v>
      </c>
      <c r="T253" s="60">
        <f>S253*AG253</f>
        <v>64.509480000000011</v>
      </c>
      <c r="U253" s="60">
        <f>AH253*S253</f>
        <v>892.58400000000017</v>
      </c>
      <c r="V253" s="59">
        <f>S253*AI253</f>
        <v>5.0715000000000003</v>
      </c>
      <c r="W253" s="58"/>
      <c r="X253" s="64"/>
      <c r="Y253" s="55"/>
      <c r="Z253" s="55"/>
      <c r="AA253" s="64"/>
      <c r="AB253" s="65"/>
      <c r="AC253" s="64">
        <v>0.02</v>
      </c>
      <c r="AD253" s="55">
        <f>VLOOKUP(A253,Indiv_Rushing!B:R,14,FALSE)</f>
        <v>6.7</v>
      </c>
      <c r="AE253" s="65">
        <v>0.1</v>
      </c>
      <c r="AF253" s="64">
        <v>0.21</v>
      </c>
      <c r="AG253" s="63">
        <f>VLOOKUP(A253,Indiv_Receiving!B:U,18,FALSE)/100</f>
        <v>0.63600000000000001</v>
      </c>
      <c r="AH253" s="55">
        <f>VLOOKUP(A253,Indiv_Receiving!B:U,19,FALSE)</f>
        <v>8.8000000000000007</v>
      </c>
      <c r="AI253" s="65">
        <v>0.05</v>
      </c>
    </row>
    <row r="254" spans="1:35" ht="12.75">
      <c r="A254" s="68" t="s">
        <v>471</v>
      </c>
      <c r="B254" s="52" t="s">
        <v>282</v>
      </c>
      <c r="C254" s="53"/>
      <c r="D254" s="70" t="s">
        <v>89</v>
      </c>
      <c r="E254" s="55">
        <f>(M254*0.04)+(N254*4)+(O254*-2)+(Q254*0.1)+(R254*6)+(T254*0.5)+(U254*0.1)+(V254*6)</f>
        <v>63.434322000000009</v>
      </c>
      <c r="F254" s="56"/>
      <c r="G254" s="55">
        <f>E254/J254</f>
        <v>4.5310230000000002</v>
      </c>
      <c r="H254" s="57"/>
      <c r="I254" s="58"/>
      <c r="J254" s="59">
        <v>14</v>
      </c>
      <c r="K254" s="67"/>
      <c r="L254" s="60"/>
      <c r="M254" s="60"/>
      <c r="N254" s="60"/>
      <c r="O254" s="57"/>
      <c r="P254" s="60"/>
      <c r="Q254" s="60"/>
      <c r="R254" s="59"/>
      <c r="S254" s="60">
        <f>AF254*VLOOKUP(B254,'Team Projections'!A:V,5,0)*J254</f>
        <v>40.572000000000003</v>
      </c>
      <c r="T254" s="60">
        <f>S254*AG254</f>
        <v>27.061524000000002</v>
      </c>
      <c r="U254" s="60">
        <f>AH254*S254</f>
        <v>401.66280000000006</v>
      </c>
      <c r="V254" s="59">
        <f>S254*AI254</f>
        <v>1.6228800000000001</v>
      </c>
      <c r="W254" s="58"/>
      <c r="X254" s="64"/>
      <c r="Y254" s="55"/>
      <c r="Z254" s="55"/>
      <c r="AA254" s="64"/>
      <c r="AB254" s="65"/>
      <c r="AC254" s="64"/>
      <c r="AD254" s="55"/>
      <c r="AE254" s="65"/>
      <c r="AF254" s="64">
        <v>0.09</v>
      </c>
      <c r="AG254" s="63">
        <f>VLOOKUP(A254,Indiv_Receiving!B:U,18,FALSE)/100</f>
        <v>0.66700000000000004</v>
      </c>
      <c r="AH254" s="55">
        <f>VLOOKUP(A254,Indiv_Receiving!B:U,19,FALSE)</f>
        <v>9.9</v>
      </c>
      <c r="AI254" s="65">
        <v>0.04</v>
      </c>
    </row>
    <row r="255" spans="1:35" ht="12.75">
      <c r="A255" s="68" t="s">
        <v>1044</v>
      </c>
      <c r="B255" s="52" t="s">
        <v>282</v>
      </c>
      <c r="C255" s="53"/>
      <c r="D255" s="70" t="s">
        <v>89</v>
      </c>
      <c r="E255" s="55">
        <f>(M255*0.04)+(N255*4)+(O255*-2)+(Q255*0.1)+(R255*6)+(T255*0.5)+(U255*0.1)+(V255*6)</f>
        <v>26.259100000000007</v>
      </c>
      <c r="F255" s="56"/>
      <c r="G255" s="55">
        <f>E255/J255</f>
        <v>1.8756500000000005</v>
      </c>
      <c r="H255" s="57"/>
      <c r="I255" s="58"/>
      <c r="J255" s="59">
        <v>14</v>
      </c>
      <c r="K255" s="67"/>
      <c r="L255" s="60"/>
      <c r="M255" s="60"/>
      <c r="N255" s="60"/>
      <c r="O255" s="57"/>
      <c r="P255" s="60"/>
      <c r="Q255" s="60"/>
      <c r="R255" s="59"/>
      <c r="S255" s="60">
        <f>AF255*VLOOKUP(B255,'Team Projections'!A:V,5,0)*J255</f>
        <v>22.540000000000006</v>
      </c>
      <c r="T255" s="60">
        <f>S255*AG255</f>
        <v>14.651000000000005</v>
      </c>
      <c r="U255" s="60">
        <f>AH255*S255</f>
        <v>135.24000000000004</v>
      </c>
      <c r="V255" s="59">
        <f>S255*AI255</f>
        <v>0.90160000000000029</v>
      </c>
      <c r="W255" s="58"/>
      <c r="X255" s="64"/>
      <c r="Y255" s="55"/>
      <c r="Z255" s="55"/>
      <c r="AA255" s="64"/>
      <c r="AB255" s="65"/>
      <c r="AC255" s="64"/>
      <c r="AD255" s="55"/>
      <c r="AE255" s="65"/>
      <c r="AF255" s="64">
        <v>0.05</v>
      </c>
      <c r="AG255" s="63">
        <v>0.65</v>
      </c>
      <c r="AH255" s="55">
        <v>6</v>
      </c>
      <c r="AI255" s="65">
        <v>0.04</v>
      </c>
    </row>
    <row r="256" spans="1:35" ht="12.75">
      <c r="A256" s="73" t="s">
        <v>1039</v>
      </c>
      <c r="B256" s="74" t="s">
        <v>292</v>
      </c>
      <c r="C256" s="53"/>
      <c r="D256" s="154" t="s">
        <v>1038</v>
      </c>
      <c r="E256" s="95">
        <v>24.533507499999999</v>
      </c>
      <c r="F256" s="56"/>
      <c r="G256" s="96">
        <v>1.4431475</v>
      </c>
      <c r="H256" s="57"/>
      <c r="I256" s="78"/>
      <c r="J256" s="59">
        <v>17</v>
      </c>
      <c r="K256" s="60"/>
      <c r="L256" s="60"/>
      <c r="M256" s="61"/>
      <c r="N256" s="55"/>
      <c r="O256" s="62"/>
      <c r="P256" s="60">
        <f>AC256*VLOOKUP(B256,'Team Projections'!A:V,11,0)*J256</f>
        <v>13.361999999999998</v>
      </c>
      <c r="Q256" s="60">
        <f>AD256*P256</f>
        <v>46.766999999999996</v>
      </c>
      <c r="R256" s="59">
        <f>P256*AE256</f>
        <v>0.26723999999999998</v>
      </c>
      <c r="S256" s="60">
        <f>AF256*VLOOKUP(B256,'Team Projections'!A:V,5,0)*J256</f>
        <v>15.861000000000001</v>
      </c>
      <c r="T256" s="60">
        <f>S256*AG256</f>
        <v>9.7545149999999996</v>
      </c>
      <c r="U256" s="60">
        <f>AH256*S256</f>
        <v>95.165999999999997</v>
      </c>
      <c r="V256" s="59">
        <f>S256*AI256</f>
        <v>0.31722</v>
      </c>
      <c r="W256" s="78"/>
      <c r="X256" s="63"/>
      <c r="Y256" s="64"/>
      <c r="Z256" s="55"/>
      <c r="AA256" s="64"/>
      <c r="AB256" s="65"/>
      <c r="AC256" s="147">
        <v>0.03</v>
      </c>
      <c r="AD256" s="55">
        <v>3.5</v>
      </c>
      <c r="AE256" s="65">
        <v>0.02</v>
      </c>
      <c r="AF256" s="148">
        <v>0.03</v>
      </c>
      <c r="AG256" s="63">
        <v>0.61499999999999999</v>
      </c>
      <c r="AH256" s="55">
        <v>6</v>
      </c>
      <c r="AI256" s="65">
        <v>0.02</v>
      </c>
    </row>
    <row r="257" spans="1:35" ht="12.75">
      <c r="A257" s="51" t="s">
        <v>553</v>
      </c>
      <c r="B257" s="52" t="s">
        <v>292</v>
      </c>
      <c r="C257" s="53"/>
      <c r="D257" s="54" t="s">
        <v>90</v>
      </c>
      <c r="E257" s="55">
        <f>(M257*0.04)+(N257*4)+(O257*-2)+(Q257*0.1)+(R257*6)+(T257*0.5)+(U257*0.1)+(V257*6)</f>
        <v>256.89280000000002</v>
      </c>
      <c r="F257" s="56"/>
      <c r="G257" s="55">
        <f>E257/J257</f>
        <v>16.055800000000001</v>
      </c>
      <c r="H257" s="57"/>
      <c r="I257" s="58"/>
      <c r="J257" s="59">
        <v>16</v>
      </c>
      <c r="K257" s="60">
        <f>X257*VLOOKUP(B257,'Team Projections'!A:V,5,0)*J257</f>
        <v>497.6</v>
      </c>
      <c r="L257" s="60">
        <f>K257*Y257</f>
        <v>331.40159999999997</v>
      </c>
      <c r="M257" s="61">
        <f>$Z257*K257</f>
        <v>3333.92</v>
      </c>
      <c r="N257" s="55">
        <f>AA257*K257</f>
        <v>21.894400000000005</v>
      </c>
      <c r="O257" s="62">
        <f>AB257*K257</f>
        <v>14.928000000000001</v>
      </c>
      <c r="P257" s="60">
        <f>AC257*VLOOKUP(B257,'Team Projections'!A:V,11,0)*J257</f>
        <v>75.455999999999989</v>
      </c>
      <c r="Q257" s="60">
        <f>AD257*P257</f>
        <v>490.46399999999994</v>
      </c>
      <c r="R257" s="59">
        <f>P257*AE257</f>
        <v>2.7946666666666662</v>
      </c>
      <c r="S257" s="60"/>
      <c r="T257" s="60"/>
      <c r="U257" s="60"/>
      <c r="V257" s="59"/>
      <c r="W257" s="58"/>
      <c r="X257" s="63">
        <v>1</v>
      </c>
      <c r="Y257" s="64">
        <f>VLOOKUP(A257,Indiv_Passing!B:AD,10,FALSE)/100</f>
        <v>0.66599999999999993</v>
      </c>
      <c r="Z257" s="55">
        <f>VLOOKUP(A257,Indiv_Passing!B:AD,19,FALSE)</f>
        <v>6.7</v>
      </c>
      <c r="AA257" s="64">
        <f>VLOOKUP(A257,Indiv_Passing!B:AD,13,FALSE)/100</f>
        <v>4.4000000000000004E-2</v>
      </c>
      <c r="AB257" s="65">
        <f>VLOOKUP(A257,Indiv_Passing!B:AD,15,FALSE)/100</f>
        <v>0.03</v>
      </c>
      <c r="AC257" s="64">
        <v>0.18</v>
      </c>
      <c r="AD257" s="55">
        <v>6.5</v>
      </c>
      <c r="AE257" s="65">
        <f>VLOOKUP(A257,Indiv_Rushing!B:R,10,FALSE)</f>
        <v>3.7037037037037035E-2</v>
      </c>
      <c r="AF257" s="64"/>
      <c r="AG257" s="63"/>
      <c r="AH257" s="55"/>
      <c r="AI257" s="65"/>
    </row>
    <row r="258" spans="1:35" ht="12.75">
      <c r="A258" s="73" t="s">
        <v>693</v>
      </c>
      <c r="B258" s="74" t="s">
        <v>292</v>
      </c>
      <c r="C258" s="53"/>
      <c r="D258" s="54" t="s">
        <v>90</v>
      </c>
      <c r="E258" s="95">
        <f>(M258*0.04)+(N258*4)+(O258*-2)+(Q258*0.1)+(R258*6)+(T258*0.5)+(U258*0.1)+(V258*6)</f>
        <v>11.507000000000001</v>
      </c>
      <c r="F258" s="56"/>
      <c r="G258" s="96">
        <f>E258/J258</f>
        <v>11.507000000000001</v>
      </c>
      <c r="H258" s="57"/>
      <c r="I258" s="78"/>
      <c r="J258" s="59">
        <v>1</v>
      </c>
      <c r="K258" s="60">
        <f>X258*VLOOKUP(B258,'Team Projections'!A:V,5,0)*J258</f>
        <v>31.1</v>
      </c>
      <c r="L258" s="60">
        <f>K258*Y258</f>
        <v>19.1265</v>
      </c>
      <c r="M258" s="61">
        <f>$Z258*K258</f>
        <v>202.15</v>
      </c>
      <c r="N258" s="55">
        <f>AA258*K258</f>
        <v>1.244</v>
      </c>
      <c r="O258" s="62">
        <f>AB258*K258</f>
        <v>0.77750000000000008</v>
      </c>
      <c r="P258" s="105"/>
      <c r="Q258" s="105"/>
      <c r="R258" s="39"/>
      <c r="S258" s="60"/>
      <c r="T258" s="105"/>
      <c r="U258" s="105"/>
      <c r="V258" s="39"/>
      <c r="W258" s="78"/>
      <c r="X258" s="63">
        <v>1</v>
      </c>
      <c r="Y258" s="64">
        <v>0.61499999999999999</v>
      </c>
      <c r="Z258" s="55">
        <v>6.5</v>
      </c>
      <c r="AA258" s="64">
        <v>0.04</v>
      </c>
      <c r="AB258" s="65">
        <v>2.5000000000000001E-2</v>
      </c>
      <c r="AC258" s="104"/>
      <c r="AD258" s="55"/>
      <c r="AE258" s="65"/>
      <c r="AF258" s="104"/>
      <c r="AG258" s="63"/>
      <c r="AH258" s="55"/>
      <c r="AI258" s="65"/>
    </row>
    <row r="259" spans="1:35" ht="12.75">
      <c r="A259" s="51" t="s">
        <v>555</v>
      </c>
      <c r="B259" s="52" t="s">
        <v>292</v>
      </c>
      <c r="C259" s="53"/>
      <c r="D259" s="66" t="s">
        <v>88</v>
      </c>
      <c r="E259" s="55">
        <f>(M259*0.04)+(N259*4)+(O259*-2)+(Q259*0.1)+(R259*6)+(T259*0.5)+(U259*0.1)+(V259*6)</f>
        <v>168.72196609025031</v>
      </c>
      <c r="F259" s="56"/>
      <c r="G259" s="55">
        <f>E259/J259</f>
        <v>11.635997661396573</v>
      </c>
      <c r="H259" s="57"/>
      <c r="I259" s="58"/>
      <c r="J259" s="59">
        <v>14.5</v>
      </c>
      <c r="K259" s="67"/>
      <c r="L259" s="60"/>
      <c r="M259" s="60"/>
      <c r="N259" s="60"/>
      <c r="O259" s="57"/>
      <c r="P259" s="60">
        <f>AC259*VLOOKUP(B259,'Team Projections'!A:V,11,0)*J259</f>
        <v>208.94499999999999</v>
      </c>
      <c r="Q259" s="60">
        <f>AD259*P259</f>
        <v>814.88549999999998</v>
      </c>
      <c r="R259" s="59">
        <f>P259*AE259</f>
        <v>7.0657729468599024</v>
      </c>
      <c r="S259" s="60">
        <f>AF259*VLOOKUP(B259,'Team Projections'!A:V,5,0)*J259</f>
        <v>45.095000000000006</v>
      </c>
      <c r="T259" s="60">
        <f>S259*AG259</f>
        <v>36.301475000000003</v>
      </c>
      <c r="U259" s="60">
        <f>AH259*S259</f>
        <v>184.8895</v>
      </c>
      <c r="V259" s="59">
        <f>S259*AI259</f>
        <v>1.3665151515151517</v>
      </c>
      <c r="W259" s="58"/>
      <c r="X259" s="64"/>
      <c r="Y259" s="55"/>
      <c r="Z259" s="55"/>
      <c r="AA259" s="64"/>
      <c r="AB259" s="65"/>
      <c r="AC259" s="64">
        <v>0.55000000000000004</v>
      </c>
      <c r="AD259" s="55">
        <f>VLOOKUP(A259,Indiv_Rushing!B:R,14,FALSE)</f>
        <v>3.9</v>
      </c>
      <c r="AE259" s="65">
        <f>VLOOKUP(A259,Indiv_Rushing!B:R,10,FALSE)</f>
        <v>3.3816425120772944E-2</v>
      </c>
      <c r="AF259" s="64">
        <v>0.1</v>
      </c>
      <c r="AG259" s="63">
        <f>VLOOKUP(A259,Indiv_Receiving!B:U,18,FALSE)/100</f>
        <v>0.80500000000000005</v>
      </c>
      <c r="AH259" s="55">
        <f>VLOOKUP(A259,Indiv_Receiving!B:U,19,FALSE)</f>
        <v>4.0999999999999996</v>
      </c>
      <c r="AI259" s="65">
        <f>VLOOKUP(A259,Indiv_Receiving!B:U,12,FALSE)</f>
        <v>3.0303030303030304E-2</v>
      </c>
    </row>
    <row r="260" spans="1:35" ht="12.75">
      <c r="A260" s="51" t="s">
        <v>556</v>
      </c>
      <c r="B260" s="52" t="s">
        <v>292</v>
      </c>
      <c r="C260" s="53"/>
      <c r="D260" s="66" t="s">
        <v>88</v>
      </c>
      <c r="E260" s="55">
        <f>(M260*0.04)+(N260*4)+(O260*-2)+(Q260*0.1)+(R260*6)+(T260*0.5)+(U260*0.1)+(V260*6)</f>
        <v>93.758729999999986</v>
      </c>
      <c r="F260" s="56"/>
      <c r="G260" s="55">
        <f>E260/J260</f>
        <v>6.2505819999999988</v>
      </c>
      <c r="H260" s="57"/>
      <c r="I260" s="58"/>
      <c r="J260" s="59">
        <v>15</v>
      </c>
      <c r="K260" s="67"/>
      <c r="L260" s="60"/>
      <c r="M260" s="60"/>
      <c r="N260" s="60"/>
      <c r="O260" s="57"/>
      <c r="P260" s="60">
        <f>AC260*VLOOKUP(B260,'Team Projections'!A:V,11,0)*J260</f>
        <v>96.284999999999997</v>
      </c>
      <c r="Q260" s="60">
        <f>AD260*P260</f>
        <v>433.28249999999997</v>
      </c>
      <c r="R260" s="59">
        <f>P260*AE260</f>
        <v>0.96284999999999998</v>
      </c>
      <c r="S260" s="60">
        <f>AF260*VLOOKUP(B260,'Team Projections'!A:V,5,0)*J260</f>
        <v>37.32</v>
      </c>
      <c r="T260" s="60">
        <f>S260*AG260</f>
        <v>29.594759999999997</v>
      </c>
      <c r="U260" s="60">
        <f>AH260*S260</f>
        <v>264.97199999999998</v>
      </c>
      <c r="V260" s="59">
        <f>S260*AI260</f>
        <v>0.55979999999999996</v>
      </c>
      <c r="W260" s="58"/>
      <c r="X260" s="64"/>
      <c r="Y260" s="55"/>
      <c r="Z260" s="55"/>
      <c r="AA260" s="64"/>
      <c r="AB260" s="65"/>
      <c r="AC260" s="64">
        <v>0.245</v>
      </c>
      <c r="AD260" s="55">
        <f>VLOOKUP(A260,Indiv_Rushing!B:R,14,FALSE)</f>
        <v>4.5</v>
      </c>
      <c r="AE260" s="65">
        <v>0.01</v>
      </c>
      <c r="AF260" s="64">
        <v>0.08</v>
      </c>
      <c r="AG260" s="63">
        <f>VLOOKUP(A260,Indiv_Receiving!B:U,18,FALSE)/100</f>
        <v>0.79299999999999993</v>
      </c>
      <c r="AH260" s="55">
        <f>VLOOKUP(A260,Indiv_Receiving!B:U,19,FALSE)</f>
        <v>7.1</v>
      </c>
      <c r="AI260" s="65">
        <v>1.4999999999999999E-2</v>
      </c>
    </row>
    <row r="261" spans="1:35" ht="12.75">
      <c r="A261" s="51" t="s">
        <v>557</v>
      </c>
      <c r="B261" s="52" t="s">
        <v>292</v>
      </c>
      <c r="C261" s="53"/>
      <c r="D261" s="69" t="s">
        <v>91</v>
      </c>
      <c r="E261" s="55">
        <f>(M261*0.04)+(N261*4)+(O261*-2)+(Q261*0.1)+(R261*6)+(T261*0.5)+(U261*0.1)+(V261*6)</f>
        <v>97.032000000000011</v>
      </c>
      <c r="F261" s="56"/>
      <c r="G261" s="55">
        <f>E261/J261</f>
        <v>6.4688000000000008</v>
      </c>
      <c r="H261" s="57"/>
      <c r="I261" s="58"/>
      <c r="J261" s="59">
        <v>15</v>
      </c>
      <c r="K261" s="67"/>
      <c r="L261" s="60"/>
      <c r="M261" s="60"/>
      <c r="N261" s="60"/>
      <c r="O261" s="57"/>
      <c r="P261" s="60"/>
      <c r="Q261" s="60"/>
      <c r="R261" s="59"/>
      <c r="S261" s="60">
        <f>AF261*VLOOKUP(B261,'Team Projections'!A:V,5,0)*J261</f>
        <v>74.64</v>
      </c>
      <c r="T261" s="60">
        <f>S261*AG261</f>
        <v>50.755200000000002</v>
      </c>
      <c r="U261" s="60">
        <f>S261*AH261</f>
        <v>515.01600000000008</v>
      </c>
      <c r="V261" s="59">
        <f>S261*AI261</f>
        <v>3.3588</v>
      </c>
      <c r="W261" s="58"/>
      <c r="X261" s="64"/>
      <c r="Y261" s="55"/>
      <c r="Z261" s="55"/>
      <c r="AA261" s="64"/>
      <c r="AB261" s="65"/>
      <c r="AC261" s="64"/>
      <c r="AD261" s="55"/>
      <c r="AE261" s="65"/>
      <c r="AF261" s="64">
        <v>0.16</v>
      </c>
      <c r="AG261" s="63">
        <f>VLOOKUP(A261,Indiv_Receiving!B:U,18,FALSE)/100</f>
        <v>0.68</v>
      </c>
      <c r="AH261" s="55">
        <f>VLOOKUP(A261,Indiv_Receiving!B:U,19,FALSE)</f>
        <v>6.9</v>
      </c>
      <c r="AI261" s="65">
        <v>4.4999999999999998E-2</v>
      </c>
    </row>
    <row r="262" spans="1:35" ht="12.75">
      <c r="A262" s="51" t="s">
        <v>641</v>
      </c>
      <c r="B262" s="52" t="s">
        <v>292</v>
      </c>
      <c r="C262" s="53"/>
      <c r="D262" s="69" t="s">
        <v>91</v>
      </c>
      <c r="E262" s="55">
        <f>(M262*0.04)+(N262*4)+(O262*-2)+(Q262*0.1)+(R262*6)+(T262*0.5)+(U262*0.1)+(V262*6)</f>
        <v>34.089487500000004</v>
      </c>
      <c r="F262" s="56"/>
      <c r="G262" s="55">
        <f>E262/J262</f>
        <v>2.2726325000000003</v>
      </c>
      <c r="H262" s="57"/>
      <c r="I262" s="58"/>
      <c r="J262" s="59">
        <v>15</v>
      </c>
      <c r="K262" s="67"/>
      <c r="L262" s="60"/>
      <c r="M262" s="60"/>
      <c r="N262" s="60"/>
      <c r="O262" s="57"/>
      <c r="P262" s="60"/>
      <c r="Q262" s="60"/>
      <c r="R262" s="59"/>
      <c r="S262" s="60">
        <f>AF262*VLOOKUP(B262,'Team Projections'!A:V,5,0)*J262</f>
        <v>23.325000000000003</v>
      </c>
      <c r="T262" s="60">
        <f>S262*AG262</f>
        <v>17.796975000000003</v>
      </c>
      <c r="U262" s="60">
        <f>S262*AH262</f>
        <v>188.9325</v>
      </c>
      <c r="V262" s="59">
        <f>S262*AI262</f>
        <v>1.049625</v>
      </c>
      <c r="W262" s="58"/>
      <c r="X262" s="64"/>
      <c r="Y262" s="55"/>
      <c r="Z262" s="55"/>
      <c r="AA262" s="64"/>
      <c r="AB262" s="65"/>
      <c r="AC262" s="64"/>
      <c r="AD262" s="55"/>
      <c r="AE262" s="65"/>
      <c r="AF262" s="64">
        <v>0.05</v>
      </c>
      <c r="AG262" s="63">
        <f>VLOOKUP(A262,Indiv_Receiving!B:U,18,FALSE)/100</f>
        <v>0.76300000000000001</v>
      </c>
      <c r="AH262" s="55">
        <f>VLOOKUP(A262,Indiv_Receiving!B:U,19,FALSE)</f>
        <v>8.1</v>
      </c>
      <c r="AI262" s="65">
        <v>4.4999999999999998E-2</v>
      </c>
    </row>
    <row r="263" spans="1:35" ht="12.75">
      <c r="A263" s="51" t="s">
        <v>559</v>
      </c>
      <c r="B263" s="52" t="s">
        <v>292</v>
      </c>
      <c r="C263" s="53"/>
      <c r="D263" s="70" t="s">
        <v>89</v>
      </c>
      <c r="E263" s="55">
        <f>(M263*0.04)+(N263*4)+(O263*-2)+(Q263*0.1)+(R263*6)+(T263*0.5)+(U263*0.1)+(V263*6)</f>
        <v>108.06289363636364</v>
      </c>
      <c r="F263" s="56"/>
      <c r="G263" s="55">
        <f>E263/J263</f>
        <v>7.2041929090909091</v>
      </c>
      <c r="H263" s="57"/>
      <c r="I263" s="58"/>
      <c r="J263" s="59">
        <v>15</v>
      </c>
      <c r="K263" s="67"/>
      <c r="L263" s="60"/>
      <c r="M263" s="60"/>
      <c r="N263" s="60"/>
      <c r="O263" s="57"/>
      <c r="P263" s="60">
        <f>AC263*VLOOKUP(B263,'Team Projections'!A:V,11,0)*J263</f>
        <v>9.8250000000000011</v>
      </c>
      <c r="Q263" s="60">
        <f>AD263*P263</f>
        <v>52.072500000000005</v>
      </c>
      <c r="R263" s="59">
        <f>P263*AE263</f>
        <v>0.19650000000000004</v>
      </c>
      <c r="S263" s="60">
        <f>AF263*VLOOKUP(B263,'Team Projections'!A:V,5,0)*J263</f>
        <v>74.64</v>
      </c>
      <c r="T263" s="60">
        <f>S263*AG263</f>
        <v>56.651760000000003</v>
      </c>
      <c r="U263" s="60">
        <f>AH263*S263</f>
        <v>529.94399999999996</v>
      </c>
      <c r="V263" s="59">
        <f>S263*AI263</f>
        <v>3.392727272727273</v>
      </c>
      <c r="W263" s="58"/>
      <c r="X263" s="64"/>
      <c r="Y263" s="55"/>
      <c r="Z263" s="55"/>
      <c r="AA263" s="64"/>
      <c r="AB263" s="65"/>
      <c r="AC263" s="64">
        <v>2.5000000000000001E-2</v>
      </c>
      <c r="AD263" s="55">
        <f>VLOOKUP(A263,Indiv_Rushing!B:R,14,FALSE)</f>
        <v>5.3</v>
      </c>
      <c r="AE263" s="65">
        <v>0.02</v>
      </c>
      <c r="AF263" s="64">
        <v>0.16</v>
      </c>
      <c r="AG263" s="63">
        <f>VLOOKUP(A263,Indiv_Receiving!B:U,18,FALSE)/100</f>
        <v>0.75900000000000001</v>
      </c>
      <c r="AH263" s="55">
        <f>VLOOKUP(A263,Indiv_Receiving!B:U,19,FALSE)</f>
        <v>7.1</v>
      </c>
      <c r="AI263" s="65">
        <f>VLOOKUP(A263,Indiv_Receiving!B:U,12,FALSE)</f>
        <v>4.5454545454545456E-2</v>
      </c>
    </row>
    <row r="264" spans="1:35" ht="12.75">
      <c r="A264" s="51" t="s">
        <v>382</v>
      </c>
      <c r="B264" s="52" t="s">
        <v>292</v>
      </c>
      <c r="C264" s="53"/>
      <c r="D264" s="70" t="s">
        <v>89</v>
      </c>
      <c r="E264" s="55">
        <f>(M264*0.04)+(N264*4)+(O264*-2)+(Q264*0.1)+(R264*6)+(T264*0.5)+(U264*0.1)+(V264*6)</f>
        <v>63.910500000000006</v>
      </c>
      <c r="F264" s="56"/>
      <c r="G264" s="55">
        <f>E264/J264</f>
        <v>4.2607000000000008</v>
      </c>
      <c r="H264" s="57"/>
      <c r="I264" s="58"/>
      <c r="J264" s="59">
        <v>15</v>
      </c>
      <c r="K264" s="67"/>
      <c r="L264" s="60"/>
      <c r="M264" s="60"/>
      <c r="N264" s="60"/>
      <c r="O264" s="57"/>
      <c r="P264" s="60"/>
      <c r="Q264" s="60"/>
      <c r="R264" s="59"/>
      <c r="S264" s="60">
        <f>AF264*VLOOKUP(B264,'Team Projections'!A:V,5,0)*J264</f>
        <v>46.650000000000006</v>
      </c>
      <c r="T264" s="60">
        <f>S264*AG264</f>
        <v>28.923000000000002</v>
      </c>
      <c r="U264" s="60">
        <f>AH264*S264</f>
        <v>354.54</v>
      </c>
      <c r="V264" s="59">
        <f>S264*AI264</f>
        <v>2.3325000000000005</v>
      </c>
      <c r="W264" s="58"/>
      <c r="X264" s="64"/>
      <c r="Y264" s="55"/>
      <c r="Z264" s="55"/>
      <c r="AA264" s="64"/>
      <c r="AB264" s="65"/>
      <c r="AC264" s="64"/>
      <c r="AD264" s="55"/>
      <c r="AE264" s="65"/>
      <c r="AF264" s="64">
        <v>0.1</v>
      </c>
      <c r="AG264" s="63">
        <f>VLOOKUP(A264,Indiv_Receiving!B:U,18,FALSE)/100</f>
        <v>0.62</v>
      </c>
      <c r="AH264" s="55">
        <f>VLOOKUP(A264,Indiv_Receiving!B:U,19,FALSE)</f>
        <v>7.6</v>
      </c>
      <c r="AI264" s="65">
        <v>0.05</v>
      </c>
    </row>
    <row r="265" spans="1:35" ht="12.75">
      <c r="A265" s="51" t="s">
        <v>642</v>
      </c>
      <c r="B265" s="52" t="s">
        <v>292</v>
      </c>
      <c r="C265" s="53"/>
      <c r="D265" s="70" t="s">
        <v>89</v>
      </c>
      <c r="E265" s="55">
        <f>(M265*0.04)+(N265*4)+(O265*-2)+(Q265*0.1)+(R265*6)+(T265*0.5)+(U265*0.1)+(V265*6)</f>
        <v>48.90514055813955</v>
      </c>
      <c r="F265" s="56"/>
      <c r="G265" s="55">
        <f>E265/J265</f>
        <v>3.4932243255813966</v>
      </c>
      <c r="H265" s="57"/>
      <c r="I265" s="58"/>
      <c r="J265" s="59">
        <v>14</v>
      </c>
      <c r="K265" s="67"/>
      <c r="L265" s="60"/>
      <c r="M265" s="60"/>
      <c r="N265" s="60"/>
      <c r="O265" s="57"/>
      <c r="P265" s="60"/>
      <c r="Q265" s="60"/>
      <c r="R265" s="59"/>
      <c r="S265" s="60">
        <f>AF265*VLOOKUP(B265,'Team Projections'!A:V,5,0)*J265</f>
        <v>30.478000000000009</v>
      </c>
      <c r="T265" s="60">
        <f>S265*AG265</f>
        <v>19.262096000000007</v>
      </c>
      <c r="U265" s="60">
        <f>AH265*S265</f>
        <v>265.15860000000004</v>
      </c>
      <c r="V265" s="59">
        <f>S265*AI265</f>
        <v>2.1263720930232566</v>
      </c>
      <c r="W265" s="58"/>
      <c r="X265" s="64"/>
      <c r="Y265" s="55"/>
      <c r="Z265" s="55"/>
      <c r="AA265" s="64"/>
      <c r="AB265" s="65"/>
      <c r="AC265" s="64"/>
      <c r="AD265" s="55"/>
      <c r="AE265" s="65"/>
      <c r="AF265" s="64">
        <v>7.0000000000000007E-2</v>
      </c>
      <c r="AG265" s="63">
        <f>VLOOKUP(A265,Indiv_Receiving!B:U,18,FALSE)/100</f>
        <v>0.63200000000000001</v>
      </c>
      <c r="AH265" s="55">
        <f>VLOOKUP(A265,Indiv_Receiving!B:U,19,FALSE)</f>
        <v>8.6999999999999993</v>
      </c>
      <c r="AI265" s="65">
        <f>VLOOKUP(A265,Indiv_Receiving!B:U,12,FALSE)</f>
        <v>6.9767441860465115E-2</v>
      </c>
    </row>
    <row r="266" spans="1:35" ht="12.75">
      <c r="A266" s="51" t="s">
        <v>561</v>
      </c>
      <c r="B266" s="52" t="s">
        <v>292</v>
      </c>
      <c r="C266" s="53"/>
      <c r="D266" s="70" t="s">
        <v>89</v>
      </c>
      <c r="E266" s="55">
        <f>(M266*0.04)+(N266*4)+(O266*-2)+(Q266*0.1)+(R266*6)+(T266*0.5)+(U266*0.1)+(V266*6)</f>
        <v>45.994567500000016</v>
      </c>
      <c r="F266" s="56"/>
      <c r="G266" s="55">
        <f>E266/J266</f>
        <v>3.0663045000000011</v>
      </c>
      <c r="H266" s="57"/>
      <c r="I266" s="58"/>
      <c r="J266" s="59">
        <v>15</v>
      </c>
      <c r="K266" s="67"/>
      <c r="L266" s="60"/>
      <c r="M266" s="60"/>
      <c r="N266" s="60"/>
      <c r="O266" s="57"/>
      <c r="P266" s="60"/>
      <c r="Q266" s="60"/>
      <c r="R266" s="59"/>
      <c r="S266" s="60">
        <f>AF266*VLOOKUP(B266,'Team Projections'!A:V,5,0)*J266</f>
        <v>32.655000000000008</v>
      </c>
      <c r="T266" s="60">
        <f>S266*AG266</f>
        <v>24.066735000000005</v>
      </c>
      <c r="U266" s="60">
        <f>AH266*S266</f>
        <v>261.24000000000007</v>
      </c>
      <c r="V266" s="59">
        <f>S266*AI266</f>
        <v>1.3062000000000002</v>
      </c>
      <c r="W266" s="58"/>
      <c r="X266" s="64"/>
      <c r="Y266" s="55"/>
      <c r="Z266" s="55"/>
      <c r="AA266" s="64"/>
      <c r="AB266" s="65"/>
      <c r="AC266" s="64"/>
      <c r="AD266" s="55"/>
      <c r="AE266" s="65"/>
      <c r="AF266" s="64">
        <v>7.0000000000000007E-2</v>
      </c>
      <c r="AG266" s="63">
        <f>VLOOKUP(A266,Indiv_Receiving!B:U,18,FALSE)/100</f>
        <v>0.73699999999999999</v>
      </c>
      <c r="AH266" s="55">
        <f>VLOOKUP(A266,Indiv_Receiving!B:U,19,FALSE)</f>
        <v>8</v>
      </c>
      <c r="AI266" s="65">
        <v>0.04</v>
      </c>
    </row>
    <row r="267" spans="1:35" ht="12.75">
      <c r="A267" s="51" t="s">
        <v>558</v>
      </c>
      <c r="B267" s="52" t="s">
        <v>292</v>
      </c>
      <c r="C267" s="53"/>
      <c r="D267" s="70" t="s">
        <v>89</v>
      </c>
      <c r="E267" s="55">
        <f>(M267*0.04)+(N267*4)+(O267*-2)+(Q267*0.1)+(R267*6)+(T267*0.5)+(U267*0.1)+(V267*6)</f>
        <v>31.050240000000002</v>
      </c>
      <c r="F267" s="56"/>
      <c r="G267" s="55">
        <f>E267/J267</f>
        <v>2.0700160000000003</v>
      </c>
      <c r="H267" s="57"/>
      <c r="I267" s="58"/>
      <c r="J267" s="59">
        <v>15</v>
      </c>
      <c r="K267" s="67"/>
      <c r="L267" s="60"/>
      <c r="M267" s="60"/>
      <c r="N267" s="60"/>
      <c r="O267" s="57"/>
      <c r="P267" s="60"/>
      <c r="Q267" s="60"/>
      <c r="R267" s="59"/>
      <c r="S267" s="60">
        <f>AF267*VLOOKUP(B267,'Team Projections'!A:V,5,0)*J267</f>
        <v>37.32</v>
      </c>
      <c r="T267" s="60">
        <f>S267*AG267</f>
        <v>13.584479999999999</v>
      </c>
      <c r="U267" s="60">
        <f>AH267*S267</f>
        <v>97.032000000000011</v>
      </c>
      <c r="V267" s="59">
        <f>S267*AI267</f>
        <v>2.4258000000000002</v>
      </c>
      <c r="W267" s="58"/>
      <c r="X267" s="64"/>
      <c r="Y267" s="55"/>
      <c r="Z267" s="55"/>
      <c r="AA267" s="64"/>
      <c r="AB267" s="65"/>
      <c r="AC267" s="64"/>
      <c r="AD267" s="55"/>
      <c r="AE267" s="65"/>
      <c r="AF267" s="64">
        <v>0.08</v>
      </c>
      <c r="AG267" s="63">
        <f>VLOOKUP(A267,Indiv_Receiving!B:U,18,FALSE)/100</f>
        <v>0.36399999999999999</v>
      </c>
      <c r="AH267" s="55">
        <f>VLOOKUP(A267,Indiv_Receiving!B:U,19,FALSE)</f>
        <v>2.6</v>
      </c>
      <c r="AI267" s="65">
        <v>6.5000000000000002E-2</v>
      </c>
    </row>
    <row r="268" spans="1:35" ht="12.75">
      <c r="A268" s="51" t="s">
        <v>562</v>
      </c>
      <c r="B268" s="52" t="s">
        <v>292</v>
      </c>
      <c r="C268" s="53"/>
      <c r="D268" s="70" t="s">
        <v>89</v>
      </c>
      <c r="E268" s="55">
        <f>(M268*0.04)+(N268*4)+(O268*-2)+(Q268*0.1)+(R268*6)+(T268*0.5)+(U268*0.1)+(V268*6)</f>
        <v>9.3066750000000003</v>
      </c>
      <c r="F268" s="56"/>
      <c r="G268" s="55">
        <f>E268/J268</f>
        <v>0.62044500000000002</v>
      </c>
      <c r="H268" s="57"/>
      <c r="I268" s="58"/>
      <c r="J268" s="59">
        <v>15</v>
      </c>
      <c r="K268" s="67"/>
      <c r="L268" s="60"/>
      <c r="M268" s="60"/>
      <c r="N268" s="60"/>
      <c r="O268" s="57"/>
      <c r="P268" s="60"/>
      <c r="Q268" s="60"/>
      <c r="R268" s="59"/>
      <c r="S268" s="60">
        <f>AF268*VLOOKUP(B268,'Team Projections'!A:V,5,0)*J268</f>
        <v>13.995000000000001</v>
      </c>
      <c r="T268" s="60">
        <f>S268*AG268</f>
        <v>3.4987500000000002</v>
      </c>
      <c r="U268" s="60">
        <f>AH268*S268</f>
        <v>41.984999999999999</v>
      </c>
      <c r="V268" s="59">
        <f>S268*AI268</f>
        <v>0.55980000000000008</v>
      </c>
      <c r="W268" s="58"/>
      <c r="X268" s="64"/>
      <c r="Y268" s="55"/>
      <c r="Z268" s="55"/>
      <c r="AA268" s="64"/>
      <c r="AB268" s="65"/>
      <c r="AC268" s="64"/>
      <c r="AD268" s="55"/>
      <c r="AE268" s="65"/>
      <c r="AF268" s="64">
        <v>0.03</v>
      </c>
      <c r="AG268" s="63">
        <f>VLOOKUP(A268,Indiv_Receiving!B:U,18,FALSE)/100</f>
        <v>0.25</v>
      </c>
      <c r="AH268" s="55">
        <f>VLOOKUP(A268,Indiv_Receiving!B:U,19,FALSE)</f>
        <v>3</v>
      </c>
      <c r="AI268" s="65">
        <v>0.04</v>
      </c>
    </row>
    <row r="269" spans="1:35" ht="12.75">
      <c r="A269" s="73" t="s">
        <v>1039</v>
      </c>
      <c r="B269" s="74" t="s">
        <v>286</v>
      </c>
      <c r="C269" s="53"/>
      <c r="D269" s="154" t="s">
        <v>1038</v>
      </c>
      <c r="E269" s="95">
        <v>25.272540000000003</v>
      </c>
      <c r="F269" s="56"/>
      <c r="G269" s="96">
        <v>1.4866200000000003</v>
      </c>
      <c r="H269" s="57"/>
      <c r="I269" s="78"/>
      <c r="J269" s="59">
        <v>17</v>
      </c>
      <c r="K269" s="60"/>
      <c r="L269" s="60"/>
      <c r="M269" s="61"/>
      <c r="N269" s="55"/>
      <c r="O269" s="62"/>
      <c r="P269" s="60">
        <f>AC269*VLOOKUP(B269,'Team Projections'!A:V,11,0)*J269</f>
        <v>13.311</v>
      </c>
      <c r="Q269" s="60">
        <f>AD269*P269</f>
        <v>46.588499999999996</v>
      </c>
      <c r="R269" s="59">
        <f>P269*AE269</f>
        <v>0.26622000000000001</v>
      </c>
      <c r="S269" s="60">
        <f>AF269*VLOOKUP(B269,'Team Projections'!A:V,5,0)*J269</f>
        <v>16.524000000000001</v>
      </c>
      <c r="T269" s="60">
        <f>S269*AG269</f>
        <v>10.16226</v>
      </c>
      <c r="U269" s="60">
        <f>AH269*S269</f>
        <v>99.144000000000005</v>
      </c>
      <c r="V269" s="59">
        <f>S269*AI269</f>
        <v>0.33048000000000005</v>
      </c>
      <c r="W269" s="78"/>
      <c r="X269" s="63"/>
      <c r="Y269" s="64"/>
      <c r="Z269" s="55"/>
      <c r="AA269" s="64"/>
      <c r="AB269" s="65"/>
      <c r="AC269" s="147">
        <v>0.03</v>
      </c>
      <c r="AD269" s="55">
        <v>3.5</v>
      </c>
      <c r="AE269" s="65">
        <v>0.02</v>
      </c>
      <c r="AF269" s="148">
        <v>0.03</v>
      </c>
      <c r="AG269" s="63">
        <v>0.61499999999999999</v>
      </c>
      <c r="AH269" s="55">
        <v>6</v>
      </c>
      <c r="AI269" s="65">
        <v>0.02</v>
      </c>
    </row>
    <row r="270" spans="1:35" ht="12.75">
      <c r="A270" s="51" t="s">
        <v>497</v>
      </c>
      <c r="B270" s="52" t="s">
        <v>286</v>
      </c>
      <c r="C270" s="53"/>
      <c r="D270" s="54" t="s">
        <v>90</v>
      </c>
      <c r="E270" s="55">
        <f>(M270*0.04)+(N270*4)+(O270*-2)+(Q270*0.1)+(R270*6)+(T270*0.5)+(U270*0.1)+(V270*6)</f>
        <v>262.94453470588235</v>
      </c>
      <c r="F270" s="56"/>
      <c r="G270" s="55">
        <f>E270/J270</f>
        <v>16.964163529411763</v>
      </c>
      <c r="H270" s="57"/>
      <c r="I270" s="58"/>
      <c r="J270" s="59">
        <v>15.5</v>
      </c>
      <c r="K270" s="60">
        <f>X270*VLOOKUP(B270,'Team Projections'!A:V,5,0)*J270</f>
        <v>502.2</v>
      </c>
      <c r="L270" s="60">
        <f>K270*Y270</f>
        <v>339.98939999999999</v>
      </c>
      <c r="M270" s="61">
        <f>$Z270*K270</f>
        <v>3866.94</v>
      </c>
      <c r="N270" s="55">
        <f>AA270*K270</f>
        <v>26.1144</v>
      </c>
      <c r="O270" s="62">
        <f>AB270*K270</f>
        <v>9.0396000000000001</v>
      </c>
      <c r="P270" s="60">
        <f>AC270*VLOOKUP(B270,'Team Projections'!A:V,11,0)*J270</f>
        <v>28.318500000000004</v>
      </c>
      <c r="Q270" s="60">
        <f>AD270*P270</f>
        <v>118.93770000000002</v>
      </c>
      <c r="R270" s="59">
        <f>P270*AE270</f>
        <v>1.665794117647059</v>
      </c>
      <c r="S270" s="60"/>
      <c r="T270" s="60"/>
      <c r="U270" s="60"/>
      <c r="V270" s="59"/>
      <c r="W270" s="58"/>
      <c r="X270" s="63">
        <v>1</v>
      </c>
      <c r="Y270" s="64">
        <f>VLOOKUP(A270,Indiv_Passing!B:AD,10,FALSE)/100</f>
        <v>0.67700000000000005</v>
      </c>
      <c r="Z270" s="55">
        <f>VLOOKUP(A270,Indiv_Passing!B:AD,19,FALSE)</f>
        <v>7.7</v>
      </c>
      <c r="AA270" s="64">
        <v>5.1999999999999998E-2</v>
      </c>
      <c r="AB270" s="65">
        <f>VLOOKUP(A270,Indiv_Passing!B:AD,15,FALSE)/100</f>
        <v>1.8000000000000002E-2</v>
      </c>
      <c r="AC270" s="64">
        <v>7.0000000000000007E-2</v>
      </c>
      <c r="AD270" s="55">
        <f>VLOOKUP(A270,Indiv_Rushing!B:R,14,FALSE)</f>
        <v>4.2</v>
      </c>
      <c r="AE270" s="65">
        <f>VLOOKUP(A270,Indiv_Rushing!B:R,10,FALSE)</f>
        <v>5.8823529411764705E-2</v>
      </c>
      <c r="AF270" s="64"/>
      <c r="AG270" s="63"/>
      <c r="AH270" s="55"/>
      <c r="AI270" s="65"/>
    </row>
    <row r="271" spans="1:35" ht="12.75">
      <c r="A271" s="73" t="s">
        <v>702</v>
      </c>
      <c r="B271" s="74" t="s">
        <v>286</v>
      </c>
      <c r="C271" s="53"/>
      <c r="D271" s="54" t="s">
        <v>90</v>
      </c>
      <c r="E271" s="95">
        <f>(M271*0.04)+(N271*4)+(O271*-2)+(Q271*0.1)+(R271*6)+(T271*0.5)+(U271*0.1)+(V271*6)</f>
        <v>14.385599999999998</v>
      </c>
      <c r="F271" s="56"/>
      <c r="G271" s="96">
        <f>E271/J271</f>
        <v>9.5903999999999989</v>
      </c>
      <c r="H271" s="57"/>
      <c r="I271" s="78"/>
      <c r="J271" s="59">
        <v>1.5</v>
      </c>
      <c r="K271" s="60">
        <f>X271*VLOOKUP(B271,'Team Projections'!A:V,5,0)*J271</f>
        <v>38.880000000000003</v>
      </c>
      <c r="L271" s="60">
        <f>K271*Y271</f>
        <v>23.911200000000001</v>
      </c>
      <c r="M271" s="61">
        <f>$Z271*K271</f>
        <v>252.72000000000003</v>
      </c>
      <c r="N271" s="55">
        <f>AA271*K271</f>
        <v>1.5552000000000001</v>
      </c>
      <c r="O271" s="62">
        <f>AB271*K271</f>
        <v>0.97200000000000009</v>
      </c>
      <c r="P271" s="105"/>
      <c r="Q271" s="105"/>
      <c r="R271" s="39"/>
      <c r="S271" s="60"/>
      <c r="T271" s="105"/>
      <c r="U271" s="105"/>
      <c r="V271" s="39"/>
      <c r="W271" s="78"/>
      <c r="X271" s="63">
        <v>0.8</v>
      </c>
      <c r="Y271" s="64">
        <v>0.61499999999999999</v>
      </c>
      <c r="Z271" s="55">
        <v>6.5</v>
      </c>
      <c r="AA271" s="64">
        <v>0.04</v>
      </c>
      <c r="AB271" s="65">
        <v>2.5000000000000001E-2</v>
      </c>
      <c r="AC271" s="104"/>
      <c r="AD271" s="55"/>
      <c r="AE271" s="65"/>
      <c r="AF271" s="104"/>
      <c r="AG271" s="63"/>
      <c r="AH271" s="55"/>
      <c r="AI271" s="65"/>
    </row>
    <row r="272" spans="1:35" ht="12.75">
      <c r="A272" s="51" t="s">
        <v>499</v>
      </c>
      <c r="B272" s="52" t="s">
        <v>286</v>
      </c>
      <c r="C272" s="53"/>
      <c r="D272" s="66" t="s">
        <v>88</v>
      </c>
      <c r="E272" s="55">
        <f>(M272*0.04)+(N272*4)+(O272*-2)+(Q272*0.1)+(R272*6)+(T272*0.5)+(U272*0.1)+(V272*6)</f>
        <v>188.60417715789475</v>
      </c>
      <c r="F272" s="56"/>
      <c r="G272" s="55">
        <f>E272/J272</f>
        <v>13.007184631578948</v>
      </c>
      <c r="H272" s="57"/>
      <c r="I272" s="58"/>
      <c r="J272" s="59">
        <v>14.5</v>
      </c>
      <c r="K272" s="67"/>
      <c r="L272" s="60"/>
      <c r="M272" s="60"/>
      <c r="N272" s="60"/>
      <c r="O272" s="57"/>
      <c r="P272" s="60">
        <f>AC272*VLOOKUP(B272,'Team Projections'!A:V,11,0)*J272</f>
        <v>162.73350000000002</v>
      </c>
      <c r="Q272" s="60">
        <f>AD272*P272</f>
        <v>683.48070000000007</v>
      </c>
      <c r="R272" s="59">
        <f>P272*AE272</f>
        <v>4.2824605263157896</v>
      </c>
      <c r="S272" s="60">
        <f>AF272*VLOOKUP(B272,'Team Projections'!A:V,5,0)*J272</f>
        <v>79.866</v>
      </c>
      <c r="T272" s="60">
        <f>S272*AG272</f>
        <v>61.017623999999998</v>
      </c>
      <c r="U272" s="60">
        <f>AH272*S272</f>
        <v>487.18259999999998</v>
      </c>
      <c r="V272" s="59">
        <f>S272*AI272</f>
        <v>2.5557120000000002</v>
      </c>
      <c r="W272" s="58"/>
      <c r="X272" s="64"/>
      <c r="Y272" s="55"/>
      <c r="Z272" s="55"/>
      <c r="AA272" s="64"/>
      <c r="AB272" s="65"/>
      <c r="AC272" s="64">
        <v>0.43</v>
      </c>
      <c r="AD272" s="55">
        <f>VLOOKUP(A272,Indiv_Rushing!B:R,14,FALSE)</f>
        <v>4.2</v>
      </c>
      <c r="AE272" s="65">
        <f>VLOOKUP(A272,Indiv_Rushing!B:R,10,FALSE)</f>
        <v>2.6315789473684209E-2</v>
      </c>
      <c r="AF272" s="64">
        <v>0.17</v>
      </c>
      <c r="AG272" s="63">
        <f>VLOOKUP(A272,Indiv_Receiving!B:U,18,FALSE)/100</f>
        <v>0.76400000000000001</v>
      </c>
      <c r="AH272" s="55">
        <f>VLOOKUP(A272,Indiv_Receiving!B:U,19,FALSE)</f>
        <v>6.1</v>
      </c>
      <c r="AI272" s="65">
        <v>3.2000000000000001E-2</v>
      </c>
    </row>
    <row r="273" spans="1:35" ht="12.75">
      <c r="A273" s="68" t="s">
        <v>500</v>
      </c>
      <c r="B273" s="52" t="s">
        <v>286</v>
      </c>
      <c r="C273" s="53"/>
      <c r="D273" s="66" t="s">
        <v>88</v>
      </c>
      <c r="E273" s="55">
        <f>(M273*0.04)+(N273*4)+(O273*-2)+(Q273*0.1)+(R273*6)+(T273*0.5)+(U273*0.1)+(V273*6)</f>
        <v>46.812046499999994</v>
      </c>
      <c r="F273" s="56"/>
      <c r="G273" s="55">
        <f>E273/J273</f>
        <v>3.2284169999999994</v>
      </c>
      <c r="H273" s="57"/>
      <c r="I273" s="58"/>
      <c r="J273" s="59">
        <v>14.5</v>
      </c>
      <c r="K273" s="67"/>
      <c r="L273" s="60"/>
      <c r="M273" s="60"/>
      <c r="N273" s="60"/>
      <c r="O273" s="57"/>
      <c r="P273" s="60">
        <f>AC273*VLOOKUP(B273,'Team Projections'!A:V,11,0)*J273</f>
        <v>79.474499999999992</v>
      </c>
      <c r="Q273" s="60">
        <f>AD273*P273</f>
        <v>270.21329999999995</v>
      </c>
      <c r="R273" s="59">
        <f>P273*AE273</f>
        <v>1.6557187499999997</v>
      </c>
      <c r="S273" s="60">
        <f>AF273*VLOOKUP(B273,'Team Projections'!A:V,5,0)*J273</f>
        <v>9.3960000000000008</v>
      </c>
      <c r="T273" s="60">
        <f>S273*AG273</f>
        <v>7.6859280000000005</v>
      </c>
      <c r="U273" s="60">
        <f>AH273*S273</f>
        <v>48.859200000000008</v>
      </c>
      <c r="V273" s="59">
        <f>S273*AI273</f>
        <v>0.18792000000000003</v>
      </c>
      <c r="W273" s="58"/>
      <c r="X273" s="64"/>
      <c r="Y273" s="55"/>
      <c r="Z273" s="55"/>
      <c r="AA273" s="64"/>
      <c r="AB273" s="65"/>
      <c r="AC273" s="64">
        <v>0.21</v>
      </c>
      <c r="AD273" s="55">
        <f>VLOOKUP(A273,Indiv_Rushing!B:R,14,FALSE)</f>
        <v>3.4</v>
      </c>
      <c r="AE273" s="65">
        <f>VLOOKUP(A273,Indiv_Rushing!B:R,10,FALSE)</f>
        <v>2.0833333333333332E-2</v>
      </c>
      <c r="AF273" s="64">
        <v>0.02</v>
      </c>
      <c r="AG273" s="63">
        <f>VLOOKUP(A273,Indiv_Receiving!B:U,18,FALSE)/100</f>
        <v>0.81799999999999995</v>
      </c>
      <c r="AH273" s="55">
        <f>VLOOKUP(A273,Indiv_Receiving!B:U,19,FALSE)</f>
        <v>5.2</v>
      </c>
      <c r="AI273" s="65">
        <v>0.02</v>
      </c>
    </row>
    <row r="274" spans="1:35" ht="12.75">
      <c r="A274" s="51" t="s">
        <v>501</v>
      </c>
      <c r="B274" s="52" t="s">
        <v>286</v>
      </c>
      <c r="C274" s="53"/>
      <c r="D274" s="66" t="s">
        <v>88</v>
      </c>
      <c r="E274" s="55">
        <f>(M274*0.04)+(N274*4)+(O274*-2)+(Q274*0.1)+(R274*6)+(T274*0.5)+(U274*0.1)+(V274*6)</f>
        <v>43.321513846153856</v>
      </c>
      <c r="F274" s="56"/>
      <c r="G274" s="55">
        <f>E274/J274</f>
        <v>3.0943938461538467</v>
      </c>
      <c r="H274" s="57"/>
      <c r="I274" s="58"/>
      <c r="J274" s="59">
        <v>14</v>
      </c>
      <c r="K274" s="67"/>
      <c r="L274" s="60"/>
      <c r="M274" s="60"/>
      <c r="N274" s="60"/>
      <c r="O274" s="57"/>
      <c r="P274" s="60">
        <f>AC274*VLOOKUP(B274,'Team Projections'!A:V,11,0)*J274</f>
        <v>51.156000000000006</v>
      </c>
      <c r="Q274" s="60">
        <f>AD274*P274</f>
        <v>194.39280000000002</v>
      </c>
      <c r="R274" s="59">
        <f>P274*AE274</f>
        <v>1.3116923076923077</v>
      </c>
      <c r="S274" s="60">
        <f>AF274*VLOOKUP(B274,'Team Projections'!A:V,5,0)*J274</f>
        <v>18.144000000000002</v>
      </c>
      <c r="T274" s="60">
        <f>S274*AG274</f>
        <v>11.340000000000002</v>
      </c>
      <c r="U274" s="60">
        <f>AH274*S274</f>
        <v>81.64800000000001</v>
      </c>
      <c r="V274" s="59">
        <f>S274*AI274</f>
        <v>0.36288000000000004</v>
      </c>
      <c r="W274" s="58"/>
      <c r="X274" s="64"/>
      <c r="Y274" s="55"/>
      <c r="Z274" s="55"/>
      <c r="AA274" s="64"/>
      <c r="AB274" s="65"/>
      <c r="AC274" s="64">
        <v>0.14000000000000001</v>
      </c>
      <c r="AD274" s="55">
        <f>VLOOKUP(A274,Indiv_Rushing!B:R,14,FALSE)</f>
        <v>3.8</v>
      </c>
      <c r="AE274" s="65">
        <f>VLOOKUP(A274,Indiv_Rushing!B:R,10,FALSE)</f>
        <v>2.564102564102564E-2</v>
      </c>
      <c r="AF274" s="64">
        <v>0.04</v>
      </c>
      <c r="AG274" s="63">
        <f>VLOOKUP(A274,Indiv_Receiving!B:U,18,FALSE)/100</f>
        <v>0.625</v>
      </c>
      <c r="AH274" s="55">
        <v>4.5</v>
      </c>
      <c r="AI274" s="65">
        <v>0.02</v>
      </c>
    </row>
    <row r="275" spans="1:35" ht="12.75">
      <c r="A275" s="73" t="s">
        <v>498</v>
      </c>
      <c r="B275" s="74" t="s">
        <v>286</v>
      </c>
      <c r="C275" s="53"/>
      <c r="D275" s="69" t="s">
        <v>91</v>
      </c>
      <c r="E275" s="95">
        <f>(M275*0.04)+(N275*4)+(O275*-2)+(Q275*0.1)+(R275*6)+(T275*0.5)+(U275*0.1)+(V275*6)</f>
        <v>114.31215900000001</v>
      </c>
      <c r="F275" s="56"/>
      <c r="G275" s="96">
        <f>E275/J275</f>
        <v>7.3749780000000005</v>
      </c>
      <c r="H275" s="57"/>
      <c r="I275" s="78"/>
      <c r="J275" s="59">
        <v>15.5</v>
      </c>
      <c r="K275" s="60">
        <f>X275*VLOOKUP(B275,'Team Projections'!A:V,5,0)*J275</f>
        <v>10.044</v>
      </c>
      <c r="L275" s="60">
        <f>K275*Y275</f>
        <v>5.0220000000000002</v>
      </c>
      <c r="M275" s="61">
        <f>$Z275*K275</f>
        <v>65.286000000000001</v>
      </c>
      <c r="N275" s="55">
        <f>AA275*K275</f>
        <v>0.30131999999999998</v>
      </c>
      <c r="O275" s="62">
        <f>AB275*K275</f>
        <v>1.0044000000000002</v>
      </c>
      <c r="P275" s="60">
        <f>AC275*VLOOKUP(B275,'Team Projections'!A:V,11,0)*J275</f>
        <v>52.591500000000003</v>
      </c>
      <c r="Q275" s="97">
        <f>AD275*P275</f>
        <v>373.39965000000001</v>
      </c>
      <c r="R275" s="98">
        <f>P275*AE275</f>
        <v>6.3109799999999998</v>
      </c>
      <c r="S275" s="60">
        <f>AF275*VLOOKUP(B275,'Team Projections'!A:V,5,0)*J275</f>
        <v>35.154000000000003</v>
      </c>
      <c r="T275" s="99">
        <f>S275*AG275</f>
        <v>26.084268000000002</v>
      </c>
      <c r="U275" s="100">
        <f>AH275*S275</f>
        <v>210.92400000000004</v>
      </c>
      <c r="V275" s="101">
        <f>S275*AI275</f>
        <v>0.52731000000000006</v>
      </c>
      <c r="W275" s="78"/>
      <c r="X275" s="63">
        <v>0.02</v>
      </c>
      <c r="Y275" s="64">
        <f>VLOOKUP(A275,Indiv_Passing!B:AD,10,FALSE)/100</f>
        <v>0.5</v>
      </c>
      <c r="Z275" s="55">
        <v>6.5</v>
      </c>
      <c r="AA275" s="64">
        <v>0.03</v>
      </c>
      <c r="AB275" s="65">
        <v>0.1</v>
      </c>
      <c r="AC275" s="147">
        <v>0.13</v>
      </c>
      <c r="AD275" s="55">
        <f>VLOOKUP(A275,Indiv_Rushing!B:R,14,FALSE)</f>
        <v>7.1</v>
      </c>
      <c r="AE275" s="65">
        <v>0.12</v>
      </c>
      <c r="AF275" s="148">
        <v>7.0000000000000007E-2</v>
      </c>
      <c r="AG275" s="63">
        <f>VLOOKUP(A275,Indiv_Receiving!B:U,18,FALSE)/100</f>
        <v>0.74199999999999999</v>
      </c>
      <c r="AH275" s="55">
        <f>VLOOKUP(A275,Indiv_Receiving!B:U,19,FALSE)</f>
        <v>6</v>
      </c>
      <c r="AI275" s="65">
        <v>1.4999999999999999E-2</v>
      </c>
    </row>
    <row r="276" spans="1:35" ht="12.75">
      <c r="A276" s="51" t="s">
        <v>502</v>
      </c>
      <c r="B276" s="52" t="s">
        <v>286</v>
      </c>
      <c r="C276" s="53"/>
      <c r="D276" s="69" t="s">
        <v>91</v>
      </c>
      <c r="E276" s="55">
        <f>(M276*0.04)+(N276*4)+(O276*-2)+(Q276*0.1)+(R276*6)+(T276*0.5)+(U276*0.1)+(V276*6)</f>
        <v>73.711620000000011</v>
      </c>
      <c r="F276" s="56"/>
      <c r="G276" s="55">
        <f>E276/J276</f>
        <v>5.0835600000000003</v>
      </c>
      <c r="H276" s="57"/>
      <c r="I276" s="58"/>
      <c r="J276" s="59">
        <v>14.5</v>
      </c>
      <c r="K276" s="67"/>
      <c r="L276" s="60"/>
      <c r="M276" s="60"/>
      <c r="N276" s="60"/>
      <c r="O276" s="57"/>
      <c r="P276" s="60"/>
      <c r="Q276" s="60"/>
      <c r="R276" s="59"/>
      <c r="S276" s="60">
        <f>AF276*VLOOKUP(B276,'Team Projections'!A:V,5,0)*J276</f>
        <v>46.980000000000004</v>
      </c>
      <c r="T276" s="60">
        <f>S276*AG276</f>
        <v>35.610840000000003</v>
      </c>
      <c r="U276" s="60">
        <f>S276*AH276</f>
        <v>389.93400000000008</v>
      </c>
      <c r="V276" s="59">
        <f>S276*AI276</f>
        <v>2.8188</v>
      </c>
      <c r="W276" s="58"/>
      <c r="X276" s="64"/>
      <c r="Y276" s="55"/>
      <c r="Z276" s="55"/>
      <c r="AA276" s="64"/>
      <c r="AB276" s="65"/>
      <c r="AC276" s="64"/>
      <c r="AD276" s="55"/>
      <c r="AE276" s="65"/>
      <c r="AF276" s="64">
        <v>0.1</v>
      </c>
      <c r="AG276" s="63">
        <f>VLOOKUP(A276,Indiv_Receiving!B:U,18,FALSE)/100</f>
        <v>0.75800000000000001</v>
      </c>
      <c r="AH276" s="55">
        <f>VLOOKUP(A276,Indiv_Receiving!B:U,19,FALSE)</f>
        <v>8.3000000000000007</v>
      </c>
      <c r="AI276" s="65">
        <f>VLOOKUP(A276,Indiv_Receiving!B:U,12,FALSE)</f>
        <v>0.06</v>
      </c>
    </row>
    <row r="277" spans="1:35" ht="12.75">
      <c r="A277" s="51" t="s">
        <v>632</v>
      </c>
      <c r="B277" s="52" t="s">
        <v>286</v>
      </c>
      <c r="C277" s="53"/>
      <c r="D277" s="69" t="s">
        <v>91</v>
      </c>
      <c r="E277" s="55">
        <f>(M277*0.04)+(N277*4)+(O277*-2)+(Q277*0.1)+(R277*6)+(T277*0.5)+(U277*0.1)+(V277*6)</f>
        <v>63.592128000000002</v>
      </c>
      <c r="F277" s="56"/>
      <c r="G277" s="55">
        <f>E277/J277</f>
        <v>4.3856640000000002</v>
      </c>
      <c r="H277" s="57"/>
      <c r="I277" s="58"/>
      <c r="J277" s="59">
        <v>14.5</v>
      </c>
      <c r="K277" s="67"/>
      <c r="L277" s="60"/>
      <c r="M277" s="60"/>
      <c r="N277" s="60"/>
      <c r="O277" s="57"/>
      <c r="P277" s="60"/>
      <c r="Q277" s="60"/>
      <c r="R277" s="59"/>
      <c r="S277" s="60">
        <f>AF277*VLOOKUP(B277,'Team Projections'!A:V,5,0)*J277</f>
        <v>37.584000000000003</v>
      </c>
      <c r="T277" s="60">
        <f>S277*AG277</f>
        <v>27.962496000000005</v>
      </c>
      <c r="U277" s="60">
        <f>S277*AH277</f>
        <v>360.8064</v>
      </c>
      <c r="V277" s="59">
        <f>S277*AI277</f>
        <v>2.2550400000000002</v>
      </c>
      <c r="W277" s="58"/>
      <c r="X277" s="64"/>
      <c r="Y277" s="55"/>
      <c r="Z277" s="55"/>
      <c r="AA277" s="64"/>
      <c r="AB277" s="65"/>
      <c r="AC277" s="64"/>
      <c r="AD277" s="55"/>
      <c r="AE277" s="65"/>
      <c r="AF277" s="64">
        <v>0.08</v>
      </c>
      <c r="AG277" s="63">
        <f>VLOOKUP(A277,Indiv_Receiving!B:U,18,FALSE)/100</f>
        <v>0.74400000000000011</v>
      </c>
      <c r="AH277" s="55">
        <f>VLOOKUP(A277,Indiv_Receiving!B:U,19,FALSE)</f>
        <v>9.6</v>
      </c>
      <c r="AI277" s="65">
        <v>0.06</v>
      </c>
    </row>
    <row r="278" spans="1:35" ht="12.75">
      <c r="A278" s="51" t="s">
        <v>503</v>
      </c>
      <c r="B278" s="52" t="s">
        <v>286</v>
      </c>
      <c r="C278" s="53"/>
      <c r="D278" s="70" t="s">
        <v>89</v>
      </c>
      <c r="E278" s="55">
        <f>(M278*0.04)+(N278*4)+(O278*-2)+(Q278*0.1)+(R278*6)+(T278*0.5)+(U278*0.1)+(V278*6)</f>
        <v>211.57011</v>
      </c>
      <c r="F278" s="56"/>
      <c r="G278" s="55">
        <f>E278/J278</f>
        <v>14.104673999999999</v>
      </c>
      <c r="H278" s="57"/>
      <c r="I278" s="58"/>
      <c r="J278" s="59">
        <v>15</v>
      </c>
      <c r="K278" s="67"/>
      <c r="L278" s="60"/>
      <c r="M278" s="60"/>
      <c r="N278" s="60"/>
      <c r="O278" s="57"/>
      <c r="P278" s="60">
        <f>AC278*VLOOKUP(B278,'Team Projections'!A:V,11,0)*J278</f>
        <v>1.9575</v>
      </c>
      <c r="Q278" s="60">
        <f>AD278*P278</f>
        <v>13.702500000000001</v>
      </c>
      <c r="R278" s="59">
        <f>P278*AE278</f>
        <v>0</v>
      </c>
      <c r="S278" s="60">
        <f>AF278*VLOOKUP(B278,'Team Projections'!A:V,5,0)*J278</f>
        <v>126.35999999999999</v>
      </c>
      <c r="T278" s="60">
        <f>S278*AG278</f>
        <v>91.863719999999986</v>
      </c>
      <c r="U278" s="60">
        <f>AH278*S278</f>
        <v>1149.8759999999997</v>
      </c>
      <c r="V278" s="59">
        <f>S278*AI278</f>
        <v>8.2134</v>
      </c>
      <c r="W278" s="58"/>
      <c r="X278" s="64"/>
      <c r="Y278" s="55"/>
      <c r="Z278" s="55"/>
      <c r="AA278" s="64"/>
      <c r="AB278" s="65"/>
      <c r="AC278" s="64">
        <v>5.0000000000000001E-3</v>
      </c>
      <c r="AD278" s="55">
        <f>VLOOKUP(A278,Indiv_Rushing!B:R,14,FALSE)</f>
        <v>7</v>
      </c>
      <c r="AE278" s="65">
        <f>VLOOKUP(A278,Indiv_Rushing!B:R,10,FALSE)</f>
        <v>0</v>
      </c>
      <c r="AF278" s="64">
        <v>0.26</v>
      </c>
      <c r="AG278" s="63">
        <f>VLOOKUP(A278,Indiv_Receiving!B:U,18,FALSE)/100</f>
        <v>0.72699999999999998</v>
      </c>
      <c r="AH278" s="55">
        <f>VLOOKUP(A278,Indiv_Receiving!B:U,19,FALSE)</f>
        <v>9.1</v>
      </c>
      <c r="AI278" s="65">
        <v>6.5000000000000002E-2</v>
      </c>
    </row>
    <row r="279" spans="1:35" ht="12.75">
      <c r="A279" s="51" t="s">
        <v>504</v>
      </c>
      <c r="B279" s="52" t="s">
        <v>286</v>
      </c>
      <c r="C279" s="53"/>
      <c r="D279" s="70" t="s">
        <v>89</v>
      </c>
      <c r="E279" s="55">
        <f>(M279*0.04)+(N279*4)+(O279*-2)+(Q279*0.1)+(R279*6)+(T279*0.5)+(U279*0.1)+(V279*6)</f>
        <v>119.47555555555554</v>
      </c>
      <c r="F279" s="56"/>
      <c r="G279" s="55">
        <f>E279/J279</f>
        <v>7.9650370370370362</v>
      </c>
      <c r="H279" s="57"/>
      <c r="I279" s="58"/>
      <c r="J279" s="59">
        <v>15</v>
      </c>
      <c r="K279" s="67"/>
      <c r="L279" s="60"/>
      <c r="M279" s="60"/>
      <c r="N279" s="60"/>
      <c r="O279" s="57"/>
      <c r="P279" s="60">
        <f>AC279*VLOOKUP(B279,'Team Projections'!A:V,11,0)*J279</f>
        <v>5.9074074074074074</v>
      </c>
      <c r="Q279" s="60">
        <f>AD279*P279</f>
        <v>28.355555555555554</v>
      </c>
      <c r="R279" s="59">
        <f>P279*AE279</f>
        <v>0</v>
      </c>
      <c r="S279" s="60">
        <f>AF279*VLOOKUP(B279,'Team Projections'!A:V,5,0)*J279</f>
        <v>72.899999999999991</v>
      </c>
      <c r="T279" s="60">
        <f>S279*AG279</f>
        <v>43.739999999999995</v>
      </c>
      <c r="U279" s="60">
        <f>AH279*S279</f>
        <v>641.52</v>
      </c>
      <c r="V279" s="59">
        <f>S279*AI279</f>
        <v>5.1029999999999998</v>
      </c>
      <c r="W279" s="58"/>
      <c r="X279" s="64"/>
      <c r="Y279" s="55"/>
      <c r="Z279" s="55"/>
      <c r="AA279" s="64"/>
      <c r="AB279" s="65"/>
      <c r="AC279" s="64">
        <v>1.5089163237311385E-2</v>
      </c>
      <c r="AD279" s="55">
        <f>VLOOKUP(A279,Indiv_Rushing!B:R,14,FALSE)</f>
        <v>4.8</v>
      </c>
      <c r="AE279" s="65">
        <f>VLOOKUP(A279,Indiv_Rushing!B:R,10,FALSE)</f>
        <v>0</v>
      </c>
      <c r="AF279" s="64">
        <v>0.15</v>
      </c>
      <c r="AG279" s="63">
        <v>0.6</v>
      </c>
      <c r="AH279" s="55">
        <v>8.8000000000000007</v>
      </c>
      <c r="AI279" s="65">
        <v>7.0000000000000007E-2</v>
      </c>
    </row>
    <row r="280" spans="1:35" ht="12.75">
      <c r="A280" s="51" t="s">
        <v>388</v>
      </c>
      <c r="B280" s="52" t="s">
        <v>286</v>
      </c>
      <c r="C280" s="53"/>
      <c r="D280" s="70" t="s">
        <v>89</v>
      </c>
      <c r="E280" s="55">
        <f>(M280*0.04)+(N280*4)+(O280*-2)+(Q280*0.1)+(R280*6)+(T280*0.5)+(U280*0.1)+(V280*6)</f>
        <v>31.507379999999998</v>
      </c>
      <c r="F280" s="56"/>
      <c r="G280" s="55">
        <f>E280/J280</f>
        <v>2.100492</v>
      </c>
      <c r="H280" s="57"/>
      <c r="I280" s="58"/>
      <c r="J280" s="59">
        <v>15</v>
      </c>
      <c r="K280" s="67"/>
      <c r="L280" s="60"/>
      <c r="M280" s="60"/>
      <c r="N280" s="60"/>
      <c r="O280" s="57"/>
      <c r="P280" s="60"/>
      <c r="Q280" s="60"/>
      <c r="R280" s="59"/>
      <c r="S280" s="60">
        <f>AF280*VLOOKUP(B280,'Team Projections'!A:V,5,0)*J280</f>
        <v>29.16</v>
      </c>
      <c r="T280" s="60">
        <f>S280*AG280</f>
        <v>14.025960000000001</v>
      </c>
      <c r="U280" s="60">
        <f>AH280*S280</f>
        <v>139.96799999999999</v>
      </c>
      <c r="V280" s="59">
        <f>S280*AI280</f>
        <v>1.7496</v>
      </c>
      <c r="W280" s="58"/>
      <c r="X280" s="64"/>
      <c r="Y280" s="55"/>
      <c r="Z280" s="55"/>
      <c r="AA280" s="64"/>
      <c r="AB280" s="65"/>
      <c r="AC280" s="64"/>
      <c r="AD280" s="55"/>
      <c r="AE280" s="65"/>
      <c r="AF280" s="64">
        <v>0.06</v>
      </c>
      <c r="AG280" s="63">
        <f>VLOOKUP(A280,Indiv_Receiving!B:U,18,FALSE)/100</f>
        <v>0.48100000000000004</v>
      </c>
      <c r="AH280" s="55">
        <f>VLOOKUP(A280,Indiv_Receiving!B:U,19,FALSE)</f>
        <v>4.8</v>
      </c>
      <c r="AI280" s="65">
        <v>0.06</v>
      </c>
    </row>
    <row r="281" spans="1:35" ht="12.75">
      <c r="A281" s="51" t="s">
        <v>633</v>
      </c>
      <c r="B281" s="52" t="s">
        <v>286</v>
      </c>
      <c r="C281" s="53"/>
      <c r="D281" s="70" t="s">
        <v>89</v>
      </c>
      <c r="E281" s="55">
        <f>(M281*0.04)+(N281*4)+(O281*-2)+(Q281*0.1)+(R281*6)+(T281*0.5)+(U281*0.1)+(V281*6)</f>
        <v>28.188000000000002</v>
      </c>
      <c r="F281" s="56"/>
      <c r="G281" s="55">
        <f>E281/J281</f>
        <v>1.8792000000000002</v>
      </c>
      <c r="H281" s="57"/>
      <c r="I281" s="58"/>
      <c r="J281" s="59">
        <v>15</v>
      </c>
      <c r="K281" s="67"/>
      <c r="L281" s="60"/>
      <c r="M281" s="60"/>
      <c r="N281" s="60"/>
      <c r="O281" s="57"/>
      <c r="P281" s="60"/>
      <c r="Q281" s="60"/>
      <c r="R281" s="59"/>
      <c r="S281" s="60">
        <f>AF281*VLOOKUP(B281,'Team Projections'!A:V,5,0)*J281</f>
        <v>19.440000000000001</v>
      </c>
      <c r="T281" s="60">
        <f>S281*AG281</f>
        <v>11.664</v>
      </c>
      <c r="U281" s="60">
        <f>AH281*S281</f>
        <v>153.57600000000002</v>
      </c>
      <c r="V281" s="59">
        <f>S281*AI281</f>
        <v>1.1664000000000001</v>
      </c>
      <c r="W281" s="58"/>
      <c r="X281" s="64"/>
      <c r="Y281" s="55"/>
      <c r="Z281" s="55"/>
      <c r="AA281" s="64"/>
      <c r="AB281" s="65"/>
      <c r="AC281" s="64"/>
      <c r="AD281" s="55"/>
      <c r="AE281" s="65"/>
      <c r="AF281" s="64">
        <v>0.04</v>
      </c>
      <c r="AG281" s="63">
        <f>VLOOKUP(A281,Indiv_Receiving!B:U,18,FALSE)/100</f>
        <v>0.6</v>
      </c>
      <c r="AH281" s="55">
        <f>VLOOKUP(A281,Indiv_Receiving!B:U,19,FALSE)</f>
        <v>7.9</v>
      </c>
      <c r="AI281" s="65">
        <v>0.06</v>
      </c>
    </row>
    <row r="282" spans="1:35" ht="12.75">
      <c r="A282" s="73" t="s">
        <v>1039</v>
      </c>
      <c r="B282" s="74" t="s">
        <v>287</v>
      </c>
      <c r="C282" s="53"/>
      <c r="D282" s="154" t="s">
        <v>1038</v>
      </c>
      <c r="E282" s="95">
        <v>26.393519999999999</v>
      </c>
      <c r="F282" s="56"/>
      <c r="G282" s="96">
        <v>1.5525599999999999</v>
      </c>
      <c r="H282" s="57"/>
      <c r="I282" s="78"/>
      <c r="J282" s="59">
        <v>17</v>
      </c>
      <c r="K282" s="60"/>
      <c r="L282" s="60"/>
      <c r="M282" s="61"/>
      <c r="N282" s="55"/>
      <c r="O282" s="62"/>
      <c r="P282" s="60">
        <f>AC282*VLOOKUP(B282,'Team Projections'!A:V,11,0)*J282</f>
        <v>12.698999999999998</v>
      </c>
      <c r="Q282" s="60">
        <f>AD282*P282</f>
        <v>44.446499999999993</v>
      </c>
      <c r="R282" s="59">
        <f>P282*AE282</f>
        <v>0.25397999999999998</v>
      </c>
      <c r="S282" s="60">
        <f>AF282*VLOOKUP(B282,'Team Projections'!A:V,5,0)*J282</f>
        <v>5.9159999999999995</v>
      </c>
      <c r="T282" s="60">
        <f>S282*AG282</f>
        <v>3.6383399999999995</v>
      </c>
      <c r="U282" s="60">
        <f>AH282*S282</f>
        <v>35.495999999999995</v>
      </c>
      <c r="V282" s="59">
        <f>S282*AI282</f>
        <v>0.11831999999999999</v>
      </c>
      <c r="W282" s="78"/>
      <c r="X282" s="63"/>
      <c r="Y282" s="64"/>
      <c r="Z282" s="55"/>
      <c r="AA282" s="64"/>
      <c r="AB282" s="65"/>
      <c r="AC282" s="147">
        <v>0.03</v>
      </c>
      <c r="AD282" s="55">
        <v>3.5</v>
      </c>
      <c r="AE282" s="65">
        <v>0.02</v>
      </c>
      <c r="AF282" s="148">
        <v>0.01</v>
      </c>
      <c r="AG282" s="63">
        <v>0.61499999999999999</v>
      </c>
      <c r="AH282" s="55">
        <v>6</v>
      </c>
      <c r="AI282" s="65">
        <v>0.02</v>
      </c>
    </row>
    <row r="283" spans="1:35" ht="12.75">
      <c r="A283" s="73" t="s">
        <v>1039</v>
      </c>
      <c r="B283" s="74" t="s">
        <v>287</v>
      </c>
      <c r="C283" s="53"/>
      <c r="D283" s="54" t="s">
        <v>90</v>
      </c>
      <c r="E283" s="95">
        <f>(M283*0.04)+(N283*4)+(O283*-2)+(Q283*0.1)+(R283*6)+(T283*0.5)+(U283*0.1)+(V283*6)</f>
        <v>144.07199999999997</v>
      </c>
      <c r="F283" s="56"/>
      <c r="G283" s="96">
        <f>E283/J283</f>
        <v>12.527999999999997</v>
      </c>
      <c r="H283" s="57"/>
      <c r="I283" s="78"/>
      <c r="J283" s="59">
        <v>11.5</v>
      </c>
      <c r="K283" s="60">
        <f>X283*VLOOKUP(B283,'Team Projections'!A:V,5,0)*J283</f>
        <v>400.2</v>
      </c>
      <c r="L283" s="60">
        <f>K283*Y283</f>
        <v>246.12299999999999</v>
      </c>
      <c r="M283" s="61">
        <f>$Z283*K283</f>
        <v>2401.1999999999998</v>
      </c>
      <c r="N283" s="55">
        <f>AA283*K283</f>
        <v>16.007999999999999</v>
      </c>
      <c r="O283" s="62">
        <f>AB283*K283</f>
        <v>8.0039999999999996</v>
      </c>
      <c r="P283" s="105"/>
      <c r="Q283" s="105"/>
      <c r="R283" s="39"/>
      <c r="S283" s="60"/>
      <c r="T283" s="105"/>
      <c r="U283" s="105"/>
      <c r="V283" s="39"/>
      <c r="W283" s="78"/>
      <c r="X283" s="63">
        <v>1</v>
      </c>
      <c r="Y283" s="64">
        <v>0.61499999999999999</v>
      </c>
      <c r="Z283" s="55">
        <v>6</v>
      </c>
      <c r="AA283" s="64">
        <v>0.04</v>
      </c>
      <c r="AB283" s="65">
        <v>0.02</v>
      </c>
      <c r="AC283" s="104"/>
      <c r="AD283" s="55"/>
      <c r="AE283" s="65"/>
      <c r="AF283" s="104"/>
      <c r="AG283" s="63"/>
      <c r="AH283" s="55"/>
      <c r="AI283" s="65"/>
    </row>
    <row r="284" spans="1:35" ht="12.75">
      <c r="A284" s="51" t="s">
        <v>706</v>
      </c>
      <c r="B284" s="52" t="s">
        <v>287</v>
      </c>
      <c r="C284" s="53"/>
      <c r="D284" s="54" t="s">
        <v>90</v>
      </c>
      <c r="E284" s="55">
        <f>(M284*0.04)+(N284*4)+(O284*-2)+(Q284*0.1)+(R284*6)+(T284*0.5)+(U284*0.1)+(V284*6)</f>
        <v>61.437959999999997</v>
      </c>
      <c r="F284" s="56"/>
      <c r="G284" s="55">
        <f>E284/J284</f>
        <v>13.65288</v>
      </c>
      <c r="H284" s="57"/>
      <c r="I284" s="58"/>
      <c r="J284" s="59">
        <v>4.5</v>
      </c>
      <c r="K284" s="60">
        <f>X284*VLOOKUP(B284,'Team Projections'!A:V,5,0)*J284</f>
        <v>156.6</v>
      </c>
      <c r="L284" s="60">
        <f>K284*Y284</f>
        <v>95.682599999999994</v>
      </c>
      <c r="M284" s="61">
        <f>$Z284*K284</f>
        <v>1064.8799999999999</v>
      </c>
      <c r="N284" s="55">
        <f>AA284*K284</f>
        <v>7.0469999999999997</v>
      </c>
      <c r="O284" s="62">
        <f>AB284*K284</f>
        <v>6.4205999999999985</v>
      </c>
      <c r="P284" s="60">
        <f>AC284*VLOOKUP(B284,'Team Projections'!A:V,11,0)*J284</f>
        <v>8.9640000000000004</v>
      </c>
      <c r="Q284" s="60">
        <f>AD284*P284</f>
        <v>29.581199999999999</v>
      </c>
      <c r="R284" s="59">
        <f>P284*AE284</f>
        <v>8.9640000000000011E-2</v>
      </c>
      <c r="S284" s="60"/>
      <c r="T284" s="60"/>
      <c r="U284" s="60"/>
      <c r="V284" s="59"/>
      <c r="W284" s="58"/>
      <c r="X284" s="63">
        <v>1</v>
      </c>
      <c r="Y284" s="64">
        <f>VLOOKUP(A284,Indiv_Passing!B:AD,10,FALSE)/100</f>
        <v>0.61099999999999999</v>
      </c>
      <c r="Z284" s="55">
        <v>6.8</v>
      </c>
      <c r="AA284" s="64">
        <v>4.4999999999999998E-2</v>
      </c>
      <c r="AB284" s="65">
        <f>VLOOKUP(A284,Indiv_Passing!B:AD,15,FALSE)/100</f>
        <v>4.0999999999999995E-2</v>
      </c>
      <c r="AC284" s="64">
        <v>0.08</v>
      </c>
      <c r="AD284" s="55">
        <f>VLOOKUP(A284,Indiv_Rushing!B:R,14,FALSE)</f>
        <v>3.3</v>
      </c>
      <c r="AE284" s="65">
        <v>0.01</v>
      </c>
      <c r="AF284" s="64"/>
      <c r="AG284" s="63"/>
      <c r="AH284" s="55"/>
      <c r="AI284" s="65"/>
    </row>
    <row r="285" spans="1:35" ht="12.75">
      <c r="A285" s="51" t="s">
        <v>691</v>
      </c>
      <c r="B285" s="52" t="s">
        <v>287</v>
      </c>
      <c r="C285" s="53"/>
      <c r="D285" s="54" t="s">
        <v>90</v>
      </c>
      <c r="E285" s="55">
        <f>(M285*0.04)+(N285*4)+(O285*-2)+(Q285*0.1)+(R285*6)+(T285*0.5)+(U285*0.1)+(V285*6)</f>
        <v>14.697119999999998</v>
      </c>
      <c r="F285" s="56"/>
      <c r="G285" s="55">
        <f>E285/J285</f>
        <v>14.697119999999998</v>
      </c>
      <c r="H285" s="57"/>
      <c r="I285" s="58"/>
      <c r="J285" s="59">
        <v>1</v>
      </c>
      <c r="K285" s="60">
        <f>X285*VLOOKUP(B285,'Team Projections'!A:V,5,0)*J285</f>
        <v>34.799999999999997</v>
      </c>
      <c r="L285" s="60">
        <f>K285*Y285</f>
        <v>24.533999999999995</v>
      </c>
      <c r="M285" s="61">
        <f>$Z285*K285</f>
        <v>222.72</v>
      </c>
      <c r="N285" s="55">
        <f>AA285*K285</f>
        <v>1.5659999999999998</v>
      </c>
      <c r="O285" s="62">
        <f>AB285*K285</f>
        <v>0.69599999999999995</v>
      </c>
      <c r="P285" s="60">
        <f>AC285*VLOOKUP(B285,'Team Projections'!A:V,11,0)*J285</f>
        <v>1.992</v>
      </c>
      <c r="Q285" s="60">
        <f>AD285*P285</f>
        <v>7.968</v>
      </c>
      <c r="R285" s="59">
        <f>P285*AE285</f>
        <v>1.992E-2</v>
      </c>
      <c r="S285" s="60"/>
      <c r="T285" s="60"/>
      <c r="U285" s="60"/>
      <c r="V285" s="59"/>
      <c r="W285" s="58"/>
      <c r="X285" s="63">
        <v>1</v>
      </c>
      <c r="Y285" s="64">
        <f>VLOOKUP(A285,Indiv_Passing!B:AD,10,FALSE)/100</f>
        <v>0.70499999999999996</v>
      </c>
      <c r="Z285" s="55">
        <v>6.4</v>
      </c>
      <c r="AA285" s="64">
        <v>4.4999999999999998E-2</v>
      </c>
      <c r="AB285" s="65">
        <v>0.02</v>
      </c>
      <c r="AC285" s="64">
        <v>0.08</v>
      </c>
      <c r="AD285" s="55">
        <f>VLOOKUP(A285,Indiv_Rushing!B:R,14,FALSE)</f>
        <v>4</v>
      </c>
      <c r="AE285" s="65">
        <v>0.01</v>
      </c>
      <c r="AF285" s="64"/>
      <c r="AG285" s="63"/>
      <c r="AH285" s="55"/>
      <c r="AI285" s="65"/>
    </row>
    <row r="286" spans="1:35" ht="12.75">
      <c r="A286" s="51" t="s">
        <v>507</v>
      </c>
      <c r="B286" s="52" t="s">
        <v>287</v>
      </c>
      <c r="C286" s="53"/>
      <c r="D286" s="66" t="s">
        <v>88</v>
      </c>
      <c r="E286" s="55">
        <f>(M286*0.04)+(N286*4)+(O286*-2)+(Q286*0.1)+(R286*6)+(T286*0.5)+(U286*0.1)+(V286*6)</f>
        <v>143.99973000000003</v>
      </c>
      <c r="F286" s="56"/>
      <c r="G286" s="55">
        <f>E286/J286</f>
        <v>10.285695000000002</v>
      </c>
      <c r="H286" s="57"/>
      <c r="I286" s="58"/>
      <c r="J286" s="59">
        <v>14</v>
      </c>
      <c r="K286" s="67"/>
      <c r="L286" s="60"/>
      <c r="M286" s="60"/>
      <c r="N286" s="60"/>
      <c r="O286" s="57"/>
      <c r="P286" s="60">
        <f>AC286*VLOOKUP(B286,'Team Projections'!A:V,11,0)*J286</f>
        <v>153.38399999999999</v>
      </c>
      <c r="Q286" s="60">
        <f>AD286*P286</f>
        <v>674.88959999999997</v>
      </c>
      <c r="R286" s="59">
        <f>P286*AE286</f>
        <v>3.9943749999999998</v>
      </c>
      <c r="S286" s="60">
        <f>AF286*VLOOKUP(B286,'Team Projections'!A:V,5,0)*J286</f>
        <v>48.72</v>
      </c>
      <c r="T286" s="60">
        <f>S286*AG286</f>
        <v>34.93224</v>
      </c>
      <c r="U286" s="60">
        <f>AH286*S286</f>
        <v>263.08800000000002</v>
      </c>
      <c r="V286" s="59">
        <f>S286*AI286</f>
        <v>1.4616</v>
      </c>
      <c r="W286" s="58"/>
      <c r="X286" s="64"/>
      <c r="Y286" s="55"/>
      <c r="Z286" s="55"/>
      <c r="AA286" s="64"/>
      <c r="AB286" s="65"/>
      <c r="AC286" s="64">
        <v>0.44</v>
      </c>
      <c r="AD286" s="55">
        <f>VLOOKUP(A286,Indiv_Rushing!B:R,14,FALSE)</f>
        <v>4.4000000000000004</v>
      </c>
      <c r="AE286" s="65">
        <f>VLOOKUP(A286,Indiv_Rushing!B:R,10,FALSE)</f>
        <v>2.6041666666666668E-2</v>
      </c>
      <c r="AF286" s="64">
        <v>0.1</v>
      </c>
      <c r="AG286" s="63">
        <f>VLOOKUP(A286,Indiv_Receiving!B:U,18,FALSE)/100</f>
        <v>0.71700000000000008</v>
      </c>
      <c r="AH286" s="55">
        <f>VLOOKUP(A286,Indiv_Receiving!B:U,19,FALSE)</f>
        <v>5.4</v>
      </c>
      <c r="AI286" s="65">
        <v>0.03</v>
      </c>
    </row>
    <row r="287" spans="1:35" ht="12.75">
      <c r="A287" s="51" t="s">
        <v>506</v>
      </c>
      <c r="B287" s="52" t="s">
        <v>287</v>
      </c>
      <c r="C287" s="53"/>
      <c r="D287" s="66" t="s">
        <v>88</v>
      </c>
      <c r="E287" s="55">
        <f>(M287*0.04)+(N287*4)+(O287*-2)+(Q287*0.1)+(R287*6)+(T287*0.5)+(U287*0.1)+(V287*6)</f>
        <v>101.85704004424778</v>
      </c>
      <c r="F287" s="56"/>
      <c r="G287" s="55">
        <f>E287/J287</f>
        <v>7.0246234513274333</v>
      </c>
      <c r="H287" s="57"/>
      <c r="I287" s="58"/>
      <c r="J287" s="59">
        <v>14.5</v>
      </c>
      <c r="K287" s="67"/>
      <c r="L287" s="60"/>
      <c r="M287" s="60"/>
      <c r="N287" s="60"/>
      <c r="O287" s="57"/>
      <c r="P287" s="60">
        <f>AC287*VLOOKUP(B287,'Team Projections'!A:V,11,0)*J287</f>
        <v>126.36749999999998</v>
      </c>
      <c r="Q287" s="60">
        <f>AD287*P287</f>
        <v>492.83324999999991</v>
      </c>
      <c r="R287" s="59">
        <f>P287*AE287</f>
        <v>4.4731858407079637</v>
      </c>
      <c r="S287" s="60">
        <f>AF287*VLOOKUP(B287,'Team Projections'!A:V,5,0)*J287</f>
        <v>25.23</v>
      </c>
      <c r="T287" s="60">
        <f>S287*AG287</f>
        <v>20.184000000000001</v>
      </c>
      <c r="U287" s="60">
        <f>AH287*S287</f>
        <v>126.15</v>
      </c>
      <c r="V287" s="59">
        <f>S287*AI287</f>
        <v>0.50460000000000005</v>
      </c>
      <c r="W287" s="58"/>
      <c r="X287" s="55"/>
      <c r="Y287" s="55"/>
      <c r="Z287" s="55"/>
      <c r="AA287" s="67"/>
      <c r="AB287" s="57"/>
      <c r="AC287" s="64">
        <v>0.35</v>
      </c>
      <c r="AD287" s="55">
        <f>VLOOKUP(A287,Indiv_Rushing!B:R,14,FALSE)</f>
        <v>3.9</v>
      </c>
      <c r="AE287" s="65">
        <f>VLOOKUP(A287,Indiv_Rushing!B:R,10,FALSE)</f>
        <v>3.5398230088495575E-2</v>
      </c>
      <c r="AF287" s="64">
        <v>0.05</v>
      </c>
      <c r="AG287" s="63">
        <v>0.8</v>
      </c>
      <c r="AH287" s="55">
        <f>VLOOKUP(A287,Indiv_Receiving!B:U,19,FALSE)</f>
        <v>5</v>
      </c>
      <c r="AI287" s="65">
        <v>0.02</v>
      </c>
    </row>
    <row r="288" spans="1:35" ht="12.75">
      <c r="A288" s="68" t="s">
        <v>508</v>
      </c>
      <c r="B288" s="52" t="s">
        <v>287</v>
      </c>
      <c r="C288" s="53"/>
      <c r="D288" s="66" t="s">
        <v>88</v>
      </c>
      <c r="E288" s="55">
        <f>(M288*0.04)+(N288*4)+(O288*-2)+(Q288*0.1)+(R288*6)+(T288*0.5)+(U288*0.1)+(V288*6)</f>
        <v>19.647180000000002</v>
      </c>
      <c r="F288" s="56"/>
      <c r="G288" s="55">
        <f>E288/J288</f>
        <v>1.4033700000000002</v>
      </c>
      <c r="H288" s="57"/>
      <c r="I288" s="58"/>
      <c r="J288" s="59">
        <v>14</v>
      </c>
      <c r="K288" s="67"/>
      <c r="L288" s="60"/>
      <c r="M288" s="60"/>
      <c r="N288" s="60"/>
      <c r="O288" s="57"/>
      <c r="P288" s="60">
        <f>AC288*VLOOKUP(B288,'Team Projections'!A:V,11,0)*J288</f>
        <v>24.402000000000001</v>
      </c>
      <c r="Q288" s="60">
        <f>AD288*P288</f>
        <v>53.684400000000004</v>
      </c>
      <c r="R288" s="59">
        <f>P288*AE288</f>
        <v>0.36603000000000002</v>
      </c>
      <c r="S288" s="60">
        <f>AF288*VLOOKUP(B288,'Team Projections'!A:V,5,0)*J288</f>
        <v>9.7439999999999998</v>
      </c>
      <c r="T288" s="60">
        <f>S288*AG288</f>
        <v>7.7952000000000004</v>
      </c>
      <c r="U288" s="60">
        <f>AH288*S288</f>
        <v>73.08</v>
      </c>
      <c r="V288" s="59">
        <f>S288*AI288</f>
        <v>0.14615999999999998</v>
      </c>
      <c r="W288" s="58"/>
      <c r="X288" s="64"/>
      <c r="Y288" s="55"/>
      <c r="Z288" s="55"/>
      <c r="AA288" s="64"/>
      <c r="AB288" s="65"/>
      <c r="AC288" s="64">
        <v>7.0000000000000007E-2</v>
      </c>
      <c r="AD288" s="55">
        <f>VLOOKUP(A288,Indiv_Rushing!B:R,14,FALSE)</f>
        <v>2.2000000000000002</v>
      </c>
      <c r="AE288" s="65">
        <v>1.4999999999999999E-2</v>
      </c>
      <c r="AF288" s="64">
        <v>0.02</v>
      </c>
      <c r="AG288" s="63">
        <v>0.8</v>
      </c>
      <c r="AH288" s="55">
        <f>VLOOKUP(A288,Indiv_Receiving!B:U,19,FALSE)</f>
        <v>7.5</v>
      </c>
      <c r="AI288" s="65">
        <v>1.4999999999999999E-2</v>
      </c>
    </row>
    <row r="289" spans="1:35" ht="12.75">
      <c r="A289" s="51" t="s">
        <v>509</v>
      </c>
      <c r="B289" s="52" t="s">
        <v>287</v>
      </c>
      <c r="C289" s="53"/>
      <c r="D289" s="69" t="s">
        <v>91</v>
      </c>
      <c r="E289" s="55">
        <f>(M289*0.04)+(N289*4)+(O289*-2)+(Q289*0.1)+(R289*6)+(T289*0.5)+(U289*0.1)+(V289*6)</f>
        <v>71.879400000000004</v>
      </c>
      <c r="F289" s="56"/>
      <c r="G289" s="55">
        <f>E289/J289</f>
        <v>4.7919600000000004</v>
      </c>
      <c r="H289" s="57"/>
      <c r="I289" s="58"/>
      <c r="J289" s="59">
        <v>15</v>
      </c>
      <c r="K289" s="67"/>
      <c r="L289" s="60"/>
      <c r="M289" s="60"/>
      <c r="N289" s="60"/>
      <c r="O289" s="57"/>
      <c r="P289" s="60"/>
      <c r="Q289" s="60"/>
      <c r="R289" s="59"/>
      <c r="S289" s="60">
        <f>AF289*VLOOKUP(B289,'Team Projections'!A:V,5,0)*J289</f>
        <v>52.2</v>
      </c>
      <c r="T289" s="60">
        <f>S289*AG289</f>
        <v>35.182800000000007</v>
      </c>
      <c r="U289" s="60">
        <f>S289*AH289</f>
        <v>401.94000000000005</v>
      </c>
      <c r="V289" s="59">
        <f>S289*AI289</f>
        <v>2.3490000000000002</v>
      </c>
      <c r="W289" s="58"/>
      <c r="X289" s="64"/>
      <c r="Y289" s="55"/>
      <c r="Z289" s="55"/>
      <c r="AA289" s="64"/>
      <c r="AB289" s="65"/>
      <c r="AC289" s="64"/>
      <c r="AD289" s="55"/>
      <c r="AE289" s="65"/>
      <c r="AF289" s="64">
        <v>0.1</v>
      </c>
      <c r="AG289" s="63">
        <f>VLOOKUP(A289,Indiv_Receiving!B:U,18,FALSE)/100</f>
        <v>0.67400000000000004</v>
      </c>
      <c r="AH289" s="55">
        <f>VLOOKUP(A289,Indiv_Receiving!B:U,19,FALSE)</f>
        <v>7.7</v>
      </c>
      <c r="AI289" s="65">
        <v>4.4999999999999998E-2</v>
      </c>
    </row>
    <row r="290" spans="1:35" ht="12.75">
      <c r="A290" s="51" t="s">
        <v>510</v>
      </c>
      <c r="B290" s="52" t="s">
        <v>287</v>
      </c>
      <c r="C290" s="53"/>
      <c r="D290" s="69" t="s">
        <v>91</v>
      </c>
      <c r="E290" s="55">
        <f>(M290*0.04)+(N290*4)+(O290*-2)+(Q290*0.1)+(R290*6)+(T290*0.5)+(U290*0.1)+(V290*6)</f>
        <v>49.694400000000002</v>
      </c>
      <c r="F290" s="56"/>
      <c r="G290" s="55">
        <f>E290/J290</f>
        <v>3.3129599999999999</v>
      </c>
      <c r="H290" s="57"/>
      <c r="I290" s="58"/>
      <c r="J290" s="59">
        <v>15</v>
      </c>
      <c r="K290" s="67"/>
      <c r="L290" s="60"/>
      <c r="M290" s="60"/>
      <c r="N290" s="60"/>
      <c r="O290" s="57"/>
      <c r="P290" s="60"/>
      <c r="Q290" s="60"/>
      <c r="R290" s="59"/>
      <c r="S290" s="60">
        <f>AF290*VLOOKUP(B290,'Team Projections'!A:V,5,0)*J290</f>
        <v>36.54</v>
      </c>
      <c r="T290" s="60">
        <f>S290*AG290</f>
        <v>25.577999999999999</v>
      </c>
      <c r="U290" s="60">
        <f>S290*AH290</f>
        <v>270.39600000000002</v>
      </c>
      <c r="V290" s="59">
        <f>S290*AI290</f>
        <v>1.6442999999999999</v>
      </c>
      <c r="W290" s="58"/>
      <c r="X290" s="64"/>
      <c r="Y290" s="55"/>
      <c r="Z290" s="55"/>
      <c r="AA290" s="64"/>
      <c r="AB290" s="65"/>
      <c r="AC290" s="64"/>
      <c r="AD290" s="55"/>
      <c r="AE290" s="65"/>
      <c r="AF290" s="64">
        <v>7.0000000000000007E-2</v>
      </c>
      <c r="AG290" s="63">
        <v>0.7</v>
      </c>
      <c r="AH290" s="55">
        <f>VLOOKUP(A290,Indiv_Receiving!B:U,19,FALSE)</f>
        <v>7.4</v>
      </c>
      <c r="AI290" s="65">
        <v>4.4999999999999998E-2</v>
      </c>
    </row>
    <row r="291" spans="1:35" ht="12.75">
      <c r="A291" s="51" t="s">
        <v>511</v>
      </c>
      <c r="B291" s="52" t="s">
        <v>287</v>
      </c>
      <c r="C291" s="53"/>
      <c r="D291" s="70" t="s">
        <v>89</v>
      </c>
      <c r="E291" s="55">
        <f>(M291*0.04)+(N291*4)+(O291*-2)+(Q291*0.1)+(R291*6)+(T291*0.5)+(U291*0.1)+(V291*6)</f>
        <v>192.82807981651376</v>
      </c>
      <c r="F291" s="56"/>
      <c r="G291" s="55">
        <f>E291/J291</f>
        <v>12.855205321100918</v>
      </c>
      <c r="H291" s="57"/>
      <c r="I291" s="58"/>
      <c r="J291" s="59">
        <v>15</v>
      </c>
      <c r="K291" s="67"/>
      <c r="L291" s="60"/>
      <c r="M291" s="60"/>
      <c r="N291" s="60"/>
      <c r="O291" s="57"/>
      <c r="P291" s="60">
        <f>AC291*VLOOKUP(B291,'Team Projections'!A:V,11,0)*J291</f>
        <v>7.47</v>
      </c>
      <c r="Q291" s="60">
        <f>AD291*P291</f>
        <v>2.988</v>
      </c>
      <c r="R291" s="59">
        <f>P291*AE291</f>
        <v>0.18675</v>
      </c>
      <c r="S291" s="60">
        <f>AF291*VLOOKUP(B291,'Team Projections'!A:V,5,0)*J291</f>
        <v>135.72</v>
      </c>
      <c r="T291" s="60">
        <f>S291*AG291</f>
        <v>85.503600000000006</v>
      </c>
      <c r="U291" s="60">
        <f>AH291*S291</f>
        <v>963.61199999999997</v>
      </c>
      <c r="V291" s="59">
        <f>S291*AI291</f>
        <v>8.7159633027522947</v>
      </c>
      <c r="W291" s="58"/>
      <c r="X291" s="64"/>
      <c r="Y291" s="55"/>
      <c r="Z291" s="55"/>
      <c r="AA291" s="64"/>
      <c r="AB291" s="65"/>
      <c r="AC291" s="64">
        <v>0.02</v>
      </c>
      <c r="AD291" s="55">
        <f>VLOOKUP(A291,Indiv_Rushing!B:R,14,FALSE)</f>
        <v>0.4</v>
      </c>
      <c r="AE291" s="65">
        <v>2.5000000000000001E-2</v>
      </c>
      <c r="AF291" s="64">
        <v>0.26</v>
      </c>
      <c r="AG291" s="63">
        <v>0.63</v>
      </c>
      <c r="AH291" s="55">
        <f>VLOOKUP(A291,Indiv_Receiving!B:U,19,FALSE)</f>
        <v>7.1</v>
      </c>
      <c r="AI291" s="65">
        <f>VLOOKUP(A291,Indiv_Receiving!B:U,12,FALSE)</f>
        <v>6.4220183486238536E-2</v>
      </c>
    </row>
    <row r="292" spans="1:35" ht="12.75">
      <c r="A292" s="51" t="s">
        <v>512</v>
      </c>
      <c r="B292" s="52" t="s">
        <v>287</v>
      </c>
      <c r="C292" s="53"/>
      <c r="D292" s="70" t="s">
        <v>89</v>
      </c>
      <c r="E292" s="55">
        <f>(M292*0.04)+(N292*4)+(O292*-2)+(Q292*0.1)+(R292*6)+(T292*0.5)+(U292*0.1)+(V292*6)</f>
        <v>104.7642764516129</v>
      </c>
      <c r="F292" s="56"/>
      <c r="G292" s="55">
        <f>E292/J292</f>
        <v>6.984285096774193</v>
      </c>
      <c r="H292" s="57"/>
      <c r="I292" s="58"/>
      <c r="J292" s="59">
        <v>15</v>
      </c>
      <c r="K292" s="67"/>
      <c r="L292" s="60"/>
      <c r="M292" s="60"/>
      <c r="N292" s="60"/>
      <c r="O292" s="57"/>
      <c r="P292" s="60">
        <f>AC292*VLOOKUP(B292,'Team Projections'!A:V,11,0)*J292</f>
        <v>11.204999999999998</v>
      </c>
      <c r="Q292" s="60">
        <f>AD292*P292</f>
        <v>67.22999999999999</v>
      </c>
      <c r="R292" s="59">
        <f>P292*AE292</f>
        <v>0.28012499999999996</v>
      </c>
      <c r="S292" s="60">
        <f>AF292*VLOOKUP(B292,'Team Projections'!A:V,5,0)*J292</f>
        <v>93.96</v>
      </c>
      <c r="T292" s="60">
        <f>S292*AG292</f>
        <v>62.38944</v>
      </c>
      <c r="U292" s="60">
        <f>AH292*S292</f>
        <v>469.79999999999995</v>
      </c>
      <c r="V292" s="59">
        <f>S292*AI292</f>
        <v>3.0309677419354837</v>
      </c>
      <c r="W292" s="58"/>
      <c r="X292" s="64"/>
      <c r="Y292" s="55"/>
      <c r="Z292" s="55"/>
      <c r="AA292" s="64"/>
      <c r="AB292" s="65"/>
      <c r="AC292" s="64">
        <v>0.03</v>
      </c>
      <c r="AD292" s="55">
        <f>VLOOKUP(A292,Indiv_Rushing!B:R,14,FALSE)</f>
        <v>6</v>
      </c>
      <c r="AE292" s="65">
        <v>2.5000000000000001E-2</v>
      </c>
      <c r="AF292" s="64">
        <v>0.18</v>
      </c>
      <c r="AG292" s="63">
        <f>VLOOKUP(A292,Indiv_Receiving!B:U,18,FALSE)/100</f>
        <v>0.66400000000000003</v>
      </c>
      <c r="AH292" s="55">
        <f>VLOOKUP(A292,Indiv_Receiving!B:U,19,FALSE)</f>
        <v>5</v>
      </c>
      <c r="AI292" s="65">
        <f>VLOOKUP(A292,Indiv_Receiving!B:U,12,FALSE)</f>
        <v>3.2258064516129031E-2</v>
      </c>
    </row>
    <row r="293" spans="1:35" ht="12.75">
      <c r="A293" s="51" t="s">
        <v>514</v>
      </c>
      <c r="B293" s="52" t="s">
        <v>287</v>
      </c>
      <c r="C293" s="53"/>
      <c r="D293" s="70" t="s">
        <v>89</v>
      </c>
      <c r="E293" s="55">
        <f>(M293*0.04)+(N293*4)+(O293*-2)+(Q293*0.1)+(R293*6)+(T293*0.5)+(U293*0.1)+(V293*6)</f>
        <v>103.46185384615384</v>
      </c>
      <c r="F293" s="56"/>
      <c r="G293" s="55">
        <f>E293/J293</f>
        <v>6.8974569230769225</v>
      </c>
      <c r="H293" s="57"/>
      <c r="I293" s="58"/>
      <c r="J293" s="59">
        <v>15</v>
      </c>
      <c r="K293" s="67"/>
      <c r="L293" s="60"/>
      <c r="M293" s="60"/>
      <c r="N293" s="60"/>
      <c r="O293" s="57"/>
      <c r="P293" s="60">
        <f>AC293*VLOOKUP(B293,'Team Projections'!A:V,11,0)*J293</f>
        <v>3.7349999999999999</v>
      </c>
      <c r="Q293" s="60">
        <f>AD293*P293</f>
        <v>31.747499999999999</v>
      </c>
      <c r="R293" s="59">
        <f>P293*AE293</f>
        <v>5.6024999999999998E-2</v>
      </c>
      <c r="S293" s="60">
        <f>AF293*VLOOKUP(B293,'Team Projections'!A:V,5,0)*J293</f>
        <v>73.08</v>
      </c>
      <c r="T293" s="60">
        <f>S293*AG293</f>
        <v>36.54</v>
      </c>
      <c r="U293" s="60">
        <f>AH293*S293</f>
        <v>591.94799999999998</v>
      </c>
      <c r="V293" s="59">
        <f>S293*AI293</f>
        <v>3.7476923076923074</v>
      </c>
      <c r="W293" s="58"/>
      <c r="X293" s="55"/>
      <c r="Y293" s="55"/>
      <c r="Z293" s="55"/>
      <c r="AA293" s="67"/>
      <c r="AB293" s="57"/>
      <c r="AC293" s="64">
        <v>0.01</v>
      </c>
      <c r="AD293" s="55">
        <f>VLOOKUP(A293,Indiv_Rushing!B:R,14,FALSE)</f>
        <v>8.5</v>
      </c>
      <c r="AE293" s="65">
        <v>1.4999999999999999E-2</v>
      </c>
      <c r="AF293" s="64">
        <v>0.14000000000000001</v>
      </c>
      <c r="AG293" s="63">
        <v>0.5</v>
      </c>
      <c r="AH293" s="55">
        <f>VLOOKUP(A293,Indiv_Receiving!B:U,19,FALSE)</f>
        <v>8.1</v>
      </c>
      <c r="AI293" s="65">
        <f>VLOOKUP(A293,Indiv_Receiving!B:U,12,FALSE)</f>
        <v>5.128205128205128E-2</v>
      </c>
    </row>
    <row r="294" spans="1:35" ht="12.75">
      <c r="A294" s="51" t="s">
        <v>513</v>
      </c>
      <c r="B294" s="52" t="s">
        <v>287</v>
      </c>
      <c r="C294" s="53"/>
      <c r="D294" s="70" t="s">
        <v>89</v>
      </c>
      <c r="E294" s="55">
        <f>(M294*0.04)+(N294*4)+(O294*-2)+(Q294*0.1)+(R294*6)+(T294*0.5)+(U294*0.1)+(V294*6)</f>
        <v>46.7712</v>
      </c>
      <c r="F294" s="56"/>
      <c r="G294" s="55">
        <f>E294/J294</f>
        <v>3.11808</v>
      </c>
      <c r="H294" s="57"/>
      <c r="I294" s="58"/>
      <c r="J294" s="59">
        <v>15</v>
      </c>
      <c r="K294" s="67"/>
      <c r="L294" s="60"/>
      <c r="M294" s="60"/>
      <c r="N294" s="60"/>
      <c r="O294" s="57"/>
      <c r="P294" s="60"/>
      <c r="Q294" s="60"/>
      <c r="R294" s="59"/>
      <c r="S294" s="60">
        <f>AF294*VLOOKUP(B294,'Team Projections'!A:V,5,0)*J294</f>
        <v>41.76</v>
      </c>
      <c r="T294" s="60">
        <f>S294*AG294</f>
        <v>20.88</v>
      </c>
      <c r="U294" s="60">
        <f>AH294*S294</f>
        <v>250.56</v>
      </c>
      <c r="V294" s="59">
        <f>S294*AI294</f>
        <v>1.8791999999999998</v>
      </c>
      <c r="W294" s="58"/>
      <c r="X294" s="64"/>
      <c r="Y294" s="55"/>
      <c r="Z294" s="55"/>
      <c r="AA294" s="64"/>
      <c r="AB294" s="65"/>
      <c r="AC294" s="64"/>
      <c r="AD294" s="55"/>
      <c r="AE294" s="65"/>
      <c r="AF294" s="64">
        <v>0.08</v>
      </c>
      <c r="AG294" s="63">
        <v>0.5</v>
      </c>
      <c r="AH294" s="55">
        <v>6</v>
      </c>
      <c r="AI294" s="65">
        <v>4.4999999999999998E-2</v>
      </c>
    </row>
    <row r="295" spans="1:35" ht="12.75">
      <c r="A295" s="73" t="s">
        <v>1039</v>
      </c>
      <c r="B295" s="74" t="s">
        <v>275</v>
      </c>
      <c r="C295" s="53"/>
      <c r="D295" s="154" t="s">
        <v>1038</v>
      </c>
      <c r="E295" s="95">
        <v>25.331912499999994</v>
      </c>
      <c r="F295" s="56"/>
      <c r="G295" s="96">
        <v>1.4901124999999997</v>
      </c>
      <c r="H295" s="57"/>
      <c r="I295" s="78"/>
      <c r="J295" s="59">
        <v>17</v>
      </c>
      <c r="K295" s="60"/>
      <c r="L295" s="60"/>
      <c r="M295" s="61"/>
      <c r="N295" s="55"/>
      <c r="O295" s="62"/>
      <c r="P295" s="60">
        <f>AC295*VLOOKUP(B295,'Team Projections'!A:V,11,0)*J295</f>
        <v>15.554999999999998</v>
      </c>
      <c r="Q295" s="60">
        <f>AD295*P295</f>
        <v>54.442499999999995</v>
      </c>
      <c r="R295" s="59">
        <f>P295*AE295</f>
        <v>0.31109999999999999</v>
      </c>
      <c r="S295" s="60">
        <f>AF295*VLOOKUP(B295,'Team Projections'!A:V,5,0)*J295</f>
        <v>15.045</v>
      </c>
      <c r="T295" s="60">
        <f>S295*AG295</f>
        <v>9.252675</v>
      </c>
      <c r="U295" s="60">
        <f>AH295*S295</f>
        <v>90.27</v>
      </c>
      <c r="V295" s="59">
        <f>S295*AI295</f>
        <v>0.3009</v>
      </c>
      <c r="W295" s="78"/>
      <c r="X295" s="63"/>
      <c r="Y295" s="64"/>
      <c r="Z295" s="55"/>
      <c r="AA295" s="64"/>
      <c r="AB295" s="65"/>
      <c r="AC295" s="147">
        <v>0.03</v>
      </c>
      <c r="AD295" s="55">
        <v>3.5</v>
      </c>
      <c r="AE295" s="65">
        <v>0.02</v>
      </c>
      <c r="AF295" s="148">
        <v>0.03</v>
      </c>
      <c r="AG295" s="63">
        <v>0.61499999999999999</v>
      </c>
      <c r="AH295" s="55">
        <v>6</v>
      </c>
      <c r="AI295" s="65">
        <v>0.02</v>
      </c>
    </row>
    <row r="296" spans="1:35" ht="12.75">
      <c r="A296" s="51" t="s">
        <v>482</v>
      </c>
      <c r="B296" s="52" t="s">
        <v>275</v>
      </c>
      <c r="C296" s="53"/>
      <c r="D296" s="54" t="s">
        <v>90</v>
      </c>
      <c r="E296" s="55">
        <f>(M296*0.04)+(N296*4)+(O296*-2)+(Q296*0.1)+(R296*6)+(T296*0.5)+(U296*0.1)+(V296*6)</f>
        <v>260.49299999999999</v>
      </c>
      <c r="F296" s="56"/>
      <c r="G296" s="55">
        <f>E296/J296</f>
        <v>16.806000000000001</v>
      </c>
      <c r="H296" s="57"/>
      <c r="I296" s="58"/>
      <c r="J296" s="59">
        <v>15.5</v>
      </c>
      <c r="K296" s="60">
        <f>X296*VLOOKUP(B296,'Team Projections'!A:V,5,0)*J296</f>
        <v>457.25</v>
      </c>
      <c r="L296" s="60">
        <f>K296*Y296</f>
        <v>300.87049999999994</v>
      </c>
      <c r="M296" s="61">
        <f>$Z296*K296</f>
        <v>2972.125</v>
      </c>
      <c r="N296" s="55">
        <f>AA296*K296</f>
        <v>16.91825</v>
      </c>
      <c r="O296" s="62">
        <f>AB296*K296</f>
        <v>2.7435</v>
      </c>
      <c r="P296" s="60">
        <f>AC296*VLOOKUP(B296,'Team Projections'!A:V,11,0)*J296</f>
        <v>99.277499999999989</v>
      </c>
      <c r="Q296" s="60">
        <f>AD296*P296</f>
        <v>466.60424999999998</v>
      </c>
      <c r="R296" s="59">
        <f>P296*AE296</f>
        <v>5.4602624999999998</v>
      </c>
      <c r="S296" s="60"/>
      <c r="T296" s="60"/>
      <c r="U296" s="60"/>
      <c r="V296" s="59"/>
      <c r="W296" s="58"/>
      <c r="X296" s="63">
        <v>1</v>
      </c>
      <c r="Y296" s="64">
        <f>VLOOKUP(A296,Indiv_Passing!B:AD,10,FALSE)/100</f>
        <v>0.65799999999999992</v>
      </c>
      <c r="Z296" s="55">
        <v>6.5</v>
      </c>
      <c r="AA296" s="64">
        <v>3.6999999999999998E-2</v>
      </c>
      <c r="AB296" s="65">
        <f>VLOOKUP(A296,Indiv_Passing!B:AD,15,FALSE)/100</f>
        <v>6.0000000000000001E-3</v>
      </c>
      <c r="AC296" s="64">
        <v>0.21</v>
      </c>
      <c r="AD296" s="55">
        <f>VLOOKUP(A296,Indiv_Rushing!B:R,14,FALSE)</f>
        <v>4.7</v>
      </c>
      <c r="AE296" s="65">
        <v>5.5E-2</v>
      </c>
      <c r="AF296" s="64"/>
      <c r="AG296" s="63"/>
      <c r="AH296" s="55"/>
      <c r="AI296" s="65"/>
    </row>
    <row r="297" spans="1:35" ht="12.75">
      <c r="A297" s="73" t="s">
        <v>678</v>
      </c>
      <c r="B297" s="74" t="s">
        <v>275</v>
      </c>
      <c r="C297" s="53"/>
      <c r="D297" s="54" t="s">
        <v>90</v>
      </c>
      <c r="E297" s="95">
        <f>(M297*0.04)+(N297*4)+(O297*-2)+(Q297*0.1)+(R297*6)+(T297*0.5)+(U297*0.1)+(V297*6)</f>
        <v>16.372500000000002</v>
      </c>
      <c r="F297" s="56"/>
      <c r="G297" s="96">
        <f>E297/J297</f>
        <v>10.915000000000001</v>
      </c>
      <c r="H297" s="57"/>
      <c r="I297" s="78"/>
      <c r="J297" s="59">
        <v>1.5</v>
      </c>
      <c r="K297" s="60">
        <f>X297*VLOOKUP(B297,'Team Projections'!A:V,5,0)*J297</f>
        <v>44.25</v>
      </c>
      <c r="L297" s="60">
        <f>K297*Y297</f>
        <v>27.213750000000001</v>
      </c>
      <c r="M297" s="61">
        <f>$Z297*K297</f>
        <v>287.625</v>
      </c>
      <c r="N297" s="55">
        <f>AA297*K297</f>
        <v>1.77</v>
      </c>
      <c r="O297" s="62">
        <f>AB297*K297</f>
        <v>1.10625</v>
      </c>
      <c r="P297" s="105"/>
      <c r="Q297" s="105"/>
      <c r="R297" s="39"/>
      <c r="S297" s="60"/>
      <c r="T297" s="105"/>
      <c r="U297" s="105"/>
      <c r="V297" s="39"/>
      <c r="W297" s="78"/>
      <c r="X297" s="63">
        <v>1</v>
      </c>
      <c r="Y297" s="64">
        <v>0.61499999999999999</v>
      </c>
      <c r="Z297" s="55">
        <v>6.5</v>
      </c>
      <c r="AA297" s="64">
        <v>0.04</v>
      </c>
      <c r="AB297" s="65">
        <v>2.5000000000000001E-2</v>
      </c>
      <c r="AC297" s="104"/>
      <c r="AD297" s="55"/>
      <c r="AE297" s="65"/>
      <c r="AF297" s="104"/>
      <c r="AG297" s="63"/>
      <c r="AH297" s="55"/>
      <c r="AI297" s="65"/>
    </row>
    <row r="298" spans="1:35" ht="12.75">
      <c r="A298" s="51" t="s">
        <v>408</v>
      </c>
      <c r="B298" s="52" t="s">
        <v>275</v>
      </c>
      <c r="C298" s="53"/>
      <c r="D298" s="66" t="s">
        <v>88</v>
      </c>
      <c r="E298" s="55">
        <f>(M298*0.04)+(N298*4)+(O298*-2)+(Q298*0.1)+(R298*6)+(T298*0.5)+(U298*0.1)+(V298*6)</f>
        <v>204.69940000000003</v>
      </c>
      <c r="F298" s="56"/>
      <c r="G298" s="55">
        <f>E298/J298</f>
        <v>14.117200000000002</v>
      </c>
      <c r="H298" s="57"/>
      <c r="I298" s="58"/>
      <c r="J298" s="59">
        <v>14.5</v>
      </c>
      <c r="K298" s="67"/>
      <c r="L298" s="60"/>
      <c r="M298" s="60"/>
      <c r="N298" s="60"/>
      <c r="O298" s="57"/>
      <c r="P298" s="60">
        <f>AC298*VLOOKUP(B298,'Team Projections'!A:V,11,0)*J298</f>
        <v>194.59</v>
      </c>
      <c r="Q298" s="60">
        <f>AD298*P298</f>
        <v>817.27800000000002</v>
      </c>
      <c r="R298" s="59">
        <f>P298*AE298</f>
        <v>5.8376999999999999</v>
      </c>
      <c r="S298" s="60">
        <f>AF298*VLOOKUP(B298,'Team Projections'!A:V,5,0)*J298</f>
        <v>68.44</v>
      </c>
      <c r="T298" s="60">
        <f>S298*AG298</f>
        <v>51.33</v>
      </c>
      <c r="U298" s="60">
        <f>AH298*S298</f>
        <v>438.01600000000002</v>
      </c>
      <c r="V298" s="59">
        <f>S298*AI298</f>
        <v>3.0797999999999996</v>
      </c>
      <c r="W298" s="58"/>
      <c r="X298" s="64"/>
      <c r="Y298" s="55"/>
      <c r="Z298" s="55"/>
      <c r="AA298" s="64"/>
      <c r="AB298" s="65"/>
      <c r="AC298" s="64">
        <v>0.44</v>
      </c>
      <c r="AD298" s="55">
        <f>VLOOKUP(A298,Indiv_Rushing!B:R,14,FALSE)</f>
        <v>4.2</v>
      </c>
      <c r="AE298" s="65">
        <v>0.03</v>
      </c>
      <c r="AF298" s="64">
        <v>0.16</v>
      </c>
      <c r="AG298" s="63">
        <f>VLOOKUP(A298,Indiv_Receiving!B:U,18,FALSE)/100</f>
        <v>0.75</v>
      </c>
      <c r="AH298" s="55">
        <f>VLOOKUP(A298,Indiv_Receiving!B:U,19,FALSE)</f>
        <v>6.4</v>
      </c>
      <c r="AI298" s="65">
        <v>4.4999999999999998E-2</v>
      </c>
    </row>
    <row r="299" spans="1:35" ht="12.75">
      <c r="A299" s="51" t="s">
        <v>409</v>
      </c>
      <c r="B299" s="52" t="s">
        <v>275</v>
      </c>
      <c r="C299" s="53"/>
      <c r="D299" s="66" t="s">
        <v>88</v>
      </c>
      <c r="E299" s="55">
        <f>(M299*0.04)+(N299*4)+(O299*-2)+(Q299*0.1)+(R299*6)+(T299*0.5)+(U299*0.1)+(V299*6)</f>
        <v>76.905389999999997</v>
      </c>
      <c r="F299" s="56"/>
      <c r="G299" s="55">
        <f>E299/J299</f>
        <v>5.30382</v>
      </c>
      <c r="H299" s="57"/>
      <c r="I299" s="58"/>
      <c r="J299" s="59">
        <v>14.5</v>
      </c>
      <c r="K299" s="67"/>
      <c r="L299" s="60"/>
      <c r="M299" s="60"/>
      <c r="N299" s="60"/>
      <c r="O299" s="57"/>
      <c r="P299" s="60">
        <f>AC299*VLOOKUP(B299,'Team Projections'!A:V,11,0)*J299</f>
        <v>110.5625</v>
      </c>
      <c r="Q299" s="60">
        <f>AD299*P299</f>
        <v>398.02500000000003</v>
      </c>
      <c r="R299" s="59">
        <f>P299*AE299</f>
        <v>3.8696875000000004</v>
      </c>
      <c r="S299" s="60">
        <f>AF299*VLOOKUP(B299,'Team Projections'!A:V,5,0)*J299</f>
        <v>12.8325</v>
      </c>
      <c r="T299" s="60">
        <f>S299*AG299</f>
        <v>9.0340800000000012</v>
      </c>
      <c r="U299" s="60">
        <f>AH299*S299</f>
        <v>70.578749999999999</v>
      </c>
      <c r="V299" s="59">
        <f>S299*AI299</f>
        <v>0.38497499999999996</v>
      </c>
      <c r="W299" s="58"/>
      <c r="X299" s="64"/>
      <c r="Y299" s="55"/>
      <c r="Z299" s="55"/>
      <c r="AA299" s="64"/>
      <c r="AB299" s="65"/>
      <c r="AC299" s="64">
        <v>0.25</v>
      </c>
      <c r="AD299" s="55">
        <f>VLOOKUP(A299,Indiv_Rushing!B:R,14,FALSE)</f>
        <v>3.6</v>
      </c>
      <c r="AE299" s="65">
        <v>3.5000000000000003E-2</v>
      </c>
      <c r="AF299" s="64">
        <v>0.03</v>
      </c>
      <c r="AG299" s="63">
        <f>VLOOKUP(A299,Indiv_Receiving!B:U,18,FALSE)/100</f>
        <v>0.70400000000000007</v>
      </c>
      <c r="AH299" s="55">
        <f>VLOOKUP(A299,Indiv_Receiving!B:U,19,FALSE)</f>
        <v>5.5</v>
      </c>
      <c r="AI299" s="65">
        <v>0.03</v>
      </c>
    </row>
    <row r="300" spans="1:35" ht="12.75">
      <c r="A300" s="51" t="s">
        <v>609</v>
      </c>
      <c r="B300" s="52" t="s">
        <v>275</v>
      </c>
      <c r="C300" s="53"/>
      <c r="D300" s="66" t="s">
        <v>88</v>
      </c>
      <c r="E300" s="55">
        <f>(M300*0.04)+(N300*4)+(O300*-2)+(Q300*0.1)+(R300*6)+(T300*0.5)+(U300*0.1)+(V300*6)</f>
        <v>46.660274999999999</v>
      </c>
      <c r="F300" s="56"/>
      <c r="G300" s="55">
        <f>E300/J300</f>
        <v>3.2179500000000001</v>
      </c>
      <c r="H300" s="57"/>
      <c r="I300" s="58"/>
      <c r="J300" s="59">
        <v>14.5</v>
      </c>
      <c r="K300" s="67"/>
      <c r="L300" s="60"/>
      <c r="M300" s="60"/>
      <c r="N300" s="60"/>
      <c r="O300" s="57"/>
      <c r="P300" s="60">
        <f>AC300*VLOOKUP(B300,'Team Projections'!A:V,11,0)*J300</f>
        <v>33.168750000000003</v>
      </c>
      <c r="Q300" s="60">
        <f>AD300*P300</f>
        <v>192.37875</v>
      </c>
      <c r="R300" s="59">
        <f>P300*AE300</f>
        <v>1.1056250000000001</v>
      </c>
      <c r="S300" s="60">
        <f>AF300*VLOOKUP(B300,'Team Projections'!A:V,5,0)*J300</f>
        <v>17.11</v>
      </c>
      <c r="T300" s="60">
        <f>S300*AG300</f>
        <v>12.8325</v>
      </c>
      <c r="U300" s="60">
        <f>AH300*S300</f>
        <v>107.79299999999999</v>
      </c>
      <c r="V300" s="59">
        <f>S300*AI300</f>
        <v>0.59884999999999999</v>
      </c>
      <c r="W300" s="58"/>
      <c r="X300" s="64"/>
      <c r="Y300" s="55"/>
      <c r="Z300" s="55"/>
      <c r="AA300" s="64"/>
      <c r="AB300" s="65"/>
      <c r="AC300" s="64">
        <v>7.4999999999999997E-2</v>
      </c>
      <c r="AD300" s="55">
        <f>VLOOKUP(A300,Indiv_Rushing!B:R,14,FALSE)</f>
        <v>5.8</v>
      </c>
      <c r="AE300" s="65">
        <f>VLOOKUP(A300,Indiv_Rushing!B:R,10,FALSE)</f>
        <v>3.3333333333333333E-2</v>
      </c>
      <c r="AF300" s="64">
        <v>0.04</v>
      </c>
      <c r="AG300" s="63">
        <f>VLOOKUP(A300,Indiv_Receiving!B:U,18,FALSE)/100</f>
        <v>0.75</v>
      </c>
      <c r="AH300" s="55">
        <f>VLOOKUP(A300,Indiv_Receiving!B:U,19,FALSE)</f>
        <v>6.3</v>
      </c>
      <c r="AI300" s="65">
        <v>3.5000000000000003E-2</v>
      </c>
    </row>
    <row r="301" spans="1:35" ht="12.75">
      <c r="A301" s="51" t="s">
        <v>645</v>
      </c>
      <c r="B301" s="52" t="s">
        <v>275</v>
      </c>
      <c r="C301" s="53"/>
      <c r="D301" s="69" t="s">
        <v>91</v>
      </c>
      <c r="E301" s="55">
        <f>(M301*0.04)+(N301*4)+(O301*-2)+(Q301*0.1)+(R301*6)+(T301*0.5)+(U301*0.1)+(V301*6)</f>
        <v>57.737400000000001</v>
      </c>
      <c r="F301" s="56"/>
      <c r="G301" s="55">
        <f>E301/J301</f>
        <v>3.8491599999999999</v>
      </c>
      <c r="H301" s="57"/>
      <c r="I301" s="58"/>
      <c r="J301" s="59">
        <v>15</v>
      </c>
      <c r="K301" s="67"/>
      <c r="L301" s="60"/>
      <c r="M301" s="60"/>
      <c r="N301" s="60"/>
      <c r="O301" s="57"/>
      <c r="P301" s="60"/>
      <c r="Q301" s="60"/>
      <c r="R301" s="59"/>
      <c r="S301" s="60">
        <f>AF301*VLOOKUP(B301,'Team Projections'!A:V,5,0)*J301</f>
        <v>35.4</v>
      </c>
      <c r="T301" s="60">
        <f>S301*AG301</f>
        <v>29.806800000000003</v>
      </c>
      <c r="U301" s="60">
        <f>S301*AH301</f>
        <v>385.86</v>
      </c>
      <c r="V301" s="59">
        <f>S301*AI301</f>
        <v>0.70799999999999996</v>
      </c>
      <c r="W301" s="58"/>
      <c r="X301" s="55"/>
      <c r="Y301" s="55"/>
      <c r="Z301" s="55"/>
      <c r="AA301" s="67"/>
      <c r="AB301" s="57"/>
      <c r="AC301" s="64"/>
      <c r="AD301" s="55"/>
      <c r="AE301" s="65"/>
      <c r="AF301" s="64">
        <v>0.08</v>
      </c>
      <c r="AG301" s="63">
        <f>VLOOKUP(A301,Indiv_Receiving!B:U,18,FALSE)/100</f>
        <v>0.84200000000000008</v>
      </c>
      <c r="AH301" s="55">
        <f>VLOOKUP(A301,Indiv_Receiving!B:U,19,FALSE)</f>
        <v>10.9</v>
      </c>
      <c r="AI301" s="65">
        <v>0.02</v>
      </c>
    </row>
    <row r="302" spans="1:35" ht="12.75">
      <c r="A302" s="51" t="s">
        <v>610</v>
      </c>
      <c r="B302" s="52" t="s">
        <v>275</v>
      </c>
      <c r="C302" s="53"/>
      <c r="D302" s="69" t="s">
        <v>91</v>
      </c>
      <c r="E302" s="55">
        <f>(M302*0.04)+(N302*4)+(O302*-2)+(Q302*0.1)+(R302*6)+(T302*0.5)+(U302*0.1)+(V302*6)</f>
        <v>55.799250000000001</v>
      </c>
      <c r="F302" s="56"/>
      <c r="G302" s="55">
        <f>E302/J302</f>
        <v>3.7199499999999999</v>
      </c>
      <c r="H302" s="57"/>
      <c r="I302" s="58"/>
      <c r="J302" s="59">
        <v>15</v>
      </c>
      <c r="K302" s="67"/>
      <c r="L302" s="60"/>
      <c r="M302" s="60"/>
      <c r="N302" s="60"/>
      <c r="O302" s="57"/>
      <c r="P302" s="60"/>
      <c r="Q302" s="60"/>
      <c r="R302" s="59"/>
      <c r="S302" s="60">
        <f>AF302*VLOOKUP(B302,'Team Projections'!A:V,5,0)*J302</f>
        <v>57.524999999999999</v>
      </c>
      <c r="T302" s="60">
        <f>S302*AG302</f>
        <v>40.267499999999998</v>
      </c>
      <c r="U302" s="60">
        <f>S302*AH302</f>
        <v>287.625</v>
      </c>
      <c r="V302" s="59">
        <f>S302*AI302</f>
        <v>1.1505000000000001</v>
      </c>
      <c r="W302" s="58"/>
      <c r="X302" s="55"/>
      <c r="Y302" s="55"/>
      <c r="Z302" s="55"/>
      <c r="AA302" s="67"/>
      <c r="AB302" s="57"/>
      <c r="AC302" s="64"/>
      <c r="AD302" s="55"/>
      <c r="AE302" s="65"/>
      <c r="AF302" s="64">
        <v>0.13</v>
      </c>
      <c r="AG302" s="63">
        <v>0.7</v>
      </c>
      <c r="AH302" s="55">
        <v>5</v>
      </c>
      <c r="AI302" s="65">
        <v>0.02</v>
      </c>
    </row>
    <row r="303" spans="1:35" ht="12.75">
      <c r="A303" s="51" t="s">
        <v>411</v>
      </c>
      <c r="B303" s="52" t="s">
        <v>275</v>
      </c>
      <c r="C303" s="53"/>
      <c r="D303" s="70" t="s">
        <v>89</v>
      </c>
      <c r="E303" s="55">
        <f>(M303*0.04)+(N303*4)+(O303*-2)+(Q303*0.1)+(R303*6)+(T303*0.5)+(U303*0.1)+(V303*6)</f>
        <v>162.024</v>
      </c>
      <c r="F303" s="56"/>
      <c r="G303" s="55">
        <f>E303/J303</f>
        <v>10.801600000000001</v>
      </c>
      <c r="H303" s="57"/>
      <c r="I303" s="58"/>
      <c r="J303" s="59">
        <v>15</v>
      </c>
      <c r="K303" s="67"/>
      <c r="L303" s="60"/>
      <c r="M303" s="60"/>
      <c r="N303" s="60"/>
      <c r="O303" s="57"/>
      <c r="P303" s="60">
        <f>AC303*VLOOKUP(B303,'Team Projections'!A:V,11,0)*J303</f>
        <v>4.5750000000000002</v>
      </c>
      <c r="Q303" s="60">
        <f>AD303*P303</f>
        <v>11.4375</v>
      </c>
      <c r="R303" s="59">
        <f>P303*AE303</f>
        <v>0.16012500000000002</v>
      </c>
      <c r="S303" s="60">
        <f>AF303*VLOOKUP(B303,'Team Projections'!A:V,5,0)*J303</f>
        <v>115.05</v>
      </c>
      <c r="T303" s="60">
        <f>S303*AG303</f>
        <v>75.472799999999992</v>
      </c>
      <c r="U303" s="60">
        <f>AH303*S303</f>
        <v>828.36</v>
      </c>
      <c r="V303" s="59">
        <f>S303*AI303</f>
        <v>6.5578500000000002</v>
      </c>
      <c r="W303" s="58"/>
      <c r="X303" s="64"/>
      <c r="Y303" s="55"/>
      <c r="Z303" s="55"/>
      <c r="AA303" s="64"/>
      <c r="AB303" s="65"/>
      <c r="AC303" s="64">
        <v>0.01</v>
      </c>
      <c r="AD303" s="55">
        <f>VLOOKUP(A303,Indiv_Rushing!B:R,14,FALSE)</f>
        <v>2.5</v>
      </c>
      <c r="AE303" s="65">
        <v>3.5000000000000003E-2</v>
      </c>
      <c r="AF303" s="64">
        <v>0.26</v>
      </c>
      <c r="AG303" s="63">
        <f>VLOOKUP(A303,Indiv_Receiving!B:U,18,FALSE)/100</f>
        <v>0.65599999999999992</v>
      </c>
      <c r="AH303" s="55">
        <f>VLOOKUP(A303,Indiv_Receiving!B:U,19,FALSE)</f>
        <v>7.2</v>
      </c>
      <c r="AI303" s="65">
        <v>5.7000000000000002E-2</v>
      </c>
    </row>
    <row r="304" spans="1:35" ht="12.75">
      <c r="A304" s="51" t="s">
        <v>611</v>
      </c>
      <c r="B304" s="52" t="s">
        <v>275</v>
      </c>
      <c r="C304" s="53"/>
      <c r="D304" s="70" t="s">
        <v>89</v>
      </c>
      <c r="E304" s="55">
        <f>(M304*0.04)+(N304*4)+(O304*-2)+(Q304*0.1)+(R304*6)+(T304*0.5)+(U304*0.1)+(V304*6)</f>
        <v>90.354074999999995</v>
      </c>
      <c r="F304" s="56"/>
      <c r="G304" s="55">
        <f>E304/J304</f>
        <v>6.4538624999999996</v>
      </c>
      <c r="H304" s="57"/>
      <c r="I304" s="58"/>
      <c r="J304" s="59">
        <v>14</v>
      </c>
      <c r="K304" s="67"/>
      <c r="L304" s="60"/>
      <c r="M304" s="60"/>
      <c r="N304" s="60"/>
      <c r="O304" s="57"/>
      <c r="P304" s="60"/>
      <c r="Q304" s="60"/>
      <c r="R304" s="59"/>
      <c r="S304" s="60">
        <f>AF304*VLOOKUP(B304,'Team Projections'!A:V,5,0)*J304</f>
        <v>61.949999999999996</v>
      </c>
      <c r="T304" s="60">
        <f>S304*AG304</f>
        <v>38.223149999999997</v>
      </c>
      <c r="U304" s="60">
        <f>AH304*S304</f>
        <v>545.16</v>
      </c>
      <c r="V304" s="59">
        <f>S304*AI304</f>
        <v>2.7877499999999995</v>
      </c>
      <c r="W304" s="58"/>
      <c r="X304" s="64"/>
      <c r="Y304" s="55"/>
      <c r="Z304" s="55"/>
      <c r="AA304" s="64"/>
      <c r="AB304" s="65"/>
      <c r="AC304" s="64"/>
      <c r="AD304" s="55"/>
      <c r="AE304" s="65"/>
      <c r="AF304" s="64">
        <v>0.15</v>
      </c>
      <c r="AG304" s="63">
        <f>VLOOKUP(A304,Indiv_Receiving!B:U,18,FALSE)/100</f>
        <v>0.61699999999999999</v>
      </c>
      <c r="AH304" s="55">
        <f>VLOOKUP(A304,Indiv_Receiving!B:U,19,FALSE)</f>
        <v>8.8000000000000007</v>
      </c>
      <c r="AI304" s="65">
        <v>4.4999999999999998E-2</v>
      </c>
    </row>
    <row r="305" spans="1:35" ht="12.75">
      <c r="A305" s="51" t="s">
        <v>414</v>
      </c>
      <c r="B305" s="52" t="s">
        <v>275</v>
      </c>
      <c r="C305" s="53"/>
      <c r="D305" s="70" t="s">
        <v>89</v>
      </c>
      <c r="E305" s="55">
        <f>(M305*0.04)+(N305*4)+(O305*-2)+(Q305*0.1)+(R305*6)+(T305*0.5)+(U305*0.1)+(V305*6)</f>
        <v>33.374250000000004</v>
      </c>
      <c r="F305" s="56"/>
      <c r="G305" s="55">
        <f>E305/J305</f>
        <v>2.2249500000000002</v>
      </c>
      <c r="H305" s="57"/>
      <c r="I305" s="58"/>
      <c r="J305" s="59">
        <v>15</v>
      </c>
      <c r="K305" s="67"/>
      <c r="L305" s="60"/>
      <c r="M305" s="60"/>
      <c r="N305" s="60"/>
      <c r="O305" s="57"/>
      <c r="P305" s="60">
        <f>AC305*VLOOKUP(B305,'Team Projections'!A:V,11,0)*J305</f>
        <v>4.5750000000000002</v>
      </c>
      <c r="Q305" s="60">
        <f>AD305*P305</f>
        <v>59.475000000000001</v>
      </c>
      <c r="R305" s="59">
        <f>P305*AE305</f>
        <v>0.18300000000000002</v>
      </c>
      <c r="S305" s="60">
        <f>AF305*VLOOKUP(B305,'Team Projections'!A:V,5,0)*J305</f>
        <v>30.975000000000005</v>
      </c>
      <c r="T305" s="60">
        <f>S305*AG305</f>
        <v>18.585000000000001</v>
      </c>
      <c r="U305" s="60">
        <f>AH305*S305</f>
        <v>123.90000000000002</v>
      </c>
      <c r="V305" s="59">
        <f>S305*AI305</f>
        <v>0.77437500000000015</v>
      </c>
      <c r="W305" s="58"/>
      <c r="X305" s="64"/>
      <c r="Y305" s="55"/>
      <c r="Z305" s="55"/>
      <c r="AA305" s="64"/>
      <c r="AB305" s="65"/>
      <c r="AC305" s="64">
        <v>0.01</v>
      </c>
      <c r="AD305" s="55">
        <f>VLOOKUP(A305,Indiv_Rushing!B:R,14,FALSE)</f>
        <v>13</v>
      </c>
      <c r="AE305" s="65">
        <v>0.04</v>
      </c>
      <c r="AF305" s="64">
        <v>7.0000000000000007E-2</v>
      </c>
      <c r="AG305" s="63">
        <v>0.6</v>
      </c>
      <c r="AH305" s="55">
        <v>4</v>
      </c>
      <c r="AI305" s="65">
        <v>2.5000000000000001E-2</v>
      </c>
    </row>
    <row r="306" spans="1:35" ht="13.5">
      <c r="A306" s="73" t="s">
        <v>413</v>
      </c>
      <c r="B306" s="74" t="s">
        <v>275</v>
      </c>
      <c r="C306" s="53"/>
      <c r="D306" s="75" t="s">
        <v>89</v>
      </c>
      <c r="E306" s="89">
        <f>(M306*0.04)+(N306*4)+(O306*-2)+(Q306*0.1)+(R306*6)+(T306*0.5)+(U306*0.1)+(V306*6)</f>
        <v>33.209625000000003</v>
      </c>
      <c r="F306" s="56"/>
      <c r="G306" s="90">
        <f>E306/J306</f>
        <v>2.213975</v>
      </c>
      <c r="H306" s="57"/>
      <c r="I306" s="78"/>
      <c r="J306" s="39">
        <v>15</v>
      </c>
      <c r="K306" s="79"/>
      <c r="L306" s="80"/>
      <c r="M306" s="80"/>
      <c r="N306" s="80"/>
      <c r="O306" s="81"/>
      <c r="P306" s="60">
        <f>AC306*VLOOKUP(B306,'Team Projections'!A:V,11,0)*J306</f>
        <v>2.2875000000000001</v>
      </c>
      <c r="Q306" s="60">
        <f>AD306*P306</f>
        <v>11.4375</v>
      </c>
      <c r="R306" s="59">
        <f>P306*AE306</f>
        <v>3.4312500000000003E-2</v>
      </c>
      <c r="S306" s="60">
        <f>AF306*VLOOKUP(B306,'Team Projections'!A:V,5,0)*J306</f>
        <v>35.4</v>
      </c>
      <c r="T306" s="91">
        <f>S306*AG306</f>
        <v>21.24</v>
      </c>
      <c r="U306" s="92">
        <f>AH306*S306</f>
        <v>159.29999999999998</v>
      </c>
      <c r="V306" s="93">
        <f>S306*AI306</f>
        <v>0.88500000000000001</v>
      </c>
      <c r="W306" s="78"/>
      <c r="X306" s="86"/>
      <c r="Y306" s="87"/>
      <c r="Z306" s="87"/>
      <c r="AA306" s="86"/>
      <c r="AB306" s="88"/>
      <c r="AC306" s="64">
        <v>5.0000000000000001E-3</v>
      </c>
      <c r="AD306" s="55">
        <f>VLOOKUP(A306,Indiv_Rushing!B:R,14,FALSE)</f>
        <v>5</v>
      </c>
      <c r="AE306" s="65">
        <v>1.4999999999999999E-2</v>
      </c>
      <c r="AF306" s="146">
        <v>0.08</v>
      </c>
      <c r="AG306" s="63">
        <f>VLOOKUP(A306,Indiv_Receiving!B:U,18,FALSE)/100</f>
        <v>0.6</v>
      </c>
      <c r="AH306" s="55">
        <v>4.5</v>
      </c>
      <c r="AI306" s="65">
        <v>2.5000000000000001E-2</v>
      </c>
    </row>
    <row r="307" spans="1:35" ht="12.75">
      <c r="A307" s="73" t="s">
        <v>1039</v>
      </c>
      <c r="B307" s="74" t="s">
        <v>267</v>
      </c>
      <c r="C307" s="53"/>
      <c r="D307" s="154" t="s">
        <v>1038</v>
      </c>
      <c r="E307" s="95">
        <v>24.243869999999998</v>
      </c>
      <c r="F307" s="56"/>
      <c r="G307" s="96">
        <v>1.4261099999999998</v>
      </c>
      <c r="H307" s="57"/>
      <c r="I307" s="78"/>
      <c r="J307" s="59">
        <v>17</v>
      </c>
      <c r="K307" s="60"/>
      <c r="L307" s="60"/>
      <c r="M307" s="61"/>
      <c r="N307" s="55"/>
      <c r="O307" s="62"/>
      <c r="P307" s="60">
        <f>AC307*VLOOKUP(B307,'Team Projections'!A:V,11,0)*J307</f>
        <v>18.614999999999998</v>
      </c>
      <c r="Q307" s="60">
        <f>AD307*P307</f>
        <v>65.152499999999989</v>
      </c>
      <c r="R307" s="59">
        <f>P307*AE307</f>
        <v>0.37229999999999996</v>
      </c>
      <c r="S307" s="60">
        <f>AF307*VLOOKUP(B307,'Team Projections'!A:V,5,0)*J307</f>
        <v>13.463999999999999</v>
      </c>
      <c r="T307" s="60">
        <f>S307*AG307</f>
        <v>8.2803599999999982</v>
      </c>
      <c r="U307" s="60">
        <f>AH307*S307</f>
        <v>80.783999999999992</v>
      </c>
      <c r="V307" s="59">
        <f>S307*AI307</f>
        <v>0.26927999999999996</v>
      </c>
      <c r="W307" s="78"/>
      <c r="X307" s="63"/>
      <c r="Y307" s="64"/>
      <c r="Z307" s="55"/>
      <c r="AA307" s="64"/>
      <c r="AB307" s="65"/>
      <c r="AC307" s="147">
        <v>0.03</v>
      </c>
      <c r="AD307" s="55">
        <v>3.5</v>
      </c>
      <c r="AE307" s="65">
        <v>0.02</v>
      </c>
      <c r="AF307" s="148">
        <v>0.03</v>
      </c>
      <c r="AG307" s="63">
        <v>0.61499999999999999</v>
      </c>
      <c r="AH307" s="55">
        <v>6</v>
      </c>
      <c r="AI307" s="65">
        <v>0.02</v>
      </c>
    </row>
    <row r="308" spans="1:35" ht="12.75">
      <c r="A308" s="51" t="s">
        <v>336</v>
      </c>
      <c r="B308" s="52" t="s">
        <v>267</v>
      </c>
      <c r="C308" s="53"/>
      <c r="D308" s="54" t="s">
        <v>90</v>
      </c>
      <c r="E308" s="55">
        <f>(M308*0.04)+(N308*4)+(O308*-2)+(Q308*0.1)+(R308*6)+(T308*0.5)+(U308*0.1)+(V308*6)</f>
        <v>335.22779999999995</v>
      </c>
      <c r="F308" s="56"/>
      <c r="G308" s="55">
        <f>E308/J308</f>
        <v>21.627599999999997</v>
      </c>
      <c r="H308" s="57"/>
      <c r="I308" s="58"/>
      <c r="J308" s="59">
        <v>15.5</v>
      </c>
      <c r="K308" s="60">
        <f>X308*VLOOKUP(B308,'Team Projections'!A:V,5,0)*J308</f>
        <v>409.2</v>
      </c>
      <c r="L308" s="60">
        <f>K308*Y308</f>
        <v>281.12040000000002</v>
      </c>
      <c r="M308" s="61">
        <f>$Z308*K308</f>
        <v>3273.6</v>
      </c>
      <c r="N308" s="55">
        <f>AA308*K308</f>
        <v>21.6876</v>
      </c>
      <c r="O308" s="62">
        <f>AB308*K308</f>
        <v>5.7287999999999997</v>
      </c>
      <c r="P308" s="60">
        <f>AC308*VLOOKUP(B308,'Team Projections'!A:V,11,0)*J308</f>
        <v>141.4375</v>
      </c>
      <c r="Q308" s="60">
        <f>AD308*P308</f>
        <v>594.03750000000002</v>
      </c>
      <c r="R308" s="59">
        <f>P308*AE308</f>
        <v>11.597875</v>
      </c>
      <c r="S308" s="60"/>
      <c r="T308" s="60"/>
      <c r="U308" s="60"/>
      <c r="V308" s="59"/>
      <c r="W308" s="58"/>
      <c r="X308" s="63">
        <v>1</v>
      </c>
      <c r="Y308" s="64">
        <f>VLOOKUP(A308,Indiv_Passing!B:AD,10,FALSE)/100</f>
        <v>0.68700000000000006</v>
      </c>
      <c r="Z308" s="55">
        <f>VLOOKUP(A308,Indiv_Passing!B:AD,19,FALSE)</f>
        <v>8</v>
      </c>
      <c r="AA308" s="64">
        <v>5.2999999999999999E-2</v>
      </c>
      <c r="AB308" s="65">
        <f>VLOOKUP(A308,Indiv_Passing!B:AD,15,FALSE)/100</f>
        <v>1.3999999999999999E-2</v>
      </c>
      <c r="AC308" s="64">
        <v>0.25</v>
      </c>
      <c r="AD308" s="55">
        <f>VLOOKUP(A308,Indiv_Rushing!B:R,14,FALSE)</f>
        <v>4.2</v>
      </c>
      <c r="AE308" s="65">
        <v>8.2000000000000003E-2</v>
      </c>
      <c r="AF308" s="64"/>
      <c r="AG308" s="63"/>
      <c r="AH308" s="55"/>
      <c r="AI308" s="65"/>
    </row>
    <row r="309" spans="1:35" ht="12.75">
      <c r="A309" s="73" t="s">
        <v>692</v>
      </c>
      <c r="B309" s="74" t="s">
        <v>267</v>
      </c>
      <c r="C309" s="53"/>
      <c r="D309" s="54" t="s">
        <v>90</v>
      </c>
      <c r="E309" s="95">
        <f>(M309*0.04)+(N309*4)+(O309*-2)+(Q309*0.1)+(R309*6)+(T309*0.5)+(U309*0.1)+(V309*6)</f>
        <v>14.651999999999997</v>
      </c>
      <c r="F309" s="56"/>
      <c r="G309" s="96">
        <f>E309/J309</f>
        <v>9.7679999999999989</v>
      </c>
      <c r="H309" s="57"/>
      <c r="I309" s="78"/>
      <c r="J309" s="59">
        <v>1.5</v>
      </c>
      <c r="K309" s="60">
        <f>X309*VLOOKUP(B309,'Team Projections'!A:V,5,0)*J309</f>
        <v>39.599999999999994</v>
      </c>
      <c r="L309" s="60">
        <f>K309*Y309</f>
        <v>24.353999999999996</v>
      </c>
      <c r="M309" s="61">
        <f>$Z309*K309</f>
        <v>257.39999999999998</v>
      </c>
      <c r="N309" s="55">
        <f>AA309*K309</f>
        <v>1.5839999999999999</v>
      </c>
      <c r="O309" s="62">
        <f>AB309*K309</f>
        <v>0.98999999999999988</v>
      </c>
      <c r="P309" s="105"/>
      <c r="Q309" s="105"/>
      <c r="R309" s="39"/>
      <c r="S309" s="60"/>
      <c r="T309" s="105"/>
      <c r="U309" s="105"/>
      <c r="V309" s="39"/>
      <c r="W309" s="78"/>
      <c r="X309" s="63">
        <v>1</v>
      </c>
      <c r="Y309" s="64">
        <v>0.61499999999999999</v>
      </c>
      <c r="Z309" s="55">
        <v>6.5</v>
      </c>
      <c r="AA309" s="64">
        <v>0.04</v>
      </c>
      <c r="AB309" s="65">
        <v>2.5000000000000001E-2</v>
      </c>
      <c r="AC309" s="104"/>
      <c r="AD309" s="55"/>
      <c r="AE309" s="65"/>
      <c r="AF309" s="104"/>
      <c r="AG309" s="63"/>
      <c r="AH309" s="55"/>
      <c r="AI309" s="65"/>
    </row>
    <row r="310" spans="1:35" ht="12.75">
      <c r="A310" s="51" t="s">
        <v>337</v>
      </c>
      <c r="B310" s="52" t="s">
        <v>267</v>
      </c>
      <c r="C310" s="53"/>
      <c r="D310" s="66" t="s">
        <v>88</v>
      </c>
      <c r="E310" s="55">
        <f>(M310*0.04)+(N310*4)+(O310*-2)+(Q310*0.1)+(R310*6)+(T310*0.5)+(U310*0.1)+(V310*6)</f>
        <v>318.66154100000006</v>
      </c>
      <c r="F310" s="56"/>
      <c r="G310" s="55">
        <f>E310/J310</f>
        <v>21.976658000000004</v>
      </c>
      <c r="H310" s="57"/>
      <c r="I310" s="58"/>
      <c r="J310" s="59">
        <v>14.5</v>
      </c>
      <c r="K310" s="67"/>
      <c r="L310" s="60"/>
      <c r="M310" s="60"/>
      <c r="N310" s="60"/>
      <c r="O310" s="57"/>
      <c r="P310" s="60">
        <f>AC310*VLOOKUP(B310,'Team Projections'!A:V,11,0)*J310</f>
        <v>291.08750000000003</v>
      </c>
      <c r="Q310" s="60">
        <f>AD310*P310</f>
        <v>1688.3075000000001</v>
      </c>
      <c r="R310" s="59">
        <f>P310*AE310</f>
        <v>16.009812500000002</v>
      </c>
      <c r="S310" s="60">
        <f>AF310*VLOOKUP(B310,'Team Projections'!A:V,5,0)*J310</f>
        <v>42.107999999999997</v>
      </c>
      <c r="T310" s="60">
        <f>S310*AG310</f>
        <v>31.580999999999996</v>
      </c>
      <c r="U310" s="60">
        <f>AH310*S310</f>
        <v>273.702</v>
      </c>
      <c r="V310" s="59">
        <f>S310*AI310</f>
        <v>1.7685359999999999</v>
      </c>
      <c r="W310" s="58"/>
      <c r="X310" s="64"/>
      <c r="Y310" s="55"/>
      <c r="Z310" s="55"/>
      <c r="AA310" s="64"/>
      <c r="AB310" s="65"/>
      <c r="AC310" s="64">
        <v>0.55000000000000004</v>
      </c>
      <c r="AD310" s="55">
        <f>VLOOKUP(A310,Indiv_Rushing!B:R,14,FALSE)</f>
        <v>5.8</v>
      </c>
      <c r="AE310" s="65">
        <v>5.5E-2</v>
      </c>
      <c r="AF310" s="64">
        <v>0.11</v>
      </c>
      <c r="AG310" s="63">
        <v>0.75</v>
      </c>
      <c r="AH310" s="55">
        <f>VLOOKUP(A310,Indiv_Receiving!B:U,19,FALSE)</f>
        <v>6.5</v>
      </c>
      <c r="AI310" s="65">
        <v>4.2000000000000003E-2</v>
      </c>
    </row>
    <row r="311" spans="1:35" ht="12.75">
      <c r="A311" s="51" t="s">
        <v>338</v>
      </c>
      <c r="B311" s="52" t="s">
        <v>267</v>
      </c>
      <c r="C311" s="53"/>
      <c r="D311" s="66" t="s">
        <v>88</v>
      </c>
      <c r="E311" s="55">
        <f>(M311*0.04)+(N311*4)+(O311*-2)+(Q311*0.1)+(R311*6)+(T311*0.5)+(U311*0.1)+(V311*6)</f>
        <v>32.256000000000007</v>
      </c>
      <c r="F311" s="56"/>
      <c r="G311" s="55">
        <f>E311/J311</f>
        <v>2.3040000000000007</v>
      </c>
      <c r="H311" s="57"/>
      <c r="I311" s="58"/>
      <c r="J311" s="59">
        <v>14</v>
      </c>
      <c r="K311" s="67"/>
      <c r="L311" s="60"/>
      <c r="M311" s="60"/>
      <c r="N311" s="60"/>
      <c r="O311" s="57"/>
      <c r="P311" s="60">
        <f>AC311*VLOOKUP(B311,'Team Projections'!A:V,11,0)*J311</f>
        <v>51.100000000000009</v>
      </c>
      <c r="Q311" s="60">
        <f>AD311*P311</f>
        <v>137.97000000000003</v>
      </c>
      <c r="R311" s="59">
        <f>P311*AE311</f>
        <v>0.76650000000000007</v>
      </c>
      <c r="S311" s="60">
        <f>AF311*VLOOKUP(B311,'Team Projections'!A:V,5,0)*J311</f>
        <v>11.087999999999999</v>
      </c>
      <c r="T311" s="60">
        <f>S311*AG311</f>
        <v>8.8704000000000001</v>
      </c>
      <c r="U311" s="60">
        <f>AH311*S311</f>
        <v>77.616</v>
      </c>
      <c r="V311" s="59">
        <f>S311*AI311</f>
        <v>0.2772</v>
      </c>
      <c r="W311" s="58"/>
      <c r="X311" s="64"/>
      <c r="Y311" s="55"/>
      <c r="Z311" s="55"/>
      <c r="AA311" s="64"/>
      <c r="AB311" s="65"/>
      <c r="AC311" s="64">
        <v>0.1</v>
      </c>
      <c r="AD311" s="55">
        <f>VLOOKUP(A311,Indiv_Rushing!B:R,14,FALSE)</f>
        <v>2.7</v>
      </c>
      <c r="AE311" s="65">
        <v>1.4999999999999999E-2</v>
      </c>
      <c r="AF311" s="64">
        <v>0.03</v>
      </c>
      <c r="AG311" s="63">
        <v>0.8</v>
      </c>
      <c r="AH311" s="55">
        <v>7</v>
      </c>
      <c r="AI311" s="65">
        <v>2.5000000000000001E-2</v>
      </c>
    </row>
    <row r="312" spans="1:35" ht="12.75">
      <c r="A312" s="51" t="s">
        <v>354</v>
      </c>
      <c r="B312" s="52" t="s">
        <v>267</v>
      </c>
      <c r="C312" s="53"/>
      <c r="D312" s="66" t="s">
        <v>88</v>
      </c>
      <c r="E312" s="55">
        <f>(M312*0.04)+(N312*4)+(O312*-2)+(Q312*0.1)+(R312*6)+(T312*0.5)+(U312*0.1)+(V312*6)</f>
        <v>24.090599999999998</v>
      </c>
      <c r="F312" s="56"/>
      <c r="G312" s="55">
        <f>E312/J312</f>
        <v>1.6060399999999999</v>
      </c>
      <c r="H312" s="57"/>
      <c r="I312" s="58"/>
      <c r="J312" s="59">
        <v>15</v>
      </c>
      <c r="K312" s="67"/>
      <c r="L312" s="60"/>
      <c r="M312" s="60"/>
      <c r="N312" s="60"/>
      <c r="O312" s="57"/>
      <c r="P312" s="60">
        <f>AC312*VLOOKUP(B312,'Team Projections'!A:V,11,0)*J312</f>
        <v>43.8</v>
      </c>
      <c r="Q312" s="60">
        <f>AD312*P312</f>
        <v>153.29999999999998</v>
      </c>
      <c r="R312" s="59">
        <f>P312*AE312</f>
        <v>0.876</v>
      </c>
      <c r="S312" s="60">
        <f>AF312*VLOOKUP(B312,'Team Projections'!A:V,5,0)*J312</f>
        <v>3.96</v>
      </c>
      <c r="T312" s="60">
        <f>S312*AG312</f>
        <v>2.5739999999999998</v>
      </c>
      <c r="U312" s="60">
        <f>AH312*S312</f>
        <v>19.8</v>
      </c>
      <c r="V312" s="59">
        <f>S312*AI312</f>
        <v>3.9600000000000003E-2</v>
      </c>
      <c r="W312" s="58"/>
      <c r="X312" s="64"/>
      <c r="Y312" s="55"/>
      <c r="Z312" s="55"/>
      <c r="AA312" s="64"/>
      <c r="AB312" s="65"/>
      <c r="AC312" s="64">
        <v>0.08</v>
      </c>
      <c r="AD312" s="55">
        <v>3.5</v>
      </c>
      <c r="AE312" s="65">
        <v>0.02</v>
      </c>
      <c r="AF312" s="64">
        <v>0.01</v>
      </c>
      <c r="AG312" s="63">
        <v>0.65</v>
      </c>
      <c r="AH312" s="55">
        <v>5</v>
      </c>
      <c r="AI312" s="65">
        <v>0.01</v>
      </c>
    </row>
    <row r="313" spans="1:35" ht="12.75">
      <c r="A313" s="51" t="s">
        <v>340</v>
      </c>
      <c r="B313" s="52" t="s">
        <v>267</v>
      </c>
      <c r="C313" s="53"/>
      <c r="D313" s="69" t="s">
        <v>91</v>
      </c>
      <c r="E313" s="55">
        <f>(M313*0.04)+(N313*4)+(O313*-2)+(Q313*0.1)+(R313*6)+(T313*0.5)+(U313*0.1)+(V313*6)</f>
        <v>55.202400000000011</v>
      </c>
      <c r="F313" s="56"/>
      <c r="G313" s="55">
        <f>E313/J313</f>
        <v>3.6801600000000008</v>
      </c>
      <c r="H313" s="57"/>
      <c r="I313" s="58"/>
      <c r="J313" s="59">
        <v>15</v>
      </c>
      <c r="K313" s="67"/>
      <c r="L313" s="60"/>
      <c r="M313" s="60"/>
      <c r="N313" s="60"/>
      <c r="O313" s="57"/>
      <c r="P313" s="60"/>
      <c r="Q313" s="60"/>
      <c r="R313" s="59"/>
      <c r="S313" s="60">
        <f>AF313*VLOOKUP(B313,'Team Projections'!A:V,5,0)*J313</f>
        <v>39.6</v>
      </c>
      <c r="T313" s="60">
        <f>S313*AG313</f>
        <v>31.9968</v>
      </c>
      <c r="U313" s="60">
        <f>S313*AH313</f>
        <v>297</v>
      </c>
      <c r="V313" s="59">
        <f>S313*AI313</f>
        <v>1.5840000000000001</v>
      </c>
      <c r="W313" s="58"/>
      <c r="X313" s="64"/>
      <c r="Y313" s="55"/>
      <c r="Z313" s="55"/>
      <c r="AA313" s="64"/>
      <c r="AB313" s="65"/>
      <c r="AC313" s="64"/>
      <c r="AD313" s="55"/>
      <c r="AE313" s="65"/>
      <c r="AF313" s="64">
        <v>0.1</v>
      </c>
      <c r="AG313" s="63">
        <f>VLOOKUP(A313,Indiv_Receiving!B:U,18,FALSE)/100</f>
        <v>0.80799999999999994</v>
      </c>
      <c r="AH313" s="55">
        <v>7.5</v>
      </c>
      <c r="AI313" s="65">
        <v>0.04</v>
      </c>
    </row>
    <row r="314" spans="1:35" ht="12.75">
      <c r="A314" s="51" t="s">
        <v>589</v>
      </c>
      <c r="B314" s="52" t="s">
        <v>267</v>
      </c>
      <c r="C314" s="53"/>
      <c r="D314" s="69" t="s">
        <v>91</v>
      </c>
      <c r="E314" s="55">
        <f>(M314*0.04)+(N314*4)+(O314*-2)+(Q314*0.1)+(R314*6)+(T314*0.5)+(U314*0.1)+(V314*6)</f>
        <v>50.252400000000002</v>
      </c>
      <c r="F314" s="56"/>
      <c r="G314" s="55">
        <f>E314/J314</f>
        <v>3.3501600000000002</v>
      </c>
      <c r="H314" s="57"/>
      <c r="I314" s="58"/>
      <c r="J314" s="59">
        <v>15</v>
      </c>
      <c r="K314" s="67"/>
      <c r="L314" s="60"/>
      <c r="M314" s="60"/>
      <c r="N314" s="60"/>
      <c r="O314" s="57"/>
      <c r="P314" s="60"/>
      <c r="Q314" s="60"/>
      <c r="R314" s="59"/>
      <c r="S314" s="60">
        <f>AF314*VLOOKUP(B314,'Team Projections'!A:V,5,0)*J314</f>
        <v>35.64</v>
      </c>
      <c r="T314" s="60">
        <f>S314*AG314</f>
        <v>28.512</v>
      </c>
      <c r="U314" s="60">
        <f>S314*AH314</f>
        <v>285.12</v>
      </c>
      <c r="V314" s="59">
        <f>S314*AI314</f>
        <v>1.2474000000000001</v>
      </c>
      <c r="W314" s="58"/>
      <c r="X314" s="64"/>
      <c r="Y314" s="55"/>
      <c r="Z314" s="55"/>
      <c r="AA314" s="64"/>
      <c r="AB314" s="65"/>
      <c r="AC314" s="64"/>
      <c r="AD314" s="55"/>
      <c r="AE314" s="65"/>
      <c r="AF314" s="64">
        <v>0.09</v>
      </c>
      <c r="AG314" s="63">
        <f>VLOOKUP(A314,Indiv_Receiving!B:U,18,FALSE)/100</f>
        <v>0.8</v>
      </c>
      <c r="AH314" s="55">
        <v>8</v>
      </c>
      <c r="AI314" s="65">
        <v>3.5000000000000003E-2</v>
      </c>
    </row>
    <row r="315" spans="1:35" ht="12.75">
      <c r="A315" s="51" t="s">
        <v>341</v>
      </c>
      <c r="B315" s="52" t="s">
        <v>267</v>
      </c>
      <c r="C315" s="53"/>
      <c r="D315" s="70" t="s">
        <v>89</v>
      </c>
      <c r="E315" s="55">
        <f>(M315*0.04)+(N315*4)+(O315*-2)+(Q315*0.1)+(R315*6)+(T315*0.5)+(U315*0.1)+(V315*6)</f>
        <v>207.95544000000001</v>
      </c>
      <c r="F315" s="56"/>
      <c r="G315" s="55">
        <f>E315/J315</f>
        <v>13.863696000000001</v>
      </c>
      <c r="H315" s="57"/>
      <c r="I315" s="58"/>
      <c r="J315" s="59">
        <v>15</v>
      </c>
      <c r="K315" s="67"/>
      <c r="L315" s="60"/>
      <c r="M315" s="60"/>
      <c r="N315" s="60"/>
      <c r="O315" s="57"/>
      <c r="P315" s="60"/>
      <c r="Q315" s="60"/>
      <c r="R315" s="59"/>
      <c r="S315" s="60">
        <f>AF315*VLOOKUP(B315,'Team Projections'!A:V,5,0)*J315</f>
        <v>110.88000000000001</v>
      </c>
      <c r="T315" s="60">
        <f>S315*AG315</f>
        <v>76.618080000000006</v>
      </c>
      <c r="U315" s="60">
        <f>AH315*S315</f>
        <v>1164.24</v>
      </c>
      <c r="V315" s="59">
        <f>S315*AI315</f>
        <v>8.8704000000000018</v>
      </c>
      <c r="W315" s="58"/>
      <c r="X315" s="64"/>
      <c r="Y315" s="55"/>
      <c r="Z315" s="55"/>
      <c r="AA315" s="64"/>
      <c r="AB315" s="65"/>
      <c r="AC315" s="64"/>
      <c r="AD315" s="55"/>
      <c r="AE315" s="65"/>
      <c r="AF315" s="64">
        <v>0.28000000000000003</v>
      </c>
      <c r="AG315" s="63">
        <f>VLOOKUP(A315,Indiv_Receiving!B:U,18,FALSE)/100</f>
        <v>0.69099999999999995</v>
      </c>
      <c r="AH315" s="55">
        <v>10.5</v>
      </c>
      <c r="AI315" s="65">
        <v>0.08</v>
      </c>
    </row>
    <row r="316" spans="1:35" ht="12.75">
      <c r="A316" s="51" t="s">
        <v>342</v>
      </c>
      <c r="B316" s="52" t="s">
        <v>267</v>
      </c>
      <c r="C316" s="53"/>
      <c r="D316" s="70" t="s">
        <v>89</v>
      </c>
      <c r="E316" s="55">
        <f>(M316*0.04)+(N316*4)+(O316*-2)+(Q316*0.1)+(R316*6)+(T316*0.5)+(U316*0.1)+(V316*6)</f>
        <v>161.58449999999999</v>
      </c>
      <c r="F316" s="56"/>
      <c r="G316" s="55">
        <f>E316/J316</f>
        <v>10.7723</v>
      </c>
      <c r="H316" s="57"/>
      <c r="I316" s="58"/>
      <c r="J316" s="59">
        <v>15</v>
      </c>
      <c r="K316" s="67"/>
      <c r="L316" s="60"/>
      <c r="M316" s="60"/>
      <c r="N316" s="60"/>
      <c r="O316" s="57"/>
      <c r="P316" s="60">
        <f>AC316*VLOOKUP(B316,'Team Projections'!A:V,11,0)*J316</f>
        <v>5.4749999999999996</v>
      </c>
      <c r="Q316" s="60">
        <f>AD316*P316</f>
        <v>5.4749999999999996</v>
      </c>
      <c r="R316" s="59">
        <f>P316*AE316</f>
        <v>0.1095</v>
      </c>
      <c r="S316" s="60">
        <f>AF316*VLOOKUP(B316,'Team Projections'!A:V,5,0)*J316</f>
        <v>99</v>
      </c>
      <c r="T316" s="60">
        <f>S316*AG316</f>
        <v>71.28</v>
      </c>
      <c r="U316" s="60">
        <f>AH316*S316</f>
        <v>891</v>
      </c>
      <c r="V316" s="59">
        <f>S316*AI316</f>
        <v>5.9399999999999995</v>
      </c>
      <c r="W316" s="58"/>
      <c r="X316" s="64"/>
      <c r="Y316" s="55"/>
      <c r="Z316" s="55"/>
      <c r="AA316" s="64"/>
      <c r="AB316" s="65"/>
      <c r="AC316" s="64">
        <v>0.01</v>
      </c>
      <c r="AD316" s="55">
        <f>VLOOKUP(A316,Indiv_Rushing!B:R,14,FALSE)</f>
        <v>1</v>
      </c>
      <c r="AE316" s="65">
        <v>0.02</v>
      </c>
      <c r="AF316" s="64">
        <v>0.25</v>
      </c>
      <c r="AG316" s="63">
        <v>0.72</v>
      </c>
      <c r="AH316" s="55">
        <v>9</v>
      </c>
      <c r="AI316" s="65">
        <v>0.06</v>
      </c>
    </row>
    <row r="317" spans="1:35" ht="12.75">
      <c r="A317" s="51" t="s">
        <v>542</v>
      </c>
      <c r="B317" s="52" t="s">
        <v>267</v>
      </c>
      <c r="C317" s="53"/>
      <c r="D317" s="70" t="s">
        <v>89</v>
      </c>
      <c r="E317" s="55">
        <f>(M317*0.04)+(N317*4)+(O317*-2)+(Q317*0.1)+(R317*6)+(T317*0.5)+(U317*0.1)+(V317*6)</f>
        <v>41.200264000000004</v>
      </c>
      <c r="F317" s="56"/>
      <c r="G317" s="55">
        <f>E317/J317</f>
        <v>2.9428760000000005</v>
      </c>
      <c r="H317" s="57"/>
      <c r="I317" s="58"/>
      <c r="J317" s="59">
        <v>14</v>
      </c>
      <c r="K317" s="67"/>
      <c r="L317" s="60"/>
      <c r="M317" s="60"/>
      <c r="N317" s="60"/>
      <c r="O317" s="57"/>
      <c r="P317" s="60">
        <f>AC317*VLOOKUP(B317,'Team Projections'!A:V,11,0)*J317</f>
        <v>5.1099999999999994</v>
      </c>
      <c r="Q317" s="60">
        <f>AD317*P317</f>
        <v>66.429999999999993</v>
      </c>
      <c r="R317" s="59">
        <f>P317*AE317</f>
        <v>0.10219999999999999</v>
      </c>
      <c r="S317" s="60">
        <f>AF317*VLOOKUP(B317,'Team Projections'!A:V,5,0)*J317</f>
        <v>29.568000000000001</v>
      </c>
      <c r="T317" s="60">
        <f>S317*AG317</f>
        <v>17.031168000000005</v>
      </c>
      <c r="U317" s="60">
        <f>AH317*S317</f>
        <v>192.19200000000001</v>
      </c>
      <c r="V317" s="59">
        <f>S317*AI317</f>
        <v>1.0348800000000002</v>
      </c>
      <c r="W317" s="58"/>
      <c r="X317" s="64"/>
      <c r="Y317" s="55"/>
      <c r="Z317" s="55"/>
      <c r="AA317" s="64"/>
      <c r="AB317" s="65"/>
      <c r="AC317" s="64">
        <v>0.01</v>
      </c>
      <c r="AD317" s="55">
        <f>VLOOKUP(A317,Indiv_Rushing!B:R,14,FALSE)</f>
        <v>13</v>
      </c>
      <c r="AE317" s="65">
        <v>0.02</v>
      </c>
      <c r="AF317" s="64">
        <v>0.08</v>
      </c>
      <c r="AG317" s="63">
        <f>VLOOKUP(A317,Indiv_Receiving!B:U,18,FALSE)/100</f>
        <v>0.57600000000000007</v>
      </c>
      <c r="AH317" s="55">
        <f>VLOOKUP(A317,Indiv_Receiving!B:U,19,FALSE)</f>
        <v>6.5</v>
      </c>
      <c r="AI317" s="65">
        <v>3.5000000000000003E-2</v>
      </c>
    </row>
    <row r="318" spans="1:35" ht="12.75">
      <c r="A318" s="51" t="s">
        <v>343</v>
      </c>
      <c r="B318" s="52" t="s">
        <v>267</v>
      </c>
      <c r="C318" s="53"/>
      <c r="D318" s="70" t="s">
        <v>89</v>
      </c>
      <c r="E318" s="55">
        <f>(M318*0.04)+(N318*4)+(O318*-2)+(Q318*0.1)+(R318*6)+(T318*0.5)+(U318*0.1)+(V318*6)</f>
        <v>13.213200000000001</v>
      </c>
      <c r="F318" s="56"/>
      <c r="G318" s="55">
        <f>E318/J318</f>
        <v>0.94380000000000008</v>
      </c>
      <c r="H318" s="57"/>
      <c r="I318" s="58"/>
      <c r="J318" s="59">
        <v>14</v>
      </c>
      <c r="K318" s="67"/>
      <c r="L318" s="60"/>
      <c r="M318" s="60"/>
      <c r="N318" s="60"/>
      <c r="O318" s="57"/>
      <c r="P318" s="60"/>
      <c r="Q318" s="60"/>
      <c r="R318" s="59"/>
      <c r="S318" s="60">
        <f>AF318*VLOOKUP(B318,'Team Projections'!A:V,5,0)*J318</f>
        <v>18.48</v>
      </c>
      <c r="T318" s="60">
        <f>S318*AG318</f>
        <v>8.3160000000000007</v>
      </c>
      <c r="U318" s="60">
        <f>AH318*S318</f>
        <v>46.2</v>
      </c>
      <c r="V318" s="59">
        <f>S318*AI318</f>
        <v>0.73920000000000008</v>
      </c>
      <c r="W318" s="58"/>
      <c r="X318" s="64"/>
      <c r="Y318" s="55"/>
      <c r="Z318" s="55"/>
      <c r="AA318" s="64"/>
      <c r="AB318" s="65"/>
      <c r="AC318" s="64"/>
      <c r="AD318" s="55"/>
      <c r="AE318" s="65"/>
      <c r="AF318" s="64">
        <v>0.05</v>
      </c>
      <c r="AG318" s="63">
        <v>0.45</v>
      </c>
      <c r="AH318" s="55">
        <f>VLOOKUP(A318,Indiv_Receiving!B:U,19,FALSE)</f>
        <v>2.5</v>
      </c>
      <c r="AI318" s="65">
        <v>0.04</v>
      </c>
    </row>
    <row r="319" spans="1:35" ht="12.75">
      <c r="A319" s="73" t="s">
        <v>1039</v>
      </c>
      <c r="B319" s="74" t="s">
        <v>284</v>
      </c>
      <c r="C319" s="53"/>
      <c r="D319" s="154" t="s">
        <v>1038</v>
      </c>
      <c r="E319" s="95">
        <v>24.782174999999999</v>
      </c>
      <c r="F319" s="56"/>
      <c r="G319" s="96">
        <v>1.4577749999999998</v>
      </c>
      <c r="H319" s="57"/>
      <c r="I319" s="78"/>
      <c r="J319" s="59">
        <v>17</v>
      </c>
      <c r="K319" s="60"/>
      <c r="L319" s="60"/>
      <c r="M319" s="61"/>
      <c r="N319" s="55"/>
      <c r="O319" s="62"/>
      <c r="P319" s="60">
        <f>AC319*VLOOKUP(B319,'Team Projections'!A:V,11,0)*J319</f>
        <v>16.013999999999999</v>
      </c>
      <c r="Q319" s="60">
        <f>AD319*P319</f>
        <v>56.048999999999999</v>
      </c>
      <c r="R319" s="59">
        <f>P319*AE319</f>
        <v>0.32028000000000001</v>
      </c>
      <c r="S319" s="60">
        <f>AF319*VLOOKUP(B319,'Team Projections'!A:V,5,0)*J319</f>
        <v>14.993999999999998</v>
      </c>
      <c r="T319" s="60">
        <f>S319*AG319</f>
        <v>9.221309999999999</v>
      </c>
      <c r="U319" s="60">
        <f>AH319*S319</f>
        <v>89.963999999999984</v>
      </c>
      <c r="V319" s="59">
        <f>S319*AI319</f>
        <v>0.29987999999999998</v>
      </c>
      <c r="W319" s="78"/>
      <c r="X319" s="63"/>
      <c r="Y319" s="64"/>
      <c r="Z319" s="55"/>
      <c r="AA319" s="64"/>
      <c r="AB319" s="65"/>
      <c r="AC319" s="147">
        <v>0.03</v>
      </c>
      <c r="AD319" s="55">
        <v>3.5</v>
      </c>
      <c r="AE319" s="65">
        <v>0.02</v>
      </c>
      <c r="AF319" s="148">
        <v>0.03</v>
      </c>
      <c r="AG319" s="63">
        <v>0.61499999999999999</v>
      </c>
      <c r="AH319" s="55">
        <v>6</v>
      </c>
      <c r="AI319" s="65">
        <v>0.02</v>
      </c>
    </row>
    <row r="320" spans="1:35" ht="12.75">
      <c r="A320" s="51" t="s">
        <v>407</v>
      </c>
      <c r="B320" s="52" t="s">
        <v>284</v>
      </c>
      <c r="C320" s="53"/>
      <c r="D320" s="54" t="s">
        <v>90</v>
      </c>
      <c r="E320" s="55">
        <f>(M320*0.04)+(N320*4)+(O320*-2)+(Q320*0.1)+(R320*6)+(T320*0.5)+(U320*0.1)+(V320*6)</f>
        <v>234.99264000000002</v>
      </c>
      <c r="F320" s="56"/>
      <c r="G320" s="55">
        <f>E320/J320</f>
        <v>14.687040000000001</v>
      </c>
      <c r="H320" s="57"/>
      <c r="I320" s="58"/>
      <c r="J320" s="59">
        <v>16</v>
      </c>
      <c r="K320" s="60">
        <f>X320*VLOOKUP(B320,'Team Projections'!A:V,5,0)*J320</f>
        <v>470.4</v>
      </c>
      <c r="L320" s="60">
        <f>K320*Y320</f>
        <v>296.35199999999998</v>
      </c>
      <c r="M320" s="61">
        <f>$Z320*K320</f>
        <v>3010.56</v>
      </c>
      <c r="N320" s="55">
        <f>AA320*K320</f>
        <v>21.167999999999999</v>
      </c>
      <c r="O320" s="62">
        <f>AB320*K320</f>
        <v>7.0559999999999992</v>
      </c>
      <c r="P320" s="60">
        <f>AC320*VLOOKUP(B320,'Team Projections'!A:V,11,0)*J320</f>
        <v>60.287999999999997</v>
      </c>
      <c r="Q320" s="60">
        <f>AD320*P320</f>
        <v>295.41120000000001</v>
      </c>
      <c r="R320" s="59">
        <f>P320*AE320</f>
        <v>2.4115199999999999</v>
      </c>
      <c r="S320" s="60"/>
      <c r="T320" s="60"/>
      <c r="U320" s="60"/>
      <c r="V320" s="59"/>
      <c r="W320" s="58"/>
      <c r="X320" s="63">
        <v>1</v>
      </c>
      <c r="Y320" s="64">
        <f>VLOOKUP(A320,Indiv_Passing!B:AD,10,FALSE)/100</f>
        <v>0.63</v>
      </c>
      <c r="Z320" s="55">
        <v>6.4</v>
      </c>
      <c r="AA320" s="64">
        <v>4.4999999999999998E-2</v>
      </c>
      <c r="AB320" s="65">
        <v>1.4999999999999999E-2</v>
      </c>
      <c r="AC320" s="64">
        <v>0.12</v>
      </c>
      <c r="AD320" s="55">
        <f>VLOOKUP(A320,Indiv_Rushing!B:R,14,FALSE)</f>
        <v>4.9000000000000004</v>
      </c>
      <c r="AE320" s="65">
        <v>0.04</v>
      </c>
      <c r="AF320" s="64"/>
      <c r="AG320" s="63"/>
      <c r="AH320" s="55"/>
      <c r="AI320" s="65"/>
    </row>
    <row r="321" spans="1:35" ht="12.75">
      <c r="A321" s="73" t="s">
        <v>1039</v>
      </c>
      <c r="B321" s="74" t="s">
        <v>284</v>
      </c>
      <c r="C321" s="53"/>
      <c r="D321" s="54" t="s">
        <v>90</v>
      </c>
      <c r="E321" s="95">
        <f>(M321*0.04)+(N321*4)+(O321*-2)+(Q321*0.1)+(R321*6)+(T321*0.5)+(U321*0.1)+(V321*6)</f>
        <v>10.877999999999998</v>
      </c>
      <c r="F321" s="56"/>
      <c r="G321" s="96">
        <f>E321/J321</f>
        <v>10.877999999999998</v>
      </c>
      <c r="H321" s="57"/>
      <c r="I321" s="78"/>
      <c r="J321" s="59">
        <v>1</v>
      </c>
      <c r="K321" s="60">
        <f>X321*VLOOKUP(B321,'Team Projections'!A:V,5,0)*J321</f>
        <v>29.4</v>
      </c>
      <c r="L321" s="60">
        <f>K321*Y321</f>
        <v>18.081</v>
      </c>
      <c r="M321" s="61">
        <f>$Z321*K321</f>
        <v>191.1</v>
      </c>
      <c r="N321" s="55">
        <f>AA321*K321</f>
        <v>1.1759999999999999</v>
      </c>
      <c r="O321" s="62">
        <f>AB321*K321</f>
        <v>0.73499999999999999</v>
      </c>
      <c r="P321" s="105"/>
      <c r="Q321" s="105"/>
      <c r="R321" s="39"/>
      <c r="S321" s="60"/>
      <c r="T321" s="105"/>
      <c r="U321" s="105"/>
      <c r="V321" s="39"/>
      <c r="W321" s="78"/>
      <c r="X321" s="63">
        <v>1</v>
      </c>
      <c r="Y321" s="64">
        <v>0.61499999999999999</v>
      </c>
      <c r="Z321" s="55">
        <v>6.5</v>
      </c>
      <c r="AA321" s="64">
        <v>0.04</v>
      </c>
      <c r="AB321" s="65">
        <v>2.5000000000000001E-2</v>
      </c>
      <c r="AC321" s="104"/>
      <c r="AD321" s="55"/>
      <c r="AE321" s="65"/>
      <c r="AF321" s="104"/>
      <c r="AG321" s="63"/>
      <c r="AH321" s="55"/>
      <c r="AI321" s="65"/>
    </row>
    <row r="322" spans="1:35" ht="12.75">
      <c r="A322" s="51" t="s">
        <v>484</v>
      </c>
      <c r="B322" s="52" t="s">
        <v>284</v>
      </c>
      <c r="C322" s="53"/>
      <c r="D322" s="66" t="s">
        <v>88</v>
      </c>
      <c r="E322" s="55">
        <f>(M322*0.04)+(N322*4)+(O322*-2)+(Q322*0.1)+(R322*6)+(T322*0.5)+(U322*0.1)+(V322*6)</f>
        <v>141.87149449999998</v>
      </c>
      <c r="F322" s="56"/>
      <c r="G322" s="55">
        <f>E322/J322</f>
        <v>9.784240999999998</v>
      </c>
      <c r="H322" s="57"/>
      <c r="I322" s="58"/>
      <c r="J322" s="59">
        <v>14.5</v>
      </c>
      <c r="K322" s="67"/>
      <c r="L322" s="60"/>
      <c r="M322" s="60"/>
      <c r="N322" s="60"/>
      <c r="O322" s="57"/>
      <c r="P322" s="60">
        <f>AC322*VLOOKUP(B322,'Team Projections'!A:V,11,0)*J322</f>
        <v>182.12</v>
      </c>
      <c r="Q322" s="60">
        <f>AD322*P322</f>
        <v>783.11599999999999</v>
      </c>
      <c r="R322" s="59">
        <f>P322*AE322</f>
        <v>4.5529999999999999</v>
      </c>
      <c r="S322" s="60">
        <f>AF322*VLOOKUP(B322,'Team Projections'!A:V,5,0)*J322</f>
        <v>29.841000000000005</v>
      </c>
      <c r="T322" s="60">
        <f>S322*AG322</f>
        <v>24.141369000000005</v>
      </c>
      <c r="U322" s="60">
        <f>AH322*S322</f>
        <v>196.95060000000001</v>
      </c>
      <c r="V322" s="59">
        <f>S322*AI322</f>
        <v>0.74602500000000016</v>
      </c>
      <c r="W322" s="58"/>
      <c r="X322" s="64"/>
      <c r="Y322" s="55"/>
      <c r="Z322" s="55"/>
      <c r="AA322" s="64"/>
      <c r="AB322" s="65"/>
      <c r="AC322" s="64">
        <v>0.4</v>
      </c>
      <c r="AD322" s="55">
        <f>VLOOKUP(A322,Indiv_Rushing!B:R,14,FALSE)</f>
        <v>4.3</v>
      </c>
      <c r="AE322" s="65">
        <v>2.5000000000000001E-2</v>
      </c>
      <c r="AF322" s="64">
        <v>7.0000000000000007E-2</v>
      </c>
      <c r="AG322" s="63">
        <f>VLOOKUP(A322,Indiv_Receiving!B:U,18,FALSE)/100</f>
        <v>0.80900000000000005</v>
      </c>
      <c r="AH322" s="55">
        <f>VLOOKUP(A322,Indiv_Receiving!B:U,19,FALSE)</f>
        <v>6.6</v>
      </c>
      <c r="AI322" s="65">
        <v>2.5000000000000001E-2</v>
      </c>
    </row>
    <row r="323" spans="1:35" ht="12.75">
      <c r="A323" s="51" t="s">
        <v>339</v>
      </c>
      <c r="B323" s="52" t="s">
        <v>284</v>
      </c>
      <c r="C323" s="53"/>
      <c r="D323" s="66" t="s">
        <v>88</v>
      </c>
      <c r="E323" s="55">
        <f>(M323*0.04)+(N323*4)+(O323*-2)+(Q323*0.1)+(R323*6)+(T323*0.5)+(U323*0.1)+(V323*6)</f>
        <v>81.683154500000001</v>
      </c>
      <c r="F323" s="56"/>
      <c r="G323" s="55">
        <f>E323/J323</f>
        <v>5.6333210000000005</v>
      </c>
      <c r="H323" s="57"/>
      <c r="I323" s="58"/>
      <c r="J323" s="59">
        <v>14.5</v>
      </c>
      <c r="K323" s="67"/>
      <c r="L323" s="60"/>
      <c r="M323" s="60"/>
      <c r="N323" s="60"/>
      <c r="O323" s="57"/>
      <c r="P323" s="60">
        <f>AC323*VLOOKUP(B323,'Team Projections'!A:V,11,0)*J323</f>
        <v>91.06</v>
      </c>
      <c r="Q323" s="60">
        <f>AD323*P323</f>
        <v>355.13400000000001</v>
      </c>
      <c r="R323" s="59">
        <f>P323*AE323</f>
        <v>1.2141333333333335</v>
      </c>
      <c r="S323" s="60">
        <f>AF323*VLOOKUP(B323,'Team Projections'!A:V,5,0)*J323</f>
        <v>38.366999999999997</v>
      </c>
      <c r="T323" s="60">
        <f>S323*AG323</f>
        <v>27.892808999999996</v>
      </c>
      <c r="U323" s="60">
        <f>AH323*S323</f>
        <v>203.34509999999997</v>
      </c>
      <c r="V323" s="59">
        <f>S323*AI323</f>
        <v>0.76733999999999991</v>
      </c>
      <c r="W323" s="58"/>
      <c r="X323" s="64"/>
      <c r="Y323" s="55"/>
      <c r="Z323" s="55"/>
      <c r="AA323" s="64"/>
      <c r="AB323" s="65"/>
      <c r="AC323" s="64">
        <v>0.2</v>
      </c>
      <c r="AD323" s="55">
        <f>VLOOKUP(A323,Indiv_Rushing!B:R,14,FALSE)</f>
        <v>3.9</v>
      </c>
      <c r="AE323" s="65">
        <f>VLOOKUP(A323,Indiv_Rushing!B:R,10,FALSE)</f>
        <v>1.3333333333333334E-2</v>
      </c>
      <c r="AF323" s="64">
        <v>0.09</v>
      </c>
      <c r="AG323" s="63">
        <f>VLOOKUP(A323,Indiv_Receiving!B:U,18,FALSE)/100</f>
        <v>0.72699999999999998</v>
      </c>
      <c r="AH323" s="55">
        <f>VLOOKUP(A323,Indiv_Receiving!B:U,19,FALSE)</f>
        <v>5.3</v>
      </c>
      <c r="AI323" s="65">
        <v>0.02</v>
      </c>
    </row>
    <row r="324" spans="1:35" ht="12.75">
      <c r="A324" s="51" t="s">
        <v>629</v>
      </c>
      <c r="B324" s="52" t="s">
        <v>284</v>
      </c>
      <c r="C324" s="53"/>
      <c r="D324" s="66" t="s">
        <v>88</v>
      </c>
      <c r="E324" s="55">
        <f>(M324*0.04)+(N324*4)+(O324*-2)+(Q324*0.1)+(R324*6)+(T324*0.5)+(U324*0.1)+(V324*6)</f>
        <v>42.764502</v>
      </c>
      <c r="F324" s="56"/>
      <c r="G324" s="55">
        <f>E324/J324</f>
        <v>2.9492760000000002</v>
      </c>
      <c r="H324" s="57"/>
      <c r="I324" s="58"/>
      <c r="J324" s="59">
        <v>14.5</v>
      </c>
      <c r="K324" s="67"/>
      <c r="L324" s="60"/>
      <c r="M324" s="60"/>
      <c r="N324" s="60"/>
      <c r="O324" s="57"/>
      <c r="P324" s="60">
        <f>AC324*VLOOKUP(B324,'Team Projections'!A:V,11,0)*J324</f>
        <v>36.423999999999999</v>
      </c>
      <c r="Q324" s="60">
        <f>AD324*P324</f>
        <v>152.98080000000002</v>
      </c>
      <c r="R324" s="59">
        <f>P324*AE324</f>
        <v>0.54635999999999996</v>
      </c>
      <c r="S324" s="60">
        <f>AF324*VLOOKUP(B324,'Team Projections'!A:V,5,0)*J324</f>
        <v>17.052</v>
      </c>
      <c r="T324" s="60">
        <f>S324*AG324</f>
        <v>14.613564</v>
      </c>
      <c r="U324" s="60">
        <f>AH324*S324</f>
        <v>97.196399999999997</v>
      </c>
      <c r="V324" s="59">
        <f>S324*AI324</f>
        <v>1.19364</v>
      </c>
      <c r="W324" s="58"/>
      <c r="X324" s="64"/>
      <c r="Y324" s="55"/>
      <c r="Z324" s="55"/>
      <c r="AA324" s="64"/>
      <c r="AB324" s="65"/>
      <c r="AC324" s="64">
        <v>0.08</v>
      </c>
      <c r="AD324" s="55">
        <f>VLOOKUP(A324,Indiv_Rushing!B:R,14,FALSE)</f>
        <v>4.2</v>
      </c>
      <c r="AE324" s="65">
        <v>1.4999999999999999E-2</v>
      </c>
      <c r="AF324" s="64">
        <v>0.04</v>
      </c>
      <c r="AG324" s="63">
        <f>VLOOKUP(A324,Indiv_Receiving!B:U,18,FALSE)/100</f>
        <v>0.85699999999999998</v>
      </c>
      <c r="AH324" s="55">
        <f>VLOOKUP(A324,Indiv_Receiving!B:U,19,FALSE)</f>
        <v>5.7</v>
      </c>
      <c r="AI324" s="65">
        <v>7.0000000000000007E-2</v>
      </c>
    </row>
    <row r="325" spans="1:35" ht="12.75">
      <c r="A325" s="51" t="s">
        <v>485</v>
      </c>
      <c r="B325" s="52" t="s">
        <v>284</v>
      </c>
      <c r="C325" s="53"/>
      <c r="D325" s="69" t="s">
        <v>91</v>
      </c>
      <c r="E325" s="55">
        <f>(M325*0.04)+(N325*4)+(O325*-2)+(Q325*0.1)+(R325*6)+(T325*0.5)+(U325*0.1)+(V325*6)</f>
        <v>78.559739999999991</v>
      </c>
      <c r="F325" s="56"/>
      <c r="G325" s="55">
        <f>E325/J325</f>
        <v>5.237315999999999</v>
      </c>
      <c r="H325" s="57"/>
      <c r="I325" s="58"/>
      <c r="J325" s="59">
        <v>15</v>
      </c>
      <c r="K325" s="67"/>
      <c r="L325" s="60"/>
      <c r="M325" s="60"/>
      <c r="N325" s="60"/>
      <c r="O325" s="57"/>
      <c r="P325" s="60"/>
      <c r="Q325" s="60"/>
      <c r="R325" s="59"/>
      <c r="S325" s="60">
        <f>AF325*VLOOKUP(B325,'Team Projections'!A:V,5,0)*J325</f>
        <v>52.919999999999995</v>
      </c>
      <c r="T325" s="60">
        <f>S325*AG325</f>
        <v>44.082359999999994</v>
      </c>
      <c r="U325" s="60">
        <f>S325*AH325</f>
        <v>396.9</v>
      </c>
      <c r="V325" s="59">
        <f>S325*AI325</f>
        <v>2.8047599999999995</v>
      </c>
      <c r="W325" s="58"/>
      <c r="X325" s="64"/>
      <c r="Y325" s="55"/>
      <c r="Z325" s="55"/>
      <c r="AA325" s="64"/>
      <c r="AB325" s="65"/>
      <c r="AC325" s="64"/>
      <c r="AD325" s="55"/>
      <c r="AE325" s="65"/>
      <c r="AF325" s="64">
        <v>0.12</v>
      </c>
      <c r="AG325" s="63">
        <f>VLOOKUP(A325,Indiv_Receiving!B:U,18,FALSE)/100</f>
        <v>0.83299999999999996</v>
      </c>
      <c r="AH325" s="55">
        <v>7.5</v>
      </c>
      <c r="AI325" s="65">
        <v>5.2999999999999999E-2</v>
      </c>
    </row>
    <row r="326" spans="1:35" ht="12.75">
      <c r="A326" s="51" t="s">
        <v>630</v>
      </c>
      <c r="B326" s="52" t="s">
        <v>284</v>
      </c>
      <c r="C326" s="53"/>
      <c r="D326" s="69" t="s">
        <v>91</v>
      </c>
      <c r="E326" s="55">
        <f>(M326*0.04)+(N326*4)+(O326*-2)+(Q326*0.1)+(R326*6)+(T326*0.5)+(U326*0.1)+(V326*6)</f>
        <v>30.115657894736845</v>
      </c>
      <c r="F326" s="56"/>
      <c r="G326" s="55">
        <f>E326/J326</f>
        <v>2.0077105263157895</v>
      </c>
      <c r="H326" s="57"/>
      <c r="I326" s="58"/>
      <c r="J326" s="59">
        <v>15</v>
      </c>
      <c r="K326" s="67"/>
      <c r="L326" s="60"/>
      <c r="M326" s="60"/>
      <c r="N326" s="60"/>
      <c r="O326" s="57"/>
      <c r="P326" s="60"/>
      <c r="Q326" s="60"/>
      <c r="R326" s="59"/>
      <c r="S326" s="60">
        <f>AF326*VLOOKUP(B326,'Team Projections'!A:V,5,0)*J326</f>
        <v>22.05</v>
      </c>
      <c r="T326" s="60">
        <f>S326*AG326</f>
        <v>16.757999999999999</v>
      </c>
      <c r="U326" s="60">
        <f>S326*AH326</f>
        <v>147.73500000000001</v>
      </c>
      <c r="V326" s="59">
        <f>S326*AI326</f>
        <v>1.1605263157894736</v>
      </c>
      <c r="W326" s="58"/>
      <c r="X326" s="64"/>
      <c r="Y326" s="55"/>
      <c r="Z326" s="55"/>
      <c r="AA326" s="64"/>
      <c r="AB326" s="65"/>
      <c r="AC326" s="64"/>
      <c r="AD326" s="55"/>
      <c r="AE326" s="65"/>
      <c r="AF326" s="64">
        <v>0.05</v>
      </c>
      <c r="AG326" s="63">
        <f>VLOOKUP(A326,Indiv_Receiving!B:U,18,FALSE)/100</f>
        <v>0.76</v>
      </c>
      <c r="AH326" s="55">
        <v>6.7</v>
      </c>
      <c r="AI326" s="65">
        <f>VLOOKUP(A326,Indiv_Receiving!B:U,12,FALSE)</f>
        <v>5.2631578947368418E-2</v>
      </c>
    </row>
    <row r="327" spans="1:35" ht="12.75">
      <c r="A327" s="51" t="s">
        <v>486</v>
      </c>
      <c r="B327" s="52" t="s">
        <v>284</v>
      </c>
      <c r="C327" s="53"/>
      <c r="D327" s="70" t="s">
        <v>89</v>
      </c>
      <c r="E327" s="55">
        <f>(M327*0.04)+(N327*4)+(O327*-2)+(Q327*0.1)+(R327*6)+(T327*0.5)+(U327*0.1)+(V327*6)</f>
        <v>182.30939999999998</v>
      </c>
      <c r="F327" s="56"/>
      <c r="G327" s="55">
        <f>E327/J327</f>
        <v>12.15396</v>
      </c>
      <c r="H327" s="57"/>
      <c r="I327" s="58"/>
      <c r="J327" s="59">
        <v>15</v>
      </c>
      <c r="K327" s="67"/>
      <c r="L327" s="60"/>
      <c r="M327" s="60"/>
      <c r="N327" s="60"/>
      <c r="O327" s="57"/>
      <c r="P327" s="60"/>
      <c r="Q327" s="60"/>
      <c r="R327" s="59"/>
      <c r="S327" s="60">
        <f>AF327*VLOOKUP(B327,'Team Projections'!A:V,5,0)*J327</f>
        <v>114.66</v>
      </c>
      <c r="T327" s="60">
        <f>S327*AG327</f>
        <v>68.795999999999992</v>
      </c>
      <c r="U327" s="60">
        <f>AH327*S327</f>
        <v>997.54199999999992</v>
      </c>
      <c r="V327" s="59">
        <f>S327*AI327</f>
        <v>8.0262000000000011</v>
      </c>
      <c r="W327" s="58"/>
      <c r="X327" s="64"/>
      <c r="Y327" s="55"/>
      <c r="Z327" s="55"/>
      <c r="AA327" s="64"/>
      <c r="AB327" s="65"/>
      <c r="AC327" s="64"/>
      <c r="AD327" s="55"/>
      <c r="AE327" s="65"/>
      <c r="AF327" s="64">
        <v>0.26</v>
      </c>
      <c r="AG327" s="63">
        <v>0.6</v>
      </c>
      <c r="AH327" s="55">
        <f>VLOOKUP(A327,Indiv_Receiving!B:U,19,FALSE)</f>
        <v>8.6999999999999993</v>
      </c>
      <c r="AI327" s="65">
        <v>7.0000000000000007E-2</v>
      </c>
    </row>
    <row r="328" spans="1:35" ht="12.75">
      <c r="A328" s="51" t="s">
        <v>427</v>
      </c>
      <c r="B328" s="52" t="s">
        <v>284</v>
      </c>
      <c r="C328" s="53"/>
      <c r="D328" s="70" t="s">
        <v>89</v>
      </c>
      <c r="E328" s="55">
        <f>(M328*0.04)+(N328*4)+(O328*-2)+(Q328*0.1)+(R328*6)+(T328*0.5)+(U328*0.1)+(V328*6)</f>
        <v>174.15971999999996</v>
      </c>
      <c r="F328" s="56"/>
      <c r="G328" s="55">
        <f>E328/J328</f>
        <v>11.610647999999998</v>
      </c>
      <c r="H328" s="57"/>
      <c r="I328" s="58"/>
      <c r="J328" s="59">
        <v>15</v>
      </c>
      <c r="K328" s="67"/>
      <c r="L328" s="60"/>
      <c r="M328" s="60"/>
      <c r="N328" s="60"/>
      <c r="O328" s="57"/>
      <c r="P328" s="60"/>
      <c r="Q328" s="60"/>
      <c r="R328" s="59"/>
      <c r="S328" s="60">
        <f>AF328*VLOOKUP(B328,'Team Projections'!A:V,5,0)*J328</f>
        <v>105.83999999999999</v>
      </c>
      <c r="T328" s="60">
        <f>S328*AG328</f>
        <v>64.668239999999997</v>
      </c>
      <c r="U328" s="60">
        <f>AH328*S328</f>
        <v>973.72799999999984</v>
      </c>
      <c r="V328" s="59">
        <f>S328*AI328</f>
        <v>7.4088000000000003</v>
      </c>
      <c r="W328" s="58"/>
      <c r="X328" s="64"/>
      <c r="Y328" s="55"/>
      <c r="Z328" s="55"/>
      <c r="AA328" s="64"/>
      <c r="AB328" s="65"/>
      <c r="AC328" s="64"/>
      <c r="AD328" s="55"/>
      <c r="AE328" s="65"/>
      <c r="AF328" s="64">
        <v>0.24</v>
      </c>
      <c r="AG328" s="63">
        <f>VLOOKUP(A328,Indiv_Receiving!B:U,18,FALSE)/100</f>
        <v>0.61099999999999999</v>
      </c>
      <c r="AH328" s="55">
        <f>VLOOKUP(A328,Indiv_Receiving!B:U,19,FALSE)</f>
        <v>9.1999999999999993</v>
      </c>
      <c r="AI328" s="65">
        <v>7.0000000000000007E-2</v>
      </c>
    </row>
    <row r="329" spans="1:35" ht="12.75">
      <c r="A329" s="68" t="s">
        <v>954</v>
      </c>
      <c r="B329" s="52" t="s">
        <v>284</v>
      </c>
      <c r="C329" s="53"/>
      <c r="D329" s="70" t="s">
        <v>89</v>
      </c>
      <c r="E329" s="55">
        <f>(M329*0.04)+(N329*4)+(O329*-2)+(Q329*0.1)+(R329*6)+(T329*0.5)+(U329*0.1)+(V329*6)</f>
        <v>51.85005000000001</v>
      </c>
      <c r="F329" s="56"/>
      <c r="G329" s="55">
        <f>E329/J329</f>
        <v>3.4566700000000008</v>
      </c>
      <c r="H329" s="57"/>
      <c r="I329" s="58"/>
      <c r="J329" s="59">
        <v>15</v>
      </c>
      <c r="K329" s="67"/>
      <c r="L329" s="60"/>
      <c r="M329" s="60"/>
      <c r="N329" s="60"/>
      <c r="O329" s="57"/>
      <c r="P329" s="60">
        <f>AC329*VLOOKUP(B329,'Team Projections'!A:V,11,0)*J329</f>
        <v>4.71</v>
      </c>
      <c r="Q329" s="60">
        <f>AD329*P329</f>
        <v>30.614999999999998</v>
      </c>
      <c r="R329" s="59">
        <f>P329*AE329</f>
        <v>9.4200000000000006E-2</v>
      </c>
      <c r="S329" s="60">
        <f>AF329*VLOOKUP(B329,'Team Projections'!A:V,5,0)*J329</f>
        <v>39.69</v>
      </c>
      <c r="T329" s="60">
        <f>S329*AG329</f>
        <v>25.798500000000001</v>
      </c>
      <c r="U329" s="60">
        <f>AH329*S329</f>
        <v>269.892</v>
      </c>
      <c r="V329" s="59">
        <f>S329*AI329</f>
        <v>1.3891500000000001</v>
      </c>
      <c r="W329" s="58"/>
      <c r="X329" s="64"/>
      <c r="Y329" s="55"/>
      <c r="Z329" s="55"/>
      <c r="AA329" s="64"/>
      <c r="AB329" s="65"/>
      <c r="AC329" s="64">
        <v>0.01</v>
      </c>
      <c r="AD329" s="55">
        <v>6.5</v>
      </c>
      <c r="AE329" s="65">
        <v>0.02</v>
      </c>
      <c r="AF329" s="64">
        <v>0.09</v>
      </c>
      <c r="AG329" s="63">
        <v>0.65</v>
      </c>
      <c r="AH329" s="55">
        <v>6.8</v>
      </c>
      <c r="AI329" s="65">
        <v>3.5000000000000003E-2</v>
      </c>
    </row>
    <row r="330" spans="1:35" ht="12.75">
      <c r="A330" s="68" t="s">
        <v>488</v>
      </c>
      <c r="B330" s="52" t="s">
        <v>284</v>
      </c>
      <c r="C330" s="53"/>
      <c r="D330" s="70" t="s">
        <v>89</v>
      </c>
      <c r="E330" s="55">
        <f>(M330*0.04)+(N330*4)+(O330*-2)+(Q330*0.1)+(R330*6)+(T330*0.5)+(U330*0.1)+(V330*6)</f>
        <v>23.284800000000001</v>
      </c>
      <c r="F330" s="56"/>
      <c r="G330" s="55">
        <f>E330/J330</f>
        <v>1.5523200000000001</v>
      </c>
      <c r="H330" s="57"/>
      <c r="I330" s="58"/>
      <c r="J330" s="59">
        <v>15</v>
      </c>
      <c r="K330" s="67"/>
      <c r="L330" s="60"/>
      <c r="M330" s="60"/>
      <c r="N330" s="60"/>
      <c r="O330" s="57"/>
      <c r="P330" s="60"/>
      <c r="Q330" s="60"/>
      <c r="R330" s="59"/>
      <c r="S330" s="60">
        <f>AF330*VLOOKUP(B330,'Team Projections'!A:V,5,0)*J330</f>
        <v>17.64</v>
      </c>
      <c r="T330" s="60">
        <f>S330*AG330</f>
        <v>10.584</v>
      </c>
      <c r="U330" s="60">
        <f>AH330*S330</f>
        <v>158.76</v>
      </c>
      <c r="V330" s="59">
        <f>S330*AI330</f>
        <v>0.3528</v>
      </c>
      <c r="W330" s="58"/>
      <c r="X330" s="64"/>
      <c r="Y330" s="55"/>
      <c r="Z330" s="55"/>
      <c r="AA330" s="64"/>
      <c r="AB330" s="65"/>
      <c r="AC330" s="64"/>
      <c r="AD330" s="55"/>
      <c r="AE330" s="65"/>
      <c r="AF330" s="64">
        <v>0.04</v>
      </c>
      <c r="AG330" s="63">
        <v>0.6</v>
      </c>
      <c r="AH330" s="55">
        <v>9</v>
      </c>
      <c r="AI330" s="65">
        <v>0.02</v>
      </c>
    </row>
    <row r="331" spans="1:35" ht="12.75">
      <c r="A331" s="73" t="s">
        <v>1039</v>
      </c>
      <c r="B331" s="74" t="s">
        <v>277</v>
      </c>
      <c r="C331" s="53"/>
      <c r="D331" s="154" t="s">
        <v>1038</v>
      </c>
      <c r="E331" s="95">
        <v>25.876932500000002</v>
      </c>
      <c r="F331" s="56"/>
      <c r="G331" s="96">
        <v>1.5221725000000002</v>
      </c>
      <c r="H331" s="57"/>
      <c r="I331" s="78"/>
      <c r="J331" s="59">
        <v>17</v>
      </c>
      <c r="K331" s="60"/>
      <c r="L331" s="60"/>
      <c r="M331" s="61"/>
      <c r="N331" s="55"/>
      <c r="O331" s="62"/>
      <c r="P331" s="60">
        <f>AC331*VLOOKUP(B331,'Team Projections'!A:V,11,0)*J331</f>
        <v>11.475</v>
      </c>
      <c r="Q331" s="60">
        <f>AD331*P331</f>
        <v>40.162500000000001</v>
      </c>
      <c r="R331" s="59">
        <f>P331*AE331</f>
        <v>0.22950000000000001</v>
      </c>
      <c r="S331" s="60">
        <f>AF331*VLOOKUP(B331,'Team Projections'!A:V,5,0)*J331</f>
        <v>17.798999999999999</v>
      </c>
      <c r="T331" s="60">
        <f>S331*AG331</f>
        <v>10.946384999999999</v>
      </c>
      <c r="U331" s="60">
        <f>AH331*S331</f>
        <v>106.794</v>
      </c>
      <c r="V331" s="59">
        <f>S331*AI331</f>
        <v>0.35598000000000002</v>
      </c>
      <c r="W331" s="78"/>
      <c r="X331" s="63"/>
      <c r="Y331" s="64"/>
      <c r="Z331" s="55"/>
      <c r="AA331" s="64"/>
      <c r="AB331" s="65"/>
      <c r="AC331" s="147">
        <v>0.03</v>
      </c>
      <c r="AD331" s="55">
        <v>3.5</v>
      </c>
      <c r="AE331" s="65">
        <v>0.02</v>
      </c>
      <c r="AF331" s="148">
        <v>0.03</v>
      </c>
      <c r="AG331" s="63">
        <v>0.61499999999999999</v>
      </c>
      <c r="AH331" s="55">
        <v>6</v>
      </c>
      <c r="AI331" s="65">
        <v>0.02</v>
      </c>
    </row>
    <row r="332" spans="1:35" ht="12.75">
      <c r="A332" s="51" t="s">
        <v>464</v>
      </c>
      <c r="B332" s="52" t="s">
        <v>277</v>
      </c>
      <c r="C332" s="53"/>
      <c r="D332" s="54" t="s">
        <v>90</v>
      </c>
      <c r="E332" s="55">
        <f>(M332*0.04)+(N332*4)+(O332*-2)+(Q332*0.1)+(R332*6)+(T332*0.5)+(U332*0.1)+(V332*6)</f>
        <v>255.97268059701494</v>
      </c>
      <c r="F332" s="56"/>
      <c r="G332" s="55">
        <f>E332/J332</f>
        <v>15.998292537313434</v>
      </c>
      <c r="H332" s="57"/>
      <c r="I332" s="58"/>
      <c r="J332" s="59">
        <v>16</v>
      </c>
      <c r="K332" s="60">
        <f>X332*VLOOKUP(B332,'Team Projections'!A:V,5,0)*J332</f>
        <v>558.4</v>
      </c>
      <c r="L332" s="60">
        <f>K332*Y332</f>
        <v>369.66079999999999</v>
      </c>
      <c r="M332" s="61">
        <f>$Z332*K332</f>
        <v>3852.96</v>
      </c>
      <c r="N332" s="55">
        <f>AA332*K332</f>
        <v>27.92</v>
      </c>
      <c r="O332" s="62">
        <f>AB332*K332</f>
        <v>12.284800000000001</v>
      </c>
      <c r="P332" s="60">
        <f>AC332*VLOOKUP(B332,'Team Projections'!A:V,11,0)*J332</f>
        <v>36</v>
      </c>
      <c r="Q332" s="60">
        <f>AD332*P332</f>
        <v>115.2</v>
      </c>
      <c r="R332" s="59">
        <f>P332*AE332</f>
        <v>0.53731343283582089</v>
      </c>
      <c r="S332" s="60"/>
      <c r="T332" s="60"/>
      <c r="U332" s="60"/>
      <c r="V332" s="59"/>
      <c r="W332" s="58"/>
      <c r="X332" s="63">
        <v>1</v>
      </c>
      <c r="Y332" s="64">
        <f>VLOOKUP(A332,Indiv_Passing!B:AD,10,FALSE)/100</f>
        <v>0.66200000000000003</v>
      </c>
      <c r="Z332" s="55">
        <v>6.9</v>
      </c>
      <c r="AA332" s="64">
        <v>0.05</v>
      </c>
      <c r="AB332" s="65">
        <f>VLOOKUP(A332,Indiv_Passing!B:AD,15,FALSE)/100</f>
        <v>2.2000000000000002E-2</v>
      </c>
      <c r="AC332" s="64">
        <v>0.1</v>
      </c>
      <c r="AD332" s="55">
        <f>VLOOKUP(A332,Indiv_Rushing!B:R,14,FALSE)</f>
        <v>3.2</v>
      </c>
      <c r="AE332" s="65">
        <f>VLOOKUP(A332,Indiv_Rushing!B:R,10,FALSE)</f>
        <v>1.4925373134328358E-2</v>
      </c>
      <c r="AF332" s="64"/>
      <c r="AG332" s="63"/>
      <c r="AH332" s="55"/>
      <c r="AI332" s="65"/>
    </row>
    <row r="333" spans="1:35" ht="12.75">
      <c r="A333" s="73" t="s">
        <v>675</v>
      </c>
      <c r="B333" s="74" t="s">
        <v>277</v>
      </c>
      <c r="C333" s="53"/>
      <c r="D333" s="54" t="s">
        <v>90</v>
      </c>
      <c r="E333" s="95">
        <f>(M333*0.04)+(N333*4)+(O333*-2)+(Q333*0.1)+(R333*6)+(T333*0.5)+(U333*0.1)+(V333*6)</f>
        <v>12.913</v>
      </c>
      <c r="F333" s="56"/>
      <c r="G333" s="96">
        <f>E333/J333</f>
        <v>12.913</v>
      </c>
      <c r="H333" s="57"/>
      <c r="I333" s="78"/>
      <c r="J333" s="59">
        <v>1</v>
      </c>
      <c r="K333" s="60">
        <f>X333*VLOOKUP(B333,'Team Projections'!A:V,5,0)*J333</f>
        <v>34.9</v>
      </c>
      <c r="L333" s="60">
        <f>K333*Y333</f>
        <v>21.4635</v>
      </c>
      <c r="M333" s="61">
        <f>$Z333*K333</f>
        <v>226.85</v>
      </c>
      <c r="N333" s="55">
        <f>AA333*K333</f>
        <v>1.3959999999999999</v>
      </c>
      <c r="O333" s="62">
        <f>AB333*K333</f>
        <v>0.87250000000000005</v>
      </c>
      <c r="P333" s="105"/>
      <c r="Q333" s="105"/>
      <c r="R333" s="39"/>
      <c r="S333" s="60"/>
      <c r="T333" s="105"/>
      <c r="U333" s="105"/>
      <c r="V333" s="39"/>
      <c r="W333" s="78"/>
      <c r="X333" s="63">
        <v>1</v>
      </c>
      <c r="Y333" s="64">
        <v>0.61499999999999999</v>
      </c>
      <c r="Z333" s="55">
        <v>6.5</v>
      </c>
      <c r="AA333" s="64">
        <v>0.04</v>
      </c>
      <c r="AB333" s="65">
        <v>2.5000000000000001E-2</v>
      </c>
      <c r="AC333" s="104"/>
      <c r="AD333" s="55"/>
      <c r="AE333" s="65"/>
      <c r="AF333" s="104"/>
      <c r="AG333" s="63"/>
      <c r="AH333" s="55"/>
      <c r="AI333" s="65"/>
    </row>
    <row r="334" spans="1:35" ht="12.75">
      <c r="A334" s="51" t="s">
        <v>424</v>
      </c>
      <c r="B334" s="52" t="s">
        <v>277</v>
      </c>
      <c r="C334" s="53"/>
      <c r="D334" s="66" t="s">
        <v>88</v>
      </c>
      <c r="E334" s="55">
        <f>(M334*0.04)+(N334*4)+(O334*-2)+(Q334*0.1)+(R334*6)+(T334*0.5)+(U334*0.1)+(V334*6)</f>
        <v>171.68184917647056</v>
      </c>
      <c r="F334" s="56"/>
      <c r="G334" s="55">
        <f>E334/J334</f>
        <v>11.840127529411763</v>
      </c>
      <c r="H334" s="57"/>
      <c r="I334" s="58"/>
      <c r="J334" s="59">
        <v>14.5</v>
      </c>
      <c r="K334" s="67"/>
      <c r="L334" s="60"/>
      <c r="M334" s="60"/>
      <c r="N334" s="60"/>
      <c r="O334" s="57"/>
      <c r="P334" s="60">
        <f>AC334*VLOOKUP(B334,'Team Projections'!A:V,11,0)*J334</f>
        <v>182.70000000000002</v>
      </c>
      <c r="Q334" s="60">
        <f>AD334*P334</f>
        <v>694.26</v>
      </c>
      <c r="R334" s="59">
        <f>P334*AE334</f>
        <v>8.3588235294117652</v>
      </c>
      <c r="S334" s="60">
        <f>AF334*VLOOKUP(B334,'Team Projections'!A:V,5,0)*J334</f>
        <v>45.544499999999992</v>
      </c>
      <c r="T334" s="60">
        <f>S334*AG334</f>
        <v>39.532625999999993</v>
      </c>
      <c r="U334" s="60">
        <f>AH334*S334</f>
        <v>255.04919999999993</v>
      </c>
      <c r="V334" s="59">
        <f>S334*AI334</f>
        <v>1.1386124999999998</v>
      </c>
      <c r="W334" s="58"/>
      <c r="X334" s="64"/>
      <c r="Y334" s="55"/>
      <c r="Z334" s="55"/>
      <c r="AA334" s="64"/>
      <c r="AB334" s="65"/>
      <c r="AC334" s="64">
        <v>0.56000000000000005</v>
      </c>
      <c r="AD334" s="55">
        <v>3.8</v>
      </c>
      <c r="AE334" s="65">
        <f>VLOOKUP(A334,Indiv_Rushing!B:R,10,FALSE)</f>
        <v>4.5751633986928102E-2</v>
      </c>
      <c r="AF334" s="64">
        <v>0.09</v>
      </c>
      <c r="AG334" s="63">
        <f>VLOOKUP(A334,Indiv_Receiving!B:U,18,FALSE)/100</f>
        <v>0.86799999999999999</v>
      </c>
      <c r="AH334" s="55">
        <f>VLOOKUP(A334,Indiv_Receiving!B:U,19,FALSE)</f>
        <v>5.6</v>
      </c>
      <c r="AI334" s="65">
        <v>2.5000000000000001E-2</v>
      </c>
    </row>
    <row r="335" spans="1:35" ht="12.75">
      <c r="A335" s="51" t="s">
        <v>425</v>
      </c>
      <c r="B335" s="52" t="s">
        <v>277</v>
      </c>
      <c r="C335" s="53"/>
      <c r="D335" s="66" t="s">
        <v>88</v>
      </c>
      <c r="E335" s="55">
        <f>(M335*0.04)+(N335*4)+(O335*-2)+(Q335*0.1)+(R335*6)+(T335*0.5)+(U335*0.1)+(V335*6)</f>
        <v>146.38634500000001</v>
      </c>
      <c r="F335" s="56"/>
      <c r="G335" s="55">
        <f>E335/J335</f>
        <v>10.095610000000001</v>
      </c>
      <c r="H335" s="57"/>
      <c r="I335" s="58"/>
      <c r="J335" s="59">
        <v>14.5</v>
      </c>
      <c r="K335" s="67"/>
      <c r="L335" s="60"/>
      <c r="M335" s="60"/>
      <c r="N335" s="60"/>
      <c r="O335" s="57"/>
      <c r="P335" s="60">
        <f>AC335*VLOOKUP(B335,'Team Projections'!A:V,11,0)*J335</f>
        <v>107.66250000000001</v>
      </c>
      <c r="Q335" s="60">
        <f>AD335*P335</f>
        <v>441.41624999999999</v>
      </c>
      <c r="R335" s="59">
        <f>P335*AE335</f>
        <v>6.3800000000000008</v>
      </c>
      <c r="S335" s="60">
        <f>AF335*VLOOKUP(B335,'Team Projections'!A:V,5,0)*J335</f>
        <v>50.605000000000004</v>
      </c>
      <c r="T335" s="60">
        <f>S335*AG335</f>
        <v>40.888840000000002</v>
      </c>
      <c r="U335" s="60">
        <f>AH335*S335</f>
        <v>328.9325</v>
      </c>
      <c r="V335" s="59">
        <f>S335*AI335</f>
        <v>1.7711750000000004</v>
      </c>
      <c r="W335" s="58"/>
      <c r="X335" s="64"/>
      <c r="Y335" s="55"/>
      <c r="Z335" s="55"/>
      <c r="AA335" s="64"/>
      <c r="AB335" s="65"/>
      <c r="AC335" s="64">
        <v>0.33</v>
      </c>
      <c r="AD335" s="55">
        <v>4.0999999999999996</v>
      </c>
      <c r="AE335" s="65">
        <f>VLOOKUP(A335,Indiv_Rushing!B:R,10,FALSE)</f>
        <v>5.9259259259259262E-2</v>
      </c>
      <c r="AF335" s="64">
        <v>0.1</v>
      </c>
      <c r="AG335" s="63">
        <f>VLOOKUP(A335,Indiv_Receiving!B:U,18,FALSE)/100</f>
        <v>0.80799999999999994</v>
      </c>
      <c r="AH335" s="55">
        <f>VLOOKUP(A335,Indiv_Receiving!B:U,19,FALSE)</f>
        <v>6.5</v>
      </c>
      <c r="AI335" s="65">
        <v>3.5000000000000003E-2</v>
      </c>
    </row>
    <row r="336" spans="1:35" ht="12.75">
      <c r="A336" s="51" t="s">
        <v>426</v>
      </c>
      <c r="B336" s="52" t="s">
        <v>277</v>
      </c>
      <c r="C336" s="53"/>
      <c r="D336" s="69" t="s">
        <v>91</v>
      </c>
      <c r="E336" s="55">
        <f>(M336*0.04)+(N336*4)+(O336*-2)+(Q336*0.1)+(R336*6)+(T336*0.5)+(U336*0.1)+(V336*6)</f>
        <v>114.25387499999999</v>
      </c>
      <c r="F336" s="56"/>
      <c r="G336" s="55">
        <f>E336/J336</f>
        <v>7.6169249999999993</v>
      </c>
      <c r="H336" s="57"/>
      <c r="I336" s="58"/>
      <c r="J336" s="59">
        <v>15</v>
      </c>
      <c r="K336" s="67"/>
      <c r="L336" s="60"/>
      <c r="M336" s="60"/>
      <c r="N336" s="60"/>
      <c r="O336" s="57"/>
      <c r="P336" s="60"/>
      <c r="Q336" s="60"/>
      <c r="R336" s="59"/>
      <c r="S336" s="60">
        <f>AF336*VLOOKUP(B336,'Team Projections'!A:V,5,0)*J336</f>
        <v>78.524999999999991</v>
      </c>
      <c r="T336" s="60">
        <f>S336*AG336</f>
        <v>58.893749999999997</v>
      </c>
      <c r="U336" s="60">
        <f>S336*AH336</f>
        <v>612.49499999999989</v>
      </c>
      <c r="V336" s="59">
        <f>S336*AI336</f>
        <v>3.9262499999999996</v>
      </c>
      <c r="W336" s="58"/>
      <c r="X336" s="64"/>
      <c r="Y336" s="55"/>
      <c r="Z336" s="55"/>
      <c r="AA336" s="64"/>
      <c r="AB336" s="65"/>
      <c r="AC336" s="64"/>
      <c r="AD336" s="55"/>
      <c r="AE336" s="65"/>
      <c r="AF336" s="64">
        <v>0.15</v>
      </c>
      <c r="AG336" s="63">
        <f>VLOOKUP(A336,Indiv_Receiving!B:U,18,FALSE)/100</f>
        <v>0.75</v>
      </c>
      <c r="AH336" s="55">
        <f>VLOOKUP(A336,Indiv_Receiving!B:U,19,FALSE)</f>
        <v>7.8</v>
      </c>
      <c r="AI336" s="65">
        <v>0.05</v>
      </c>
    </row>
    <row r="337" spans="1:35" ht="12.75">
      <c r="A337" s="51" t="s">
        <v>428</v>
      </c>
      <c r="B337" s="52" t="s">
        <v>277</v>
      </c>
      <c r="C337" s="53"/>
      <c r="D337" s="70" t="s">
        <v>89</v>
      </c>
      <c r="E337" s="55">
        <f>(M337*0.04)+(N337*4)+(O337*-2)+(Q337*0.1)+(R337*6)+(T337*0.5)+(U337*0.1)+(V337*6)</f>
        <v>195.19379999999998</v>
      </c>
      <c r="F337" s="56"/>
      <c r="G337" s="55">
        <f>E337/J337</f>
        <v>13.012919999999999</v>
      </c>
      <c r="H337" s="57"/>
      <c r="I337" s="58"/>
      <c r="J337" s="59">
        <v>15</v>
      </c>
      <c r="K337" s="67"/>
      <c r="L337" s="60"/>
      <c r="M337" s="60"/>
      <c r="N337" s="60"/>
      <c r="O337" s="57"/>
      <c r="P337" s="60">
        <f>AC337*VLOOKUP(B337,'Team Projections'!A:V,11,0)*J337</f>
        <v>1.6875</v>
      </c>
      <c r="Q337" s="60">
        <f>AD337*P337</f>
        <v>8.7750000000000004</v>
      </c>
      <c r="R337" s="59">
        <f>P337*AE337</f>
        <v>3.3750000000000002E-2</v>
      </c>
      <c r="S337" s="60">
        <f>AF337*VLOOKUP(B337,'Team Projections'!A:V,5,0)*J337</f>
        <v>125.63999999999999</v>
      </c>
      <c r="T337" s="60">
        <f>S337*AG337</f>
        <v>91.717199999999991</v>
      </c>
      <c r="U337" s="60">
        <f>AH337*S337</f>
        <v>1030.2479999999998</v>
      </c>
      <c r="V337" s="59">
        <f>S337*AI337</f>
        <v>7.5383999999999993</v>
      </c>
      <c r="W337" s="58"/>
      <c r="X337" s="64"/>
      <c r="Y337" s="55"/>
      <c r="Z337" s="55"/>
      <c r="AA337" s="64"/>
      <c r="AB337" s="65"/>
      <c r="AC337" s="64">
        <v>5.0000000000000001E-3</v>
      </c>
      <c r="AD337" s="55">
        <f>VLOOKUP(A337,Indiv_Rushing!B:R,14,FALSE)</f>
        <v>5.2</v>
      </c>
      <c r="AE337" s="65">
        <v>0.02</v>
      </c>
      <c r="AF337" s="64">
        <v>0.24</v>
      </c>
      <c r="AG337" s="63">
        <f>VLOOKUP(A337,Indiv_Receiving!B:U,18,FALSE)/100</f>
        <v>0.73</v>
      </c>
      <c r="AH337" s="55">
        <f>VLOOKUP(A337,Indiv_Receiving!B:U,19,FALSE)</f>
        <v>8.1999999999999993</v>
      </c>
      <c r="AI337" s="65">
        <f>VLOOKUP(A337,Indiv_Receiving!B:U,12,FALSE)</f>
        <v>0.06</v>
      </c>
    </row>
    <row r="338" spans="1:35" ht="12.75">
      <c r="A338" s="68" t="s">
        <v>334</v>
      </c>
      <c r="B338" s="52" t="s">
        <v>277</v>
      </c>
      <c r="C338" s="53"/>
      <c r="D338" s="70" t="s">
        <v>89</v>
      </c>
      <c r="E338" s="55">
        <f>(M338*0.04)+(N338*4)+(O338*-2)+(Q338*0.1)+(R338*6)+(T338*0.5)+(U338*0.1)+(V338*6)</f>
        <v>162.96555000000001</v>
      </c>
      <c r="F338" s="56"/>
      <c r="G338" s="55">
        <f>E338/J338</f>
        <v>10.864370000000001</v>
      </c>
      <c r="H338" s="57"/>
      <c r="I338" s="58"/>
      <c r="J338" s="59">
        <v>15</v>
      </c>
      <c r="K338" s="67"/>
      <c r="L338" s="60"/>
      <c r="M338" s="60"/>
      <c r="N338" s="60"/>
      <c r="O338" s="57"/>
      <c r="P338" s="60"/>
      <c r="Q338" s="60"/>
      <c r="R338" s="59"/>
      <c r="S338" s="60">
        <f>AF338*VLOOKUP(B338,'Team Projections'!A:V,5,0)*J338</f>
        <v>115.17</v>
      </c>
      <c r="T338" s="60">
        <f>S338*AG338</f>
        <v>77.163900000000012</v>
      </c>
      <c r="U338" s="60">
        <f>AH338*S338</f>
        <v>794.673</v>
      </c>
      <c r="V338" s="59">
        <f>S338*AI338</f>
        <v>7.4860500000000005</v>
      </c>
      <c r="W338" s="58"/>
      <c r="X338" s="64"/>
      <c r="Y338" s="55"/>
      <c r="Z338" s="55"/>
      <c r="AA338" s="64"/>
      <c r="AB338" s="65"/>
      <c r="AC338" s="64"/>
      <c r="AD338" s="55"/>
      <c r="AE338" s="65"/>
      <c r="AF338" s="64">
        <v>0.22</v>
      </c>
      <c r="AG338" s="63">
        <f>VLOOKUP(A338,Indiv_Receiving!B:U,18,FALSE)/100</f>
        <v>0.67</v>
      </c>
      <c r="AH338" s="55">
        <v>6.9</v>
      </c>
      <c r="AI338" s="65">
        <v>6.5000000000000002E-2</v>
      </c>
    </row>
    <row r="339" spans="1:35" ht="12.75">
      <c r="A339" s="51" t="s">
        <v>613</v>
      </c>
      <c r="B339" s="52" t="s">
        <v>277</v>
      </c>
      <c r="C339" s="53"/>
      <c r="D339" s="70" t="s">
        <v>89</v>
      </c>
      <c r="E339" s="55">
        <f>(M339*0.04)+(N339*4)+(O339*-2)+(Q339*0.1)+(R339*6)+(T339*0.5)+(U339*0.1)+(V339*6)</f>
        <v>91.715219999999988</v>
      </c>
      <c r="F339" s="56"/>
      <c r="G339" s="55">
        <f>E339/J339</f>
        <v>6.1143479999999988</v>
      </c>
      <c r="H339" s="57"/>
      <c r="I339" s="58"/>
      <c r="J339" s="59">
        <v>15</v>
      </c>
      <c r="K339" s="67"/>
      <c r="L339" s="60"/>
      <c r="M339" s="60"/>
      <c r="N339" s="60"/>
      <c r="O339" s="57"/>
      <c r="P339" s="60">
        <f>AC339*VLOOKUP(B339,'Team Projections'!A:V,11,0)*J339</f>
        <v>1.6875</v>
      </c>
      <c r="Q339" s="60">
        <f>AD339*P339</f>
        <v>6.75</v>
      </c>
      <c r="R339" s="59">
        <f>P339*AE339</f>
        <v>3.3750000000000002E-2</v>
      </c>
      <c r="S339" s="60">
        <f>AF339*VLOOKUP(B339,'Team Projections'!A:V,5,0)*J339</f>
        <v>62.819999999999993</v>
      </c>
      <c r="T339" s="60">
        <f>S339*AG339</f>
        <v>27.13824</v>
      </c>
      <c r="U339" s="60">
        <f>AH339*S339</f>
        <v>527.68799999999999</v>
      </c>
      <c r="V339" s="59">
        <f>S339*AI339</f>
        <v>4.0832999999999995</v>
      </c>
      <c r="W339" s="58"/>
      <c r="X339" s="64"/>
      <c r="Y339" s="55"/>
      <c r="Z339" s="55"/>
      <c r="AA339" s="64"/>
      <c r="AB339" s="65"/>
      <c r="AC339" s="64">
        <v>5.0000000000000001E-3</v>
      </c>
      <c r="AD339" s="55">
        <f>VLOOKUP(A339,Indiv_Rushing!B:R,14,FALSE)</f>
        <v>4</v>
      </c>
      <c r="AE339" s="65">
        <v>0.02</v>
      </c>
      <c r="AF339" s="64">
        <v>0.12</v>
      </c>
      <c r="AG339" s="63">
        <f>VLOOKUP(A339,Indiv_Receiving!B:U,18,FALSE)/100</f>
        <v>0.43200000000000005</v>
      </c>
      <c r="AH339" s="55">
        <v>8.4</v>
      </c>
      <c r="AI339" s="65">
        <v>6.5000000000000002E-2</v>
      </c>
    </row>
    <row r="340" spans="1:35" ht="12.75">
      <c r="A340" s="51" t="s">
        <v>614</v>
      </c>
      <c r="B340" s="52" t="s">
        <v>277</v>
      </c>
      <c r="C340" s="53"/>
      <c r="D340" s="70" t="s">
        <v>89</v>
      </c>
      <c r="E340" s="55">
        <f>(M340*0.04)+(N340*4)+(O340*-2)+(Q340*0.1)+(R340*6)+(T340*0.5)+(U340*0.1)+(V340*6)</f>
        <v>51.952139999999993</v>
      </c>
      <c r="F340" s="56"/>
      <c r="G340" s="55">
        <f>E340/J340</f>
        <v>3.4634759999999996</v>
      </c>
      <c r="H340" s="57"/>
      <c r="I340" s="58"/>
      <c r="J340" s="59">
        <v>15</v>
      </c>
      <c r="K340" s="67"/>
      <c r="L340" s="60"/>
      <c r="M340" s="60"/>
      <c r="N340" s="60"/>
      <c r="O340" s="57"/>
      <c r="P340" s="60"/>
      <c r="Q340" s="60"/>
      <c r="R340" s="59"/>
      <c r="S340" s="60">
        <f>AF340*VLOOKUP(B340,'Team Projections'!A:V,5,0)*J340</f>
        <v>41.879999999999995</v>
      </c>
      <c r="T340" s="60">
        <f>S340*AG340</f>
        <v>32.038199999999996</v>
      </c>
      <c r="U340" s="60">
        <f>AH340*S340</f>
        <v>263.84399999999994</v>
      </c>
      <c r="V340" s="59">
        <f>S340*AI340</f>
        <v>1.5914399999999997</v>
      </c>
      <c r="W340" s="58"/>
      <c r="X340" s="64"/>
      <c r="Y340" s="55"/>
      <c r="Z340" s="55"/>
      <c r="AA340" s="64"/>
      <c r="AB340" s="65"/>
      <c r="AC340" s="64"/>
      <c r="AD340" s="55"/>
      <c r="AE340" s="65"/>
      <c r="AF340" s="64">
        <v>0.08</v>
      </c>
      <c r="AG340" s="63">
        <f>VLOOKUP(A340,Indiv_Receiving!B:U,18,FALSE)/100</f>
        <v>0.76500000000000001</v>
      </c>
      <c r="AH340" s="55">
        <f>VLOOKUP(A340,Indiv_Receiving!B:U,19,FALSE)</f>
        <v>6.3</v>
      </c>
      <c r="AI340" s="65">
        <v>3.7999999999999999E-2</v>
      </c>
    </row>
    <row r="341" spans="1:35" ht="12.75">
      <c r="A341" s="73" t="s">
        <v>1039</v>
      </c>
      <c r="B341" s="74" t="s">
        <v>263</v>
      </c>
      <c r="C341" s="53"/>
      <c r="D341" s="154" t="s">
        <v>1038</v>
      </c>
      <c r="E341" s="95">
        <v>24.877374999999997</v>
      </c>
      <c r="F341" s="56"/>
      <c r="G341" s="96">
        <v>1.4633749999999999</v>
      </c>
      <c r="H341" s="57"/>
      <c r="I341" s="78"/>
      <c r="J341" s="59">
        <v>17</v>
      </c>
      <c r="K341" s="60"/>
      <c r="L341" s="60"/>
      <c r="M341" s="61"/>
      <c r="N341" s="55"/>
      <c r="O341" s="62"/>
      <c r="P341" s="60">
        <f>AC341*VLOOKUP(B341,'Team Projections'!A:V,11,0)*J341</f>
        <v>13.718999999999999</v>
      </c>
      <c r="Q341" s="60">
        <f>AD341*P341</f>
        <v>48.016500000000001</v>
      </c>
      <c r="R341" s="59">
        <f>P341*AE341</f>
        <v>0.27438000000000001</v>
      </c>
      <c r="S341" s="60">
        <f>AF341*VLOOKUP(B341,'Team Projections'!A:V,5,0)*J341</f>
        <v>16.013999999999999</v>
      </c>
      <c r="T341" s="60">
        <f>S341*AG341</f>
        <v>9.848609999999999</v>
      </c>
      <c r="U341" s="60">
        <f>AH341*S341</f>
        <v>96.084000000000003</v>
      </c>
      <c r="V341" s="59">
        <f>S341*AI341</f>
        <v>0.32028000000000001</v>
      </c>
      <c r="W341" s="78"/>
      <c r="X341" s="63"/>
      <c r="Y341" s="64"/>
      <c r="Z341" s="55"/>
      <c r="AA341" s="64"/>
      <c r="AB341" s="65"/>
      <c r="AC341" s="147">
        <v>0.03</v>
      </c>
      <c r="AD341" s="55">
        <v>3.5</v>
      </c>
      <c r="AE341" s="65">
        <v>0.02</v>
      </c>
      <c r="AF341" s="148">
        <v>0.03</v>
      </c>
      <c r="AG341" s="63">
        <v>0.61499999999999999</v>
      </c>
      <c r="AH341" s="55">
        <v>6</v>
      </c>
      <c r="AI341" s="65">
        <v>0.02</v>
      </c>
    </row>
    <row r="342" spans="1:35" ht="12.75">
      <c r="A342" s="51" t="s">
        <v>305</v>
      </c>
      <c r="B342" s="52" t="s">
        <v>263</v>
      </c>
      <c r="C342" s="53"/>
      <c r="D342" s="54" t="s">
        <v>90</v>
      </c>
      <c r="E342" s="55">
        <f>(M342*0.04)+(N342*4)+(O342*-2)+(Q342*0.1)+(R342*6)+(T342*0.5)+(U342*0.1)+(V342*6)</f>
        <v>288.02575999999999</v>
      </c>
      <c r="F342" s="56"/>
      <c r="G342" s="55">
        <f>E342/J342</f>
        <v>18.001609999999999</v>
      </c>
      <c r="H342" s="57"/>
      <c r="I342" s="58"/>
      <c r="J342" s="59">
        <v>16</v>
      </c>
      <c r="K342" s="60">
        <f>X342*VLOOKUP(B342,'Team Projections'!A:V,5,0)*J342</f>
        <v>502.4</v>
      </c>
      <c r="L342" s="60">
        <f>K342*Y342</f>
        <v>332.08640000000003</v>
      </c>
      <c r="M342" s="61">
        <f>$Z342*K342</f>
        <v>4169.92</v>
      </c>
      <c r="N342" s="55">
        <f>AA342*K342</f>
        <v>26.627199999999998</v>
      </c>
      <c r="O342" s="62">
        <f>AB342*K342</f>
        <v>13.0624</v>
      </c>
      <c r="P342" s="60">
        <f>AC342*VLOOKUP(B342,'Team Projections'!A:V,11,0)*J342</f>
        <v>55.951999999999998</v>
      </c>
      <c r="Q342" s="60">
        <f>AD342*P342</f>
        <v>274.16480000000001</v>
      </c>
      <c r="R342" s="59">
        <f>P342*AE342</f>
        <v>2.2380800000000001</v>
      </c>
      <c r="S342" s="60"/>
      <c r="T342" s="60"/>
      <c r="U342" s="60"/>
      <c r="V342" s="59"/>
      <c r="W342" s="58"/>
      <c r="X342" s="63">
        <v>1</v>
      </c>
      <c r="Y342" s="64">
        <v>0.66100000000000003</v>
      </c>
      <c r="Z342" s="55">
        <v>8.3000000000000007</v>
      </c>
      <c r="AA342" s="64">
        <v>5.2999999999999999E-2</v>
      </c>
      <c r="AB342" s="65">
        <f>VLOOKUP(A342,Indiv_Passing!B:AD,15,FALSE)/100</f>
        <v>2.6000000000000002E-2</v>
      </c>
      <c r="AC342" s="64">
        <v>0.13</v>
      </c>
      <c r="AD342" s="55">
        <f>VLOOKUP(A342,Indiv_Rushing!B:R,14,FALSE)</f>
        <v>4.9000000000000004</v>
      </c>
      <c r="AE342" s="65">
        <v>0.04</v>
      </c>
      <c r="AF342" s="64"/>
      <c r="AG342" s="63"/>
      <c r="AH342" s="55"/>
      <c r="AI342" s="65"/>
    </row>
    <row r="343" spans="1:35" ht="12.75">
      <c r="A343" s="73" t="s">
        <v>704</v>
      </c>
      <c r="B343" s="74" t="s">
        <v>263</v>
      </c>
      <c r="C343" s="53"/>
      <c r="D343" s="54" t="s">
        <v>90</v>
      </c>
      <c r="E343" s="95">
        <f>(M343*0.04)+(N343*4)+(O343*-2)+(Q343*0.1)+(R343*6)+(T343*0.5)+(U343*0.1)+(V343*6)</f>
        <v>11.617999999999999</v>
      </c>
      <c r="F343" s="56"/>
      <c r="G343" s="96">
        <f>E343/J343</f>
        <v>11.617999999999999</v>
      </c>
      <c r="H343" s="57"/>
      <c r="I343" s="78"/>
      <c r="J343" s="59">
        <v>1</v>
      </c>
      <c r="K343" s="60">
        <f>X343*VLOOKUP(B343,'Team Projections'!A:V,5,0)*J343</f>
        <v>31.4</v>
      </c>
      <c r="L343" s="60">
        <f>K343*Y343</f>
        <v>19.311</v>
      </c>
      <c r="M343" s="61">
        <f>$Z343*K343</f>
        <v>204.1</v>
      </c>
      <c r="N343" s="55">
        <f>AA343*K343</f>
        <v>1.256</v>
      </c>
      <c r="O343" s="62">
        <f>AB343*K343</f>
        <v>0.78500000000000003</v>
      </c>
      <c r="P343" s="105"/>
      <c r="Q343" s="105"/>
      <c r="R343" s="39"/>
      <c r="S343" s="60"/>
      <c r="T343" s="105"/>
      <c r="U343" s="105"/>
      <c r="V343" s="39"/>
      <c r="W343" s="78"/>
      <c r="X343" s="63">
        <v>1</v>
      </c>
      <c r="Y343" s="64">
        <v>0.61499999999999999</v>
      </c>
      <c r="Z343" s="55">
        <v>6.5</v>
      </c>
      <c r="AA343" s="64">
        <v>0.04</v>
      </c>
      <c r="AB343" s="65">
        <v>2.5000000000000001E-2</v>
      </c>
      <c r="AC343" s="104"/>
      <c r="AD343" s="55"/>
      <c r="AE343" s="65"/>
      <c r="AF343" s="104"/>
      <c r="AG343" s="63"/>
      <c r="AH343" s="55"/>
      <c r="AI343" s="65"/>
    </row>
    <row r="344" spans="1:35" ht="12.75">
      <c r="A344" s="51" t="s">
        <v>306</v>
      </c>
      <c r="B344" s="52" t="s">
        <v>263</v>
      </c>
      <c r="C344" s="53"/>
      <c r="D344" s="66" t="s">
        <v>88</v>
      </c>
      <c r="E344" s="55">
        <f>(M344*0.04)+(N344*4)+(O344*-2)+(Q344*0.1)+(R344*6)+(T344*0.5)+(U344*0.1)+(V344*6)</f>
        <v>238.05821599999999</v>
      </c>
      <c r="F344" s="56"/>
      <c r="G344" s="55">
        <f>E344/J344</f>
        <v>16.417808000000001</v>
      </c>
      <c r="H344" s="57"/>
      <c r="I344" s="58"/>
      <c r="J344" s="59">
        <v>14.5</v>
      </c>
      <c r="K344" s="67"/>
      <c r="L344" s="60"/>
      <c r="M344" s="60"/>
      <c r="N344" s="60"/>
      <c r="O344" s="57"/>
      <c r="P344" s="60">
        <f>AC344*VLOOKUP(B344,'Team Projections'!A:V,11,0)*J344</f>
        <v>195.02499999999998</v>
      </c>
      <c r="Q344" s="60">
        <f>AD344*P344</f>
        <v>780.09999999999991</v>
      </c>
      <c r="R344" s="59">
        <f>P344*AE344</f>
        <v>7.8009999999999993</v>
      </c>
      <c r="S344" s="60">
        <f>AF344*VLOOKUP(B344,'Team Projections'!A:V,5,0)*J344</f>
        <v>72.847999999999999</v>
      </c>
      <c r="T344" s="60">
        <f>S344*AG344</f>
        <v>57.477072</v>
      </c>
      <c r="U344" s="60">
        <f>AH344*S344</f>
        <v>560.92960000000005</v>
      </c>
      <c r="V344" s="59">
        <f>S344*AI344</f>
        <v>4.7351200000000002</v>
      </c>
      <c r="W344" s="58"/>
      <c r="X344" s="64"/>
      <c r="Y344" s="64"/>
      <c r="Z344" s="55"/>
      <c r="AA344" s="64"/>
      <c r="AB344" s="65"/>
      <c r="AC344" s="64">
        <v>0.5</v>
      </c>
      <c r="AD344" s="55">
        <f>VLOOKUP(A344,Indiv_Rushing!B:R,14,FALSE)</f>
        <v>4</v>
      </c>
      <c r="AE344" s="65">
        <v>0.04</v>
      </c>
      <c r="AF344" s="64">
        <v>0.16</v>
      </c>
      <c r="AG344" s="63">
        <f>VLOOKUP(A344,Indiv_Receiving!B:U,18,FALSE)/100</f>
        <v>0.78900000000000003</v>
      </c>
      <c r="AH344" s="55">
        <f>VLOOKUP(A344,Indiv_Receiving!B:U,19,FALSE)</f>
        <v>7.7</v>
      </c>
      <c r="AI344" s="65">
        <v>6.5000000000000002E-2</v>
      </c>
    </row>
    <row r="345" spans="1:35" ht="12.75">
      <c r="A345" s="68" t="s">
        <v>580</v>
      </c>
      <c r="B345" s="52" t="s">
        <v>263</v>
      </c>
      <c r="C345" s="53"/>
      <c r="D345" s="71" t="s">
        <v>88</v>
      </c>
      <c r="E345" s="55">
        <f>(M345*0.04)+(N345*4)+(O345*-2)+(Q345*0.1)+(R345*6)+(T345*0.5)+(U345*0.1)+(V345*6)</f>
        <v>111.20759999999999</v>
      </c>
      <c r="F345" s="56"/>
      <c r="G345" s="55">
        <f>E345/J345</f>
        <v>7.9433999999999987</v>
      </c>
      <c r="H345" s="57"/>
      <c r="I345" s="58"/>
      <c r="J345" s="59">
        <v>14</v>
      </c>
      <c r="K345" s="67"/>
      <c r="L345" s="60"/>
      <c r="M345" s="60"/>
      <c r="N345" s="60"/>
      <c r="O345" s="57"/>
      <c r="P345" s="60">
        <f>AC345*VLOOKUP(B345,'Team Projections'!A:V,11,0)*J345</f>
        <v>112.97999999999998</v>
      </c>
      <c r="Q345" s="60">
        <f>AD345*P345</f>
        <v>564.89999999999986</v>
      </c>
      <c r="R345" s="59">
        <f>P345*AE345</f>
        <v>3.9542999999999995</v>
      </c>
      <c r="S345" s="60">
        <f>AF345*VLOOKUP(B345,'Team Projections'!A:V,5,0)*J345</f>
        <v>21.98</v>
      </c>
      <c r="T345" s="60">
        <f>S345*AG345</f>
        <v>17.584</v>
      </c>
      <c r="U345" s="60">
        <f>AH345*S345</f>
        <v>208.81</v>
      </c>
      <c r="V345" s="59">
        <f>S345*AI345</f>
        <v>0.2198</v>
      </c>
      <c r="W345" s="58"/>
      <c r="X345" s="64"/>
      <c r="Y345" s="64"/>
      <c r="Z345" s="55"/>
      <c r="AA345" s="64"/>
      <c r="AB345" s="65"/>
      <c r="AC345" s="64">
        <v>0.3</v>
      </c>
      <c r="AD345" s="55">
        <f>VLOOKUP(A345,Indiv_Rushing!B:R,14,FALSE)</f>
        <v>5</v>
      </c>
      <c r="AE345" s="65">
        <v>3.5000000000000003E-2</v>
      </c>
      <c r="AF345" s="64">
        <v>0.05</v>
      </c>
      <c r="AG345" s="63">
        <v>0.8</v>
      </c>
      <c r="AH345" s="55">
        <f>VLOOKUP(A345,Indiv_Receiving!B:U,19,FALSE)</f>
        <v>9.5</v>
      </c>
      <c r="AI345" s="65">
        <v>0.01</v>
      </c>
    </row>
    <row r="346" spans="1:35" ht="12.75">
      <c r="A346" s="68" t="s">
        <v>590</v>
      </c>
      <c r="B346" s="52" t="s">
        <v>263</v>
      </c>
      <c r="C346" s="53"/>
      <c r="D346" s="71" t="s">
        <v>88</v>
      </c>
      <c r="E346" s="55">
        <f>(M346*0.04)+(N346*4)+(O346*-2)+(Q346*0.1)+(R346*6)+(T346*0.5)+(U346*0.1)+(V346*6)</f>
        <v>42.524299999999997</v>
      </c>
      <c r="F346" s="56"/>
      <c r="G346" s="55">
        <f>E346/J346</f>
        <v>3.0374499999999998</v>
      </c>
      <c r="H346" s="57"/>
      <c r="I346" s="58"/>
      <c r="J346" s="59">
        <v>14</v>
      </c>
      <c r="K346" s="67"/>
      <c r="L346" s="60"/>
      <c r="M346" s="60"/>
      <c r="N346" s="60"/>
      <c r="O346" s="57"/>
      <c r="P346" s="60">
        <f>AC346*VLOOKUP(B346,'Team Projections'!A:V,11,0)*J346</f>
        <v>18.829999999999998</v>
      </c>
      <c r="Q346" s="60">
        <f>AD346*P346</f>
        <v>97.915999999999997</v>
      </c>
      <c r="R346" s="59">
        <f>P346*AE346</f>
        <v>0.56489999999999996</v>
      </c>
      <c r="S346" s="60">
        <f>AF346*VLOOKUP(B346,'Team Projections'!A:V,5,0)*J346</f>
        <v>21.98</v>
      </c>
      <c r="T346" s="60">
        <f>S346*AG346</f>
        <v>14.287000000000001</v>
      </c>
      <c r="U346" s="60">
        <f>AH346*S346</f>
        <v>142.87</v>
      </c>
      <c r="V346" s="59">
        <f>S346*AI346</f>
        <v>1.3188</v>
      </c>
      <c r="W346" s="58"/>
      <c r="X346" s="64"/>
      <c r="Y346" s="64"/>
      <c r="Z346" s="55"/>
      <c r="AA346" s="64"/>
      <c r="AB346" s="65"/>
      <c r="AC346" s="64">
        <v>0.05</v>
      </c>
      <c r="AD346" s="55">
        <f>VLOOKUP(A346,Indiv_Rushing!B:R,14,FALSE)</f>
        <v>5.2</v>
      </c>
      <c r="AE346" s="65">
        <v>0.03</v>
      </c>
      <c r="AF346" s="64">
        <v>0.05</v>
      </c>
      <c r="AG346" s="63">
        <v>0.65</v>
      </c>
      <c r="AH346" s="55">
        <f>VLOOKUP(A346,Indiv_Receiving!B:U,19,FALSE)</f>
        <v>6.5</v>
      </c>
      <c r="AI346" s="65">
        <v>0.06</v>
      </c>
    </row>
    <row r="347" spans="1:35" ht="12.75">
      <c r="A347" s="51" t="s">
        <v>309</v>
      </c>
      <c r="B347" s="52" t="s">
        <v>263</v>
      </c>
      <c r="C347" s="53"/>
      <c r="D347" s="69" t="s">
        <v>91</v>
      </c>
      <c r="E347" s="55">
        <f>(M347*0.04)+(N347*4)+(O347*-2)+(Q347*0.1)+(R347*6)+(T347*0.5)+(U347*0.1)+(V347*6)</f>
        <v>165.74489999999997</v>
      </c>
      <c r="F347" s="56"/>
      <c r="G347" s="55">
        <f>E347/J347</f>
        <v>11.049659999999998</v>
      </c>
      <c r="H347" s="57"/>
      <c r="I347" s="58"/>
      <c r="J347" s="59">
        <v>15</v>
      </c>
      <c r="K347" s="67"/>
      <c r="L347" s="60"/>
      <c r="M347" s="60"/>
      <c r="N347" s="60"/>
      <c r="O347" s="57"/>
      <c r="P347" s="60"/>
      <c r="Q347" s="60"/>
      <c r="R347" s="59"/>
      <c r="S347" s="60">
        <f>AF347*VLOOKUP(B347,'Team Projections'!A:V,5,0)*J347</f>
        <v>84.779999999999987</v>
      </c>
      <c r="T347" s="60">
        <f>S347*AG347</f>
        <v>61.889399999999988</v>
      </c>
      <c r="U347" s="60">
        <f>S347*AH347</f>
        <v>890.18999999999983</v>
      </c>
      <c r="V347" s="59">
        <f>S347*AI347</f>
        <v>7.6301999999999985</v>
      </c>
      <c r="W347" s="58"/>
      <c r="X347" s="64"/>
      <c r="Y347" s="55"/>
      <c r="Z347" s="55"/>
      <c r="AA347" s="64"/>
      <c r="AB347" s="65"/>
      <c r="AC347" s="64"/>
      <c r="AD347" s="55"/>
      <c r="AE347" s="65"/>
      <c r="AF347" s="64">
        <v>0.18</v>
      </c>
      <c r="AG347" s="63">
        <v>0.73</v>
      </c>
      <c r="AH347" s="55">
        <v>10.5</v>
      </c>
      <c r="AI347" s="65">
        <v>0.09</v>
      </c>
    </row>
    <row r="348" spans="1:35" ht="12.75">
      <c r="A348" s="51" t="s">
        <v>581</v>
      </c>
      <c r="B348" s="52" t="s">
        <v>263</v>
      </c>
      <c r="C348" s="53"/>
      <c r="D348" s="69" t="s">
        <v>91</v>
      </c>
      <c r="E348" s="55">
        <f>(M348*0.04)+(N348*4)+(O348*-2)+(Q348*0.1)+(R348*6)+(T348*0.5)+(U348*0.1)+(V348*6)</f>
        <v>18.251250000000002</v>
      </c>
      <c r="F348" s="56"/>
      <c r="G348" s="55">
        <f>E348/J348</f>
        <v>1.2167500000000002</v>
      </c>
      <c r="H348" s="57"/>
      <c r="I348" s="58"/>
      <c r="J348" s="59">
        <v>15</v>
      </c>
      <c r="K348" s="67"/>
      <c r="L348" s="60"/>
      <c r="M348" s="60"/>
      <c r="N348" s="60"/>
      <c r="O348" s="57"/>
      <c r="P348" s="60"/>
      <c r="Q348" s="60"/>
      <c r="R348" s="59"/>
      <c r="S348" s="60">
        <f>AF348*VLOOKUP(B348,'Team Projections'!A:V,5,0)*J348</f>
        <v>23.55</v>
      </c>
      <c r="T348" s="60">
        <f>S348*AG348</f>
        <v>15.307500000000001</v>
      </c>
      <c r="U348" s="60">
        <f>S348*AH348</f>
        <v>91.844999999999999</v>
      </c>
      <c r="V348" s="59">
        <f>S348*AI348</f>
        <v>0.23550000000000001</v>
      </c>
      <c r="W348" s="58"/>
      <c r="X348" s="64"/>
      <c r="Y348" s="55"/>
      <c r="Z348" s="55"/>
      <c r="AA348" s="64"/>
      <c r="AB348" s="65"/>
      <c r="AC348" s="64"/>
      <c r="AD348" s="55"/>
      <c r="AE348" s="65"/>
      <c r="AF348" s="64">
        <v>0.05</v>
      </c>
      <c r="AG348" s="63">
        <v>0.65</v>
      </c>
      <c r="AH348" s="55">
        <f>VLOOKUP(A348,Indiv_Receiving!B:U,19,FALSE)</f>
        <v>3.9</v>
      </c>
      <c r="AI348" s="65">
        <v>0.01</v>
      </c>
    </row>
    <row r="349" spans="1:35" ht="12.75">
      <c r="A349" s="51" t="s">
        <v>313</v>
      </c>
      <c r="B349" s="52" t="s">
        <v>263</v>
      </c>
      <c r="C349" s="53"/>
      <c r="D349" s="70" t="s">
        <v>89</v>
      </c>
      <c r="E349" s="55">
        <f>(M349*0.04)+(N349*4)+(O349*-2)+(Q349*0.1)+(R349*6)+(T349*0.5)+(U349*0.1)+(V349*6)</f>
        <v>120.81149999999998</v>
      </c>
      <c r="F349" s="56"/>
      <c r="G349" s="55">
        <f>E349/J349</f>
        <v>8.0540999999999983</v>
      </c>
      <c r="H349" s="57"/>
      <c r="I349" s="58"/>
      <c r="J349" s="59">
        <v>15</v>
      </c>
      <c r="K349" s="67"/>
      <c r="L349" s="60"/>
      <c r="M349" s="60"/>
      <c r="N349" s="60"/>
      <c r="O349" s="57"/>
      <c r="P349" s="60"/>
      <c r="Q349" s="60"/>
      <c r="R349" s="59"/>
      <c r="S349" s="60">
        <f>AF349*VLOOKUP(B349,'Team Projections'!A:V,5,0)*J349</f>
        <v>84.779999999999987</v>
      </c>
      <c r="T349" s="60">
        <f>S349*AG349</f>
        <v>55.106999999999992</v>
      </c>
      <c r="U349" s="60">
        <f>AH349*S349</f>
        <v>729.10799999999983</v>
      </c>
      <c r="V349" s="59">
        <f>S349*AI349</f>
        <v>3.3911999999999995</v>
      </c>
      <c r="W349" s="58"/>
      <c r="X349" s="64"/>
      <c r="Y349" s="55"/>
      <c r="Z349" s="55"/>
      <c r="AA349" s="64"/>
      <c r="AB349" s="65"/>
      <c r="AC349" s="64"/>
      <c r="AD349" s="55"/>
      <c r="AE349" s="65"/>
      <c r="AF349" s="64">
        <v>0.18</v>
      </c>
      <c r="AG349" s="63">
        <v>0.65</v>
      </c>
      <c r="AH349" s="55">
        <f>VLOOKUP(A349,Indiv_Receiving!B:U,19,FALSE)</f>
        <v>8.6</v>
      </c>
      <c r="AI349" s="65">
        <v>0.04</v>
      </c>
    </row>
    <row r="350" spans="1:35" ht="12.75">
      <c r="A350" s="51" t="s">
        <v>310</v>
      </c>
      <c r="B350" s="52" t="s">
        <v>263</v>
      </c>
      <c r="C350" s="53"/>
      <c r="D350" s="70" t="s">
        <v>89</v>
      </c>
      <c r="E350" s="55">
        <f>(M350*0.04)+(N350*4)+(O350*-2)+(Q350*0.1)+(R350*6)+(T350*0.5)+(U350*0.1)+(V350*6)</f>
        <v>105.40563</v>
      </c>
      <c r="F350" s="56"/>
      <c r="G350" s="55">
        <f>E350/J350</f>
        <v>9.5823300000000007</v>
      </c>
      <c r="H350" s="57"/>
      <c r="I350" s="58"/>
      <c r="J350" s="59">
        <v>11</v>
      </c>
      <c r="K350" s="67"/>
      <c r="L350" s="60"/>
      <c r="M350" s="60"/>
      <c r="N350" s="60"/>
      <c r="O350" s="57"/>
      <c r="P350" s="60">
        <f>AC350*VLOOKUP(B350,'Team Projections'!A:V,11,0)*J350</f>
        <v>2.9590000000000001</v>
      </c>
      <c r="Q350" s="60">
        <f>AD350*P350</f>
        <v>7.3975</v>
      </c>
      <c r="R350" s="59">
        <f>P350*AE350</f>
        <v>5.9180000000000003E-2</v>
      </c>
      <c r="S350" s="60">
        <f>AF350*VLOOKUP(B350,'Team Projections'!A:V,5,0)*J350</f>
        <v>69.08</v>
      </c>
      <c r="T350" s="60">
        <f>S350*AG350</f>
        <v>41.448</v>
      </c>
      <c r="U350" s="60">
        <f>AH350*S350</f>
        <v>587.17999999999995</v>
      </c>
      <c r="V350" s="59">
        <f>S350*AI350</f>
        <v>4.1448</v>
      </c>
      <c r="W350" s="58"/>
      <c r="X350" s="64"/>
      <c r="Y350" s="55"/>
      <c r="Z350" s="55"/>
      <c r="AA350" s="64"/>
      <c r="AB350" s="65"/>
      <c r="AC350" s="64">
        <v>0.01</v>
      </c>
      <c r="AD350" s="55">
        <v>2.5</v>
      </c>
      <c r="AE350" s="65">
        <v>0.02</v>
      </c>
      <c r="AF350" s="64">
        <v>0.2</v>
      </c>
      <c r="AG350" s="63">
        <v>0.6</v>
      </c>
      <c r="AH350" s="55">
        <v>8.5</v>
      </c>
      <c r="AI350" s="65">
        <v>0.06</v>
      </c>
    </row>
    <row r="351" spans="1:35" ht="12.75">
      <c r="A351" s="51" t="s">
        <v>312</v>
      </c>
      <c r="B351" s="52" t="s">
        <v>263</v>
      </c>
      <c r="C351" s="53"/>
      <c r="D351" s="70" t="s">
        <v>89</v>
      </c>
      <c r="E351" s="55">
        <f>(M351*0.04)+(N351*4)+(O351*-2)+(Q351*0.1)+(R351*6)+(T351*0.5)+(U351*0.1)+(V351*6)</f>
        <v>102.81599999999997</v>
      </c>
      <c r="F351" s="56"/>
      <c r="G351" s="55">
        <f>E351/J351</f>
        <v>6.8543999999999983</v>
      </c>
      <c r="H351" s="57"/>
      <c r="I351" s="58"/>
      <c r="J351" s="59">
        <v>15</v>
      </c>
      <c r="K351" s="67"/>
      <c r="L351" s="60"/>
      <c r="M351" s="60"/>
      <c r="N351" s="60"/>
      <c r="O351" s="57"/>
      <c r="P351" s="60">
        <f>AC351*VLOOKUP(B351,'Team Projections'!A:V,11,0)*J351</f>
        <v>8.07</v>
      </c>
      <c r="Q351" s="60">
        <f>AD351*P351</f>
        <v>52.454999999999998</v>
      </c>
      <c r="R351" s="59">
        <f>P351*AE351</f>
        <v>0.16140000000000002</v>
      </c>
      <c r="S351" s="60">
        <f>AF351*VLOOKUP(B351,'Team Projections'!A:V,5,0)*J351</f>
        <v>65.94</v>
      </c>
      <c r="T351" s="60">
        <f>S351*AG351</f>
        <v>42.860999999999997</v>
      </c>
      <c r="U351" s="60">
        <f>AH351*S351</f>
        <v>573.67799999999988</v>
      </c>
      <c r="V351" s="59">
        <f>S351*AI351</f>
        <v>2.9672999999999998</v>
      </c>
      <c r="W351" s="58"/>
      <c r="X351" s="64"/>
      <c r="Y351" s="55"/>
      <c r="Z351" s="55"/>
      <c r="AA351" s="64"/>
      <c r="AB351" s="65"/>
      <c r="AC351" s="64">
        <v>0.02</v>
      </c>
      <c r="AD351" s="55">
        <v>6.5</v>
      </c>
      <c r="AE351" s="65">
        <v>0.02</v>
      </c>
      <c r="AF351" s="64">
        <v>0.14000000000000001</v>
      </c>
      <c r="AG351" s="63">
        <v>0.65</v>
      </c>
      <c r="AH351" s="55">
        <f>VLOOKUP(A351,Indiv_Receiving!B:U,19,FALSE)</f>
        <v>8.6999999999999993</v>
      </c>
      <c r="AI351" s="65">
        <v>4.4999999999999998E-2</v>
      </c>
    </row>
    <row r="352" spans="1:35" ht="12.75">
      <c r="A352" s="51" t="s">
        <v>335</v>
      </c>
      <c r="B352" s="52" t="s">
        <v>263</v>
      </c>
      <c r="C352" s="53"/>
      <c r="D352" s="70" t="s">
        <v>89</v>
      </c>
      <c r="E352" s="55">
        <f>(M352*0.04)+(N352*4)+(O352*-2)+(Q352*0.1)+(R352*6)+(T352*0.5)+(U352*0.1)+(V352*6)</f>
        <v>61.465500000000006</v>
      </c>
      <c r="F352" s="56"/>
      <c r="G352" s="55">
        <f>E352/J352</f>
        <v>4.0977000000000006</v>
      </c>
      <c r="H352" s="57"/>
      <c r="I352" s="58"/>
      <c r="J352" s="59">
        <v>15</v>
      </c>
      <c r="K352" s="67"/>
      <c r="L352" s="60"/>
      <c r="M352" s="60"/>
      <c r="N352" s="60"/>
      <c r="O352" s="57"/>
      <c r="P352" s="60"/>
      <c r="Q352" s="60"/>
      <c r="R352" s="59"/>
      <c r="S352" s="60">
        <f>AF352*VLOOKUP(B352,'Team Projections'!A:V,5,0)*J352</f>
        <v>47.1</v>
      </c>
      <c r="T352" s="60">
        <f>S352*AG352</f>
        <v>25.905000000000001</v>
      </c>
      <c r="U352" s="60">
        <f>AH352*S352</f>
        <v>372.09000000000003</v>
      </c>
      <c r="V352" s="59">
        <f>S352*AI352</f>
        <v>1.8840000000000001</v>
      </c>
      <c r="W352" s="58"/>
      <c r="X352" s="64"/>
      <c r="Y352" s="55"/>
      <c r="Z352" s="55"/>
      <c r="AA352" s="64"/>
      <c r="AB352" s="65"/>
      <c r="AC352" s="64"/>
      <c r="AD352" s="55"/>
      <c r="AE352" s="65"/>
      <c r="AF352" s="64">
        <v>0.1</v>
      </c>
      <c r="AG352" s="63">
        <v>0.55000000000000004</v>
      </c>
      <c r="AH352" s="55">
        <f>VLOOKUP(A352,Indiv_Receiving!B:U,19,FALSE)</f>
        <v>7.9</v>
      </c>
      <c r="AI352" s="65">
        <v>0.04</v>
      </c>
    </row>
    <row r="353" spans="1:35" ht="12.75">
      <c r="A353" s="73" t="s">
        <v>1039</v>
      </c>
      <c r="B353" s="74" t="s">
        <v>285</v>
      </c>
      <c r="C353" s="53"/>
      <c r="D353" s="154" t="s">
        <v>1038</v>
      </c>
      <c r="E353" s="95">
        <v>26.52816</v>
      </c>
      <c r="F353" s="56"/>
      <c r="G353" s="96">
        <v>1.5604800000000001</v>
      </c>
      <c r="H353" s="57"/>
      <c r="I353" s="78"/>
      <c r="J353" s="59">
        <v>17</v>
      </c>
      <c r="K353" s="60"/>
      <c r="L353" s="60"/>
      <c r="M353" s="61"/>
      <c r="N353" s="55"/>
      <c r="O353" s="62"/>
      <c r="P353" s="60">
        <f>AC353*VLOOKUP(B353,'Team Projections'!A:V,11,0)*J353</f>
        <v>14.484</v>
      </c>
      <c r="Q353" s="60">
        <f>AD353*P353</f>
        <v>50.694000000000003</v>
      </c>
      <c r="R353" s="59">
        <f>P353*AE353</f>
        <v>0.28967999999999999</v>
      </c>
      <c r="S353" s="60">
        <f>AF353*VLOOKUP(B353,'Team Projections'!A:V,5,0)*J353</f>
        <v>17.135999999999999</v>
      </c>
      <c r="T353" s="60">
        <f>S353*AG353</f>
        <v>10.538639999999999</v>
      </c>
      <c r="U353" s="60">
        <f>AH353*S353</f>
        <v>102.816</v>
      </c>
      <c r="V353" s="59">
        <f>S353*AI353</f>
        <v>0.34271999999999997</v>
      </c>
      <c r="W353" s="78"/>
      <c r="X353" s="63"/>
      <c r="Y353" s="64"/>
      <c r="Z353" s="55"/>
      <c r="AA353" s="64"/>
      <c r="AB353" s="65"/>
      <c r="AC353" s="147">
        <v>0.03</v>
      </c>
      <c r="AD353" s="55">
        <v>3.5</v>
      </c>
      <c r="AE353" s="65">
        <v>0.02</v>
      </c>
      <c r="AF353" s="148">
        <v>0.03</v>
      </c>
      <c r="AG353" s="63">
        <v>0.61499999999999999</v>
      </c>
      <c r="AH353" s="55">
        <v>6</v>
      </c>
      <c r="AI353" s="65">
        <v>0.02</v>
      </c>
    </row>
    <row r="354" spans="1:35" ht="12.75">
      <c r="A354" s="51" t="s">
        <v>489</v>
      </c>
      <c r="B354" s="52" t="s">
        <v>285</v>
      </c>
      <c r="C354" s="53"/>
      <c r="D354" s="54" t="s">
        <v>90</v>
      </c>
      <c r="E354" s="55">
        <f>(M354*0.04)+(N354*4)+(O354*-2)+(Q354*0.1)+(R354*6)+(T354*0.5)+(U354*0.1)+(V354*6)</f>
        <v>313.58784000000003</v>
      </c>
      <c r="F354" s="56"/>
      <c r="G354" s="55">
        <f>E354/J354</f>
        <v>19.599240000000002</v>
      </c>
      <c r="H354" s="57"/>
      <c r="I354" s="58"/>
      <c r="J354" s="59">
        <v>16</v>
      </c>
      <c r="K354" s="60">
        <f>X354*VLOOKUP(B354,'Team Projections'!A:V,5,0)*J354</f>
        <v>537.6</v>
      </c>
      <c r="L354" s="60">
        <f>K354*Y354</f>
        <v>376.32</v>
      </c>
      <c r="M354" s="61">
        <f>$Z354*K354</f>
        <v>4139.5200000000004</v>
      </c>
      <c r="N354" s="55">
        <f>AA354*K354</f>
        <v>34.406400000000005</v>
      </c>
      <c r="O354" s="62">
        <f>AB354*K354</f>
        <v>15.0528</v>
      </c>
      <c r="P354" s="60">
        <f>AC354*VLOOKUP(B354,'Team Projections'!A:V,11,0)*J354</f>
        <v>49.983999999999995</v>
      </c>
      <c r="Q354" s="60">
        <f>AD354*P354</f>
        <v>314.89919999999995</v>
      </c>
      <c r="R354" s="59">
        <f>P354*AE354</f>
        <v>1.4995199999999997</v>
      </c>
      <c r="S354" s="60"/>
      <c r="T354" s="60"/>
      <c r="U354" s="60"/>
      <c r="V354" s="59"/>
      <c r="W354" s="58"/>
      <c r="X354" s="63">
        <v>1</v>
      </c>
      <c r="Y354" s="64">
        <v>0.7</v>
      </c>
      <c r="Z354" s="55">
        <v>7.7</v>
      </c>
      <c r="AA354" s="64">
        <v>6.4000000000000001E-2</v>
      </c>
      <c r="AB354" s="65">
        <f>VLOOKUP(A354,Indiv_Passing!B:AD,15,FALSE)/100</f>
        <v>2.7999999999999997E-2</v>
      </c>
      <c r="AC354" s="64">
        <v>0.11</v>
      </c>
      <c r="AD354" s="55">
        <f>VLOOKUP(A354,Indiv_Rushing!B:R,14,FALSE)</f>
        <v>6.3</v>
      </c>
      <c r="AE354" s="65">
        <v>0.03</v>
      </c>
      <c r="AF354" s="64"/>
      <c r="AG354" s="63"/>
      <c r="AH354" s="55"/>
      <c r="AI354" s="65"/>
    </row>
    <row r="355" spans="1:35" ht="12.75">
      <c r="A355" s="73" t="s">
        <v>649</v>
      </c>
      <c r="B355" s="74" t="s">
        <v>285</v>
      </c>
      <c r="C355" s="53"/>
      <c r="D355" s="54" t="s">
        <v>90</v>
      </c>
      <c r="E355" s="95">
        <f>(M355*0.04)+(N355*4)+(O355*-2)+(Q355*0.1)+(R355*6)+(T355*0.5)+(U355*0.1)+(V355*6)</f>
        <v>12.432000000000002</v>
      </c>
      <c r="F355" s="56"/>
      <c r="G355" s="96">
        <f>E355/J355</f>
        <v>12.432000000000002</v>
      </c>
      <c r="H355" s="57"/>
      <c r="I355" s="78"/>
      <c r="J355" s="59">
        <v>1</v>
      </c>
      <c r="K355" s="60">
        <f>X355*VLOOKUP(B355,'Team Projections'!A:V,5,0)*J355</f>
        <v>33.6</v>
      </c>
      <c r="L355" s="60">
        <f>K355*Y355</f>
        <v>20.664000000000001</v>
      </c>
      <c r="M355" s="61">
        <f>$Z355*K355</f>
        <v>218.4</v>
      </c>
      <c r="N355" s="55">
        <f>AA355*K355</f>
        <v>1.3440000000000001</v>
      </c>
      <c r="O355" s="62">
        <f>AB355*K355</f>
        <v>0.84000000000000008</v>
      </c>
      <c r="P355" s="105"/>
      <c r="Q355" s="105"/>
      <c r="R355" s="39"/>
      <c r="S355" s="60"/>
      <c r="T355" s="105"/>
      <c r="U355" s="105"/>
      <c r="V355" s="39"/>
      <c r="W355" s="78"/>
      <c r="X355" s="63">
        <v>1</v>
      </c>
      <c r="Y355" s="64">
        <v>0.61499999999999999</v>
      </c>
      <c r="Z355" s="55">
        <v>6.5</v>
      </c>
      <c r="AA355" s="64">
        <v>0.04</v>
      </c>
      <c r="AB355" s="65">
        <v>2.5000000000000001E-2</v>
      </c>
      <c r="AC355" s="104"/>
      <c r="AD355" s="55"/>
      <c r="AE355" s="65"/>
      <c r="AF355" s="104"/>
      <c r="AG355" s="63"/>
      <c r="AH355" s="55"/>
      <c r="AI355" s="65"/>
    </row>
    <row r="356" spans="1:35" ht="15.75" customHeight="1">
      <c r="A356" s="51" t="s">
        <v>491</v>
      </c>
      <c r="B356" s="52" t="s">
        <v>285</v>
      </c>
      <c r="C356" s="53"/>
      <c r="D356" s="66" t="s">
        <v>88</v>
      </c>
      <c r="E356" s="55">
        <f>(M356*0.04)+(N356*4)+(O356*-2)+(Q356*0.1)+(R356*6)+(T356*0.5)+(U356*0.1)+(V356*6)</f>
        <v>204.41321623188406</v>
      </c>
      <c r="F356" s="56"/>
      <c r="G356" s="55">
        <f>E356/J356</f>
        <v>14.097463188405797</v>
      </c>
      <c r="H356" s="57"/>
      <c r="I356" s="58"/>
      <c r="J356" s="59">
        <v>14.5</v>
      </c>
      <c r="K356" s="67"/>
      <c r="L356" s="60"/>
      <c r="M356" s="60"/>
      <c r="N356" s="60"/>
      <c r="O356" s="57"/>
      <c r="P356" s="60">
        <f>AC356*VLOOKUP(B356,'Team Projections'!A:V,11,0)*J356</f>
        <v>181.19199999999998</v>
      </c>
      <c r="Q356" s="60">
        <f>AD356*P356</f>
        <v>978.43679999999995</v>
      </c>
      <c r="R356" s="59">
        <f>P356*AE356</f>
        <v>7.0025893719806751</v>
      </c>
      <c r="S356" s="60">
        <f>AF356*VLOOKUP(B356,'Team Projections'!A:V,5,0)*J356</f>
        <v>48.720000000000006</v>
      </c>
      <c r="T356" s="60">
        <f>S356*AG356</f>
        <v>41.412000000000006</v>
      </c>
      <c r="U356" s="60">
        <f>AH356*S356</f>
        <v>365.40000000000003</v>
      </c>
      <c r="V356" s="59">
        <f>S356*AI356</f>
        <v>1.2180000000000002</v>
      </c>
      <c r="W356" s="58"/>
      <c r="X356" s="64"/>
      <c r="Y356" s="55"/>
      <c r="Z356" s="55"/>
      <c r="AA356" s="64"/>
      <c r="AB356" s="65"/>
      <c r="AC356" s="64">
        <v>0.44</v>
      </c>
      <c r="AD356" s="55">
        <f>VLOOKUP(A356,Indiv_Rushing!B:R,14,FALSE)</f>
        <v>5.4</v>
      </c>
      <c r="AE356" s="65">
        <f>VLOOKUP(A356,Indiv_Rushing!B:R,10,FALSE)</f>
        <v>3.864734299516908E-2</v>
      </c>
      <c r="AF356" s="64">
        <v>0.1</v>
      </c>
      <c r="AG356" s="63">
        <v>0.85</v>
      </c>
      <c r="AH356" s="55">
        <f>VLOOKUP(A356,Indiv_Receiving!B:U,19,FALSE)</f>
        <v>7.5</v>
      </c>
      <c r="AI356" s="65">
        <v>2.5000000000000001E-2</v>
      </c>
    </row>
    <row r="357" spans="1:35" ht="15.75" customHeight="1">
      <c r="A357" s="51" t="s">
        <v>490</v>
      </c>
      <c r="B357" s="52" t="s">
        <v>285</v>
      </c>
      <c r="C357" s="53"/>
      <c r="D357" s="66" t="s">
        <v>88</v>
      </c>
      <c r="E357" s="55">
        <f>(M357*0.04)+(N357*4)+(O357*-2)+(Q357*0.1)+(R357*6)+(T357*0.5)+(U357*0.1)+(V357*6)</f>
        <v>129.40293</v>
      </c>
      <c r="F357" s="56"/>
      <c r="G357" s="55">
        <f>E357/J357</f>
        <v>8.9243399999999991</v>
      </c>
      <c r="H357" s="57"/>
      <c r="I357" s="58"/>
      <c r="J357" s="59">
        <v>14.5</v>
      </c>
      <c r="K357" s="67"/>
      <c r="L357" s="60"/>
      <c r="M357" s="60"/>
      <c r="N357" s="60"/>
      <c r="O357" s="57"/>
      <c r="P357" s="60">
        <f>AC357*VLOOKUP(B357,'Team Projections'!A:V,11,0)*J357</f>
        <v>135.89400000000001</v>
      </c>
      <c r="Q357" s="60">
        <f>AD357*P357</f>
        <v>584.3442</v>
      </c>
      <c r="R357" s="59">
        <f>P357*AE357</f>
        <v>2.8311250000000001</v>
      </c>
      <c r="S357" s="60">
        <f>AF357*VLOOKUP(B357,'Team Projections'!A:V,5,0)*J357</f>
        <v>38.975999999999999</v>
      </c>
      <c r="T357" s="60">
        <f>S357*AG357</f>
        <v>33.129599999999996</v>
      </c>
      <c r="U357" s="60">
        <f>AH357*S357</f>
        <v>268.93439999999998</v>
      </c>
      <c r="V357" s="59">
        <f>S357*AI357</f>
        <v>1.7539199999999999</v>
      </c>
      <c r="W357" s="58"/>
      <c r="X357" s="64"/>
      <c r="Y357" s="55"/>
      <c r="Z357" s="55"/>
      <c r="AA357" s="64"/>
      <c r="AB357" s="65"/>
      <c r="AC357" s="64">
        <v>0.33</v>
      </c>
      <c r="AD357" s="55">
        <f>VLOOKUP(A357,Indiv_Rushing!B:R,14,FALSE)</f>
        <v>4.3</v>
      </c>
      <c r="AE357" s="65">
        <f>VLOOKUP(A357,Indiv_Rushing!B:R,10,FALSE)</f>
        <v>2.0833333333333332E-2</v>
      </c>
      <c r="AF357" s="64">
        <v>0.08</v>
      </c>
      <c r="AG357" s="63">
        <v>0.85</v>
      </c>
      <c r="AH357" s="55">
        <f>VLOOKUP(A357,Indiv_Receiving!B:U,19,FALSE)</f>
        <v>6.9</v>
      </c>
      <c r="AI357" s="65">
        <v>4.4999999999999998E-2</v>
      </c>
    </row>
    <row r="358" spans="1:35" ht="15.75" customHeight="1">
      <c r="A358" s="51" t="s">
        <v>814</v>
      </c>
      <c r="B358" s="52" t="s">
        <v>285</v>
      </c>
      <c r="C358" s="53"/>
      <c r="D358" s="66" t="s">
        <v>88</v>
      </c>
      <c r="E358" s="55">
        <f>(M358*0.04)+(N358*4)+(O358*-2)+(Q358*0.1)+(R358*6)+(T358*0.5)+(U358*0.1)+(V358*6)</f>
        <v>53.75788</v>
      </c>
      <c r="F358" s="56"/>
      <c r="G358" s="55">
        <f>E358/J358</f>
        <v>3.7074400000000001</v>
      </c>
      <c r="H358" s="57"/>
      <c r="I358" s="58"/>
      <c r="J358" s="59">
        <v>14.5</v>
      </c>
      <c r="K358" s="67"/>
      <c r="L358" s="60"/>
      <c r="M358" s="60"/>
      <c r="N358" s="60"/>
      <c r="O358" s="57"/>
      <c r="P358" s="60">
        <f>AC358*VLOOKUP(B358,'Team Projections'!A:V,11,0)*J358</f>
        <v>41.18</v>
      </c>
      <c r="Q358" s="60">
        <f>AD358*P358</f>
        <v>255.316</v>
      </c>
      <c r="R358" s="59">
        <f>P358*AE358</f>
        <v>1.6472</v>
      </c>
      <c r="S358" s="60">
        <f>AF358*VLOOKUP(B358,'Team Projections'!A:V,5,0)*J358</f>
        <v>14.616</v>
      </c>
      <c r="T358" s="60">
        <f>S358*AG358</f>
        <v>10.962</v>
      </c>
      <c r="U358" s="60">
        <f>AH358*S358</f>
        <v>102.312</v>
      </c>
      <c r="V358" s="59">
        <f>S358*AI358</f>
        <v>0.43847999999999998</v>
      </c>
      <c r="W358" s="58"/>
      <c r="X358" s="64"/>
      <c r="Y358" s="55"/>
      <c r="Z358" s="55"/>
      <c r="AA358" s="64"/>
      <c r="AB358" s="65"/>
      <c r="AC358" s="64">
        <v>0.1</v>
      </c>
      <c r="AD358" s="55">
        <f>VLOOKUP(A358,Indiv_Rushing!B:R,14,FALSE)</f>
        <v>6.2</v>
      </c>
      <c r="AE358" s="65">
        <f>VLOOKUP(A358,Indiv_Rushing!B:R,10,FALSE)</f>
        <v>0.04</v>
      </c>
      <c r="AF358" s="64">
        <v>0.03</v>
      </c>
      <c r="AG358" s="63">
        <f>VLOOKUP(A358,Indiv_Receiving!B:U,18,FALSE)/100</f>
        <v>0.75</v>
      </c>
      <c r="AH358" s="55">
        <v>7</v>
      </c>
      <c r="AI358" s="65">
        <v>0.03</v>
      </c>
    </row>
    <row r="359" spans="1:35" ht="15.75" customHeight="1">
      <c r="A359" s="51" t="s">
        <v>492</v>
      </c>
      <c r="B359" s="52" t="s">
        <v>285</v>
      </c>
      <c r="C359" s="53"/>
      <c r="D359" s="69" t="s">
        <v>91</v>
      </c>
      <c r="E359" s="55">
        <f>(M359*0.04)+(N359*4)+(O359*-2)+(Q359*0.1)+(R359*6)+(T359*0.5)+(U359*0.1)+(V359*6)</f>
        <v>75.342960000000005</v>
      </c>
      <c r="F359" s="56"/>
      <c r="G359" s="55">
        <f>E359/J359</f>
        <v>5.0228640000000002</v>
      </c>
      <c r="H359" s="57"/>
      <c r="I359" s="58"/>
      <c r="J359" s="59">
        <v>15</v>
      </c>
      <c r="K359" s="67"/>
      <c r="L359" s="60"/>
      <c r="M359" s="60"/>
      <c r="N359" s="60"/>
      <c r="O359" s="57"/>
      <c r="P359" s="60"/>
      <c r="Q359" s="60"/>
      <c r="R359" s="59"/>
      <c r="S359" s="60">
        <f>AF359*VLOOKUP(B359,'Team Projections'!A:V,5,0)*J359</f>
        <v>55.440000000000005</v>
      </c>
      <c r="T359" s="60">
        <f>S359*AG359</f>
        <v>41.580000000000005</v>
      </c>
      <c r="U359" s="60">
        <f>S359*AH359</f>
        <v>382.53600000000006</v>
      </c>
      <c r="V359" s="59">
        <f>S359*AI359</f>
        <v>2.7165600000000003</v>
      </c>
      <c r="W359" s="58"/>
      <c r="X359" s="64"/>
      <c r="Y359" s="55"/>
      <c r="Z359" s="55"/>
      <c r="AA359" s="64"/>
      <c r="AB359" s="65"/>
      <c r="AC359" s="64"/>
      <c r="AD359" s="55"/>
      <c r="AE359" s="65"/>
      <c r="AF359" s="64">
        <v>0.11</v>
      </c>
      <c r="AG359" s="63">
        <v>0.75</v>
      </c>
      <c r="AH359" s="55">
        <f>VLOOKUP(A359,Indiv_Receiving!B:U,19,FALSE)</f>
        <v>6.9</v>
      </c>
      <c r="AI359" s="65">
        <v>4.9000000000000002E-2</v>
      </c>
    </row>
    <row r="360" spans="1:35" ht="15.75" customHeight="1">
      <c r="A360" s="51" t="s">
        <v>494</v>
      </c>
      <c r="B360" s="52" t="s">
        <v>285</v>
      </c>
      <c r="C360" s="53"/>
      <c r="D360" s="70" t="s">
        <v>89</v>
      </c>
      <c r="E360" s="55">
        <f>(M360*0.04)+(N360*4)+(O360*-2)+(Q360*0.1)+(R360*6)+(T360*0.5)+(U360*0.1)+(V360*6)</f>
        <v>226.27200000000002</v>
      </c>
      <c r="F360" s="56"/>
      <c r="G360" s="55">
        <f>E360/J360</f>
        <v>15.084800000000001</v>
      </c>
      <c r="H360" s="57"/>
      <c r="I360" s="58"/>
      <c r="J360" s="59">
        <v>15</v>
      </c>
      <c r="K360" s="67"/>
      <c r="L360" s="60"/>
      <c r="M360" s="60"/>
      <c r="N360" s="60"/>
      <c r="O360" s="57"/>
      <c r="P360" s="60">
        <f>AC360*VLOOKUP(B360,'Team Projections'!A:V,11,0)*J360</f>
        <v>2.13</v>
      </c>
      <c r="Q360" s="60">
        <f>AD360*P360</f>
        <v>4.26</v>
      </c>
      <c r="R360" s="59">
        <f>P360*AE360</f>
        <v>4.2599999999999999E-2</v>
      </c>
      <c r="S360" s="60">
        <f>AF360*VLOOKUP(B360,'Team Projections'!A:V,5,0)*J360</f>
        <v>120.96000000000001</v>
      </c>
      <c r="T360" s="60">
        <f>S360*AG360</f>
        <v>95.558400000000006</v>
      </c>
      <c r="U360" s="60">
        <f>AH360*S360</f>
        <v>1124.9280000000001</v>
      </c>
      <c r="V360" s="59">
        <f>S360*AI360</f>
        <v>10.8864</v>
      </c>
      <c r="W360" s="58"/>
      <c r="X360" s="64"/>
      <c r="Y360" s="55"/>
      <c r="Z360" s="55"/>
      <c r="AA360" s="64"/>
      <c r="AB360" s="65"/>
      <c r="AC360" s="64">
        <v>5.0000000000000001E-3</v>
      </c>
      <c r="AD360" s="55">
        <f>VLOOKUP(A360,Indiv_Rushing!B:R,14,FALSE)</f>
        <v>2</v>
      </c>
      <c r="AE360" s="65">
        <v>0.02</v>
      </c>
      <c r="AF360" s="64">
        <v>0.24</v>
      </c>
      <c r="AG360" s="63">
        <v>0.79</v>
      </c>
      <c r="AH360" s="55">
        <f>VLOOKUP(A360,Indiv_Receiving!B:U,19,FALSE)</f>
        <v>9.3000000000000007</v>
      </c>
      <c r="AI360" s="65">
        <v>0.09</v>
      </c>
    </row>
    <row r="361" spans="1:35" ht="15.75" customHeight="1">
      <c r="A361" s="51" t="s">
        <v>493</v>
      </c>
      <c r="B361" s="52" t="s">
        <v>285</v>
      </c>
      <c r="C361" s="53"/>
      <c r="D361" s="70" t="s">
        <v>89</v>
      </c>
      <c r="E361" s="55">
        <f>(M361*0.04)+(N361*4)+(O361*-2)+(Q361*0.1)+(R361*6)+(T361*0.5)+(U361*0.1)+(V361*6)</f>
        <v>220.14720000000003</v>
      </c>
      <c r="F361" s="56"/>
      <c r="G361" s="55">
        <f>E361/J361</f>
        <v>14.676480000000002</v>
      </c>
      <c r="H361" s="57"/>
      <c r="I361" s="58"/>
      <c r="J361" s="59">
        <v>15</v>
      </c>
      <c r="K361" s="67"/>
      <c r="L361" s="60"/>
      <c r="M361" s="60"/>
      <c r="N361" s="60"/>
      <c r="O361" s="57"/>
      <c r="P361" s="60"/>
      <c r="Q361" s="60"/>
      <c r="R361" s="59"/>
      <c r="S361" s="60">
        <f>AF361*VLOOKUP(B361,'Team Projections'!A:V,5,0)*J361</f>
        <v>120.96000000000001</v>
      </c>
      <c r="T361" s="60">
        <f>S361*AG361</f>
        <v>82.252800000000008</v>
      </c>
      <c r="U361" s="60">
        <f>AH361*S361</f>
        <v>1100.7360000000001</v>
      </c>
      <c r="V361" s="59">
        <f>S361*AI361</f>
        <v>11.491200000000001</v>
      </c>
      <c r="W361" s="58"/>
      <c r="X361" s="64"/>
      <c r="Y361" s="55"/>
      <c r="Z361" s="55"/>
      <c r="AA361" s="64"/>
      <c r="AB361" s="65"/>
      <c r="AC361" s="64"/>
      <c r="AD361" s="55"/>
      <c r="AE361" s="65"/>
      <c r="AF361" s="64">
        <v>0.24</v>
      </c>
      <c r="AG361" s="63">
        <v>0.68</v>
      </c>
      <c r="AH361" s="55">
        <f>VLOOKUP(A361,Indiv_Receiving!B:U,19,FALSE)</f>
        <v>9.1</v>
      </c>
      <c r="AI361" s="65">
        <v>9.5000000000000001E-2</v>
      </c>
    </row>
    <row r="362" spans="1:35" ht="15.75" customHeight="1">
      <c r="A362" s="51" t="s">
        <v>495</v>
      </c>
      <c r="B362" s="52" t="s">
        <v>285</v>
      </c>
      <c r="C362" s="53"/>
      <c r="D362" s="70" t="s">
        <v>89</v>
      </c>
      <c r="E362" s="55">
        <f>(M362*0.04)+(N362*4)+(O362*-2)+(Q362*0.1)+(R362*6)+(T362*0.5)+(U362*0.1)+(V362*6)</f>
        <v>109.54080000000002</v>
      </c>
      <c r="F362" s="56"/>
      <c r="G362" s="55">
        <f>E362/J362</f>
        <v>7.3027200000000017</v>
      </c>
      <c r="H362" s="57"/>
      <c r="I362" s="58"/>
      <c r="J362" s="59">
        <v>15</v>
      </c>
      <c r="K362" s="67"/>
      <c r="L362" s="60"/>
      <c r="M362" s="60"/>
      <c r="N362" s="60"/>
      <c r="O362" s="57"/>
      <c r="P362" s="60">
        <f>AC362*VLOOKUP(B362,'Team Projections'!A:V,11,0)*J362</f>
        <v>4.26</v>
      </c>
      <c r="Q362" s="60">
        <f>AD362*P362</f>
        <v>46.008000000000003</v>
      </c>
      <c r="R362" s="59">
        <f>P362*AE362</f>
        <v>8.5199999999999998E-2</v>
      </c>
      <c r="S362" s="60">
        <f>AF362*VLOOKUP(B362,'Team Projections'!A:V,5,0)*J362</f>
        <v>70.56</v>
      </c>
      <c r="T362" s="60">
        <f>S362*AG362</f>
        <v>46.569600000000001</v>
      </c>
      <c r="U362" s="60">
        <f>AH362*S362</f>
        <v>557.42400000000009</v>
      </c>
      <c r="V362" s="59">
        <f>S362*AI362</f>
        <v>4.2336</v>
      </c>
      <c r="W362" s="58"/>
      <c r="X362" s="55"/>
      <c r="Y362" s="55"/>
      <c r="Z362" s="55"/>
      <c r="AA362" s="67"/>
      <c r="AB362" s="57"/>
      <c r="AC362" s="64">
        <v>0.01</v>
      </c>
      <c r="AD362" s="55">
        <f>VLOOKUP(A362,Indiv_Rushing!B:R,14,FALSE)</f>
        <v>10.8</v>
      </c>
      <c r="AE362" s="65">
        <v>0.02</v>
      </c>
      <c r="AF362" s="64">
        <v>0.14000000000000001</v>
      </c>
      <c r="AG362" s="63">
        <v>0.66</v>
      </c>
      <c r="AH362" s="55">
        <f>VLOOKUP(A362,Indiv_Receiving!B:U,19,FALSE)</f>
        <v>7.9</v>
      </c>
      <c r="AI362" s="65">
        <v>0.06</v>
      </c>
    </row>
    <row r="363" spans="1:35" ht="15.75" customHeight="1">
      <c r="A363" s="51" t="s">
        <v>631</v>
      </c>
      <c r="B363" s="52" t="s">
        <v>285</v>
      </c>
      <c r="C363" s="53"/>
      <c r="D363" s="70" t="s">
        <v>89</v>
      </c>
      <c r="E363" s="55">
        <f>(M363*0.04)+(N363*4)+(O363*-2)+(Q363*0.1)+(R363*6)+(T363*0.5)+(U363*0.1)+(V363*6)</f>
        <v>40.189800000000005</v>
      </c>
      <c r="F363" s="56"/>
      <c r="G363" s="55">
        <f>E363/J363</f>
        <v>2.6793200000000001</v>
      </c>
      <c r="H363" s="57"/>
      <c r="I363" s="58"/>
      <c r="J363" s="59">
        <v>15</v>
      </c>
      <c r="K363" s="67"/>
      <c r="L363" s="60"/>
      <c r="M363" s="60"/>
      <c r="N363" s="60"/>
      <c r="O363" s="57"/>
      <c r="P363" s="60">
        <f>AC363*VLOOKUP(B363,'Team Projections'!A:V,11,0)*J363</f>
        <v>2.13</v>
      </c>
      <c r="Q363" s="60">
        <f>AD363*P363</f>
        <v>18.317999999999998</v>
      </c>
      <c r="R363" s="59">
        <f>P363*AE363</f>
        <v>4.2599999999999999E-2</v>
      </c>
      <c r="S363" s="60">
        <f>AF363*VLOOKUP(B363,'Team Projections'!A:V,5,0)*J363</f>
        <v>30.240000000000002</v>
      </c>
      <c r="T363" s="60">
        <f>S363*AG363</f>
        <v>20.563200000000002</v>
      </c>
      <c r="U363" s="60">
        <f>AH363*S363</f>
        <v>196.56</v>
      </c>
      <c r="V363" s="59">
        <f>S363*AI363</f>
        <v>1.3608</v>
      </c>
      <c r="W363" s="58"/>
      <c r="X363" s="64"/>
      <c r="Y363" s="55"/>
      <c r="Z363" s="55"/>
      <c r="AA363" s="64"/>
      <c r="AB363" s="65"/>
      <c r="AC363" s="64">
        <v>5.0000000000000001E-3</v>
      </c>
      <c r="AD363" s="55">
        <f>VLOOKUP(A363,Indiv_Rushing!B:R,14,FALSE)</f>
        <v>8.6</v>
      </c>
      <c r="AE363" s="65">
        <v>0.02</v>
      </c>
      <c r="AF363" s="64">
        <v>0.06</v>
      </c>
      <c r="AG363" s="63">
        <v>0.68</v>
      </c>
      <c r="AH363" s="55">
        <f>VLOOKUP(A363,Indiv_Receiving!B:U,19,FALSE)</f>
        <v>6.5</v>
      </c>
      <c r="AI363" s="65">
        <v>4.4999999999999998E-2</v>
      </c>
    </row>
    <row r="364" spans="1:35" ht="15.75" customHeight="1">
      <c r="A364" s="73" t="s">
        <v>1039</v>
      </c>
      <c r="B364" s="74" t="s">
        <v>291</v>
      </c>
      <c r="C364" s="53"/>
      <c r="D364" s="154" t="s">
        <v>1038</v>
      </c>
      <c r="E364" s="95">
        <v>24.664109999999997</v>
      </c>
      <c r="F364" s="56"/>
      <c r="G364" s="96">
        <v>1.4508299999999998</v>
      </c>
      <c r="H364" s="57"/>
      <c r="I364" s="78"/>
      <c r="J364" s="59">
        <v>17</v>
      </c>
      <c r="K364" s="60"/>
      <c r="L364" s="60"/>
      <c r="M364" s="61"/>
      <c r="N364" s="55"/>
      <c r="O364" s="62"/>
      <c r="P364" s="60">
        <f>AC364*VLOOKUP(B364,'Team Projections'!A:V,11,0)*J364</f>
        <v>13.514999999999999</v>
      </c>
      <c r="Q364" s="60">
        <f>AD364*P364</f>
        <v>47.302499999999995</v>
      </c>
      <c r="R364" s="59">
        <f>P364*AE364</f>
        <v>0.27029999999999998</v>
      </c>
      <c r="S364" s="60">
        <f>AF364*VLOOKUP(B364,'Team Projections'!A:V,5,0)*J364</f>
        <v>15.861000000000001</v>
      </c>
      <c r="T364" s="60">
        <f>S364*AG364</f>
        <v>9.7545149999999996</v>
      </c>
      <c r="U364" s="60">
        <f>AH364*S364</f>
        <v>95.165999999999997</v>
      </c>
      <c r="V364" s="59">
        <f>S364*AI364</f>
        <v>0.31722</v>
      </c>
      <c r="W364" s="78"/>
      <c r="X364" s="63"/>
      <c r="Y364" s="64"/>
      <c r="Z364" s="55"/>
      <c r="AA364" s="64"/>
      <c r="AB364" s="65"/>
      <c r="AC364" s="147">
        <v>0.03</v>
      </c>
      <c r="AD364" s="55">
        <v>3.5</v>
      </c>
      <c r="AE364" s="65">
        <v>0.02</v>
      </c>
      <c r="AF364" s="148">
        <v>0.03</v>
      </c>
      <c r="AG364" s="63">
        <v>0.61499999999999999</v>
      </c>
      <c r="AH364" s="55">
        <v>6</v>
      </c>
      <c r="AI364" s="65">
        <v>0.02</v>
      </c>
    </row>
    <row r="365" spans="1:35" ht="15.75" customHeight="1">
      <c r="A365" s="51" t="s">
        <v>545</v>
      </c>
      <c r="B365" s="52" t="s">
        <v>291</v>
      </c>
      <c r="C365" s="53"/>
      <c r="D365" s="54" t="s">
        <v>90</v>
      </c>
      <c r="E365" s="55">
        <f>(M365*0.04)+(N365*4)+(O365*-2)+(Q365*0.1)+(R365*6)+(T365*0.5)+(U365*0.1)+(V365*6)</f>
        <v>182.46</v>
      </c>
      <c r="F365" s="56"/>
      <c r="G365" s="55">
        <f>E365/J365</f>
        <v>12.164</v>
      </c>
      <c r="H365" s="57"/>
      <c r="I365" s="58"/>
      <c r="J365" s="59">
        <v>15</v>
      </c>
      <c r="K365" s="60">
        <f>X365*VLOOKUP(B365,'Team Projections'!A:V,5,0)*J365</f>
        <v>466.5</v>
      </c>
      <c r="L365" s="60">
        <f>K365*Y365</f>
        <v>291.5625</v>
      </c>
      <c r="M365" s="61">
        <f>$Z365*K365</f>
        <v>2938.95</v>
      </c>
      <c r="N365" s="55">
        <f>AA365*K365</f>
        <v>19.593</v>
      </c>
      <c r="O365" s="62">
        <f>AB365*K365</f>
        <v>18.66</v>
      </c>
      <c r="P365" s="60">
        <f>AC365*VLOOKUP(B365,'Team Projections'!A:V,11,0)*J365</f>
        <v>47.699999999999996</v>
      </c>
      <c r="Q365" s="60">
        <f>AD365*P365</f>
        <v>195.56999999999996</v>
      </c>
      <c r="R365" s="59">
        <f>P365*AE365</f>
        <v>0.71549999999999991</v>
      </c>
      <c r="S365" s="60"/>
      <c r="T365" s="60"/>
      <c r="U365" s="60"/>
      <c r="V365" s="59"/>
      <c r="W365" s="58"/>
      <c r="X365" s="63">
        <v>1</v>
      </c>
      <c r="Y365" s="64">
        <v>0.625</v>
      </c>
      <c r="Z365" s="55">
        <v>6.3</v>
      </c>
      <c r="AA365" s="64">
        <v>4.2000000000000003E-2</v>
      </c>
      <c r="AB365" s="65">
        <f>VLOOKUP(A365,Indiv_Passing!B:AD,15,FALSE)/100</f>
        <v>0.04</v>
      </c>
      <c r="AC365" s="64">
        <v>0.12</v>
      </c>
      <c r="AD365" s="55">
        <f>VLOOKUP(A365,Indiv_Rushing!B:R,14,FALSE)</f>
        <v>4.0999999999999996</v>
      </c>
      <c r="AE365" s="65">
        <v>1.4999999999999999E-2</v>
      </c>
      <c r="AF365" s="64"/>
      <c r="AG365" s="63"/>
      <c r="AH365" s="55"/>
      <c r="AI365" s="65"/>
    </row>
    <row r="366" spans="1:35" ht="15.75" customHeight="1">
      <c r="A366" s="73" t="s">
        <v>683</v>
      </c>
      <c r="B366" s="74" t="s">
        <v>291</v>
      </c>
      <c r="C366" s="53"/>
      <c r="D366" s="54" t="s">
        <v>90</v>
      </c>
      <c r="E366" s="95">
        <f>(M366*0.04)+(N366*4)+(O366*-2)+(Q366*0.1)+(R366*6)+(T366*0.5)+(U366*0.1)+(V366*6)</f>
        <v>23.014000000000003</v>
      </c>
      <c r="F366" s="56"/>
      <c r="G366" s="96">
        <f>E366/J366</f>
        <v>11.507000000000001</v>
      </c>
      <c r="H366" s="57"/>
      <c r="I366" s="78"/>
      <c r="J366" s="59">
        <v>2</v>
      </c>
      <c r="K366" s="60">
        <f>X366*VLOOKUP(B366,'Team Projections'!A:V,5,0)*J366</f>
        <v>62.2</v>
      </c>
      <c r="L366" s="60">
        <f>K366*Y366</f>
        <v>38.253</v>
      </c>
      <c r="M366" s="61">
        <f>$Z366*K366</f>
        <v>404.3</v>
      </c>
      <c r="N366" s="55">
        <f>AA366*K366</f>
        <v>2.488</v>
      </c>
      <c r="O366" s="62">
        <f>AB366*K366</f>
        <v>1.5550000000000002</v>
      </c>
      <c r="P366" s="105"/>
      <c r="Q366" s="105"/>
      <c r="R366" s="39"/>
      <c r="S366" s="60"/>
      <c r="T366" s="105"/>
      <c r="U366" s="105"/>
      <c r="V366" s="39"/>
      <c r="W366" s="78"/>
      <c r="X366" s="63">
        <v>1</v>
      </c>
      <c r="Y366" s="64">
        <v>0.61499999999999999</v>
      </c>
      <c r="Z366" s="55">
        <v>6.5</v>
      </c>
      <c r="AA366" s="64">
        <v>0.04</v>
      </c>
      <c r="AB366" s="65">
        <v>2.5000000000000001E-2</v>
      </c>
      <c r="AC366" s="104"/>
      <c r="AD366" s="55"/>
      <c r="AE366" s="65"/>
      <c r="AF366" s="104"/>
      <c r="AG366" s="63"/>
      <c r="AH366" s="55"/>
      <c r="AI366" s="65"/>
    </row>
    <row r="367" spans="1:35" ht="15.75" customHeight="1">
      <c r="A367" s="51" t="s">
        <v>547</v>
      </c>
      <c r="B367" s="52" t="s">
        <v>291</v>
      </c>
      <c r="C367" s="53"/>
      <c r="D367" s="66" t="s">
        <v>88</v>
      </c>
      <c r="E367" s="55">
        <f>(M367*0.04)+(N367*4)+(O367*-2)+(Q367*0.1)+(R367*6)+(T367*0.5)+(U367*0.1)+(V367*6)</f>
        <v>141.87387250000006</v>
      </c>
      <c r="F367" s="56"/>
      <c r="G367" s="55">
        <f>E367/J367</f>
        <v>9.7844050000000049</v>
      </c>
      <c r="H367" s="57"/>
      <c r="I367" s="58"/>
      <c r="J367" s="59">
        <v>14.5</v>
      </c>
      <c r="K367" s="67"/>
      <c r="L367" s="60"/>
      <c r="M367" s="60"/>
      <c r="N367" s="60"/>
      <c r="O367" s="57"/>
      <c r="P367" s="60">
        <f>AC367*VLOOKUP(B367,'Team Projections'!A:V,11,0)*J367</f>
        <v>149.85750000000002</v>
      </c>
      <c r="Q367" s="60">
        <f>AD367*P367</f>
        <v>554.47275000000013</v>
      </c>
      <c r="R367" s="59">
        <f>P367*AE367</f>
        <v>4.795440000000001</v>
      </c>
      <c r="S367" s="60">
        <f>AF367*VLOOKUP(B367,'Team Projections'!A:V,5,0)*J367</f>
        <v>45.095000000000006</v>
      </c>
      <c r="T367" s="60">
        <f>S367*AG367</f>
        <v>38.646415000000005</v>
      </c>
      <c r="U367" s="60">
        <f>AH367*S367</f>
        <v>288.60800000000006</v>
      </c>
      <c r="V367" s="59">
        <f>S367*AI367</f>
        <v>1.5783250000000004</v>
      </c>
      <c r="W367" s="58"/>
      <c r="X367" s="64"/>
      <c r="Y367" s="55"/>
      <c r="Z367" s="55"/>
      <c r="AA367" s="64"/>
      <c r="AB367" s="65"/>
      <c r="AC367" s="64">
        <v>0.39</v>
      </c>
      <c r="AD367" s="55">
        <f>VLOOKUP(A367,Indiv_Rushing!B:R,14,FALSE)</f>
        <v>3.7</v>
      </c>
      <c r="AE367" s="65">
        <v>3.2000000000000001E-2</v>
      </c>
      <c r="AF367" s="64">
        <v>0.1</v>
      </c>
      <c r="AG367" s="63">
        <f>VLOOKUP(A367,Indiv_Receiving!B:U,18,FALSE)/100</f>
        <v>0.85699999999999998</v>
      </c>
      <c r="AH367" s="55">
        <f>VLOOKUP(A367,Indiv_Receiving!B:U,19,FALSE)</f>
        <v>6.4</v>
      </c>
      <c r="AI367" s="65">
        <v>3.5000000000000003E-2</v>
      </c>
    </row>
    <row r="368" spans="1:35" ht="15.75" customHeight="1">
      <c r="A368" s="51" t="s">
        <v>546</v>
      </c>
      <c r="B368" s="52" t="s">
        <v>291</v>
      </c>
      <c r="C368" s="53"/>
      <c r="D368" s="66" t="s">
        <v>88</v>
      </c>
      <c r="E368" s="55">
        <f>(M368*0.04)+(N368*4)+(O368*-2)+(Q368*0.1)+(R368*6)+(T368*0.5)+(U368*0.1)+(V368*6)</f>
        <v>140.32121250000003</v>
      </c>
      <c r="F368" s="56"/>
      <c r="G368" s="55">
        <f>E368/J368</f>
        <v>9.6773250000000015</v>
      </c>
      <c r="H368" s="57"/>
      <c r="I368" s="58"/>
      <c r="J368" s="59">
        <v>14.5</v>
      </c>
      <c r="K368" s="67"/>
      <c r="L368" s="60"/>
      <c r="M368" s="60"/>
      <c r="N368" s="60"/>
      <c r="O368" s="57"/>
      <c r="P368" s="60">
        <f>AC368*VLOOKUP(B368,'Team Projections'!A:V,11,0)*J368</f>
        <v>176.75500000000002</v>
      </c>
      <c r="Q368" s="60">
        <f>AD368*P368</f>
        <v>742.37100000000009</v>
      </c>
      <c r="R368" s="59">
        <f>P368*AE368</f>
        <v>4.4188750000000008</v>
      </c>
      <c r="S368" s="60">
        <f>AF368*VLOOKUP(B368,'Team Projections'!A:V,5,0)*J368</f>
        <v>40.585499999999996</v>
      </c>
      <c r="T368" s="60">
        <f>S368*AG368</f>
        <v>30.439124999999997</v>
      </c>
      <c r="U368" s="60">
        <f>AH368*S368</f>
        <v>182.63475</v>
      </c>
      <c r="V368" s="59">
        <f>S368*AI368</f>
        <v>1.0146374999999999</v>
      </c>
      <c r="W368" s="58"/>
      <c r="X368" s="64"/>
      <c r="Y368" s="55"/>
      <c r="Z368" s="55"/>
      <c r="AA368" s="64"/>
      <c r="AB368" s="65"/>
      <c r="AC368" s="64">
        <v>0.46</v>
      </c>
      <c r="AD368" s="55">
        <f>VLOOKUP(A368,Indiv_Rushing!B:R,14,FALSE)</f>
        <v>4.2</v>
      </c>
      <c r="AE368" s="65">
        <v>2.5000000000000001E-2</v>
      </c>
      <c r="AF368" s="64">
        <v>0.09</v>
      </c>
      <c r="AG368" s="63">
        <v>0.75</v>
      </c>
      <c r="AH368" s="55">
        <v>4.5</v>
      </c>
      <c r="AI368" s="65">
        <v>2.5000000000000001E-2</v>
      </c>
    </row>
    <row r="369" spans="1:35" ht="15.75" customHeight="1">
      <c r="A369" s="68" t="s">
        <v>548</v>
      </c>
      <c r="B369" s="52" t="s">
        <v>291</v>
      </c>
      <c r="C369" s="53"/>
      <c r="D369" s="69" t="s">
        <v>91</v>
      </c>
      <c r="E369" s="55">
        <f>(M369*0.04)+(N369*4)+(O369*-2)+(Q369*0.1)+(R369*6)+(T369*0.5)+(U369*0.1)+(V369*6)</f>
        <v>73.232175000000012</v>
      </c>
      <c r="F369" s="56"/>
      <c r="G369" s="55">
        <f>E369/J369</f>
        <v>4.8821450000000004</v>
      </c>
      <c r="H369" s="57"/>
      <c r="I369" s="58"/>
      <c r="J369" s="59">
        <v>15</v>
      </c>
      <c r="K369" s="67"/>
      <c r="L369" s="60"/>
      <c r="M369" s="60"/>
      <c r="N369" s="60"/>
      <c r="O369" s="57"/>
      <c r="P369" s="60">
        <f>AC369*VLOOKUP(B369,'Team Projections'!A:V,11,0)*J369</f>
        <v>3.9750000000000001</v>
      </c>
      <c r="Q369" s="60">
        <f>AD369*P369</f>
        <v>39.75</v>
      </c>
      <c r="R369" s="59">
        <f>P369*AE369</f>
        <v>3.9750000000000001E-2</v>
      </c>
      <c r="S369" s="60">
        <f>AF369*VLOOKUP(B369,'Team Projections'!A:V,5,0)*J369</f>
        <v>51.315000000000005</v>
      </c>
      <c r="T369" s="60">
        <f>S369*AG369</f>
        <v>38.486250000000005</v>
      </c>
      <c r="U369" s="60">
        <f>S369*AH369</f>
        <v>359.20500000000004</v>
      </c>
      <c r="V369" s="59">
        <f>S369*AI369</f>
        <v>2.3091750000000002</v>
      </c>
      <c r="W369" s="58"/>
      <c r="X369" s="64"/>
      <c r="Y369" s="55"/>
      <c r="Z369" s="55"/>
      <c r="AA369" s="64"/>
      <c r="AB369" s="65"/>
      <c r="AC369" s="64">
        <v>0.01</v>
      </c>
      <c r="AD369" s="55">
        <v>10</v>
      </c>
      <c r="AE369" s="65">
        <v>0.01</v>
      </c>
      <c r="AF369" s="64">
        <v>0.11</v>
      </c>
      <c r="AG369" s="63">
        <v>0.75</v>
      </c>
      <c r="AH369" s="55">
        <v>7</v>
      </c>
      <c r="AI369" s="65">
        <v>4.4999999999999998E-2</v>
      </c>
    </row>
    <row r="370" spans="1:35" ht="15.75" customHeight="1">
      <c r="A370" s="68" t="s">
        <v>640</v>
      </c>
      <c r="B370" s="52" t="s">
        <v>291</v>
      </c>
      <c r="C370" s="53"/>
      <c r="D370" s="69" t="s">
        <v>91</v>
      </c>
      <c r="E370" s="55">
        <f>(M370*0.04)+(N370*4)+(O370*-2)+(Q370*0.1)+(R370*6)+(T370*0.5)+(U370*0.1)+(V370*6)</f>
        <v>60.108525000000014</v>
      </c>
      <c r="F370" s="56"/>
      <c r="G370" s="55">
        <f>E370/J370</f>
        <v>4.0072350000000005</v>
      </c>
      <c r="H370" s="57"/>
      <c r="I370" s="58"/>
      <c r="J370" s="59">
        <v>15</v>
      </c>
      <c r="K370" s="67"/>
      <c r="L370" s="60"/>
      <c r="M370" s="60"/>
      <c r="N370" s="60"/>
      <c r="O370" s="57"/>
      <c r="P370" s="60"/>
      <c r="Q370" s="60"/>
      <c r="R370" s="59"/>
      <c r="S370" s="60">
        <f>AF370*VLOOKUP(B370,'Team Projections'!A:V,5,0)*J370</f>
        <v>46.650000000000006</v>
      </c>
      <c r="T370" s="60">
        <f>S370*AG370</f>
        <v>35.314050000000002</v>
      </c>
      <c r="U370" s="60">
        <f>S370*AH370</f>
        <v>312.55500000000006</v>
      </c>
      <c r="V370" s="59">
        <f>S370*AI370</f>
        <v>1.8660000000000003</v>
      </c>
      <c r="W370" s="58"/>
      <c r="X370" s="64"/>
      <c r="Y370" s="55"/>
      <c r="Z370" s="55"/>
      <c r="AA370" s="64"/>
      <c r="AB370" s="65"/>
      <c r="AC370" s="64"/>
      <c r="AD370" s="55"/>
      <c r="AE370" s="65"/>
      <c r="AF370" s="64">
        <v>0.1</v>
      </c>
      <c r="AG370" s="63">
        <f>VLOOKUP(A370,Indiv_Receiving!B:U,18,FALSE)/100</f>
        <v>0.75700000000000001</v>
      </c>
      <c r="AH370" s="55">
        <f>VLOOKUP(A370,Indiv_Receiving!B:U,19,FALSE)</f>
        <v>6.7</v>
      </c>
      <c r="AI370" s="65">
        <v>0.04</v>
      </c>
    </row>
    <row r="371" spans="1:35" ht="15.75" customHeight="1">
      <c r="A371" s="51" t="s">
        <v>549</v>
      </c>
      <c r="B371" s="52" t="s">
        <v>291</v>
      </c>
      <c r="C371" s="53"/>
      <c r="D371" s="70" t="s">
        <v>89</v>
      </c>
      <c r="E371" s="55">
        <f>(M371*0.04)+(N371*4)+(O371*-2)+(Q371*0.1)+(R371*6)+(T371*0.5)+(U371*0.1)+(V371*6)</f>
        <v>184.92225000000002</v>
      </c>
      <c r="F371" s="56"/>
      <c r="G371" s="55">
        <f>E371/J371</f>
        <v>12.328150000000001</v>
      </c>
      <c r="H371" s="57"/>
      <c r="I371" s="58"/>
      <c r="J371" s="59">
        <v>15</v>
      </c>
      <c r="K371" s="67"/>
      <c r="L371" s="60"/>
      <c r="M371" s="60"/>
      <c r="N371" s="60"/>
      <c r="O371" s="57"/>
      <c r="P371" s="60">
        <f>AC371*VLOOKUP(B371,'Team Projections'!A:V,11,0)*J371</f>
        <v>5.9624999999999995</v>
      </c>
      <c r="Q371" s="60">
        <f>AD371*P371</f>
        <v>41.141249999999999</v>
      </c>
      <c r="R371" s="59">
        <f>P371*AE371</f>
        <v>0.29812499999999997</v>
      </c>
      <c r="S371" s="60">
        <f>AF371*VLOOKUP(B371,'Team Projections'!A:V,5,0)*J371</f>
        <v>116.625</v>
      </c>
      <c r="T371" s="60">
        <f>S371*AG371</f>
        <v>72.307500000000005</v>
      </c>
      <c r="U371" s="60">
        <f>AH371*S371</f>
        <v>991.3125</v>
      </c>
      <c r="V371" s="59">
        <f>S371*AI371</f>
        <v>7.2890625</v>
      </c>
      <c r="W371" s="58"/>
      <c r="X371" s="64"/>
      <c r="Y371" s="55"/>
      <c r="Z371" s="55"/>
      <c r="AA371" s="64"/>
      <c r="AB371" s="65"/>
      <c r="AC371" s="64">
        <v>1.4999999999999999E-2</v>
      </c>
      <c r="AD371" s="55">
        <f>VLOOKUP(A371,Indiv_Rushing!B:R,14,FALSE)</f>
        <v>6.9</v>
      </c>
      <c r="AE371" s="65">
        <v>0.05</v>
      </c>
      <c r="AF371" s="64">
        <v>0.25</v>
      </c>
      <c r="AG371" s="63">
        <v>0.62</v>
      </c>
      <c r="AH371" s="55">
        <f>VLOOKUP(A371,Indiv_Receiving!B:U,19,FALSE)</f>
        <v>8.5</v>
      </c>
      <c r="AI371" s="65">
        <f>VLOOKUP(A371,Indiv_Receiving!B:U,12,FALSE)</f>
        <v>6.25E-2</v>
      </c>
    </row>
    <row r="372" spans="1:35" ht="15.75" customHeight="1">
      <c r="A372" s="51" t="s">
        <v>487</v>
      </c>
      <c r="B372" s="52" t="s">
        <v>291</v>
      </c>
      <c r="C372" s="53"/>
      <c r="D372" s="70" t="s">
        <v>89</v>
      </c>
      <c r="E372" s="55">
        <f>(M372*0.04)+(N372*4)+(O372*-2)+(Q372*0.1)+(R372*6)+(T372*0.5)+(U372*0.1)+(V372*6)</f>
        <v>89.80125000000001</v>
      </c>
      <c r="F372" s="56"/>
      <c r="G372" s="55">
        <f>E372/J372</f>
        <v>6.4143750000000006</v>
      </c>
      <c r="H372" s="57"/>
      <c r="I372" s="58"/>
      <c r="J372" s="59">
        <v>14</v>
      </c>
      <c r="K372" s="67"/>
      <c r="L372" s="60"/>
      <c r="M372" s="60"/>
      <c r="N372" s="60"/>
      <c r="O372" s="57"/>
      <c r="P372" s="60"/>
      <c r="Q372" s="60"/>
      <c r="R372" s="59"/>
      <c r="S372" s="60">
        <f>AF372*VLOOKUP(B372,'Team Projections'!A:V,5,0)*J372</f>
        <v>65.31</v>
      </c>
      <c r="T372" s="60">
        <f>S372*AG372</f>
        <v>42.451500000000003</v>
      </c>
      <c r="U372" s="60">
        <f>AH372*S372</f>
        <v>450.63900000000007</v>
      </c>
      <c r="V372" s="59">
        <f>S372*AI372</f>
        <v>3.9186000000000001</v>
      </c>
      <c r="W372" s="58"/>
      <c r="X372" s="64"/>
      <c r="Y372" s="55"/>
      <c r="Z372" s="55"/>
      <c r="AA372" s="64"/>
      <c r="AB372" s="65"/>
      <c r="AC372" s="64"/>
      <c r="AD372" s="55"/>
      <c r="AE372" s="65"/>
      <c r="AF372" s="64">
        <v>0.15</v>
      </c>
      <c r="AG372" s="63">
        <v>0.65</v>
      </c>
      <c r="AH372" s="55">
        <f>VLOOKUP(A372,Indiv_Receiving!B:U,19,FALSE)</f>
        <v>6.9</v>
      </c>
      <c r="AI372" s="65">
        <v>0.06</v>
      </c>
    </row>
    <row r="373" spans="1:35" ht="15.75" customHeight="1">
      <c r="A373" s="51" t="s">
        <v>552</v>
      </c>
      <c r="B373" s="52" t="s">
        <v>291</v>
      </c>
      <c r="C373" s="53"/>
      <c r="D373" s="70" t="s">
        <v>89</v>
      </c>
      <c r="E373" s="55">
        <f>(M373*0.04)+(N373*4)+(O373*-2)+(Q373*0.1)+(R373*6)+(T373*0.5)+(U373*0.1)+(V373*6)</f>
        <v>56.66512500000001</v>
      </c>
      <c r="F373" s="56"/>
      <c r="G373" s="55">
        <f>E373/J373</f>
        <v>3.7776750000000008</v>
      </c>
      <c r="H373" s="57"/>
      <c r="I373" s="58"/>
      <c r="J373" s="59">
        <v>15</v>
      </c>
      <c r="K373" s="67"/>
      <c r="L373" s="60"/>
      <c r="M373" s="60"/>
      <c r="N373" s="60"/>
      <c r="O373" s="57"/>
      <c r="P373" s="60">
        <f>AC373*VLOOKUP(B373,'Team Projections'!A:V,11,0)*J373</f>
        <v>1.9875</v>
      </c>
      <c r="Q373" s="60">
        <f>AD373*P373</f>
        <v>0.99375000000000002</v>
      </c>
      <c r="R373" s="59">
        <f>P373*AE373</f>
        <v>1.9875E-2</v>
      </c>
      <c r="S373" s="60">
        <f>AF373*VLOOKUP(B373,'Team Projections'!A:V,5,0)*J373</f>
        <v>46.650000000000006</v>
      </c>
      <c r="T373" s="60">
        <f>S373*AG373</f>
        <v>27.990000000000002</v>
      </c>
      <c r="U373" s="60">
        <f>AH373*S373</f>
        <v>326.55000000000007</v>
      </c>
      <c r="V373" s="59">
        <f>S373*AI373</f>
        <v>1.6327500000000004</v>
      </c>
      <c r="W373" s="58"/>
      <c r="X373" s="64"/>
      <c r="Y373" s="55"/>
      <c r="Z373" s="55"/>
      <c r="AA373" s="64"/>
      <c r="AB373" s="65"/>
      <c r="AC373" s="64">
        <v>5.0000000000000001E-3</v>
      </c>
      <c r="AD373" s="55">
        <f>VLOOKUP(A373,Indiv_Rushing!B:R,14,FALSE)</f>
        <v>0.5</v>
      </c>
      <c r="AE373" s="65">
        <v>0.01</v>
      </c>
      <c r="AF373" s="64">
        <v>0.1</v>
      </c>
      <c r="AG373" s="63">
        <v>0.6</v>
      </c>
      <c r="AH373" s="55">
        <v>7</v>
      </c>
      <c r="AI373" s="65">
        <v>3.5000000000000003E-2</v>
      </c>
    </row>
    <row r="374" spans="1:35" ht="15.75" customHeight="1">
      <c r="A374" s="73" t="s">
        <v>1039</v>
      </c>
      <c r="B374" s="74" t="s">
        <v>290</v>
      </c>
      <c r="C374" s="53"/>
      <c r="D374" s="154" t="s">
        <v>1038</v>
      </c>
      <c r="E374" s="95">
        <v>25.542712499999997</v>
      </c>
      <c r="F374" s="56"/>
      <c r="G374" s="96">
        <v>1.5025124999999999</v>
      </c>
      <c r="H374" s="57"/>
      <c r="I374" s="78"/>
      <c r="J374" s="59">
        <v>17</v>
      </c>
      <c r="K374" s="60"/>
      <c r="L374" s="60"/>
      <c r="M374" s="61"/>
      <c r="N374" s="55"/>
      <c r="O374" s="62"/>
      <c r="P374" s="60">
        <f>AC374*VLOOKUP(B374,'Team Projections'!A:V,11,0)*J374</f>
        <v>15.758999999999999</v>
      </c>
      <c r="Q374" s="60">
        <f>AD374*P374</f>
        <v>55.156499999999994</v>
      </c>
      <c r="R374" s="59">
        <f>P374*AE374</f>
        <v>0.31517999999999996</v>
      </c>
      <c r="S374" s="60">
        <f>AF374*VLOOKUP(B374,'Team Projections'!A:V,5,0)*J374</f>
        <v>15.758999999999999</v>
      </c>
      <c r="T374" s="60">
        <f>S374*AG374</f>
        <v>9.6917849999999994</v>
      </c>
      <c r="U374" s="60">
        <f>AH374*S374</f>
        <v>94.553999999999988</v>
      </c>
      <c r="V374" s="59">
        <f>S374*AI374</f>
        <v>0.31517999999999996</v>
      </c>
      <c r="W374" s="78"/>
      <c r="X374" s="63"/>
      <c r="Y374" s="64"/>
      <c r="Z374" s="55"/>
      <c r="AA374" s="64"/>
      <c r="AB374" s="65"/>
      <c r="AC374" s="147">
        <v>0.03</v>
      </c>
      <c r="AD374" s="55">
        <v>3.5</v>
      </c>
      <c r="AE374" s="65">
        <v>0.02</v>
      </c>
      <c r="AF374" s="148">
        <v>0.03</v>
      </c>
      <c r="AG374" s="63">
        <v>0.61499999999999999</v>
      </c>
      <c r="AH374" s="55">
        <v>6</v>
      </c>
      <c r="AI374" s="65">
        <v>0.02</v>
      </c>
    </row>
    <row r="375" spans="1:35" ht="15.75" customHeight="1">
      <c r="A375" s="51" t="s">
        <v>536</v>
      </c>
      <c r="B375" s="52" t="s">
        <v>290</v>
      </c>
      <c r="C375" s="53"/>
      <c r="D375" s="54" t="s">
        <v>90</v>
      </c>
      <c r="E375" s="55">
        <f>(M375*0.04)+(N375*4)+(O375*-2)+(Q375*0.1)+(R375*6)+(T375*0.5)+(U375*0.1)+(V375*6)</f>
        <v>324.15853783783786</v>
      </c>
      <c r="F375" s="56"/>
      <c r="G375" s="55">
        <f>E375/J375</f>
        <v>20.913454054054053</v>
      </c>
      <c r="H375" s="57"/>
      <c r="I375" s="58"/>
      <c r="J375" s="59">
        <v>15.5</v>
      </c>
      <c r="K375" s="60">
        <f>X375*VLOOKUP(B375,'Team Projections'!A:V,5,0)*J375</f>
        <v>478.95</v>
      </c>
      <c r="L375" s="60">
        <f>K375*Y375</f>
        <v>326.16495000000003</v>
      </c>
      <c r="M375" s="61">
        <f>$Z375*K375</f>
        <v>3544.23</v>
      </c>
      <c r="N375" s="55">
        <f>AA375*K375</f>
        <v>24.9054</v>
      </c>
      <c r="O375" s="62">
        <f>AB375*K375</f>
        <v>9.1000499999999995</v>
      </c>
      <c r="P375" s="60">
        <f>AC375*VLOOKUP(B375,'Team Projections'!A:V,11,0)*J375</f>
        <v>119.7375</v>
      </c>
      <c r="Q375" s="60">
        <f>AD375*P375</f>
        <v>718.42499999999995</v>
      </c>
      <c r="R375" s="59">
        <f>P375*AE375</f>
        <v>4.8542229729729733</v>
      </c>
      <c r="S375" s="60"/>
      <c r="T375" s="60"/>
      <c r="U375" s="60"/>
      <c r="V375" s="59"/>
      <c r="W375" s="58"/>
      <c r="X375" s="63">
        <v>1</v>
      </c>
      <c r="Y375" s="64">
        <v>0.68100000000000005</v>
      </c>
      <c r="Z375" s="55">
        <v>7.4</v>
      </c>
      <c r="AA375" s="64">
        <f>VLOOKUP(A375,Indiv_Passing!B:AD,13,FALSE)/100</f>
        <v>5.2000000000000005E-2</v>
      </c>
      <c r="AB375" s="65">
        <f>VLOOKUP(A375,Indiv_Passing!B:AD,15,FALSE)/100</f>
        <v>1.9E-2</v>
      </c>
      <c r="AC375" s="64">
        <v>0.25</v>
      </c>
      <c r="AD375" s="55">
        <f>VLOOKUP(A375,Indiv_Rushing!B:R,14,FALSE)</f>
        <v>6</v>
      </c>
      <c r="AE375" s="65">
        <f>VLOOKUP(A375,Indiv_Rushing!B:R,10,FALSE)</f>
        <v>4.0540540540540543E-2</v>
      </c>
      <c r="AF375" s="64"/>
      <c r="AG375" s="63"/>
      <c r="AH375" s="55"/>
      <c r="AI375" s="65"/>
    </row>
    <row r="376" spans="1:35" ht="15.75" customHeight="1">
      <c r="A376" s="73" t="s">
        <v>690</v>
      </c>
      <c r="B376" s="74" t="s">
        <v>290</v>
      </c>
      <c r="C376" s="53"/>
      <c r="D376" s="54" t="s">
        <v>90</v>
      </c>
      <c r="E376" s="95">
        <f>(M376*0.04)+(N376*4)+(O376*-2)+(Q376*0.1)+(R376*6)+(T376*0.5)+(U376*0.1)+(V376*6)</f>
        <v>17.1495</v>
      </c>
      <c r="F376" s="56"/>
      <c r="G376" s="96">
        <f>E376/J376</f>
        <v>11.433</v>
      </c>
      <c r="H376" s="57"/>
      <c r="I376" s="78"/>
      <c r="J376" s="59">
        <v>1.5</v>
      </c>
      <c r="K376" s="60">
        <f>X376*VLOOKUP(B376,'Team Projections'!A:V,5,0)*J376</f>
        <v>46.349999999999994</v>
      </c>
      <c r="L376" s="60">
        <f>K376*Y376</f>
        <v>28.505249999999997</v>
      </c>
      <c r="M376" s="61">
        <f>$Z376*K376</f>
        <v>301.27499999999998</v>
      </c>
      <c r="N376" s="55">
        <f>AA376*K376</f>
        <v>1.8539999999999999</v>
      </c>
      <c r="O376" s="62">
        <f>AB376*K376</f>
        <v>1.1587499999999999</v>
      </c>
      <c r="P376" s="105"/>
      <c r="Q376" s="105"/>
      <c r="R376" s="39"/>
      <c r="S376" s="60"/>
      <c r="T376" s="105"/>
      <c r="U376" s="105"/>
      <c r="V376" s="39"/>
      <c r="W376" s="78"/>
      <c r="X376" s="63">
        <v>1</v>
      </c>
      <c r="Y376" s="64">
        <v>0.61499999999999999</v>
      </c>
      <c r="Z376" s="55">
        <v>6.5</v>
      </c>
      <c r="AA376" s="64">
        <v>0.04</v>
      </c>
      <c r="AB376" s="65">
        <v>2.5000000000000001E-2</v>
      </c>
      <c r="AC376" s="104"/>
      <c r="AD376" s="55"/>
      <c r="AE376" s="65"/>
      <c r="AF376" s="104"/>
      <c r="AG376" s="63"/>
      <c r="AH376" s="55"/>
      <c r="AI376" s="65"/>
    </row>
    <row r="377" spans="1:35" ht="15.75" customHeight="1">
      <c r="A377" s="51" t="s">
        <v>537</v>
      </c>
      <c r="B377" s="52" t="s">
        <v>290</v>
      </c>
      <c r="C377" s="53"/>
      <c r="D377" s="66" t="s">
        <v>88</v>
      </c>
      <c r="E377" s="55">
        <f>(M377*0.04)+(N377*4)+(O377*-2)+(Q377*0.1)+(R377*6)+(T377*0.5)+(U377*0.1)+(V377*6)</f>
        <v>164.66172938502672</v>
      </c>
      <c r="F377" s="56"/>
      <c r="G377" s="55">
        <f>E377/J377</f>
        <v>11.355981336898394</v>
      </c>
      <c r="H377" s="57"/>
      <c r="I377" s="58"/>
      <c r="J377" s="59">
        <v>14.5</v>
      </c>
      <c r="K377" s="67"/>
      <c r="L377" s="60"/>
      <c r="M377" s="60"/>
      <c r="N377" s="60"/>
      <c r="O377" s="57"/>
      <c r="P377" s="60">
        <f>AC377*VLOOKUP(B377,'Team Projections'!A:V,11,0)*J377</f>
        <v>188.18099999999998</v>
      </c>
      <c r="Q377" s="60">
        <f>AD377*P377</f>
        <v>809.17829999999992</v>
      </c>
      <c r="R377" s="59">
        <f>P377*AE377</f>
        <v>8.0505240641711211</v>
      </c>
      <c r="S377" s="60">
        <f>AF377*VLOOKUP(B377,'Team Projections'!A:V,5,0)*J377</f>
        <v>31.363500000000002</v>
      </c>
      <c r="T377" s="60">
        <f>S377*AG377</f>
        <v>25.090800000000002</v>
      </c>
      <c r="U377" s="60">
        <f>AH377*S377</f>
        <v>200.72640000000001</v>
      </c>
      <c r="V377" s="59">
        <f>S377*AI377</f>
        <v>0.4704525</v>
      </c>
      <c r="W377" s="58"/>
      <c r="X377" s="64"/>
      <c r="Y377" s="55"/>
      <c r="Z377" s="55"/>
      <c r="AA377" s="64"/>
      <c r="AB377" s="65"/>
      <c r="AC377" s="64">
        <v>0.42</v>
      </c>
      <c r="AD377" s="55">
        <f>VLOOKUP(A377,Indiv_Rushing!B:R,14,FALSE)</f>
        <v>4.3</v>
      </c>
      <c r="AE377" s="65">
        <f>VLOOKUP(A377,Indiv_Rushing!B:R,10,FALSE)</f>
        <v>4.2780748663101602E-2</v>
      </c>
      <c r="AF377" s="64">
        <v>7.0000000000000007E-2</v>
      </c>
      <c r="AG377" s="63">
        <f>VLOOKUP(A377,Indiv_Receiving!B:U,18,FALSE)/100</f>
        <v>0.8</v>
      </c>
      <c r="AH377" s="55">
        <f>VLOOKUP(A377,Indiv_Receiving!B:U,19,FALSE)</f>
        <v>6.4</v>
      </c>
      <c r="AI377" s="65">
        <v>1.4999999999999999E-2</v>
      </c>
    </row>
    <row r="378" spans="1:35" ht="15.75" customHeight="1">
      <c r="A378" s="51" t="s">
        <v>538</v>
      </c>
      <c r="B378" s="52" t="s">
        <v>290</v>
      </c>
      <c r="C378" s="53"/>
      <c r="D378" s="66" t="s">
        <v>88</v>
      </c>
      <c r="E378" s="55">
        <f>(M378*0.04)+(N378*4)+(O378*-2)+(Q378*0.1)+(R378*6)+(T378*0.5)+(U378*0.1)+(V378*6)</f>
        <v>128.90398500000001</v>
      </c>
      <c r="F378" s="56"/>
      <c r="G378" s="55">
        <f>E378/J378</f>
        <v>8.8899299999999997</v>
      </c>
      <c r="H378" s="57"/>
      <c r="I378" s="58"/>
      <c r="J378" s="59">
        <v>14.5</v>
      </c>
      <c r="K378" s="67"/>
      <c r="L378" s="60"/>
      <c r="M378" s="60"/>
      <c r="N378" s="60"/>
      <c r="O378" s="57"/>
      <c r="P378" s="60">
        <f>AC378*VLOOKUP(B378,'Team Projections'!A:V,11,0)*J378</f>
        <v>89.61</v>
      </c>
      <c r="Q378" s="60">
        <f>AD378*P378</f>
        <v>430.12799999999999</v>
      </c>
      <c r="R378" s="59">
        <f>P378*AE378</f>
        <v>3.1363500000000002</v>
      </c>
      <c r="S378" s="60">
        <f>AF378*VLOOKUP(B378,'Team Projections'!A:V,5,0)*J378</f>
        <v>44.805</v>
      </c>
      <c r="T378" s="60">
        <f>S378*AG378</f>
        <v>38.263470000000005</v>
      </c>
      <c r="U378" s="60">
        <f>AH378*S378</f>
        <v>398.7645</v>
      </c>
      <c r="V378" s="59">
        <f>S378*AI378</f>
        <v>1.34415</v>
      </c>
      <c r="W378" s="58"/>
      <c r="X378" s="64"/>
      <c r="Y378" s="55"/>
      <c r="Z378" s="55"/>
      <c r="AA378" s="64"/>
      <c r="AB378" s="65"/>
      <c r="AC378" s="64">
        <v>0.2</v>
      </c>
      <c r="AD378" s="55">
        <f>VLOOKUP(A378,Indiv_Rushing!B:R,14,FALSE)</f>
        <v>4.8</v>
      </c>
      <c r="AE378" s="65">
        <v>3.5000000000000003E-2</v>
      </c>
      <c r="AF378" s="64">
        <v>0.1</v>
      </c>
      <c r="AG378" s="63">
        <f>VLOOKUP(A378,Indiv_Receiving!B:U,18,FALSE)/100</f>
        <v>0.85400000000000009</v>
      </c>
      <c r="AH378" s="55">
        <f>VLOOKUP(A378,Indiv_Receiving!B:U,19,FALSE)</f>
        <v>8.9</v>
      </c>
      <c r="AI378" s="65">
        <v>0.03</v>
      </c>
    </row>
    <row r="379" spans="1:35" ht="15.75" customHeight="1">
      <c r="A379" s="51" t="s">
        <v>638</v>
      </c>
      <c r="B379" s="52" t="s">
        <v>290</v>
      </c>
      <c r="C379" s="53"/>
      <c r="D379" s="66" t="s">
        <v>88</v>
      </c>
      <c r="E379" s="55">
        <f>(M379*0.04)+(N379*4)+(O379*-2)+(Q379*0.1)+(R379*6)+(T379*0.5)+(U379*0.1)+(V379*6)</f>
        <v>34.0518</v>
      </c>
      <c r="F379" s="56"/>
      <c r="G379" s="55">
        <f>E379/J379</f>
        <v>2.3483999999999998</v>
      </c>
      <c r="H379" s="57"/>
      <c r="I379" s="58"/>
      <c r="J379" s="59">
        <v>14.5</v>
      </c>
      <c r="K379" s="67"/>
      <c r="L379" s="60"/>
      <c r="M379" s="60"/>
      <c r="N379" s="60"/>
      <c r="O379" s="57"/>
      <c r="P379" s="60">
        <f>AC379*VLOOKUP(B379,'Team Projections'!A:V,11,0)*J379</f>
        <v>22.4025</v>
      </c>
      <c r="Q379" s="60">
        <f>AD379*P379</f>
        <v>105.29175000000001</v>
      </c>
      <c r="R379" s="59">
        <f>P379*AE379</f>
        <v>0.78408750000000005</v>
      </c>
      <c r="S379" s="60">
        <f>AF379*VLOOKUP(B379,'Team Projections'!A:V,5,0)*J379</f>
        <v>17.922000000000001</v>
      </c>
      <c r="T379" s="60">
        <f>S379*AG379</f>
        <v>14.337600000000002</v>
      </c>
      <c r="U379" s="60">
        <f>AH379*S379</f>
        <v>89.61</v>
      </c>
      <c r="V379" s="59">
        <f>S379*AI379</f>
        <v>0.44805000000000006</v>
      </c>
      <c r="W379" s="58"/>
      <c r="X379" s="64"/>
      <c r="Y379" s="55"/>
      <c r="Z379" s="55"/>
      <c r="AA379" s="64"/>
      <c r="AB379" s="65"/>
      <c r="AC379" s="64">
        <v>0.05</v>
      </c>
      <c r="AD379" s="55">
        <f>VLOOKUP(A379,Indiv_Rushing!B:R,14,FALSE)</f>
        <v>4.7</v>
      </c>
      <c r="AE379" s="65">
        <v>3.5000000000000003E-2</v>
      </c>
      <c r="AF379" s="64">
        <v>0.04</v>
      </c>
      <c r="AG379" s="63">
        <v>0.8</v>
      </c>
      <c r="AH379" s="55">
        <v>5</v>
      </c>
      <c r="AI379" s="65">
        <v>2.5000000000000001E-2</v>
      </c>
    </row>
    <row r="380" spans="1:35" ht="15.75" customHeight="1">
      <c r="A380" s="51" t="s">
        <v>540</v>
      </c>
      <c r="B380" s="52" t="s">
        <v>290</v>
      </c>
      <c r="C380" s="53"/>
      <c r="D380" s="69" t="s">
        <v>91</v>
      </c>
      <c r="E380" s="55">
        <f>(M380*0.04)+(N380*4)+(O380*-2)+(Q380*0.1)+(R380*6)+(T380*0.5)+(U380*0.1)+(V380*6)</f>
        <v>84.658275000000003</v>
      </c>
      <c r="F380" s="56"/>
      <c r="G380" s="55">
        <f>E380/J380</f>
        <v>5.643885</v>
      </c>
      <c r="H380" s="57"/>
      <c r="I380" s="58"/>
      <c r="J380" s="59">
        <v>15</v>
      </c>
      <c r="K380" s="67"/>
      <c r="L380" s="60"/>
      <c r="M380" s="60"/>
      <c r="N380" s="60"/>
      <c r="O380" s="57"/>
      <c r="P380" s="60"/>
      <c r="Q380" s="60"/>
      <c r="R380" s="59"/>
      <c r="S380" s="60">
        <f>AF380*VLOOKUP(B380,'Team Projections'!A:V,5,0)*J380</f>
        <v>60.255000000000003</v>
      </c>
      <c r="T380" s="60">
        <f>S380*AG380</f>
        <v>45.191250000000004</v>
      </c>
      <c r="U380" s="60">
        <f>S380*AH380</f>
        <v>403.70850000000002</v>
      </c>
      <c r="V380" s="59">
        <f>S380*AI380</f>
        <v>3.6153</v>
      </c>
      <c r="W380" s="58"/>
      <c r="X380" s="64"/>
      <c r="Y380" s="55"/>
      <c r="Z380" s="55"/>
      <c r="AA380" s="64"/>
      <c r="AB380" s="65"/>
      <c r="AC380" s="64"/>
      <c r="AD380" s="55"/>
      <c r="AE380" s="65"/>
      <c r="AF380" s="64">
        <v>0.13</v>
      </c>
      <c r="AG380" s="63">
        <v>0.75</v>
      </c>
      <c r="AH380" s="55">
        <v>6.7</v>
      </c>
      <c r="AI380" s="65">
        <v>0.06</v>
      </c>
    </row>
    <row r="381" spans="1:35" ht="15.75" customHeight="1">
      <c r="A381" s="51" t="s">
        <v>539</v>
      </c>
      <c r="B381" s="52" t="s">
        <v>290</v>
      </c>
      <c r="C381" s="53"/>
      <c r="D381" s="69" t="s">
        <v>91</v>
      </c>
      <c r="E381" s="55">
        <f>(M381*0.04)+(N381*4)+(O381*-2)+(Q381*0.1)+(R381*6)+(T381*0.5)+(U381*0.1)+(V381*6)</f>
        <v>24.472799999999999</v>
      </c>
      <c r="F381" s="56"/>
      <c r="G381" s="55">
        <f>E381/J381</f>
        <v>1.6315199999999999</v>
      </c>
      <c r="H381" s="57"/>
      <c r="I381" s="58"/>
      <c r="J381" s="59">
        <v>15</v>
      </c>
      <c r="K381" s="67"/>
      <c r="L381" s="60"/>
      <c r="M381" s="60"/>
      <c r="N381" s="60"/>
      <c r="O381" s="57"/>
      <c r="P381" s="60"/>
      <c r="Q381" s="60"/>
      <c r="R381" s="59"/>
      <c r="S381" s="60">
        <f>AF381*VLOOKUP(B381,'Team Projections'!A:V,5,0)*J381</f>
        <v>18.54</v>
      </c>
      <c r="T381" s="60">
        <f>S381*AG381</f>
        <v>12.607200000000001</v>
      </c>
      <c r="U381" s="60">
        <f>S381*AH381</f>
        <v>120.50999999999999</v>
      </c>
      <c r="V381" s="59">
        <f>S381*AI381</f>
        <v>1.0197000000000001</v>
      </c>
      <c r="W381" s="58"/>
      <c r="X381" s="64"/>
      <c r="Y381" s="55"/>
      <c r="Z381" s="55"/>
      <c r="AA381" s="64"/>
      <c r="AB381" s="65"/>
      <c r="AC381" s="64"/>
      <c r="AD381" s="55"/>
      <c r="AE381" s="65"/>
      <c r="AF381" s="64">
        <v>0.04</v>
      </c>
      <c r="AG381" s="63">
        <v>0.68</v>
      </c>
      <c r="AH381" s="55">
        <v>6.5</v>
      </c>
      <c r="AI381" s="65">
        <v>5.5E-2</v>
      </c>
    </row>
    <row r="382" spans="1:35" ht="15.75" customHeight="1">
      <c r="A382" s="51" t="s">
        <v>639</v>
      </c>
      <c r="B382" s="52" t="s">
        <v>290</v>
      </c>
      <c r="C382" s="53"/>
      <c r="D382" s="69" t="s">
        <v>91</v>
      </c>
      <c r="E382" s="55">
        <f>(M382*0.04)+(N382*4)+(O382*-2)+(Q382*0.1)+(R382*6)+(T382*0.5)+(U382*0.1)+(V382*6)</f>
        <v>22.0626</v>
      </c>
      <c r="F382" s="56"/>
      <c r="G382" s="55">
        <f>E382/J382</f>
        <v>1.4708399999999999</v>
      </c>
      <c r="H382" s="57"/>
      <c r="I382" s="58"/>
      <c r="J382" s="59">
        <v>15</v>
      </c>
      <c r="K382" s="67"/>
      <c r="L382" s="60"/>
      <c r="M382" s="60"/>
      <c r="N382" s="60"/>
      <c r="O382" s="57"/>
      <c r="P382" s="60"/>
      <c r="Q382" s="60"/>
      <c r="R382" s="59"/>
      <c r="S382" s="60">
        <f>AF382*VLOOKUP(B382,'Team Projections'!A:V,5,0)*J382</f>
        <v>18.54</v>
      </c>
      <c r="T382" s="60">
        <f>S382*AG382</f>
        <v>12.977999999999998</v>
      </c>
      <c r="U382" s="60">
        <f>S382*AH382</f>
        <v>111.24</v>
      </c>
      <c r="V382" s="59">
        <f>S382*AI382</f>
        <v>0.74159999999999993</v>
      </c>
      <c r="W382" s="58"/>
      <c r="X382" s="64"/>
      <c r="Y382" s="55"/>
      <c r="Z382" s="55"/>
      <c r="AA382" s="64"/>
      <c r="AB382" s="65"/>
      <c r="AC382" s="64"/>
      <c r="AD382" s="55"/>
      <c r="AE382" s="65"/>
      <c r="AF382" s="64">
        <v>0.04</v>
      </c>
      <c r="AG382" s="63">
        <v>0.7</v>
      </c>
      <c r="AH382" s="55">
        <v>6</v>
      </c>
      <c r="AI382" s="65">
        <v>0.04</v>
      </c>
    </row>
    <row r="383" spans="1:35" ht="15.75" customHeight="1">
      <c r="A383" s="51" t="s">
        <v>541</v>
      </c>
      <c r="B383" s="52" t="s">
        <v>290</v>
      </c>
      <c r="C383" s="53"/>
      <c r="D383" s="70" t="s">
        <v>89</v>
      </c>
      <c r="E383" s="55">
        <f>(M383*0.04)+(N383*4)+(O383*-2)+(Q383*0.1)+(R383*6)+(T383*0.5)+(U383*0.1)+(V383*6)</f>
        <v>206.7557625</v>
      </c>
      <c r="F383" s="56"/>
      <c r="G383" s="55">
        <f>E383/J383</f>
        <v>13.7837175</v>
      </c>
      <c r="H383" s="57"/>
      <c r="I383" s="58"/>
      <c r="J383" s="59">
        <v>15</v>
      </c>
      <c r="K383" s="67"/>
      <c r="L383" s="60"/>
      <c r="M383" s="60"/>
      <c r="N383" s="60"/>
      <c r="O383" s="57"/>
      <c r="P383" s="60">
        <f>AC383*VLOOKUP(B383,'Team Projections'!A:V,11,0)*J383</f>
        <v>2.3174999999999999</v>
      </c>
      <c r="Q383" s="60">
        <f>AD383*P383</f>
        <v>2.3174999999999999</v>
      </c>
      <c r="R383" s="59">
        <f>P383*AE383</f>
        <v>3.4762499999999995E-2</v>
      </c>
      <c r="S383" s="60">
        <f>AF383*VLOOKUP(B383,'Team Projections'!A:V,5,0)*J383</f>
        <v>115.875</v>
      </c>
      <c r="T383" s="60">
        <f>S383*AG383</f>
        <v>81.228375</v>
      </c>
      <c r="U383" s="60">
        <f>AH383*S383</f>
        <v>1100.8125</v>
      </c>
      <c r="V383" s="59">
        <f>S383*AI383</f>
        <v>9.27</v>
      </c>
      <c r="W383" s="58"/>
      <c r="X383" s="64"/>
      <c r="Y383" s="55"/>
      <c r="Z383" s="55"/>
      <c r="AA383" s="64"/>
      <c r="AB383" s="65"/>
      <c r="AC383" s="64">
        <v>5.0000000000000001E-3</v>
      </c>
      <c r="AD383" s="55">
        <f>VLOOKUP(A383,Indiv_Rushing!B:R,14,FALSE)</f>
        <v>1</v>
      </c>
      <c r="AE383" s="65">
        <v>1.4999999999999999E-2</v>
      </c>
      <c r="AF383" s="64">
        <v>0.25</v>
      </c>
      <c r="AG383" s="63">
        <f>VLOOKUP(A383,Indiv_Receiving!B:U,18,FALSE)/100</f>
        <v>0.70099999999999996</v>
      </c>
      <c r="AH383" s="55">
        <v>9.5</v>
      </c>
      <c r="AI383" s="65">
        <v>0.08</v>
      </c>
    </row>
    <row r="384" spans="1:35" ht="15.75" customHeight="1">
      <c r="A384" s="51" t="s">
        <v>311</v>
      </c>
      <c r="B384" s="52" t="s">
        <v>290</v>
      </c>
      <c r="C384" s="53"/>
      <c r="D384" s="70" t="s">
        <v>89</v>
      </c>
      <c r="E384" s="55">
        <f>(M384*0.04)+(N384*4)+(O384*-2)+(Q384*0.1)+(R384*6)+(T384*0.5)+(U384*0.1)+(V384*6)</f>
        <v>170.56799999999998</v>
      </c>
      <c r="F384" s="56"/>
      <c r="G384" s="55">
        <f>E384/J384</f>
        <v>11.371199999999998</v>
      </c>
      <c r="H384" s="57"/>
      <c r="I384" s="58"/>
      <c r="J384" s="59">
        <v>15</v>
      </c>
      <c r="K384" s="67"/>
      <c r="L384" s="60"/>
      <c r="M384" s="60"/>
      <c r="N384" s="60"/>
      <c r="O384" s="57"/>
      <c r="P384" s="60">
        <f>AC384*VLOOKUP(B384,'Team Projections'!A:V,11,0)*J384</f>
        <v>34.762499999999996</v>
      </c>
      <c r="Q384" s="60">
        <f>AD384*P384</f>
        <v>156.43124999999998</v>
      </c>
      <c r="R384" s="59">
        <f>P384*AE384</f>
        <v>1.5643124999999998</v>
      </c>
      <c r="S384" s="60">
        <f>AF384*VLOOKUP(B384,'Team Projections'!A:V,5,0)*J384</f>
        <v>92.699999999999989</v>
      </c>
      <c r="T384" s="60">
        <f>S384*AG384</f>
        <v>61.181999999999995</v>
      </c>
      <c r="U384" s="60">
        <f>AH384*S384</f>
        <v>760.13999999999987</v>
      </c>
      <c r="V384" s="59">
        <f>S384*AI384</f>
        <v>6.4889999999999999</v>
      </c>
      <c r="W384" s="58"/>
      <c r="X384" s="64"/>
      <c r="Y384" s="55"/>
      <c r="Z384" s="55"/>
      <c r="AA384" s="64"/>
      <c r="AB384" s="65"/>
      <c r="AC384" s="64">
        <v>7.4999999999999997E-2</v>
      </c>
      <c r="AD384" s="55">
        <v>4.5</v>
      </c>
      <c r="AE384" s="65">
        <v>4.4999999999999998E-2</v>
      </c>
      <c r="AF384" s="64">
        <v>0.2</v>
      </c>
      <c r="AG384" s="63">
        <v>0.66</v>
      </c>
      <c r="AH384" s="55">
        <v>8.1999999999999993</v>
      </c>
      <c r="AI384" s="65">
        <v>7.0000000000000007E-2</v>
      </c>
    </row>
    <row r="385" spans="1:35" ht="15.75" customHeight="1">
      <c r="A385" s="51" t="s">
        <v>544</v>
      </c>
      <c r="B385" s="52" t="s">
        <v>290</v>
      </c>
      <c r="C385" s="53"/>
      <c r="D385" s="70" t="s">
        <v>89</v>
      </c>
      <c r="E385" s="55">
        <f>(M385*0.04)+(N385*4)+(O385*-2)+(Q385*0.1)+(R385*6)+(T385*0.5)+(U385*0.1)+(V385*6)</f>
        <v>35.735849999999999</v>
      </c>
      <c r="F385" s="56"/>
      <c r="G385" s="55">
        <f>E385/J385</f>
        <v>2.38239</v>
      </c>
      <c r="H385" s="57"/>
      <c r="I385" s="58"/>
      <c r="J385" s="59">
        <v>15</v>
      </c>
      <c r="K385" s="67"/>
      <c r="L385" s="60"/>
      <c r="M385" s="60"/>
      <c r="N385" s="60"/>
      <c r="O385" s="57"/>
      <c r="P385" s="60"/>
      <c r="Q385" s="60"/>
      <c r="R385" s="59"/>
      <c r="S385" s="60">
        <f>AF385*VLOOKUP(B385,'Team Projections'!A:V,5,0)*J385</f>
        <v>27.81</v>
      </c>
      <c r="T385" s="60">
        <f>S385*AG385</f>
        <v>20.857499999999998</v>
      </c>
      <c r="U385" s="60">
        <f>AH385*S385</f>
        <v>194.67</v>
      </c>
      <c r="V385" s="59">
        <f>S385*AI385</f>
        <v>0.97335000000000005</v>
      </c>
      <c r="W385" s="58"/>
      <c r="X385" s="64"/>
      <c r="Y385" s="55"/>
      <c r="Z385" s="55"/>
      <c r="AA385" s="64"/>
      <c r="AB385" s="65"/>
      <c r="AC385" s="64"/>
      <c r="AD385" s="55"/>
      <c r="AE385" s="65"/>
      <c r="AF385" s="64">
        <v>0.06</v>
      </c>
      <c r="AG385" s="63">
        <f>VLOOKUP(A385,Indiv_Receiving!B:U,18,FALSE)/100</f>
        <v>0.75</v>
      </c>
      <c r="AH385" s="55">
        <f>VLOOKUP(A385,Indiv_Receiving!B:U,19,FALSE)</f>
        <v>7</v>
      </c>
      <c r="AI385" s="65">
        <v>3.5000000000000003E-2</v>
      </c>
    </row>
    <row r="386" spans="1:35" ht="15.75" customHeight="1">
      <c r="A386" s="68" t="s">
        <v>351</v>
      </c>
      <c r="B386" s="52" t="s">
        <v>290</v>
      </c>
      <c r="C386" s="53"/>
      <c r="D386" s="72" t="s">
        <v>89</v>
      </c>
      <c r="E386" s="55">
        <f>(M386*0.04)+(N386*4)+(O386*-2)+(Q386*0.1)+(R386*6)+(T386*0.5)+(U386*0.1)+(V386*6)</f>
        <v>31.865624999999994</v>
      </c>
      <c r="F386" s="56"/>
      <c r="G386" s="55">
        <f>E386/J386</f>
        <v>2.1243749999999997</v>
      </c>
      <c r="H386" s="57"/>
      <c r="I386" s="58"/>
      <c r="J386" s="59">
        <v>15</v>
      </c>
      <c r="K386" s="67"/>
      <c r="L386" s="60"/>
      <c r="M386" s="60"/>
      <c r="N386" s="60"/>
      <c r="O386" s="57"/>
      <c r="P386" s="60"/>
      <c r="Q386" s="60"/>
      <c r="R386" s="59"/>
      <c r="S386" s="60">
        <f>AF386*VLOOKUP(B386,'Team Projections'!A:V,5,0)*J386</f>
        <v>23.174999999999997</v>
      </c>
      <c r="T386" s="60">
        <f>S386*AG386</f>
        <v>15.063749999999999</v>
      </c>
      <c r="U386" s="60">
        <f>AH386*S386</f>
        <v>187.71749999999997</v>
      </c>
      <c r="V386" s="59">
        <f>S386*AI386</f>
        <v>0.92699999999999994</v>
      </c>
      <c r="W386" s="58"/>
      <c r="X386" s="64"/>
      <c r="Y386" s="55"/>
      <c r="Z386" s="55"/>
      <c r="AA386" s="64"/>
      <c r="AB386" s="65"/>
      <c r="AC386" s="64"/>
      <c r="AD386" s="55"/>
      <c r="AE386" s="65"/>
      <c r="AF386" s="64">
        <v>0.05</v>
      </c>
      <c r="AG386" s="63">
        <v>0.65</v>
      </c>
      <c r="AH386" s="55">
        <f>VLOOKUP(A386,Indiv_Receiving!B:U,19,FALSE)</f>
        <v>8.1</v>
      </c>
      <c r="AI386" s="65">
        <v>0.04</v>
      </c>
    </row>
    <row r="387" spans="1:35" ht="15.75" customHeight="1">
      <c r="A387" s="51" t="s">
        <v>560</v>
      </c>
      <c r="B387" s="52" t="s">
        <v>290</v>
      </c>
      <c r="C387" s="53"/>
      <c r="D387" s="70" t="s">
        <v>89</v>
      </c>
      <c r="E387" s="55">
        <f>(M387*0.04)+(N387*4)+(O387*-2)+(Q387*0.1)+(R387*6)+(T387*0.5)+(U387*0.1)+(V387*6)</f>
        <v>10.98495</v>
      </c>
      <c r="F387" s="56"/>
      <c r="G387" s="55">
        <f>E387/J387</f>
        <v>0.73232999999999993</v>
      </c>
      <c r="H387" s="57"/>
      <c r="I387" s="58"/>
      <c r="J387" s="59">
        <v>15</v>
      </c>
      <c r="K387" s="67"/>
      <c r="L387" s="60"/>
      <c r="M387" s="60"/>
      <c r="N387" s="60"/>
      <c r="O387" s="57"/>
      <c r="P387" s="60"/>
      <c r="Q387" s="60"/>
      <c r="R387" s="59"/>
      <c r="S387" s="60">
        <f>AF387*VLOOKUP(B387,'Team Projections'!A:V,5,0)*J387</f>
        <v>9.27</v>
      </c>
      <c r="T387" s="60">
        <f>S387*AG387</f>
        <v>6.0255000000000001</v>
      </c>
      <c r="U387" s="60">
        <f>AH387*S387</f>
        <v>60.254999999999995</v>
      </c>
      <c r="V387" s="59">
        <f>S387*AI387</f>
        <v>0.32445000000000002</v>
      </c>
      <c r="W387" s="58"/>
      <c r="X387" s="64"/>
      <c r="Y387" s="55"/>
      <c r="Z387" s="55"/>
      <c r="AA387" s="64"/>
      <c r="AB387" s="65"/>
      <c r="AC387" s="64"/>
      <c r="AD387" s="55"/>
      <c r="AE387" s="65"/>
      <c r="AF387" s="64">
        <v>0.02</v>
      </c>
      <c r="AG387" s="63">
        <v>0.65</v>
      </c>
      <c r="AH387" s="55">
        <v>6.5</v>
      </c>
      <c r="AI387" s="65">
        <v>3.5000000000000003E-2</v>
      </c>
    </row>
  </sheetData>
  <autoFilter ref="A1:AI387" xr:uid="{FA1B5966-8188-4E5D-8A67-D9F78BC289E7}">
    <sortState xmlns:xlrd2="http://schemas.microsoft.com/office/spreadsheetml/2017/richdata2" ref="A2:AI387">
      <sortCondition ref="B1:B387"/>
    </sortState>
  </autoFilter>
  <conditionalFormatting sqref="E1:E387">
    <cfRule type="colorScale" priority="110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1:G387">
    <cfRule type="colorScale" priority="110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1:K387">
    <cfRule type="colorScale" priority="110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1:L387">
    <cfRule type="colorScale" priority="11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1:M387">
    <cfRule type="colorScale" priority="11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1:N354">
    <cfRule type="colorScale" priority="115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55">
    <cfRule type="colorScale" priority="114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56:N386">
    <cfRule type="colorScale" priority="114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87">
    <cfRule type="colorScale" priority="114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1:P387">
    <cfRule type="colorScale" priority="11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1:Q387">
    <cfRule type="colorScale" priority="11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1:R387">
    <cfRule type="colorScale" priority="11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1:S387">
    <cfRule type="colorScale" priority="112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1:T387">
    <cfRule type="colorScale" priority="112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:U387">
    <cfRule type="colorScale" priority="112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1:V387">
    <cfRule type="colorScale" priority="11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:Y387">
    <cfRule type="colorScale" priority="11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1:Z387">
    <cfRule type="colorScale" priority="11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:AA387">
    <cfRule type="colorScale" priority="11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:AC10 AC387">
    <cfRule type="colorScale" priority="96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D1:AD10 AD387">
    <cfRule type="colorScale" priority="96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E1:AE10 AE387">
    <cfRule type="colorScale" priority="96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1:AF387">
    <cfRule type="colorScale" priority="11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1:AG387">
    <cfRule type="colorScale" priority="113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1:AH387">
    <cfRule type="colorScale" priority="114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I1:AI387">
    <cfRule type="colorScale" priority="114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1B33-472B-4562-AA4A-233379036BF0}">
  <sheetPr codeName="Sheet5"/>
  <dimension ref="A1:AP48"/>
  <sheetViews>
    <sheetView zoomScale="80" zoomScaleNormal="80" workbookViewId="0">
      <pane ySplit="1" topLeftCell="A2" activePane="bottomLeft" state="frozen"/>
      <selection pane="bottomLeft" activeCell="R6" sqref="R6"/>
    </sheetView>
  </sheetViews>
  <sheetFormatPr defaultRowHeight="15"/>
  <cols>
    <col min="1" max="1" width="20" bestFit="1" customWidth="1"/>
    <col min="3" max="3" width="9.140625" customWidth="1"/>
    <col min="5" max="5" width="9.140625" customWidth="1"/>
    <col min="8" max="8" width="9.140625" customWidth="1"/>
    <col min="9" max="10" width="9.140625" hidden="1" customWidth="1"/>
    <col min="11" max="11" width="9.85546875" bestFit="1" customWidth="1"/>
    <col min="16" max="16" width="1.28515625" customWidth="1"/>
    <col min="17" max="17" width="9.140625" style="12"/>
    <col min="30" max="30" width="1.140625" customWidth="1"/>
  </cols>
  <sheetData>
    <row r="1" spans="1:42" ht="16.5" thickTop="1" thickBot="1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s="3" t="s">
        <v>103</v>
      </c>
      <c r="M1" s="4" t="s">
        <v>97</v>
      </c>
      <c r="N1" s="3" t="s">
        <v>104</v>
      </c>
      <c r="O1" s="4" t="s">
        <v>97</v>
      </c>
      <c r="P1" s="5"/>
      <c r="Q1" s="6" t="s">
        <v>105</v>
      </c>
      <c r="R1" s="7" t="s">
        <v>106</v>
      </c>
      <c r="S1" s="7" t="s">
        <v>83</v>
      </c>
      <c r="T1" s="8" t="s">
        <v>84</v>
      </c>
      <c r="U1" s="8" t="s">
        <v>85</v>
      </c>
      <c r="V1" s="4" t="s">
        <v>86</v>
      </c>
      <c r="W1" s="8" t="s">
        <v>75</v>
      </c>
      <c r="X1" s="8" t="s">
        <v>76</v>
      </c>
      <c r="Y1" s="6" t="s">
        <v>77</v>
      </c>
      <c r="Z1" s="8" t="s">
        <v>78</v>
      </c>
      <c r="AA1" s="8" t="s">
        <v>79</v>
      </c>
      <c r="AB1" s="8" t="s">
        <v>80</v>
      </c>
      <c r="AC1" s="6" t="s">
        <v>81</v>
      </c>
      <c r="AD1" s="5"/>
      <c r="AE1" s="3" t="s">
        <v>107</v>
      </c>
      <c r="AF1" s="3" t="s">
        <v>108</v>
      </c>
      <c r="AG1" s="3" t="s">
        <v>109</v>
      </c>
      <c r="AH1" s="7" t="s">
        <v>71</v>
      </c>
      <c r="AI1" s="4" t="s">
        <v>110</v>
      </c>
      <c r="AJ1" s="9" t="s">
        <v>111</v>
      </c>
      <c r="AK1" s="7" t="s">
        <v>112</v>
      </c>
      <c r="AL1" s="4" t="s">
        <v>71</v>
      </c>
      <c r="AM1" s="9" t="s">
        <v>113</v>
      </c>
      <c r="AN1" s="9" t="s">
        <v>108</v>
      </c>
      <c r="AO1" s="3" t="s">
        <v>114</v>
      </c>
      <c r="AP1" s="10" t="s">
        <v>71</v>
      </c>
    </row>
    <row r="2" spans="1:42" ht="15.75" thickTop="1">
      <c r="A2" t="s">
        <v>115</v>
      </c>
      <c r="B2" t="s">
        <v>116</v>
      </c>
      <c r="D2" t="s">
        <v>88</v>
      </c>
      <c r="E2" t="s">
        <v>117</v>
      </c>
      <c r="F2">
        <v>12</v>
      </c>
      <c r="G2">
        <v>14.4</v>
      </c>
      <c r="H2" t="s">
        <v>99</v>
      </c>
      <c r="I2">
        <v>2.4</v>
      </c>
      <c r="J2" t="s">
        <v>118</v>
      </c>
      <c r="K2" s="11">
        <f>1.4*EXP(-G2/VLOOKUP(D2,Base_Rookies!A:O,15,FALSE))</f>
        <v>1.247663043905858</v>
      </c>
      <c r="L2" s="11">
        <f t="shared" ref="L2:L48" si="0">(T2*0.04)+(U2*4)+(V2*-2)+(X2*0.1)+(Y2*6)+(AA2*0.5)+(AB2*0.1)+(AC2*6)</f>
        <v>223.3316848591486</v>
      </c>
      <c r="M2">
        <v>1</v>
      </c>
      <c r="N2" s="12">
        <f t="shared" ref="N2:N48" si="1">L2/Q2</f>
        <v>13.958230303696787</v>
      </c>
      <c r="O2">
        <v>1</v>
      </c>
      <c r="Q2" s="12">
        <v>16</v>
      </c>
      <c r="R2" s="13">
        <f>VLOOKUP(D2,Base_Rookies!A:O,10,FALSE)*K2</f>
        <v>0</v>
      </c>
      <c r="S2" s="13">
        <f>VLOOKUP(D2,Base_Rookies!A:O,11,FALSE)*K2</f>
        <v>0</v>
      </c>
      <c r="T2" s="13">
        <f>VLOOKUP(D2,Base_Rookies!A:O,12,FALSE)*K2</f>
        <v>0</v>
      </c>
      <c r="U2" s="13">
        <f>VLOOKUP(D2,Base_Rookies!A:O,13,FALSE)*K2</f>
        <v>0</v>
      </c>
      <c r="V2" s="13">
        <f>VLOOKUP(D2,Base_Rookies!A:O,14,FALSE)*K2</f>
        <v>0</v>
      </c>
      <c r="W2" s="13">
        <f>VLOOKUP(D2,Base_Rookies!A:O,3,FALSE)*K2</f>
        <v>224.57934790305444</v>
      </c>
      <c r="X2" s="13">
        <f>VLOOKUP(D2,Base_Rookies!A:O,4,FALSE)*K2</f>
        <v>1060.5135873199793</v>
      </c>
      <c r="Y2" s="13">
        <f>VLOOKUP(D2,Base_Rookies!A:O,5,FALSE)*K2</f>
        <v>8.7336413073410064</v>
      </c>
      <c r="Z2" s="13">
        <f>VLOOKUP(D2,Base_Rookies!A:O,6,FALSE)*K2</f>
        <v>49.906521756234319</v>
      </c>
      <c r="AA2" s="13">
        <f>VLOOKUP(D2,Base_Rookies!A:O,7,FALSE)*K2</f>
        <v>31.19157609764645</v>
      </c>
      <c r="AB2" s="13">
        <f>VLOOKUP(D2,Base_Rookies!A:O,8,FALSE)*K2</f>
        <v>343.10733707411094</v>
      </c>
      <c r="AC2" s="13">
        <f>VLOOKUP(D2,Base_Rookies!A:O,9,FALSE)*K2</f>
        <v>2.4953260878117161</v>
      </c>
      <c r="AE2" s="14">
        <f t="shared" ref="AE2:AE48" si="2">IFERROR(R2/R2,0)</f>
        <v>0</v>
      </c>
      <c r="AF2" s="14">
        <f t="shared" ref="AF2:AF48" si="3">IFERROR(S2/R2,0)</f>
        <v>0</v>
      </c>
      <c r="AG2" s="12">
        <f t="shared" ref="AG2:AG48" si="4">IFERROR(T2/R2,0)</f>
        <v>0</v>
      </c>
      <c r="AH2" s="14">
        <f t="shared" ref="AH2:AH48" si="5">IFERROR(U2/R2,0)</f>
        <v>0</v>
      </c>
      <c r="AI2" s="14">
        <f t="shared" ref="AI2:AI48" si="6">IFERROR(V2/R2,0)</f>
        <v>0</v>
      </c>
      <c r="AJ2" s="14">
        <f t="shared" ref="AJ2:AJ48" si="7">IFERROR(W2/W2,0)</f>
        <v>1</v>
      </c>
      <c r="AK2" s="12">
        <f t="shared" ref="AK2:AK48" si="8">IFERROR(X2/W2,0)</f>
        <v>4.7222222222222223</v>
      </c>
      <c r="AL2" s="14">
        <f t="shared" ref="AL2:AL48" si="9">IFERROR(Y2/W2,0)</f>
        <v>3.888888888888889E-2</v>
      </c>
      <c r="AM2" s="14">
        <f t="shared" ref="AM2:AM48" si="10">IFERROR(Z2/Z2,0)</f>
        <v>1</v>
      </c>
      <c r="AN2" s="14">
        <f t="shared" ref="AN2:AN48" si="11">IFERROR(AA2/Z2,0)</f>
        <v>0.625</v>
      </c>
      <c r="AO2" s="12">
        <f t="shared" ref="AO2:AO48" si="12">IFERROR(AB2/Z2,0)</f>
        <v>6.875</v>
      </c>
      <c r="AP2" s="14">
        <f t="shared" ref="AP2:AP48" si="13">IFERROR(AC2/Z2,0)</f>
        <v>0.05</v>
      </c>
    </row>
    <row r="3" spans="1:42">
      <c r="A3" t="s">
        <v>119</v>
      </c>
      <c r="B3" t="s">
        <v>116</v>
      </c>
      <c r="D3" t="s">
        <v>89</v>
      </c>
      <c r="E3" t="s">
        <v>120</v>
      </c>
      <c r="F3">
        <v>43</v>
      </c>
      <c r="G3">
        <v>46.9</v>
      </c>
      <c r="H3" t="s">
        <v>99</v>
      </c>
      <c r="I3">
        <v>3.9</v>
      </c>
      <c r="J3" t="s">
        <v>121</v>
      </c>
      <c r="K3" s="11">
        <f>1.4*EXP(-G3/VLOOKUP(D3,Base_Rookies!A:O,15,FALSE))</f>
        <v>1.0014733208935838</v>
      </c>
      <c r="L3" s="11">
        <f t="shared" si="0"/>
        <v>200.29466417871674</v>
      </c>
      <c r="M3">
        <v>2</v>
      </c>
      <c r="N3" s="12">
        <f t="shared" si="1"/>
        <v>12.518416511169796</v>
      </c>
      <c r="O3">
        <v>2</v>
      </c>
      <c r="Q3" s="12">
        <v>16</v>
      </c>
      <c r="R3" s="13">
        <f>VLOOKUP(D3,Base_Rookies!A:O,10,FALSE)*K3</f>
        <v>0</v>
      </c>
      <c r="S3" s="13">
        <f>VLOOKUP(D3,Base_Rookies!A:O,11,FALSE)*K3</f>
        <v>0</v>
      </c>
      <c r="T3" s="13">
        <f>VLOOKUP(D3,Base_Rookies!A:O,12,FALSE)*K3</f>
        <v>0</v>
      </c>
      <c r="U3" s="13">
        <f>VLOOKUP(D3,Base_Rookies!A:O,13,FALSE)*K3</f>
        <v>0</v>
      </c>
      <c r="V3" s="13">
        <f>VLOOKUP(D3,Base_Rookies!A:O,14,FALSE)*K3</f>
        <v>0</v>
      </c>
      <c r="W3" s="13">
        <f>VLOOKUP(D3,Base_Rookies!A:O,3,FALSE)*K3</f>
        <v>5.0073666044679186</v>
      </c>
      <c r="X3" s="13">
        <f>VLOOKUP(D3,Base_Rookies!A:O,4,FALSE)*K3</f>
        <v>35.05156623127543</v>
      </c>
      <c r="Y3" s="13">
        <f>VLOOKUP(D3,Base_Rookies!A:O,5,FALSE)*K3</f>
        <v>0</v>
      </c>
      <c r="Z3" s="13">
        <f>VLOOKUP(D3,Base_Rookies!A:O,6,FALSE)*K3</f>
        <v>90.132598880422535</v>
      </c>
      <c r="AA3" s="13">
        <f>VLOOKUP(D3,Base_Rookies!A:O,7,FALSE)*K3</f>
        <v>65.095765858082942</v>
      </c>
      <c r="AB3" s="13">
        <f>VLOOKUP(D3,Base_Rookies!A:O,8,FALSE)*K3</f>
        <v>1101.6206529829421</v>
      </c>
      <c r="AC3" s="13">
        <f>VLOOKUP(D3,Base_Rookies!A:O,9,FALSE)*K3</f>
        <v>9.0132598880422545</v>
      </c>
      <c r="AE3" s="14">
        <f t="shared" si="2"/>
        <v>0</v>
      </c>
      <c r="AF3" s="14">
        <f t="shared" si="3"/>
        <v>0</v>
      </c>
      <c r="AG3" s="12">
        <f t="shared" si="4"/>
        <v>0</v>
      </c>
      <c r="AH3" s="14">
        <f t="shared" si="5"/>
        <v>0</v>
      </c>
      <c r="AI3" s="14">
        <f t="shared" si="6"/>
        <v>0</v>
      </c>
      <c r="AJ3" s="14">
        <f t="shared" si="7"/>
        <v>1</v>
      </c>
      <c r="AK3" s="12">
        <f t="shared" si="8"/>
        <v>7</v>
      </c>
      <c r="AL3" s="14">
        <f t="shared" si="9"/>
        <v>0</v>
      </c>
      <c r="AM3" s="14">
        <f t="shared" si="10"/>
        <v>1</v>
      </c>
      <c r="AN3" s="14">
        <f t="shared" si="11"/>
        <v>0.72222222222222221</v>
      </c>
      <c r="AO3" s="12">
        <f t="shared" si="12"/>
        <v>12.222222222222223</v>
      </c>
      <c r="AP3" s="14">
        <f t="shared" si="13"/>
        <v>0.1</v>
      </c>
    </row>
    <row r="4" spans="1:42">
      <c r="A4" t="s">
        <v>122</v>
      </c>
      <c r="B4" t="s">
        <v>116</v>
      </c>
      <c r="D4" t="s">
        <v>89</v>
      </c>
      <c r="E4" t="s">
        <v>123</v>
      </c>
      <c r="F4">
        <v>72</v>
      </c>
      <c r="G4">
        <v>73.099999999999994</v>
      </c>
      <c r="H4" t="s">
        <v>99</v>
      </c>
      <c r="I4">
        <v>1.1000000000000001</v>
      </c>
      <c r="J4" t="s">
        <v>124</v>
      </c>
      <c r="K4" s="11">
        <f>1.4*EXP(-G4/VLOOKUP(D4,Base_Rookies!A:O,15,FALSE))</f>
        <v>0.8305471151090259</v>
      </c>
      <c r="L4" s="11">
        <f t="shared" si="0"/>
        <v>166.10942302180518</v>
      </c>
      <c r="M4">
        <v>3</v>
      </c>
      <c r="N4" s="12">
        <f t="shared" si="1"/>
        <v>10.381838938862824</v>
      </c>
      <c r="O4">
        <v>3</v>
      </c>
      <c r="Q4" s="12">
        <v>16</v>
      </c>
      <c r="R4" s="13">
        <f>VLOOKUP(D4,Base_Rookies!A:O,10,FALSE)*K4</f>
        <v>0</v>
      </c>
      <c r="S4" s="13">
        <f>VLOOKUP(D4,Base_Rookies!A:O,11,FALSE)*K4</f>
        <v>0</v>
      </c>
      <c r="T4" s="13">
        <f>VLOOKUP(D4,Base_Rookies!A:O,12,FALSE)*K4</f>
        <v>0</v>
      </c>
      <c r="U4" s="13">
        <f>VLOOKUP(D4,Base_Rookies!A:O,13,FALSE)*K4</f>
        <v>0</v>
      </c>
      <c r="V4" s="13">
        <f>VLOOKUP(D4,Base_Rookies!A:O,14,FALSE)*K4</f>
        <v>0</v>
      </c>
      <c r="W4" s="13">
        <f>VLOOKUP(D4,Base_Rookies!A:O,3,FALSE)*K4</f>
        <v>4.1527355755451296</v>
      </c>
      <c r="X4" s="13">
        <f>VLOOKUP(D4,Base_Rookies!A:O,4,FALSE)*K4</f>
        <v>29.069149028815907</v>
      </c>
      <c r="Y4" s="13">
        <f>VLOOKUP(D4,Base_Rookies!A:O,5,FALSE)*K4</f>
        <v>0</v>
      </c>
      <c r="Z4" s="13">
        <f>VLOOKUP(D4,Base_Rookies!A:O,6,FALSE)*K4</f>
        <v>74.749240359812333</v>
      </c>
      <c r="AA4" s="13">
        <f>VLOOKUP(D4,Base_Rookies!A:O,7,FALSE)*K4</f>
        <v>53.985562482086685</v>
      </c>
      <c r="AB4" s="13">
        <f>VLOOKUP(D4,Base_Rookies!A:O,8,FALSE)*K4</f>
        <v>913.60182661992849</v>
      </c>
      <c r="AC4" s="13">
        <f>VLOOKUP(D4,Base_Rookies!A:O,9,FALSE)*K4</f>
        <v>7.4749240359812328</v>
      </c>
      <c r="AE4" s="14">
        <f t="shared" si="2"/>
        <v>0</v>
      </c>
      <c r="AF4" s="14">
        <f t="shared" si="3"/>
        <v>0</v>
      </c>
      <c r="AG4" s="12">
        <f t="shared" si="4"/>
        <v>0</v>
      </c>
      <c r="AH4" s="14">
        <f t="shared" si="5"/>
        <v>0</v>
      </c>
      <c r="AI4" s="14">
        <f t="shared" si="6"/>
        <v>0</v>
      </c>
      <c r="AJ4" s="14">
        <f t="shared" si="7"/>
        <v>1</v>
      </c>
      <c r="AK4" s="12">
        <f t="shared" si="8"/>
        <v>7</v>
      </c>
      <c r="AL4" s="14">
        <f t="shared" si="9"/>
        <v>0</v>
      </c>
      <c r="AM4" s="14">
        <f t="shared" si="10"/>
        <v>1</v>
      </c>
      <c r="AN4" s="14">
        <f t="shared" si="11"/>
        <v>0.72222222222222221</v>
      </c>
      <c r="AO4" s="12">
        <f t="shared" si="12"/>
        <v>12.222222222222221</v>
      </c>
      <c r="AP4" s="14">
        <f t="shared" si="13"/>
        <v>9.9999999999999992E-2</v>
      </c>
    </row>
    <row r="5" spans="1:42">
      <c r="A5" t="s">
        <v>125</v>
      </c>
      <c r="B5" t="s">
        <v>116</v>
      </c>
      <c r="D5" t="s">
        <v>89</v>
      </c>
      <c r="E5" t="s">
        <v>126</v>
      </c>
      <c r="F5">
        <v>73</v>
      </c>
      <c r="G5">
        <v>78.2</v>
      </c>
      <c r="H5" t="s">
        <v>99</v>
      </c>
      <c r="I5">
        <v>5.2</v>
      </c>
      <c r="J5" t="s">
        <v>127</v>
      </c>
      <c r="K5" s="11">
        <f>1.4*EXP(-G5/VLOOKUP(D5,Base_Rookies!A:O,15,FALSE))</f>
        <v>0.8008359239177032</v>
      </c>
      <c r="L5" s="11">
        <f t="shared" si="0"/>
        <v>160.16718478354065</v>
      </c>
      <c r="M5">
        <v>4</v>
      </c>
      <c r="N5" s="12">
        <f t="shared" si="1"/>
        <v>10.010449048971291</v>
      </c>
      <c r="O5">
        <v>4</v>
      </c>
      <c r="Q5" s="12">
        <v>16</v>
      </c>
      <c r="R5" s="13">
        <f>VLOOKUP(D5,Base_Rookies!A:O,10,FALSE)*K5</f>
        <v>0</v>
      </c>
      <c r="S5" s="13">
        <f>VLOOKUP(D5,Base_Rookies!A:O,11,FALSE)*K5</f>
        <v>0</v>
      </c>
      <c r="T5" s="13">
        <f>VLOOKUP(D5,Base_Rookies!A:O,12,FALSE)*K5</f>
        <v>0</v>
      </c>
      <c r="U5" s="13">
        <f>VLOOKUP(D5,Base_Rookies!A:O,13,FALSE)*K5</f>
        <v>0</v>
      </c>
      <c r="V5" s="13">
        <f>VLOOKUP(D5,Base_Rookies!A:O,14,FALSE)*K5</f>
        <v>0</v>
      </c>
      <c r="W5" s="13">
        <f>VLOOKUP(D5,Base_Rookies!A:O,3,FALSE)*K5</f>
        <v>4.0041796195885162</v>
      </c>
      <c r="X5" s="13">
        <f>VLOOKUP(D5,Base_Rookies!A:O,4,FALSE)*K5</f>
        <v>28.029257337119613</v>
      </c>
      <c r="Y5" s="13">
        <f>VLOOKUP(D5,Base_Rookies!A:O,5,FALSE)*K5</f>
        <v>0</v>
      </c>
      <c r="Z5" s="13">
        <f>VLOOKUP(D5,Base_Rookies!A:O,6,FALSE)*K5</f>
        <v>72.075233152593285</v>
      </c>
      <c r="AA5" s="13">
        <f>VLOOKUP(D5,Base_Rookies!A:O,7,FALSE)*K5</f>
        <v>52.054335054650707</v>
      </c>
      <c r="AB5" s="13">
        <f>VLOOKUP(D5,Base_Rookies!A:O,8,FALSE)*K5</f>
        <v>880.91951630947347</v>
      </c>
      <c r="AC5" s="13">
        <f>VLOOKUP(D5,Base_Rookies!A:O,9,FALSE)*K5</f>
        <v>7.207523315259329</v>
      </c>
      <c r="AE5" s="14">
        <f t="shared" si="2"/>
        <v>0</v>
      </c>
      <c r="AF5" s="14">
        <f t="shared" si="3"/>
        <v>0</v>
      </c>
      <c r="AG5" s="12">
        <f t="shared" si="4"/>
        <v>0</v>
      </c>
      <c r="AH5" s="14">
        <f t="shared" si="5"/>
        <v>0</v>
      </c>
      <c r="AI5" s="14">
        <f t="shared" si="6"/>
        <v>0</v>
      </c>
      <c r="AJ5" s="14">
        <f t="shared" si="7"/>
        <v>1</v>
      </c>
      <c r="AK5" s="12">
        <f t="shared" si="8"/>
        <v>7</v>
      </c>
      <c r="AL5" s="14">
        <f t="shared" si="9"/>
        <v>0</v>
      </c>
      <c r="AM5" s="14">
        <f t="shared" si="10"/>
        <v>1</v>
      </c>
      <c r="AN5" s="14">
        <f t="shared" si="11"/>
        <v>0.72222222222222221</v>
      </c>
      <c r="AO5" s="12">
        <f t="shared" si="12"/>
        <v>12.222222222222221</v>
      </c>
      <c r="AP5" s="14">
        <f t="shared" si="13"/>
        <v>0.1</v>
      </c>
    </row>
    <row r="6" spans="1:42">
      <c r="A6" t="s">
        <v>128</v>
      </c>
      <c r="B6" t="s">
        <v>116</v>
      </c>
      <c r="D6" t="s">
        <v>90</v>
      </c>
      <c r="E6" t="s">
        <v>129</v>
      </c>
      <c r="F6">
        <v>139</v>
      </c>
      <c r="G6">
        <v>153</v>
      </c>
      <c r="H6" t="s">
        <v>99</v>
      </c>
      <c r="I6">
        <v>14</v>
      </c>
      <c r="J6" t="s">
        <v>130</v>
      </c>
      <c r="K6" s="11">
        <f>1.4*EXP(-G6/VLOOKUP(D6,Base_Rookies!A:O,15,FALSE))</f>
        <v>0.75917135463957652</v>
      </c>
      <c r="L6" s="11">
        <f t="shared" si="0"/>
        <v>159.42598447431106</v>
      </c>
      <c r="M6">
        <v>5</v>
      </c>
      <c r="N6" s="12">
        <f t="shared" si="1"/>
        <v>9.9641240296444415</v>
      </c>
      <c r="O6">
        <v>5</v>
      </c>
      <c r="Q6" s="12">
        <v>16</v>
      </c>
      <c r="R6" s="13">
        <f>VLOOKUP(D6,Base_Rookies!A:O,10,FALSE)*K6</f>
        <v>379.58567731978826</v>
      </c>
      <c r="S6" s="13">
        <f>VLOOKUP(D6,Base_Rookies!A:O,11,FALSE)*K6</f>
        <v>239.1389767114666</v>
      </c>
      <c r="T6" s="13">
        <f>VLOOKUP(D6,Base_Rookies!A:O,12,FALSE)*K6</f>
        <v>2429.3483348466448</v>
      </c>
      <c r="U6" s="13">
        <f>VLOOKUP(D6,Base_Rookies!A:O,13,FALSE)*K6</f>
        <v>13.665084383512378</v>
      </c>
      <c r="V6" s="13">
        <f>VLOOKUP(D6,Base_Rookies!A:O,14,FALSE)*K6</f>
        <v>9.1100562556749178</v>
      </c>
      <c r="W6" s="13">
        <f>VLOOKUP(D6,Base_Rookies!A:O,3,FALSE)*K6</f>
        <v>30.366854185583062</v>
      </c>
      <c r="X6" s="13">
        <f>VLOOKUP(D6,Base_Rookies!A:O,4,FALSE)*K6</f>
        <v>167.01769802070683</v>
      </c>
      <c r="Y6" s="13">
        <f>VLOOKUP(D6,Base_Rookies!A:O,5,FALSE)*K6</f>
        <v>1.518342709279153</v>
      </c>
      <c r="Z6" s="13">
        <f>VLOOKUP(D6,Base_Rookies!A:O,6,FALSE)*K6</f>
        <v>0</v>
      </c>
      <c r="AA6" s="13">
        <f>VLOOKUP(D6,Base_Rookies!A:O,7,FALSE)*K6</f>
        <v>0</v>
      </c>
      <c r="AB6" s="13">
        <f>VLOOKUP(D6,Base_Rookies!A:O,8,FALSE)*K6</f>
        <v>0</v>
      </c>
      <c r="AC6" s="13">
        <f>VLOOKUP(D6,Base_Rookies!A:O,9,FALSE)*K6</f>
        <v>0</v>
      </c>
      <c r="AE6" s="14">
        <f t="shared" si="2"/>
        <v>1</v>
      </c>
      <c r="AF6" s="14">
        <f t="shared" si="3"/>
        <v>0.63</v>
      </c>
      <c r="AG6" s="12">
        <f t="shared" si="4"/>
        <v>6.3999999999999995</v>
      </c>
      <c r="AH6" s="14">
        <f t="shared" si="5"/>
        <v>3.5999999999999997E-2</v>
      </c>
      <c r="AI6" s="14">
        <f t="shared" si="6"/>
        <v>2.4E-2</v>
      </c>
      <c r="AJ6" s="14">
        <f t="shared" si="7"/>
        <v>1</v>
      </c>
      <c r="AK6" s="12">
        <f t="shared" si="8"/>
        <v>5.5</v>
      </c>
      <c r="AL6" s="14">
        <f t="shared" si="9"/>
        <v>4.9999999999999996E-2</v>
      </c>
      <c r="AM6" s="14">
        <f t="shared" si="10"/>
        <v>0</v>
      </c>
      <c r="AN6" s="14">
        <f t="shared" si="11"/>
        <v>0</v>
      </c>
      <c r="AO6" s="12">
        <f t="shared" si="12"/>
        <v>0</v>
      </c>
      <c r="AP6" s="14">
        <f t="shared" si="13"/>
        <v>0</v>
      </c>
    </row>
    <row r="7" spans="1:42">
      <c r="A7" t="s">
        <v>131</v>
      </c>
      <c r="B7" t="s">
        <v>116</v>
      </c>
      <c r="D7" t="s">
        <v>88</v>
      </c>
      <c r="E7" t="s">
        <v>132</v>
      </c>
      <c r="F7">
        <v>55</v>
      </c>
      <c r="G7">
        <v>59.5</v>
      </c>
      <c r="H7" t="s">
        <v>99</v>
      </c>
      <c r="I7">
        <v>4.5</v>
      </c>
      <c r="J7" t="s">
        <v>133</v>
      </c>
      <c r="K7" s="11">
        <f>1.4*EXP(-G7/VLOOKUP(D7,Base_Rookies!A:O,15,FALSE))</f>
        <v>0.86976887514644641</v>
      </c>
      <c r="L7" s="11">
        <f t="shared" si="0"/>
        <v>155.68862865121392</v>
      </c>
      <c r="M7">
        <v>6</v>
      </c>
      <c r="N7" s="12">
        <f t="shared" si="1"/>
        <v>9.7305392907008699</v>
      </c>
      <c r="O7">
        <v>6</v>
      </c>
      <c r="Q7" s="12">
        <v>16</v>
      </c>
      <c r="R7" s="13">
        <f>VLOOKUP(D7,Base_Rookies!A:O,10,FALSE)*K7</f>
        <v>0</v>
      </c>
      <c r="S7" s="13">
        <f>VLOOKUP(D7,Base_Rookies!A:O,11,FALSE)*K7</f>
        <v>0</v>
      </c>
      <c r="T7" s="13">
        <f>VLOOKUP(D7,Base_Rookies!A:O,12,FALSE)*K7</f>
        <v>0</v>
      </c>
      <c r="U7" s="13">
        <f>VLOOKUP(D7,Base_Rookies!A:O,13,FALSE)*K7</f>
        <v>0</v>
      </c>
      <c r="V7" s="13">
        <f>VLOOKUP(D7,Base_Rookies!A:O,14,FALSE)*K7</f>
        <v>0</v>
      </c>
      <c r="W7" s="13">
        <f>VLOOKUP(D7,Base_Rookies!A:O,3,FALSE)*K7</f>
        <v>156.55839752636035</v>
      </c>
      <c r="X7" s="13">
        <f>VLOOKUP(D7,Base_Rookies!A:O,4,FALSE)*K7</f>
        <v>739.30354387447949</v>
      </c>
      <c r="Y7" s="13">
        <f>VLOOKUP(D7,Base_Rookies!A:O,5,FALSE)*K7</f>
        <v>6.0883821260251247</v>
      </c>
      <c r="Z7" s="13">
        <f>VLOOKUP(D7,Base_Rookies!A:O,6,FALSE)*K7</f>
        <v>34.790755005857854</v>
      </c>
      <c r="AA7" s="13">
        <f>VLOOKUP(D7,Base_Rookies!A:O,7,FALSE)*K7</f>
        <v>21.744221878661161</v>
      </c>
      <c r="AB7" s="13">
        <f>VLOOKUP(D7,Base_Rookies!A:O,8,FALSE)*K7</f>
        <v>239.18644066527276</v>
      </c>
      <c r="AC7" s="13">
        <f>VLOOKUP(D7,Base_Rookies!A:O,9,FALSE)*K7</f>
        <v>1.7395377502928928</v>
      </c>
      <c r="AE7" s="14">
        <f t="shared" si="2"/>
        <v>0</v>
      </c>
      <c r="AF7" s="14">
        <f t="shared" si="3"/>
        <v>0</v>
      </c>
      <c r="AG7" s="12">
        <f t="shared" si="4"/>
        <v>0</v>
      </c>
      <c r="AH7" s="14">
        <f t="shared" si="5"/>
        <v>0</v>
      </c>
      <c r="AI7" s="14">
        <f t="shared" si="6"/>
        <v>0</v>
      </c>
      <c r="AJ7" s="14">
        <f t="shared" si="7"/>
        <v>1</v>
      </c>
      <c r="AK7" s="12">
        <f t="shared" si="8"/>
        <v>4.7222222222222223</v>
      </c>
      <c r="AL7" s="14">
        <f t="shared" si="9"/>
        <v>3.888888888888889E-2</v>
      </c>
      <c r="AM7" s="14">
        <f t="shared" si="10"/>
        <v>1</v>
      </c>
      <c r="AN7" s="14">
        <f t="shared" si="11"/>
        <v>0.62500000000000011</v>
      </c>
      <c r="AO7" s="12">
        <f t="shared" si="12"/>
        <v>6.875</v>
      </c>
      <c r="AP7" s="14">
        <f t="shared" si="13"/>
        <v>0.05</v>
      </c>
    </row>
    <row r="8" spans="1:42">
      <c r="A8" t="s">
        <v>134</v>
      </c>
      <c r="B8" t="s">
        <v>116</v>
      </c>
      <c r="D8" t="s">
        <v>90</v>
      </c>
      <c r="E8" t="s">
        <v>135</v>
      </c>
      <c r="F8">
        <v>164</v>
      </c>
      <c r="G8">
        <v>169.9</v>
      </c>
      <c r="H8" t="s">
        <v>99</v>
      </c>
      <c r="I8">
        <v>5.9</v>
      </c>
      <c r="J8" t="s">
        <v>136</v>
      </c>
      <c r="K8" s="11">
        <f>1.4*EXP(-G8/VLOOKUP(D8,Base_Rookies!A:O,15,FALSE))</f>
        <v>0.70954755157621952</v>
      </c>
      <c r="L8" s="11">
        <f t="shared" si="0"/>
        <v>149.00498583100608</v>
      </c>
      <c r="M8">
        <v>7</v>
      </c>
      <c r="N8" s="12">
        <f t="shared" si="1"/>
        <v>9.3128116144378801</v>
      </c>
      <c r="O8">
        <v>7</v>
      </c>
      <c r="Q8" s="12">
        <v>16</v>
      </c>
      <c r="R8" s="13">
        <f>VLOOKUP(D8,Base_Rookies!A:O,10,FALSE)*K8</f>
        <v>354.77377578810973</v>
      </c>
      <c r="S8" s="13">
        <f>VLOOKUP(D8,Base_Rookies!A:O,11,FALSE)*K8</f>
        <v>223.50747874650915</v>
      </c>
      <c r="T8" s="13">
        <f>VLOOKUP(D8,Base_Rookies!A:O,12,FALSE)*K8</f>
        <v>2270.5521650439023</v>
      </c>
      <c r="U8" s="13">
        <f>VLOOKUP(D8,Base_Rookies!A:O,13,FALSE)*K8</f>
        <v>12.771855928371952</v>
      </c>
      <c r="V8" s="13">
        <f>VLOOKUP(D8,Base_Rookies!A:O,14,FALSE)*K8</f>
        <v>8.5145706189146342</v>
      </c>
      <c r="W8" s="13">
        <f>VLOOKUP(D8,Base_Rookies!A:O,3,FALSE)*K8</f>
        <v>28.381902063048781</v>
      </c>
      <c r="X8" s="13">
        <f>VLOOKUP(D8,Base_Rookies!A:O,4,FALSE)*K8</f>
        <v>156.1004613467683</v>
      </c>
      <c r="Y8" s="13">
        <f>VLOOKUP(D8,Base_Rookies!A:O,5,FALSE)*K8</f>
        <v>1.419095103152439</v>
      </c>
      <c r="Z8" s="13">
        <f>VLOOKUP(D8,Base_Rookies!A:O,6,FALSE)*K8</f>
        <v>0</v>
      </c>
      <c r="AA8" s="13">
        <f>VLOOKUP(D8,Base_Rookies!A:O,7,FALSE)*K8</f>
        <v>0</v>
      </c>
      <c r="AB8" s="13">
        <f>VLOOKUP(D8,Base_Rookies!A:O,8,FALSE)*K8</f>
        <v>0</v>
      </c>
      <c r="AC8" s="13">
        <f>VLOOKUP(D8,Base_Rookies!A:O,9,FALSE)*K8</f>
        <v>0</v>
      </c>
      <c r="AE8" s="14">
        <f t="shared" si="2"/>
        <v>1</v>
      </c>
      <c r="AF8" s="14">
        <f t="shared" si="3"/>
        <v>0.63</v>
      </c>
      <c r="AG8" s="12">
        <f t="shared" si="4"/>
        <v>6.4</v>
      </c>
      <c r="AH8" s="14">
        <f t="shared" si="5"/>
        <v>3.6000000000000004E-2</v>
      </c>
      <c r="AI8" s="14">
        <f t="shared" si="6"/>
        <v>2.4E-2</v>
      </c>
      <c r="AJ8" s="14">
        <f t="shared" si="7"/>
        <v>1</v>
      </c>
      <c r="AK8" s="12">
        <f t="shared" si="8"/>
        <v>5.5</v>
      </c>
      <c r="AL8" s="14">
        <f t="shared" si="9"/>
        <v>0.05</v>
      </c>
      <c r="AM8" s="14">
        <f t="shared" si="10"/>
        <v>0</v>
      </c>
      <c r="AN8" s="14">
        <f t="shared" si="11"/>
        <v>0</v>
      </c>
      <c r="AO8" s="12">
        <f t="shared" si="12"/>
        <v>0</v>
      </c>
      <c r="AP8" s="14">
        <f t="shared" si="13"/>
        <v>0</v>
      </c>
    </row>
    <row r="9" spans="1:42">
      <c r="A9" t="s">
        <v>137</v>
      </c>
      <c r="B9" t="s">
        <v>116</v>
      </c>
      <c r="D9" t="s">
        <v>88</v>
      </c>
      <c r="E9" t="s">
        <v>138</v>
      </c>
      <c r="F9">
        <v>61</v>
      </c>
      <c r="G9">
        <v>65.8</v>
      </c>
      <c r="H9" t="s">
        <v>99</v>
      </c>
      <c r="I9">
        <v>4.8</v>
      </c>
      <c r="J9" t="s">
        <v>139</v>
      </c>
      <c r="K9" s="11">
        <f>1.4*EXP(-G9/VLOOKUP(D9,Base_Rookies!A:O,15,FALSE))</f>
        <v>0.82701887283472131</v>
      </c>
      <c r="L9" s="11">
        <f t="shared" si="0"/>
        <v>148.03637823741511</v>
      </c>
      <c r="M9">
        <v>8</v>
      </c>
      <c r="N9" s="12">
        <f t="shared" si="1"/>
        <v>9.2522736398384442</v>
      </c>
      <c r="O9">
        <v>8</v>
      </c>
      <c r="Q9" s="12">
        <v>16</v>
      </c>
      <c r="R9" s="13">
        <f>VLOOKUP(D9,Base_Rookies!A:O,10,FALSE)*K9</f>
        <v>0</v>
      </c>
      <c r="S9" s="13">
        <f>VLOOKUP(D9,Base_Rookies!A:O,11,FALSE)*K9</f>
        <v>0</v>
      </c>
      <c r="T9" s="13">
        <f>VLOOKUP(D9,Base_Rookies!A:O,12,FALSE)*K9</f>
        <v>0</v>
      </c>
      <c r="U9" s="13">
        <f>VLOOKUP(D9,Base_Rookies!A:O,13,FALSE)*K9</f>
        <v>0</v>
      </c>
      <c r="V9" s="13">
        <f>VLOOKUP(D9,Base_Rookies!A:O,14,FALSE)*K9</f>
        <v>0</v>
      </c>
      <c r="W9" s="13">
        <f>VLOOKUP(D9,Base_Rookies!A:O,3,FALSE)*K9</f>
        <v>148.86339711024985</v>
      </c>
      <c r="X9" s="13">
        <f>VLOOKUP(D9,Base_Rookies!A:O,4,FALSE)*K9</f>
        <v>702.96604190951314</v>
      </c>
      <c r="Y9" s="13">
        <f>VLOOKUP(D9,Base_Rookies!A:O,5,FALSE)*K9</f>
        <v>5.7891321098430488</v>
      </c>
      <c r="Z9" s="13">
        <f>VLOOKUP(D9,Base_Rookies!A:O,6,FALSE)*K9</f>
        <v>33.080754913388851</v>
      </c>
      <c r="AA9" s="13">
        <f>VLOOKUP(D9,Base_Rookies!A:O,7,FALSE)*K9</f>
        <v>20.675471820868033</v>
      </c>
      <c r="AB9" s="13">
        <f>VLOOKUP(D9,Base_Rookies!A:O,8,FALSE)*K9</f>
        <v>227.43019002954836</v>
      </c>
      <c r="AC9" s="13">
        <f>VLOOKUP(D9,Base_Rookies!A:O,9,FALSE)*K9</f>
        <v>1.6540377456694426</v>
      </c>
      <c r="AE9" s="14">
        <f t="shared" si="2"/>
        <v>0</v>
      </c>
      <c r="AF9" s="14">
        <f t="shared" si="3"/>
        <v>0</v>
      </c>
      <c r="AG9" s="12">
        <f t="shared" si="4"/>
        <v>0</v>
      </c>
      <c r="AH9" s="14">
        <f t="shared" si="5"/>
        <v>0</v>
      </c>
      <c r="AI9" s="14">
        <f t="shared" si="6"/>
        <v>0</v>
      </c>
      <c r="AJ9" s="14">
        <f t="shared" si="7"/>
        <v>1</v>
      </c>
      <c r="AK9" s="12">
        <f t="shared" si="8"/>
        <v>4.7222222222222223</v>
      </c>
      <c r="AL9" s="14">
        <f t="shared" si="9"/>
        <v>3.8888888888888883E-2</v>
      </c>
      <c r="AM9" s="14">
        <f t="shared" si="10"/>
        <v>1</v>
      </c>
      <c r="AN9" s="14">
        <f t="shared" si="11"/>
        <v>0.625</v>
      </c>
      <c r="AO9" s="12">
        <f t="shared" si="12"/>
        <v>6.875</v>
      </c>
      <c r="AP9" s="14">
        <f t="shared" si="13"/>
        <v>0.05</v>
      </c>
    </row>
    <row r="10" spans="1:42">
      <c r="A10" t="s">
        <v>140</v>
      </c>
      <c r="B10" t="s">
        <v>116</v>
      </c>
      <c r="D10" t="s">
        <v>88</v>
      </c>
      <c r="E10" t="s">
        <v>141</v>
      </c>
      <c r="F10">
        <v>59</v>
      </c>
      <c r="G10">
        <v>67.5</v>
      </c>
      <c r="H10" t="s">
        <v>99</v>
      </c>
      <c r="I10">
        <v>8.5</v>
      </c>
      <c r="J10" t="s">
        <v>142</v>
      </c>
      <c r="K10" s="11">
        <f>1.4*EXP(-G10/VLOOKUP(D10,Base_Rookies!A:O,15,FALSE))</f>
        <v>0.81584755332358549</v>
      </c>
      <c r="L10" s="11">
        <f t="shared" si="0"/>
        <v>146.03671204492181</v>
      </c>
      <c r="M10">
        <v>9</v>
      </c>
      <c r="N10" s="12">
        <f t="shared" si="1"/>
        <v>9.1272945028076133</v>
      </c>
      <c r="O10">
        <v>9</v>
      </c>
      <c r="Q10" s="12">
        <v>16</v>
      </c>
      <c r="R10" s="13">
        <f>VLOOKUP(D10,Base_Rookies!A:O,10,FALSE)*K10</f>
        <v>0</v>
      </c>
      <c r="S10" s="13">
        <f>VLOOKUP(D10,Base_Rookies!A:O,11,FALSE)*K10</f>
        <v>0</v>
      </c>
      <c r="T10" s="13">
        <f>VLOOKUP(D10,Base_Rookies!A:O,12,FALSE)*K10</f>
        <v>0</v>
      </c>
      <c r="U10" s="13">
        <f>VLOOKUP(D10,Base_Rookies!A:O,13,FALSE)*K10</f>
        <v>0</v>
      </c>
      <c r="V10" s="13">
        <f>VLOOKUP(D10,Base_Rookies!A:O,14,FALSE)*K10</f>
        <v>0</v>
      </c>
      <c r="W10" s="13">
        <f>VLOOKUP(D10,Base_Rookies!A:O,3,FALSE)*K10</f>
        <v>146.85255959824539</v>
      </c>
      <c r="X10" s="13">
        <f>VLOOKUP(D10,Base_Rookies!A:O,4,FALSE)*K10</f>
        <v>693.47042032504771</v>
      </c>
      <c r="Y10" s="13">
        <f>VLOOKUP(D10,Base_Rookies!A:O,5,FALSE)*K10</f>
        <v>5.7109328732650981</v>
      </c>
      <c r="Z10" s="13">
        <f>VLOOKUP(D10,Base_Rookies!A:O,6,FALSE)*K10</f>
        <v>32.633902132943419</v>
      </c>
      <c r="AA10" s="13">
        <f>VLOOKUP(D10,Base_Rookies!A:O,7,FALSE)*K10</f>
        <v>20.396188833089639</v>
      </c>
      <c r="AB10" s="13">
        <f>VLOOKUP(D10,Base_Rookies!A:O,8,FALSE)*K10</f>
        <v>224.35807716398602</v>
      </c>
      <c r="AC10" s="13">
        <f>VLOOKUP(D10,Base_Rookies!A:O,9,FALSE)*K10</f>
        <v>1.631695106647171</v>
      </c>
      <c r="AE10" s="14">
        <f t="shared" si="2"/>
        <v>0</v>
      </c>
      <c r="AF10" s="14">
        <f t="shared" si="3"/>
        <v>0</v>
      </c>
      <c r="AG10" s="12">
        <f t="shared" si="4"/>
        <v>0</v>
      </c>
      <c r="AH10" s="14">
        <f t="shared" si="5"/>
        <v>0</v>
      </c>
      <c r="AI10" s="14">
        <f t="shared" si="6"/>
        <v>0</v>
      </c>
      <c r="AJ10" s="14">
        <f t="shared" si="7"/>
        <v>1</v>
      </c>
      <c r="AK10" s="12">
        <f t="shared" si="8"/>
        <v>4.7222222222222223</v>
      </c>
      <c r="AL10" s="14">
        <f t="shared" si="9"/>
        <v>3.8888888888888883E-2</v>
      </c>
      <c r="AM10" s="14">
        <f t="shared" si="10"/>
        <v>1</v>
      </c>
      <c r="AN10" s="14">
        <f t="shared" si="11"/>
        <v>0.625</v>
      </c>
      <c r="AO10" s="12">
        <f t="shared" si="12"/>
        <v>6.8750000000000009</v>
      </c>
      <c r="AP10" s="14">
        <f t="shared" si="13"/>
        <v>0.05</v>
      </c>
    </row>
    <row r="11" spans="1:42">
      <c r="A11" t="s">
        <v>143</v>
      </c>
      <c r="B11" t="s">
        <v>116</v>
      </c>
      <c r="D11" t="s">
        <v>89</v>
      </c>
      <c r="E11" t="s">
        <v>144</v>
      </c>
      <c r="F11">
        <v>89</v>
      </c>
      <c r="G11">
        <v>94.3</v>
      </c>
      <c r="H11" t="s">
        <v>99</v>
      </c>
      <c r="I11">
        <v>5.3</v>
      </c>
      <c r="J11" t="s">
        <v>145</v>
      </c>
      <c r="K11" s="11">
        <f>1.4*EXP(-G11/VLOOKUP(D11,Base_Rookies!A:O,15,FALSE))</f>
        <v>0.71383802940458774</v>
      </c>
      <c r="L11" s="11">
        <f t="shared" si="0"/>
        <v>142.76760588091756</v>
      </c>
      <c r="M11">
        <v>10</v>
      </c>
      <c r="N11" s="12">
        <f t="shared" si="1"/>
        <v>8.9229753675573473</v>
      </c>
      <c r="O11">
        <v>10</v>
      </c>
      <c r="Q11" s="12">
        <v>16</v>
      </c>
      <c r="R11" s="13">
        <f>VLOOKUP(D11,Base_Rookies!A:O,10,FALSE)*K11</f>
        <v>0</v>
      </c>
      <c r="S11" s="13">
        <f>VLOOKUP(D11,Base_Rookies!A:O,11,FALSE)*K11</f>
        <v>0</v>
      </c>
      <c r="T11" s="13">
        <f>VLOOKUP(D11,Base_Rookies!A:O,12,FALSE)*K11</f>
        <v>0</v>
      </c>
      <c r="U11" s="13">
        <f>VLOOKUP(D11,Base_Rookies!A:O,13,FALSE)*K11</f>
        <v>0</v>
      </c>
      <c r="V11" s="13">
        <f>VLOOKUP(D11,Base_Rookies!A:O,14,FALSE)*K11</f>
        <v>0</v>
      </c>
      <c r="W11" s="13">
        <f>VLOOKUP(D11,Base_Rookies!A:O,3,FALSE)*K11</f>
        <v>3.5691901470229386</v>
      </c>
      <c r="X11" s="13">
        <f>VLOOKUP(D11,Base_Rookies!A:O,4,FALSE)*K11</f>
        <v>24.984331029160572</v>
      </c>
      <c r="Y11" s="13">
        <f>VLOOKUP(D11,Base_Rookies!A:O,5,FALSE)*K11</f>
        <v>0</v>
      </c>
      <c r="Z11" s="13">
        <f>VLOOKUP(D11,Base_Rookies!A:O,6,FALSE)*K11</f>
        <v>64.245422646412891</v>
      </c>
      <c r="AA11" s="13">
        <f>VLOOKUP(D11,Base_Rookies!A:O,7,FALSE)*K11</f>
        <v>46.3994719112982</v>
      </c>
      <c r="AB11" s="13">
        <f>VLOOKUP(D11,Base_Rookies!A:O,8,FALSE)*K11</f>
        <v>785.22183234504655</v>
      </c>
      <c r="AC11" s="13">
        <f>VLOOKUP(D11,Base_Rookies!A:O,9,FALSE)*K11</f>
        <v>6.42454226464129</v>
      </c>
      <c r="AE11" s="14">
        <f t="shared" si="2"/>
        <v>0</v>
      </c>
      <c r="AF11" s="14">
        <f t="shared" si="3"/>
        <v>0</v>
      </c>
      <c r="AG11" s="12">
        <f t="shared" si="4"/>
        <v>0</v>
      </c>
      <c r="AH11" s="14">
        <f t="shared" si="5"/>
        <v>0</v>
      </c>
      <c r="AI11" s="14">
        <f t="shared" si="6"/>
        <v>0</v>
      </c>
      <c r="AJ11" s="14">
        <f t="shared" si="7"/>
        <v>1</v>
      </c>
      <c r="AK11" s="12">
        <f t="shared" si="8"/>
        <v>7.0000000000000009</v>
      </c>
      <c r="AL11" s="14">
        <f t="shared" si="9"/>
        <v>0</v>
      </c>
      <c r="AM11" s="14">
        <f t="shared" si="10"/>
        <v>1</v>
      </c>
      <c r="AN11" s="14">
        <f t="shared" si="11"/>
        <v>0.72222222222222221</v>
      </c>
      <c r="AO11" s="12">
        <f t="shared" si="12"/>
        <v>12.222222222222223</v>
      </c>
      <c r="AP11" s="14">
        <f t="shared" si="13"/>
        <v>0.10000000000000002</v>
      </c>
    </row>
    <row r="12" spans="1:42">
      <c r="A12" t="s">
        <v>146</v>
      </c>
      <c r="B12" t="s">
        <v>116</v>
      </c>
      <c r="D12" t="s">
        <v>88</v>
      </c>
      <c r="E12" t="s">
        <v>147</v>
      </c>
      <c r="F12">
        <v>70</v>
      </c>
      <c r="G12">
        <v>76</v>
      </c>
      <c r="H12" t="s">
        <v>99</v>
      </c>
      <c r="I12">
        <v>6</v>
      </c>
      <c r="J12" t="s">
        <v>148</v>
      </c>
      <c r="K12" s="11">
        <f>1.4*EXP(-G12/VLOOKUP(D12,Base_Rookies!A:O,15,FALSE))</f>
        <v>0.76221412153490387</v>
      </c>
      <c r="L12" s="11">
        <f t="shared" si="0"/>
        <v>136.43632775474779</v>
      </c>
      <c r="M12">
        <v>11</v>
      </c>
      <c r="N12" s="12">
        <f t="shared" si="1"/>
        <v>8.5272704846717371</v>
      </c>
      <c r="O12">
        <v>11</v>
      </c>
      <c r="Q12" s="12">
        <v>16</v>
      </c>
      <c r="R12" s="13">
        <f>VLOOKUP(D12,Base_Rookies!A:O,10,FALSE)*K12</f>
        <v>0</v>
      </c>
      <c r="S12" s="13">
        <f>VLOOKUP(D12,Base_Rookies!A:O,11,FALSE)*K12</f>
        <v>0</v>
      </c>
      <c r="T12" s="13">
        <f>VLOOKUP(D12,Base_Rookies!A:O,12,FALSE)*K12</f>
        <v>0</v>
      </c>
      <c r="U12" s="13">
        <f>VLOOKUP(D12,Base_Rookies!A:O,13,FALSE)*K12</f>
        <v>0</v>
      </c>
      <c r="V12" s="13">
        <f>VLOOKUP(D12,Base_Rookies!A:O,14,FALSE)*K12</f>
        <v>0</v>
      </c>
      <c r="W12" s="13">
        <f>VLOOKUP(D12,Base_Rookies!A:O,3,FALSE)*K12</f>
        <v>137.19854187628269</v>
      </c>
      <c r="X12" s="13">
        <f>VLOOKUP(D12,Base_Rookies!A:O,4,FALSE)*K12</f>
        <v>647.88200330466827</v>
      </c>
      <c r="Y12" s="13">
        <f>VLOOKUP(D12,Base_Rookies!A:O,5,FALSE)*K12</f>
        <v>5.3354988507443268</v>
      </c>
      <c r="Z12" s="13">
        <f>VLOOKUP(D12,Base_Rookies!A:O,6,FALSE)*K12</f>
        <v>30.488564861396156</v>
      </c>
      <c r="AA12" s="13">
        <f>VLOOKUP(D12,Base_Rookies!A:O,7,FALSE)*K12</f>
        <v>19.055353038372598</v>
      </c>
      <c r="AB12" s="13">
        <f>VLOOKUP(D12,Base_Rookies!A:O,8,FALSE)*K12</f>
        <v>209.60888342209856</v>
      </c>
      <c r="AC12" s="13">
        <f>VLOOKUP(D12,Base_Rookies!A:O,9,FALSE)*K12</f>
        <v>1.5244282430698077</v>
      </c>
      <c r="AE12" s="14">
        <f t="shared" si="2"/>
        <v>0</v>
      </c>
      <c r="AF12" s="14">
        <f t="shared" si="3"/>
        <v>0</v>
      </c>
      <c r="AG12" s="12">
        <f t="shared" si="4"/>
        <v>0</v>
      </c>
      <c r="AH12" s="14">
        <f t="shared" si="5"/>
        <v>0</v>
      </c>
      <c r="AI12" s="14">
        <f t="shared" si="6"/>
        <v>0</v>
      </c>
      <c r="AJ12" s="14">
        <f t="shared" si="7"/>
        <v>1</v>
      </c>
      <c r="AK12" s="12">
        <f t="shared" si="8"/>
        <v>4.7222222222222223</v>
      </c>
      <c r="AL12" s="14">
        <f t="shared" si="9"/>
        <v>3.888888888888889E-2</v>
      </c>
      <c r="AM12" s="14">
        <f t="shared" si="10"/>
        <v>1</v>
      </c>
      <c r="AN12" s="14">
        <f t="shared" si="11"/>
        <v>0.625</v>
      </c>
      <c r="AO12" s="12">
        <f t="shared" si="12"/>
        <v>6.8749999999999991</v>
      </c>
      <c r="AP12" s="14">
        <f t="shared" si="13"/>
        <v>4.9999999999999996E-2</v>
      </c>
    </row>
    <row r="13" spans="1:42">
      <c r="A13" t="s">
        <v>149</v>
      </c>
      <c r="B13" t="s">
        <v>116</v>
      </c>
      <c r="D13" t="s">
        <v>89</v>
      </c>
      <c r="E13" t="s">
        <v>150</v>
      </c>
      <c r="F13">
        <v>131</v>
      </c>
      <c r="G13">
        <v>119.1</v>
      </c>
      <c r="H13" t="s">
        <v>99</v>
      </c>
      <c r="I13">
        <v>-11.9</v>
      </c>
      <c r="J13" t="s">
        <v>151</v>
      </c>
      <c r="K13" s="11">
        <f>1.4*EXP(-G13/VLOOKUP(D13,Base_Rookies!A:O,15,FALSE))</f>
        <v>0.59795364240812021</v>
      </c>
      <c r="L13" s="11">
        <f t="shared" si="0"/>
        <v>119.59072848162404</v>
      </c>
      <c r="M13">
        <v>12</v>
      </c>
      <c r="N13" s="12">
        <f t="shared" si="1"/>
        <v>7.4744205301015025</v>
      </c>
      <c r="O13">
        <v>12</v>
      </c>
      <c r="Q13" s="12">
        <v>16</v>
      </c>
      <c r="R13" s="13">
        <f>VLOOKUP(D13,Base_Rookies!A:O,10,FALSE)*K13</f>
        <v>0</v>
      </c>
      <c r="S13" s="13">
        <f>VLOOKUP(D13,Base_Rookies!A:O,11,FALSE)*K13</f>
        <v>0</v>
      </c>
      <c r="T13" s="13">
        <f>VLOOKUP(D13,Base_Rookies!A:O,12,FALSE)*K13</f>
        <v>0</v>
      </c>
      <c r="U13" s="13">
        <f>VLOOKUP(D13,Base_Rookies!A:O,13,FALSE)*K13</f>
        <v>0</v>
      </c>
      <c r="V13" s="13">
        <f>VLOOKUP(D13,Base_Rookies!A:O,14,FALSE)*K13</f>
        <v>0</v>
      </c>
      <c r="W13" s="13">
        <f>VLOOKUP(D13,Base_Rookies!A:O,3,FALSE)*K13</f>
        <v>2.9897682120406008</v>
      </c>
      <c r="X13" s="13">
        <f>VLOOKUP(D13,Base_Rookies!A:O,4,FALSE)*K13</f>
        <v>20.928377484284209</v>
      </c>
      <c r="Y13" s="13">
        <f>VLOOKUP(D13,Base_Rookies!A:O,5,FALSE)*K13</f>
        <v>0</v>
      </c>
      <c r="Z13" s="13">
        <f>VLOOKUP(D13,Base_Rookies!A:O,6,FALSE)*K13</f>
        <v>53.815827816730817</v>
      </c>
      <c r="AA13" s="13">
        <f>VLOOKUP(D13,Base_Rookies!A:O,7,FALSE)*K13</f>
        <v>38.866986756527815</v>
      </c>
      <c r="AB13" s="13">
        <f>VLOOKUP(D13,Base_Rookies!A:O,8,FALSE)*K13</f>
        <v>657.74900664893221</v>
      </c>
      <c r="AC13" s="13">
        <f>VLOOKUP(D13,Base_Rookies!A:O,9,FALSE)*K13</f>
        <v>5.3815827816730817</v>
      </c>
      <c r="AE13" s="14">
        <f t="shared" si="2"/>
        <v>0</v>
      </c>
      <c r="AF13" s="14">
        <f t="shared" si="3"/>
        <v>0</v>
      </c>
      <c r="AG13" s="12">
        <f t="shared" si="4"/>
        <v>0</v>
      </c>
      <c r="AH13" s="14">
        <f t="shared" si="5"/>
        <v>0</v>
      </c>
      <c r="AI13" s="14">
        <f t="shared" si="6"/>
        <v>0</v>
      </c>
      <c r="AJ13" s="14">
        <f t="shared" si="7"/>
        <v>1</v>
      </c>
      <c r="AK13" s="12">
        <f t="shared" si="8"/>
        <v>7.0000000000000009</v>
      </c>
      <c r="AL13" s="14">
        <f t="shared" si="9"/>
        <v>0</v>
      </c>
      <c r="AM13" s="14">
        <f t="shared" si="10"/>
        <v>1</v>
      </c>
      <c r="AN13" s="14">
        <f t="shared" si="11"/>
        <v>0.72222222222222232</v>
      </c>
      <c r="AO13" s="12">
        <f t="shared" si="12"/>
        <v>12.222222222222221</v>
      </c>
      <c r="AP13" s="14">
        <f t="shared" si="13"/>
        <v>0.1</v>
      </c>
    </row>
    <row r="14" spans="1:42">
      <c r="A14" t="s">
        <v>152</v>
      </c>
      <c r="B14" t="s">
        <v>116</v>
      </c>
      <c r="D14" t="s">
        <v>89</v>
      </c>
      <c r="E14" t="s">
        <v>153</v>
      </c>
      <c r="F14">
        <v>130</v>
      </c>
      <c r="G14">
        <v>126.8</v>
      </c>
      <c r="H14" t="s">
        <v>99</v>
      </c>
      <c r="I14">
        <v>-3.2</v>
      </c>
      <c r="J14" t="s">
        <v>154</v>
      </c>
      <c r="K14" s="11">
        <f>1.4*EXP(-G14/VLOOKUP(D14,Base_Rookies!A:O,15,FALSE))</f>
        <v>0.56595424170397435</v>
      </c>
      <c r="L14" s="11">
        <f t="shared" si="0"/>
        <v>113.19084834079487</v>
      </c>
      <c r="M14">
        <v>13</v>
      </c>
      <c r="N14" s="12">
        <f t="shared" si="1"/>
        <v>7.0744280212996795</v>
      </c>
      <c r="O14">
        <v>13</v>
      </c>
      <c r="Q14" s="12">
        <v>16</v>
      </c>
      <c r="R14" s="13">
        <f>VLOOKUP(D14,Base_Rookies!A:O,10,FALSE)*K14</f>
        <v>0</v>
      </c>
      <c r="S14" s="13">
        <f>VLOOKUP(D14,Base_Rookies!A:O,11,FALSE)*K14</f>
        <v>0</v>
      </c>
      <c r="T14" s="13">
        <f>VLOOKUP(D14,Base_Rookies!A:O,12,FALSE)*K14</f>
        <v>0</v>
      </c>
      <c r="U14" s="13">
        <f>VLOOKUP(D14,Base_Rookies!A:O,13,FALSE)*K14</f>
        <v>0</v>
      </c>
      <c r="V14" s="13">
        <f>VLOOKUP(D14,Base_Rookies!A:O,14,FALSE)*K14</f>
        <v>0</v>
      </c>
      <c r="W14" s="13">
        <f>VLOOKUP(D14,Base_Rookies!A:O,3,FALSE)*K14</f>
        <v>2.8297712085198716</v>
      </c>
      <c r="X14" s="13">
        <f>VLOOKUP(D14,Base_Rookies!A:O,4,FALSE)*K14</f>
        <v>19.808398459639101</v>
      </c>
      <c r="Y14" s="13">
        <f>VLOOKUP(D14,Base_Rookies!A:O,5,FALSE)*K14</f>
        <v>0</v>
      </c>
      <c r="Z14" s="13">
        <f>VLOOKUP(D14,Base_Rookies!A:O,6,FALSE)*K14</f>
        <v>50.935881753357691</v>
      </c>
      <c r="AA14" s="13">
        <f>VLOOKUP(D14,Base_Rookies!A:O,7,FALSE)*K14</f>
        <v>36.787025710758336</v>
      </c>
      <c r="AB14" s="13">
        <f>VLOOKUP(D14,Base_Rookies!A:O,8,FALSE)*K14</f>
        <v>622.54966587437173</v>
      </c>
      <c r="AC14" s="13">
        <f>VLOOKUP(D14,Base_Rookies!A:O,9,FALSE)*K14</f>
        <v>5.0935881753357695</v>
      </c>
      <c r="AE14" s="14">
        <f t="shared" si="2"/>
        <v>0</v>
      </c>
      <c r="AF14" s="14">
        <f t="shared" si="3"/>
        <v>0</v>
      </c>
      <c r="AG14" s="12">
        <f t="shared" si="4"/>
        <v>0</v>
      </c>
      <c r="AH14" s="14">
        <f t="shared" si="5"/>
        <v>0</v>
      </c>
      <c r="AI14" s="14">
        <f t="shared" si="6"/>
        <v>0</v>
      </c>
      <c r="AJ14" s="14">
        <f t="shared" si="7"/>
        <v>1</v>
      </c>
      <c r="AK14" s="12">
        <f t="shared" si="8"/>
        <v>7</v>
      </c>
      <c r="AL14" s="14">
        <f t="shared" si="9"/>
        <v>0</v>
      </c>
      <c r="AM14" s="14">
        <f t="shared" si="10"/>
        <v>1</v>
      </c>
      <c r="AN14" s="14">
        <f t="shared" si="11"/>
        <v>0.72222222222222232</v>
      </c>
      <c r="AO14" s="12">
        <f t="shared" si="12"/>
        <v>12.222222222222221</v>
      </c>
      <c r="AP14" s="14">
        <f t="shared" si="13"/>
        <v>0.1</v>
      </c>
    </row>
    <row r="15" spans="1:42">
      <c r="A15" t="s">
        <v>155</v>
      </c>
      <c r="B15" t="s">
        <v>116</v>
      </c>
      <c r="D15" t="s">
        <v>89</v>
      </c>
      <c r="E15" t="s">
        <v>156</v>
      </c>
      <c r="F15">
        <v>150</v>
      </c>
      <c r="G15">
        <v>149.4</v>
      </c>
      <c r="H15" t="s">
        <v>99</v>
      </c>
      <c r="I15">
        <v>-0.6</v>
      </c>
      <c r="J15" t="s">
        <v>157</v>
      </c>
      <c r="K15" s="11">
        <f>1.4*EXP(-G15/VLOOKUP(D15,Base_Rookies!A:O,15,FALSE))</f>
        <v>0.48158592037258219</v>
      </c>
      <c r="L15" s="11">
        <f t="shared" si="0"/>
        <v>96.317184074516433</v>
      </c>
      <c r="M15">
        <v>14</v>
      </c>
      <c r="N15" s="12">
        <f t="shared" si="1"/>
        <v>6.0198240046572771</v>
      </c>
      <c r="O15">
        <v>14</v>
      </c>
      <c r="Q15" s="12">
        <v>16</v>
      </c>
      <c r="R15" s="13">
        <f>VLOOKUP(D15,Base_Rookies!A:O,10,FALSE)*K15</f>
        <v>0</v>
      </c>
      <c r="S15" s="13">
        <f>VLOOKUP(D15,Base_Rookies!A:O,11,FALSE)*K15</f>
        <v>0</v>
      </c>
      <c r="T15" s="13">
        <f>VLOOKUP(D15,Base_Rookies!A:O,12,FALSE)*K15</f>
        <v>0</v>
      </c>
      <c r="U15" s="13">
        <f>VLOOKUP(D15,Base_Rookies!A:O,13,FALSE)*K15</f>
        <v>0</v>
      </c>
      <c r="V15" s="13">
        <f>VLOOKUP(D15,Base_Rookies!A:O,14,FALSE)*K15</f>
        <v>0</v>
      </c>
      <c r="W15" s="13">
        <f>VLOOKUP(D15,Base_Rookies!A:O,3,FALSE)*K15</f>
        <v>2.4079296018629108</v>
      </c>
      <c r="X15" s="13">
        <f>VLOOKUP(D15,Base_Rookies!A:O,4,FALSE)*K15</f>
        <v>16.855507213040376</v>
      </c>
      <c r="Y15" s="13">
        <f>VLOOKUP(D15,Base_Rookies!A:O,5,FALSE)*K15</f>
        <v>0</v>
      </c>
      <c r="Z15" s="13">
        <f>VLOOKUP(D15,Base_Rookies!A:O,6,FALSE)*K15</f>
        <v>43.342732833532395</v>
      </c>
      <c r="AA15" s="13">
        <f>VLOOKUP(D15,Base_Rookies!A:O,7,FALSE)*K15</f>
        <v>31.303084824217841</v>
      </c>
      <c r="AB15" s="13">
        <f>VLOOKUP(D15,Base_Rookies!A:O,8,FALSE)*K15</f>
        <v>529.74451240984035</v>
      </c>
      <c r="AC15" s="13">
        <f>VLOOKUP(D15,Base_Rookies!A:O,9,FALSE)*K15</f>
        <v>4.33427328335324</v>
      </c>
      <c r="AE15" s="14">
        <f t="shared" si="2"/>
        <v>0</v>
      </c>
      <c r="AF15" s="14">
        <f t="shared" si="3"/>
        <v>0</v>
      </c>
      <c r="AG15" s="12">
        <f t="shared" si="4"/>
        <v>0</v>
      </c>
      <c r="AH15" s="14">
        <f t="shared" si="5"/>
        <v>0</v>
      </c>
      <c r="AI15" s="14">
        <f t="shared" si="6"/>
        <v>0</v>
      </c>
      <c r="AJ15" s="14">
        <f t="shared" si="7"/>
        <v>1</v>
      </c>
      <c r="AK15" s="12">
        <f t="shared" si="8"/>
        <v>7</v>
      </c>
      <c r="AL15" s="14">
        <f t="shared" si="9"/>
        <v>0</v>
      </c>
      <c r="AM15" s="14">
        <f t="shared" si="10"/>
        <v>1</v>
      </c>
      <c r="AN15" s="14">
        <f t="shared" si="11"/>
        <v>0.72222222222222221</v>
      </c>
      <c r="AO15" s="12">
        <f t="shared" si="12"/>
        <v>12.222222222222221</v>
      </c>
      <c r="AP15" s="14">
        <f t="shared" si="13"/>
        <v>0.1</v>
      </c>
    </row>
    <row r="16" spans="1:42">
      <c r="A16" t="s">
        <v>158</v>
      </c>
      <c r="B16" t="s">
        <v>116</v>
      </c>
      <c r="D16" t="s">
        <v>88</v>
      </c>
      <c r="E16" t="s">
        <v>159</v>
      </c>
      <c r="F16">
        <v>119</v>
      </c>
      <c r="G16">
        <v>120</v>
      </c>
      <c r="H16" t="s">
        <v>99</v>
      </c>
      <c r="I16">
        <v>1</v>
      </c>
      <c r="J16" t="s">
        <v>160</v>
      </c>
      <c r="K16" s="11">
        <f>1.4*EXP(-G16/VLOOKUP(D16,Base_Rookies!A:O,15,FALSE))</f>
        <v>0.5360500403651568</v>
      </c>
      <c r="L16" s="11">
        <f t="shared" si="0"/>
        <v>95.952957225363065</v>
      </c>
      <c r="M16">
        <v>15</v>
      </c>
      <c r="N16" s="12">
        <f t="shared" si="1"/>
        <v>5.9970598265851915</v>
      </c>
      <c r="O16">
        <v>15</v>
      </c>
      <c r="Q16" s="12">
        <v>16</v>
      </c>
      <c r="R16" s="13">
        <f>VLOOKUP(D16,Base_Rookies!A:O,10,FALSE)*K16</f>
        <v>0</v>
      </c>
      <c r="S16" s="13">
        <f>VLOOKUP(D16,Base_Rookies!A:O,11,FALSE)*K16</f>
        <v>0</v>
      </c>
      <c r="T16" s="13">
        <f>VLOOKUP(D16,Base_Rookies!A:O,12,FALSE)*K16</f>
        <v>0</v>
      </c>
      <c r="U16" s="13">
        <f>VLOOKUP(D16,Base_Rookies!A:O,13,FALSE)*K16</f>
        <v>0</v>
      </c>
      <c r="V16" s="13">
        <f>VLOOKUP(D16,Base_Rookies!A:O,14,FALSE)*K16</f>
        <v>0</v>
      </c>
      <c r="W16" s="13">
        <f>VLOOKUP(D16,Base_Rookies!A:O,3,FALSE)*K16</f>
        <v>96.489007265728219</v>
      </c>
      <c r="X16" s="13">
        <f>VLOOKUP(D16,Base_Rookies!A:O,4,FALSE)*K16</f>
        <v>455.64253431038327</v>
      </c>
      <c r="Y16" s="13">
        <f>VLOOKUP(D16,Base_Rookies!A:O,5,FALSE)*K16</f>
        <v>3.7523502825560975</v>
      </c>
      <c r="Z16" s="13">
        <f>VLOOKUP(D16,Base_Rookies!A:O,6,FALSE)*K16</f>
        <v>21.442001614606273</v>
      </c>
      <c r="AA16" s="13">
        <f>VLOOKUP(D16,Base_Rookies!A:O,7,FALSE)*K16</f>
        <v>13.40125100912892</v>
      </c>
      <c r="AB16" s="13">
        <f>VLOOKUP(D16,Base_Rookies!A:O,8,FALSE)*K16</f>
        <v>147.41376110041813</v>
      </c>
      <c r="AC16" s="13">
        <f>VLOOKUP(D16,Base_Rookies!A:O,9,FALSE)*K16</f>
        <v>1.0721000807303136</v>
      </c>
      <c r="AE16" s="14">
        <f t="shared" si="2"/>
        <v>0</v>
      </c>
      <c r="AF16" s="14">
        <f t="shared" si="3"/>
        <v>0</v>
      </c>
      <c r="AG16" s="12">
        <f t="shared" si="4"/>
        <v>0</v>
      </c>
      <c r="AH16" s="14">
        <f t="shared" si="5"/>
        <v>0</v>
      </c>
      <c r="AI16" s="14">
        <f t="shared" si="6"/>
        <v>0</v>
      </c>
      <c r="AJ16" s="14">
        <f t="shared" si="7"/>
        <v>1</v>
      </c>
      <c r="AK16" s="12">
        <f t="shared" si="8"/>
        <v>4.7222222222222223</v>
      </c>
      <c r="AL16" s="14">
        <f t="shared" si="9"/>
        <v>3.888888888888889E-2</v>
      </c>
      <c r="AM16" s="14">
        <f t="shared" si="10"/>
        <v>1</v>
      </c>
      <c r="AN16" s="14">
        <f t="shared" si="11"/>
        <v>0.625</v>
      </c>
      <c r="AO16" s="12">
        <f t="shared" si="12"/>
        <v>6.875</v>
      </c>
      <c r="AP16" s="14">
        <f t="shared" si="13"/>
        <v>4.9999999999999996E-2</v>
      </c>
    </row>
    <row r="17" spans="1:42">
      <c r="A17" t="s">
        <v>161</v>
      </c>
      <c r="B17" t="s">
        <v>116</v>
      </c>
      <c r="D17" t="s">
        <v>89</v>
      </c>
      <c r="E17" t="s">
        <v>162</v>
      </c>
      <c r="F17">
        <v>166</v>
      </c>
      <c r="G17">
        <v>181.8</v>
      </c>
      <c r="H17" t="s">
        <v>99</v>
      </c>
      <c r="I17">
        <v>15.8</v>
      </c>
      <c r="J17" t="s">
        <v>163</v>
      </c>
      <c r="K17" s="11">
        <f>1.4*EXP(-G17/VLOOKUP(D17,Base_Rookies!A:O,15,FALSE))</f>
        <v>0.3820899633502805</v>
      </c>
      <c r="L17" s="11">
        <f t="shared" si="0"/>
        <v>76.417992670056108</v>
      </c>
      <c r="M17">
        <v>19</v>
      </c>
      <c r="N17" s="12">
        <f t="shared" si="1"/>
        <v>5.8783071284658543</v>
      </c>
      <c r="O17">
        <v>16</v>
      </c>
      <c r="Q17" s="12">
        <v>13</v>
      </c>
      <c r="R17" s="13">
        <f>VLOOKUP(D17,Base_Rookies!A:O,10,FALSE)*K17</f>
        <v>0</v>
      </c>
      <c r="S17" s="13">
        <f>VLOOKUP(D17,Base_Rookies!A:O,11,FALSE)*K17</f>
        <v>0</v>
      </c>
      <c r="T17" s="13">
        <f>VLOOKUP(D17,Base_Rookies!A:O,12,FALSE)*K17</f>
        <v>0</v>
      </c>
      <c r="U17" s="13">
        <f>VLOOKUP(D17,Base_Rookies!A:O,13,FALSE)*K17</f>
        <v>0</v>
      </c>
      <c r="V17" s="13">
        <f>VLOOKUP(D17,Base_Rookies!A:O,14,FALSE)*K17</f>
        <v>0</v>
      </c>
      <c r="W17" s="13">
        <f>VLOOKUP(D17,Base_Rookies!A:O,3,FALSE)*K17</f>
        <v>1.9104498167514026</v>
      </c>
      <c r="X17" s="13">
        <f>VLOOKUP(D17,Base_Rookies!A:O,4,FALSE)*K17</f>
        <v>13.373148717259818</v>
      </c>
      <c r="Y17" s="13">
        <f>VLOOKUP(D17,Base_Rookies!A:O,5,FALSE)*K17</f>
        <v>0</v>
      </c>
      <c r="Z17" s="13">
        <f>VLOOKUP(D17,Base_Rookies!A:O,6,FALSE)*K17</f>
        <v>34.388096701525242</v>
      </c>
      <c r="AA17" s="13">
        <f>VLOOKUP(D17,Base_Rookies!A:O,7,FALSE)*K17</f>
        <v>24.835847617768234</v>
      </c>
      <c r="AB17" s="13">
        <f>VLOOKUP(D17,Base_Rookies!A:O,8,FALSE)*K17</f>
        <v>420.29895968530855</v>
      </c>
      <c r="AC17" s="13">
        <f>VLOOKUP(D17,Base_Rookies!A:O,9,FALSE)*K17</f>
        <v>3.4388096701525246</v>
      </c>
      <c r="AE17" s="14">
        <f t="shared" si="2"/>
        <v>0</v>
      </c>
      <c r="AF17" s="14">
        <f t="shared" si="3"/>
        <v>0</v>
      </c>
      <c r="AG17" s="12">
        <f t="shared" si="4"/>
        <v>0</v>
      </c>
      <c r="AH17" s="14">
        <f t="shared" si="5"/>
        <v>0</v>
      </c>
      <c r="AI17" s="14">
        <f t="shared" si="6"/>
        <v>0</v>
      </c>
      <c r="AJ17" s="14">
        <f t="shared" si="7"/>
        <v>1</v>
      </c>
      <c r="AK17" s="12">
        <f t="shared" si="8"/>
        <v>7</v>
      </c>
      <c r="AL17" s="14">
        <f t="shared" si="9"/>
        <v>0</v>
      </c>
      <c r="AM17" s="14">
        <f t="shared" si="10"/>
        <v>1</v>
      </c>
      <c r="AN17" s="14">
        <f t="shared" si="11"/>
        <v>0.72222222222222232</v>
      </c>
      <c r="AO17" s="12">
        <f t="shared" si="12"/>
        <v>12.222222222222223</v>
      </c>
      <c r="AP17" s="14">
        <f t="shared" si="13"/>
        <v>0.1</v>
      </c>
    </row>
    <row r="18" spans="1:42">
      <c r="A18" t="s">
        <v>164</v>
      </c>
      <c r="B18" t="s">
        <v>116</v>
      </c>
      <c r="D18" t="s">
        <v>89</v>
      </c>
      <c r="E18" t="s">
        <v>165</v>
      </c>
      <c r="F18">
        <v>170</v>
      </c>
      <c r="G18">
        <v>186.9</v>
      </c>
      <c r="H18" t="s">
        <v>99</v>
      </c>
      <c r="I18">
        <v>16.899999999999999</v>
      </c>
      <c r="J18" t="s">
        <v>166</v>
      </c>
      <c r="K18" s="11">
        <f>1.4*EXP(-G18/VLOOKUP(D18,Base_Rookies!A:O,15,FALSE))</f>
        <v>0.36842144563844015</v>
      </c>
      <c r="L18" s="11">
        <f t="shared" si="0"/>
        <v>73.684289127688032</v>
      </c>
      <c r="M18">
        <v>21</v>
      </c>
      <c r="N18" s="12">
        <f t="shared" si="1"/>
        <v>5.6680222405913874</v>
      </c>
      <c r="O18">
        <v>17</v>
      </c>
      <c r="Q18" s="12">
        <v>13</v>
      </c>
      <c r="R18" s="13">
        <f>VLOOKUP(D18,Base_Rookies!A:O,10,FALSE)*K18</f>
        <v>0</v>
      </c>
      <c r="S18" s="13">
        <f>VLOOKUP(D18,Base_Rookies!A:O,11,FALSE)*K18</f>
        <v>0</v>
      </c>
      <c r="T18" s="13">
        <f>VLOOKUP(D18,Base_Rookies!A:O,12,FALSE)*K18</f>
        <v>0</v>
      </c>
      <c r="U18" s="13">
        <f>VLOOKUP(D18,Base_Rookies!A:O,13,FALSE)*K18</f>
        <v>0</v>
      </c>
      <c r="V18" s="13">
        <f>VLOOKUP(D18,Base_Rookies!A:O,14,FALSE)*K18</f>
        <v>0</v>
      </c>
      <c r="W18" s="13">
        <f>VLOOKUP(D18,Base_Rookies!A:O,3,FALSE)*K18</f>
        <v>1.8421072281922006</v>
      </c>
      <c r="X18" s="13">
        <f>VLOOKUP(D18,Base_Rookies!A:O,4,FALSE)*K18</f>
        <v>12.894750597345405</v>
      </c>
      <c r="Y18" s="13">
        <f>VLOOKUP(D18,Base_Rookies!A:O,5,FALSE)*K18</f>
        <v>0</v>
      </c>
      <c r="Z18" s="13">
        <f>VLOOKUP(D18,Base_Rookies!A:O,6,FALSE)*K18</f>
        <v>33.157930107459613</v>
      </c>
      <c r="AA18" s="13">
        <f>VLOOKUP(D18,Base_Rookies!A:O,7,FALSE)*K18</f>
        <v>23.947393966498609</v>
      </c>
      <c r="AB18" s="13">
        <f>VLOOKUP(D18,Base_Rookies!A:O,8,FALSE)*K18</f>
        <v>405.26359020228415</v>
      </c>
      <c r="AC18" s="13">
        <f>VLOOKUP(D18,Base_Rookies!A:O,9,FALSE)*K18</f>
        <v>3.3157930107459612</v>
      </c>
      <c r="AE18" s="14">
        <f t="shared" si="2"/>
        <v>0</v>
      </c>
      <c r="AF18" s="14">
        <f t="shared" si="3"/>
        <v>0</v>
      </c>
      <c r="AG18" s="12">
        <f t="shared" si="4"/>
        <v>0</v>
      </c>
      <c r="AH18" s="14">
        <f t="shared" si="5"/>
        <v>0</v>
      </c>
      <c r="AI18" s="14">
        <f t="shared" si="6"/>
        <v>0</v>
      </c>
      <c r="AJ18" s="14">
        <f t="shared" si="7"/>
        <v>1</v>
      </c>
      <c r="AK18" s="12">
        <f t="shared" si="8"/>
        <v>7.0000000000000009</v>
      </c>
      <c r="AL18" s="14">
        <f t="shared" si="9"/>
        <v>0</v>
      </c>
      <c r="AM18" s="14">
        <f t="shared" si="10"/>
        <v>1</v>
      </c>
      <c r="AN18" s="14">
        <f t="shared" si="11"/>
        <v>0.72222222222222221</v>
      </c>
      <c r="AO18" s="12">
        <f t="shared" si="12"/>
        <v>12.222222222222221</v>
      </c>
      <c r="AP18" s="14">
        <f t="shared" si="13"/>
        <v>9.9999999999999992E-2</v>
      </c>
    </row>
    <row r="19" spans="1:42">
      <c r="A19" t="s">
        <v>167</v>
      </c>
      <c r="B19" t="s">
        <v>116</v>
      </c>
      <c r="D19" t="s">
        <v>88</v>
      </c>
      <c r="E19" t="s">
        <v>168</v>
      </c>
      <c r="F19">
        <v>116</v>
      </c>
      <c r="G19">
        <v>127.3</v>
      </c>
      <c r="H19" t="s">
        <v>99</v>
      </c>
      <c r="I19">
        <v>11.3</v>
      </c>
      <c r="J19" t="s">
        <v>169</v>
      </c>
      <c r="K19" s="11">
        <f>1.4*EXP(-G19/VLOOKUP(D19,Base_Rookies!A:O,15,FALSE))</f>
        <v>0.50564129543920056</v>
      </c>
      <c r="L19" s="11">
        <f t="shared" si="0"/>
        <v>90.509791883616927</v>
      </c>
      <c r="M19">
        <v>16</v>
      </c>
      <c r="N19" s="12">
        <f t="shared" si="1"/>
        <v>5.6568619927260579</v>
      </c>
      <c r="O19">
        <v>18</v>
      </c>
      <c r="Q19" s="12">
        <v>16</v>
      </c>
      <c r="R19" s="13">
        <f>VLOOKUP(D19,Base_Rookies!A:O,10,FALSE)*K19</f>
        <v>0</v>
      </c>
      <c r="S19" s="13">
        <f>VLOOKUP(D19,Base_Rookies!A:O,11,FALSE)*K19</f>
        <v>0</v>
      </c>
      <c r="T19" s="13">
        <f>VLOOKUP(D19,Base_Rookies!A:O,12,FALSE)*K19</f>
        <v>0</v>
      </c>
      <c r="U19" s="13">
        <f>VLOOKUP(D19,Base_Rookies!A:O,13,FALSE)*K19</f>
        <v>0</v>
      </c>
      <c r="V19" s="13">
        <f>VLOOKUP(D19,Base_Rookies!A:O,14,FALSE)*K19</f>
        <v>0</v>
      </c>
      <c r="W19" s="13">
        <f>VLOOKUP(D19,Base_Rookies!A:O,3,FALSE)*K19</f>
        <v>91.015433179056103</v>
      </c>
      <c r="X19" s="13">
        <f>VLOOKUP(D19,Base_Rookies!A:O,4,FALSE)*K19</f>
        <v>429.79510112332048</v>
      </c>
      <c r="Y19" s="13">
        <f>VLOOKUP(D19,Base_Rookies!A:O,5,FALSE)*K19</f>
        <v>3.539489068074404</v>
      </c>
      <c r="Z19" s="13">
        <f>VLOOKUP(D19,Base_Rookies!A:O,6,FALSE)*K19</f>
        <v>20.225651817568021</v>
      </c>
      <c r="AA19" s="13">
        <f>VLOOKUP(D19,Base_Rookies!A:O,7,FALSE)*K19</f>
        <v>12.641032385980013</v>
      </c>
      <c r="AB19" s="13">
        <f>VLOOKUP(D19,Base_Rookies!A:O,8,FALSE)*K19</f>
        <v>139.05135624578014</v>
      </c>
      <c r="AC19" s="13">
        <f>VLOOKUP(D19,Base_Rookies!A:O,9,FALSE)*K19</f>
        <v>1.0112825908784011</v>
      </c>
      <c r="AE19" s="14">
        <f t="shared" si="2"/>
        <v>0</v>
      </c>
      <c r="AF19" s="14">
        <f t="shared" si="3"/>
        <v>0</v>
      </c>
      <c r="AG19" s="12">
        <f t="shared" si="4"/>
        <v>0</v>
      </c>
      <c r="AH19" s="14">
        <f t="shared" si="5"/>
        <v>0</v>
      </c>
      <c r="AI19" s="14">
        <f t="shared" si="6"/>
        <v>0</v>
      </c>
      <c r="AJ19" s="14">
        <f t="shared" si="7"/>
        <v>1</v>
      </c>
      <c r="AK19" s="12">
        <f t="shared" si="8"/>
        <v>4.7222222222222223</v>
      </c>
      <c r="AL19" s="14">
        <f t="shared" si="9"/>
        <v>3.888888888888889E-2</v>
      </c>
      <c r="AM19" s="14">
        <f t="shared" si="10"/>
        <v>1</v>
      </c>
      <c r="AN19" s="14">
        <f t="shared" si="11"/>
        <v>0.625</v>
      </c>
      <c r="AO19" s="12">
        <f t="shared" si="12"/>
        <v>6.875</v>
      </c>
      <c r="AP19" s="14">
        <f t="shared" si="13"/>
        <v>0.05</v>
      </c>
    </row>
    <row r="20" spans="1:42">
      <c r="A20" t="s">
        <v>170</v>
      </c>
      <c r="B20" t="s">
        <v>116</v>
      </c>
      <c r="D20" t="s">
        <v>89</v>
      </c>
      <c r="E20" t="s">
        <v>171</v>
      </c>
      <c r="F20">
        <v>146</v>
      </c>
      <c r="G20">
        <v>161</v>
      </c>
      <c r="H20" t="s">
        <v>99</v>
      </c>
      <c r="I20">
        <v>15</v>
      </c>
      <c r="J20" t="s">
        <v>172</v>
      </c>
      <c r="K20" s="11">
        <f>1.4*EXP(-G20/VLOOKUP(D20,Base_Rookies!A:O,15,FALSE))</f>
        <v>0.44329147713067457</v>
      </c>
      <c r="L20" s="11">
        <f t="shared" si="0"/>
        <v>88.658295426134913</v>
      </c>
      <c r="M20">
        <v>17</v>
      </c>
      <c r="N20" s="12">
        <f t="shared" si="1"/>
        <v>5.5411434641334321</v>
      </c>
      <c r="O20">
        <v>19</v>
      </c>
      <c r="Q20" s="12">
        <v>16</v>
      </c>
      <c r="R20" s="13">
        <f>VLOOKUP(D20,Base_Rookies!A:O,10,FALSE)*K20</f>
        <v>0</v>
      </c>
      <c r="S20" s="13">
        <f>VLOOKUP(D20,Base_Rookies!A:O,11,FALSE)*K20</f>
        <v>0</v>
      </c>
      <c r="T20" s="13">
        <f>VLOOKUP(D20,Base_Rookies!A:O,12,FALSE)*K20</f>
        <v>0</v>
      </c>
      <c r="U20" s="13">
        <f>VLOOKUP(D20,Base_Rookies!A:O,13,FALSE)*K20</f>
        <v>0</v>
      </c>
      <c r="V20" s="13">
        <f>VLOOKUP(D20,Base_Rookies!A:O,14,FALSE)*K20</f>
        <v>0</v>
      </c>
      <c r="W20" s="13">
        <f>VLOOKUP(D20,Base_Rookies!A:O,3,FALSE)*K20</f>
        <v>2.2164573856533729</v>
      </c>
      <c r="X20" s="13">
        <f>VLOOKUP(D20,Base_Rookies!A:O,4,FALSE)*K20</f>
        <v>15.515201699573611</v>
      </c>
      <c r="Y20" s="13">
        <f>VLOOKUP(D20,Base_Rookies!A:O,5,FALSE)*K20</f>
        <v>0</v>
      </c>
      <c r="Z20" s="13">
        <f>VLOOKUP(D20,Base_Rookies!A:O,6,FALSE)*K20</f>
        <v>39.896232941760708</v>
      </c>
      <c r="AA20" s="13">
        <f>VLOOKUP(D20,Base_Rookies!A:O,7,FALSE)*K20</f>
        <v>28.813946013493847</v>
      </c>
      <c r="AB20" s="13">
        <f>VLOOKUP(D20,Base_Rookies!A:O,8,FALSE)*K20</f>
        <v>487.62062484374201</v>
      </c>
      <c r="AC20" s="13">
        <f>VLOOKUP(D20,Base_Rookies!A:O,9,FALSE)*K20</f>
        <v>3.989623294176071</v>
      </c>
      <c r="AE20" s="14">
        <f t="shared" si="2"/>
        <v>0</v>
      </c>
      <c r="AF20" s="14">
        <f t="shared" si="3"/>
        <v>0</v>
      </c>
      <c r="AG20" s="12">
        <f t="shared" si="4"/>
        <v>0</v>
      </c>
      <c r="AH20" s="14">
        <f t="shared" si="5"/>
        <v>0</v>
      </c>
      <c r="AI20" s="14">
        <f t="shared" si="6"/>
        <v>0</v>
      </c>
      <c r="AJ20" s="14">
        <f t="shared" si="7"/>
        <v>1</v>
      </c>
      <c r="AK20" s="12">
        <f t="shared" si="8"/>
        <v>7</v>
      </c>
      <c r="AL20" s="14">
        <f t="shared" si="9"/>
        <v>0</v>
      </c>
      <c r="AM20" s="14">
        <f t="shared" si="10"/>
        <v>1</v>
      </c>
      <c r="AN20" s="14">
        <f t="shared" si="11"/>
        <v>0.72222222222222232</v>
      </c>
      <c r="AO20" s="12">
        <f t="shared" si="12"/>
        <v>12.222222222222223</v>
      </c>
      <c r="AP20" s="14">
        <f t="shared" si="13"/>
        <v>0.1</v>
      </c>
    </row>
    <row r="21" spans="1:42">
      <c r="A21" t="s">
        <v>173</v>
      </c>
      <c r="B21" t="s">
        <v>116</v>
      </c>
      <c r="D21" t="s">
        <v>88</v>
      </c>
      <c r="E21" t="s">
        <v>174</v>
      </c>
      <c r="F21">
        <v>182</v>
      </c>
      <c r="G21">
        <v>155.9</v>
      </c>
      <c r="H21" t="s">
        <v>99</v>
      </c>
      <c r="I21">
        <v>-26.1</v>
      </c>
      <c r="J21" t="s">
        <v>175</v>
      </c>
      <c r="K21" s="11">
        <f>1.4*EXP(-G21/VLOOKUP(D21,Base_Rookies!A:O,15,FALSE))</f>
        <v>0.40223138821482685</v>
      </c>
      <c r="L21" s="11">
        <f t="shared" si="0"/>
        <v>71.999418490454005</v>
      </c>
      <c r="M21">
        <v>22</v>
      </c>
      <c r="N21" s="12">
        <f t="shared" si="1"/>
        <v>5.5384168069580006</v>
      </c>
      <c r="O21">
        <v>20</v>
      </c>
      <c r="Q21" s="12">
        <v>13</v>
      </c>
      <c r="R21" s="13">
        <f>VLOOKUP(D21,Base_Rookies!A:O,10,FALSE)*K21</f>
        <v>0</v>
      </c>
      <c r="S21" s="13">
        <f>VLOOKUP(D21,Base_Rookies!A:O,11,FALSE)*K21</f>
        <v>0</v>
      </c>
      <c r="T21" s="13">
        <f>VLOOKUP(D21,Base_Rookies!A:O,12,FALSE)*K21</f>
        <v>0</v>
      </c>
      <c r="U21" s="13">
        <f>VLOOKUP(D21,Base_Rookies!A:O,13,FALSE)*K21</f>
        <v>0</v>
      </c>
      <c r="V21" s="13">
        <f>VLOOKUP(D21,Base_Rookies!A:O,14,FALSE)*K21</f>
        <v>0</v>
      </c>
      <c r="W21" s="13">
        <f>VLOOKUP(D21,Base_Rookies!A:O,3,FALSE)*K21</f>
        <v>72.401649878668835</v>
      </c>
      <c r="X21" s="13">
        <f>VLOOKUP(D21,Base_Rookies!A:O,4,FALSE)*K21</f>
        <v>341.89667998260279</v>
      </c>
      <c r="Y21" s="13">
        <f>VLOOKUP(D21,Base_Rookies!A:O,5,FALSE)*K21</f>
        <v>2.8156197175037878</v>
      </c>
      <c r="Z21" s="13">
        <f>VLOOKUP(D21,Base_Rookies!A:O,6,FALSE)*K21</f>
        <v>16.089255528593075</v>
      </c>
      <c r="AA21" s="13">
        <f>VLOOKUP(D21,Base_Rookies!A:O,7,FALSE)*K21</f>
        <v>10.055784705370671</v>
      </c>
      <c r="AB21" s="13">
        <f>VLOOKUP(D21,Base_Rookies!A:O,8,FALSE)*K21</f>
        <v>110.61363175907738</v>
      </c>
      <c r="AC21" s="13">
        <f>VLOOKUP(D21,Base_Rookies!A:O,9,FALSE)*K21</f>
        <v>0.80446277642965369</v>
      </c>
      <c r="AE21" s="14">
        <f t="shared" si="2"/>
        <v>0</v>
      </c>
      <c r="AF21" s="14">
        <f t="shared" si="3"/>
        <v>0</v>
      </c>
      <c r="AG21" s="12">
        <f t="shared" si="4"/>
        <v>0</v>
      </c>
      <c r="AH21" s="14">
        <f t="shared" si="5"/>
        <v>0</v>
      </c>
      <c r="AI21" s="14">
        <f t="shared" si="6"/>
        <v>0</v>
      </c>
      <c r="AJ21" s="14">
        <f t="shared" si="7"/>
        <v>1</v>
      </c>
      <c r="AK21" s="12">
        <f t="shared" si="8"/>
        <v>4.7222222222222214</v>
      </c>
      <c r="AL21" s="14">
        <f t="shared" si="9"/>
        <v>3.888888888888889E-2</v>
      </c>
      <c r="AM21" s="14">
        <f t="shared" si="10"/>
        <v>1</v>
      </c>
      <c r="AN21" s="14">
        <f t="shared" si="11"/>
        <v>0.625</v>
      </c>
      <c r="AO21" s="12">
        <f t="shared" si="12"/>
        <v>6.8749999999999991</v>
      </c>
      <c r="AP21" s="14">
        <f t="shared" si="13"/>
        <v>4.9999999999999996E-2</v>
      </c>
    </row>
    <row r="22" spans="1:42">
      <c r="A22" t="s">
        <v>176</v>
      </c>
      <c r="B22" t="s">
        <v>116</v>
      </c>
      <c r="D22" t="s">
        <v>89</v>
      </c>
      <c r="E22" t="s">
        <v>177</v>
      </c>
      <c r="F22">
        <v>192</v>
      </c>
      <c r="G22">
        <v>192.8</v>
      </c>
      <c r="H22" t="s">
        <v>99</v>
      </c>
      <c r="I22">
        <v>0.8</v>
      </c>
      <c r="J22" t="s">
        <v>178</v>
      </c>
      <c r="K22" s="11">
        <f>1.4*EXP(-G22/VLOOKUP(D22,Base_Rookies!A:O,15,FALSE))</f>
        <v>0.35321772745774332</v>
      </c>
      <c r="L22" s="11">
        <f t="shared" si="0"/>
        <v>70.643545491548679</v>
      </c>
      <c r="M22">
        <v>23</v>
      </c>
      <c r="N22" s="12">
        <f t="shared" si="1"/>
        <v>5.434118883965283</v>
      </c>
      <c r="O22">
        <v>21</v>
      </c>
      <c r="Q22" s="12">
        <v>13</v>
      </c>
      <c r="R22" s="13">
        <f>VLOOKUP(D22,Base_Rookies!A:O,10,FALSE)*K22</f>
        <v>0</v>
      </c>
      <c r="S22" s="13">
        <f>VLOOKUP(D22,Base_Rookies!A:O,11,FALSE)*K22</f>
        <v>0</v>
      </c>
      <c r="T22" s="13">
        <f>VLOOKUP(D22,Base_Rookies!A:O,12,FALSE)*K22</f>
        <v>0</v>
      </c>
      <c r="U22" s="13">
        <f>VLOOKUP(D22,Base_Rookies!A:O,13,FALSE)*K22</f>
        <v>0</v>
      </c>
      <c r="V22" s="13">
        <f>VLOOKUP(D22,Base_Rookies!A:O,14,FALSE)*K22</f>
        <v>0</v>
      </c>
      <c r="W22" s="13">
        <f>VLOOKUP(D22,Base_Rookies!A:O,3,FALSE)*K22</f>
        <v>1.7660886372887166</v>
      </c>
      <c r="X22" s="13">
        <f>VLOOKUP(D22,Base_Rookies!A:O,4,FALSE)*K22</f>
        <v>12.362620461021017</v>
      </c>
      <c r="Y22" s="13">
        <f>VLOOKUP(D22,Base_Rookies!A:O,5,FALSE)*K22</f>
        <v>0</v>
      </c>
      <c r="Z22" s="13">
        <f>VLOOKUP(D22,Base_Rookies!A:O,6,FALSE)*K22</f>
        <v>31.7895954711969</v>
      </c>
      <c r="AA22" s="13">
        <f>VLOOKUP(D22,Base_Rookies!A:O,7,FALSE)*K22</f>
        <v>22.959152284753316</v>
      </c>
      <c r="AB22" s="13">
        <f>VLOOKUP(D22,Base_Rookies!A:O,8,FALSE)*K22</f>
        <v>388.53950020351766</v>
      </c>
      <c r="AC22" s="13">
        <f>VLOOKUP(D22,Base_Rookies!A:O,9,FALSE)*K22</f>
        <v>3.1789595471196899</v>
      </c>
      <c r="AE22" s="14">
        <f t="shared" si="2"/>
        <v>0</v>
      </c>
      <c r="AF22" s="14">
        <f t="shared" si="3"/>
        <v>0</v>
      </c>
      <c r="AG22" s="12">
        <f t="shared" si="4"/>
        <v>0</v>
      </c>
      <c r="AH22" s="14">
        <f t="shared" si="5"/>
        <v>0</v>
      </c>
      <c r="AI22" s="14">
        <f t="shared" si="6"/>
        <v>0</v>
      </c>
      <c r="AJ22" s="14">
        <f t="shared" si="7"/>
        <v>1</v>
      </c>
      <c r="AK22" s="12">
        <f t="shared" si="8"/>
        <v>7</v>
      </c>
      <c r="AL22" s="14">
        <f t="shared" si="9"/>
        <v>0</v>
      </c>
      <c r="AM22" s="14">
        <f t="shared" si="10"/>
        <v>1</v>
      </c>
      <c r="AN22" s="14">
        <f t="shared" si="11"/>
        <v>0.72222222222222221</v>
      </c>
      <c r="AO22" s="12">
        <f t="shared" si="12"/>
        <v>12.222222222222221</v>
      </c>
      <c r="AP22" s="14">
        <f t="shared" si="13"/>
        <v>9.9999999999999992E-2</v>
      </c>
    </row>
    <row r="23" spans="1:42">
      <c r="A23" t="s">
        <v>179</v>
      </c>
      <c r="B23" t="s">
        <v>116</v>
      </c>
      <c r="D23" t="s">
        <v>89</v>
      </c>
      <c r="E23" t="s">
        <v>180</v>
      </c>
      <c r="F23">
        <v>155</v>
      </c>
      <c r="G23">
        <v>172.3</v>
      </c>
      <c r="H23" t="s">
        <v>99</v>
      </c>
      <c r="I23">
        <v>17.3</v>
      </c>
      <c r="J23" t="s">
        <v>181</v>
      </c>
      <c r="K23" s="11">
        <f>1.4*EXP(-G23/VLOOKUP(D23,Base_Rookies!A:O,15,FALSE))</f>
        <v>0.40891742054087815</v>
      </c>
      <c r="L23" s="11">
        <f t="shared" si="0"/>
        <v>81.783484108175628</v>
      </c>
      <c r="M23">
        <v>18</v>
      </c>
      <c r="N23" s="12">
        <f t="shared" si="1"/>
        <v>5.1114677567609768</v>
      </c>
      <c r="O23">
        <v>22</v>
      </c>
      <c r="Q23" s="12">
        <v>16</v>
      </c>
      <c r="R23" s="13">
        <f>VLOOKUP(D23,Base_Rookies!A:O,10,FALSE)*K23</f>
        <v>0</v>
      </c>
      <c r="S23" s="13">
        <f>VLOOKUP(D23,Base_Rookies!A:O,11,FALSE)*K23</f>
        <v>0</v>
      </c>
      <c r="T23" s="13">
        <f>VLOOKUP(D23,Base_Rookies!A:O,12,FALSE)*K23</f>
        <v>0</v>
      </c>
      <c r="U23" s="13">
        <f>VLOOKUP(D23,Base_Rookies!A:O,13,FALSE)*K23</f>
        <v>0</v>
      </c>
      <c r="V23" s="13">
        <f>VLOOKUP(D23,Base_Rookies!A:O,14,FALSE)*K23</f>
        <v>0</v>
      </c>
      <c r="W23" s="13">
        <f>VLOOKUP(D23,Base_Rookies!A:O,3,FALSE)*K23</f>
        <v>2.0445871027043907</v>
      </c>
      <c r="X23" s="13">
        <f>VLOOKUP(D23,Base_Rookies!A:O,4,FALSE)*K23</f>
        <v>14.312109718930735</v>
      </c>
      <c r="Y23" s="13">
        <f>VLOOKUP(D23,Base_Rookies!A:O,5,FALSE)*K23</f>
        <v>0</v>
      </c>
      <c r="Z23" s="13">
        <f>VLOOKUP(D23,Base_Rookies!A:O,6,FALSE)*K23</f>
        <v>36.802567848679033</v>
      </c>
      <c r="AA23" s="13">
        <f>VLOOKUP(D23,Base_Rookies!A:O,7,FALSE)*K23</f>
        <v>26.579632335157079</v>
      </c>
      <c r="AB23" s="13">
        <f>VLOOKUP(D23,Base_Rookies!A:O,8,FALSE)*K23</f>
        <v>449.80916259496598</v>
      </c>
      <c r="AC23" s="13">
        <f>VLOOKUP(D23,Base_Rookies!A:O,9,FALSE)*K23</f>
        <v>3.6802567848679035</v>
      </c>
      <c r="AE23" s="14">
        <f t="shared" si="2"/>
        <v>0</v>
      </c>
      <c r="AF23" s="14">
        <f t="shared" si="3"/>
        <v>0</v>
      </c>
      <c r="AG23" s="12">
        <f t="shared" si="4"/>
        <v>0</v>
      </c>
      <c r="AH23" s="14">
        <f t="shared" si="5"/>
        <v>0</v>
      </c>
      <c r="AI23" s="14">
        <f t="shared" si="6"/>
        <v>0</v>
      </c>
      <c r="AJ23" s="14">
        <f t="shared" si="7"/>
        <v>1</v>
      </c>
      <c r="AK23" s="12">
        <f t="shared" si="8"/>
        <v>7</v>
      </c>
      <c r="AL23" s="14">
        <f t="shared" si="9"/>
        <v>0</v>
      </c>
      <c r="AM23" s="14">
        <f t="shared" si="10"/>
        <v>1</v>
      </c>
      <c r="AN23" s="14">
        <f t="shared" si="11"/>
        <v>0.72222222222222221</v>
      </c>
      <c r="AO23" s="12">
        <f t="shared" si="12"/>
        <v>12.222222222222223</v>
      </c>
      <c r="AP23" s="14">
        <f t="shared" si="13"/>
        <v>0.1</v>
      </c>
    </row>
    <row r="24" spans="1:42">
      <c r="A24" t="s">
        <v>182</v>
      </c>
      <c r="B24" t="s">
        <v>116</v>
      </c>
      <c r="D24" t="s">
        <v>89</v>
      </c>
      <c r="E24" t="s">
        <v>183</v>
      </c>
      <c r="F24">
        <v>216</v>
      </c>
      <c r="G24">
        <v>238.5</v>
      </c>
      <c r="H24" t="s">
        <v>99</v>
      </c>
      <c r="I24">
        <v>22.5</v>
      </c>
      <c r="J24" s="15" t="s">
        <v>184</v>
      </c>
      <c r="K24" s="11">
        <f>1.4*EXP(-G24/VLOOKUP(D24,Base_Rookies!A:O,15,FALSE))</f>
        <v>0.2548451452164015</v>
      </c>
      <c r="L24" s="11">
        <f t="shared" si="0"/>
        <v>50.969029043280301</v>
      </c>
      <c r="M24">
        <v>29</v>
      </c>
      <c r="N24" s="12">
        <f t="shared" si="1"/>
        <v>5.0969029043280303</v>
      </c>
      <c r="O24">
        <v>23</v>
      </c>
      <c r="Q24" s="12">
        <v>10</v>
      </c>
      <c r="R24" s="13">
        <f>VLOOKUP(D24,Base_Rookies!A:O,10,FALSE)*K24</f>
        <v>0</v>
      </c>
      <c r="S24" s="13">
        <f>VLOOKUP(D24,Base_Rookies!A:O,11,FALSE)*K24</f>
        <v>0</v>
      </c>
      <c r="T24" s="13">
        <f>VLOOKUP(D24,Base_Rookies!A:O,12,FALSE)*K24</f>
        <v>0</v>
      </c>
      <c r="U24" s="13">
        <f>VLOOKUP(D24,Base_Rookies!A:O,13,FALSE)*K24</f>
        <v>0</v>
      </c>
      <c r="V24" s="13">
        <f>VLOOKUP(D24,Base_Rookies!A:O,14,FALSE)*K24</f>
        <v>0</v>
      </c>
      <c r="W24" s="13">
        <f>VLOOKUP(D24,Base_Rookies!A:O,3,FALSE)*K24</f>
        <v>1.2742257260820076</v>
      </c>
      <c r="X24" s="13">
        <f>VLOOKUP(D24,Base_Rookies!A:O,4,FALSE)*K24</f>
        <v>8.9195800825740523</v>
      </c>
      <c r="Y24" s="13">
        <f>VLOOKUP(D24,Base_Rookies!A:O,5,FALSE)*K24</f>
        <v>0</v>
      </c>
      <c r="Z24" s="13">
        <f>VLOOKUP(D24,Base_Rookies!A:O,6,FALSE)*K24</f>
        <v>22.936063069476134</v>
      </c>
      <c r="AA24" s="13">
        <f>VLOOKUP(D24,Base_Rookies!A:O,7,FALSE)*K24</f>
        <v>16.564934439066096</v>
      </c>
      <c r="AB24" s="13">
        <f>VLOOKUP(D24,Base_Rookies!A:O,8,FALSE)*K24</f>
        <v>280.32965973804164</v>
      </c>
      <c r="AC24" s="13">
        <f>VLOOKUP(D24,Base_Rookies!A:O,9,FALSE)*K24</f>
        <v>2.2936063069476136</v>
      </c>
      <c r="AE24" s="14">
        <f t="shared" si="2"/>
        <v>0</v>
      </c>
      <c r="AF24" s="14">
        <f t="shared" si="3"/>
        <v>0</v>
      </c>
      <c r="AG24" s="12">
        <f t="shared" si="4"/>
        <v>0</v>
      </c>
      <c r="AH24" s="14">
        <f t="shared" si="5"/>
        <v>0</v>
      </c>
      <c r="AI24" s="14">
        <f t="shared" si="6"/>
        <v>0</v>
      </c>
      <c r="AJ24" s="14">
        <f t="shared" si="7"/>
        <v>1</v>
      </c>
      <c r="AK24" s="12">
        <f t="shared" si="8"/>
        <v>6.9999999999999991</v>
      </c>
      <c r="AL24" s="14">
        <f t="shared" si="9"/>
        <v>0</v>
      </c>
      <c r="AM24" s="14">
        <f t="shared" si="10"/>
        <v>1</v>
      </c>
      <c r="AN24" s="14">
        <f t="shared" si="11"/>
        <v>0.72222222222222221</v>
      </c>
      <c r="AO24" s="12">
        <f t="shared" si="12"/>
        <v>12.222222222222223</v>
      </c>
      <c r="AP24" s="14">
        <f t="shared" si="13"/>
        <v>0.1</v>
      </c>
    </row>
    <row r="25" spans="1:42">
      <c r="A25" t="s">
        <v>185</v>
      </c>
      <c r="B25" t="s">
        <v>116</v>
      </c>
      <c r="D25" t="s">
        <v>89</v>
      </c>
      <c r="E25" t="s">
        <v>186</v>
      </c>
      <c r="F25">
        <v>217</v>
      </c>
      <c r="G25">
        <v>239.6</v>
      </c>
      <c r="H25" t="s">
        <v>99</v>
      </c>
      <c r="I25">
        <v>22.6</v>
      </c>
      <c r="J25" t="s">
        <v>187</v>
      </c>
      <c r="K25" s="11">
        <f>1.4*EXP(-G25/VLOOKUP(D25,Base_Rookies!A:O,15,FALSE))</f>
        <v>0.25285063633544641</v>
      </c>
      <c r="L25" s="11">
        <f t="shared" si="0"/>
        <v>50.570127267089283</v>
      </c>
      <c r="M25">
        <v>30</v>
      </c>
      <c r="N25" s="12">
        <f t="shared" si="1"/>
        <v>5.057012726708928</v>
      </c>
      <c r="O25">
        <v>24</v>
      </c>
      <c r="Q25" s="12">
        <v>10</v>
      </c>
      <c r="R25" s="13">
        <f>VLOOKUP(D25,Base_Rookies!A:O,10,FALSE)*K25</f>
        <v>0</v>
      </c>
      <c r="S25" s="13">
        <f>VLOOKUP(D25,Base_Rookies!A:O,11,FALSE)*K25</f>
        <v>0</v>
      </c>
      <c r="T25" s="13">
        <f>VLOOKUP(D25,Base_Rookies!A:O,12,FALSE)*K25</f>
        <v>0</v>
      </c>
      <c r="U25" s="13">
        <f>VLOOKUP(D25,Base_Rookies!A:O,13,FALSE)*K25</f>
        <v>0</v>
      </c>
      <c r="V25" s="13">
        <f>VLOOKUP(D25,Base_Rookies!A:O,14,FALSE)*K25</f>
        <v>0</v>
      </c>
      <c r="W25" s="13">
        <f>VLOOKUP(D25,Base_Rookies!A:O,3,FALSE)*K25</f>
        <v>1.264253181677232</v>
      </c>
      <c r="X25" s="13">
        <f>VLOOKUP(D25,Base_Rookies!A:O,4,FALSE)*K25</f>
        <v>8.8497722717406244</v>
      </c>
      <c r="Y25" s="13">
        <f>VLOOKUP(D25,Base_Rookies!A:O,5,FALSE)*K25</f>
        <v>0</v>
      </c>
      <c r="Z25" s="13">
        <f>VLOOKUP(D25,Base_Rookies!A:O,6,FALSE)*K25</f>
        <v>22.756557270190179</v>
      </c>
      <c r="AA25" s="13">
        <f>VLOOKUP(D25,Base_Rookies!A:O,7,FALSE)*K25</f>
        <v>16.435291361804016</v>
      </c>
      <c r="AB25" s="13">
        <f>VLOOKUP(D25,Base_Rookies!A:O,8,FALSE)*K25</f>
        <v>278.13569996899105</v>
      </c>
      <c r="AC25" s="13">
        <f>VLOOKUP(D25,Base_Rookies!A:O,9,FALSE)*K25</f>
        <v>2.2756557270190179</v>
      </c>
      <c r="AE25" s="14">
        <f t="shared" si="2"/>
        <v>0</v>
      </c>
      <c r="AF25" s="14">
        <f t="shared" si="3"/>
        <v>0</v>
      </c>
      <c r="AG25" s="12">
        <f t="shared" si="4"/>
        <v>0</v>
      </c>
      <c r="AH25" s="14">
        <f t="shared" si="5"/>
        <v>0</v>
      </c>
      <c r="AI25" s="14">
        <f t="shared" si="6"/>
        <v>0</v>
      </c>
      <c r="AJ25" s="14">
        <f t="shared" si="7"/>
        <v>1</v>
      </c>
      <c r="AK25" s="12">
        <f t="shared" si="8"/>
        <v>7</v>
      </c>
      <c r="AL25" s="14">
        <f t="shared" si="9"/>
        <v>0</v>
      </c>
      <c r="AM25" s="14">
        <f t="shared" si="10"/>
        <v>1</v>
      </c>
      <c r="AN25" s="14">
        <f t="shared" si="11"/>
        <v>0.7222222222222221</v>
      </c>
      <c r="AO25" s="12">
        <f t="shared" si="12"/>
        <v>12.222222222222221</v>
      </c>
      <c r="AP25" s="14">
        <f t="shared" si="13"/>
        <v>0.1</v>
      </c>
    </row>
    <row r="26" spans="1:42">
      <c r="A26" t="s">
        <v>188</v>
      </c>
      <c r="B26" t="s">
        <v>116</v>
      </c>
      <c r="D26" t="s">
        <v>89</v>
      </c>
      <c r="E26" t="s">
        <v>189</v>
      </c>
      <c r="F26">
        <v>250</v>
      </c>
      <c r="G26">
        <v>239.8</v>
      </c>
      <c r="H26" t="s">
        <v>99</v>
      </c>
      <c r="I26">
        <v>-10.199999999999999</v>
      </c>
      <c r="J26" t="s">
        <v>190</v>
      </c>
      <c r="K26" s="11">
        <f>1.4*EXP(-G26/VLOOKUP(D26,Base_Rookies!A:O,15,FALSE))</f>
        <v>0.25248967902871639</v>
      </c>
      <c r="L26" s="11">
        <f t="shared" si="0"/>
        <v>50.497935805743282</v>
      </c>
      <c r="M26">
        <v>31</v>
      </c>
      <c r="N26" s="12">
        <f t="shared" si="1"/>
        <v>5.0497935805743284</v>
      </c>
      <c r="O26">
        <v>25</v>
      </c>
      <c r="Q26" s="12">
        <v>10</v>
      </c>
      <c r="R26" s="13">
        <f>VLOOKUP(D26,Base_Rookies!A:O,10,FALSE)*K26</f>
        <v>0</v>
      </c>
      <c r="S26" s="13">
        <f>VLOOKUP(D26,Base_Rookies!A:O,11,FALSE)*K26</f>
        <v>0</v>
      </c>
      <c r="T26" s="13">
        <f>VLOOKUP(D26,Base_Rookies!A:O,12,FALSE)*K26</f>
        <v>0</v>
      </c>
      <c r="U26" s="13">
        <f>VLOOKUP(D26,Base_Rookies!A:O,13,FALSE)*K26</f>
        <v>0</v>
      </c>
      <c r="V26" s="13">
        <f>VLOOKUP(D26,Base_Rookies!A:O,14,FALSE)*K26</f>
        <v>0</v>
      </c>
      <c r="W26" s="13">
        <f>VLOOKUP(D26,Base_Rookies!A:O,3,FALSE)*K26</f>
        <v>1.2624483951435819</v>
      </c>
      <c r="X26" s="13">
        <f>VLOOKUP(D26,Base_Rookies!A:O,4,FALSE)*K26</f>
        <v>8.837138766005074</v>
      </c>
      <c r="Y26" s="13">
        <f>VLOOKUP(D26,Base_Rookies!A:O,5,FALSE)*K26</f>
        <v>0</v>
      </c>
      <c r="Z26" s="13">
        <f>VLOOKUP(D26,Base_Rookies!A:O,6,FALSE)*K26</f>
        <v>22.724071112584475</v>
      </c>
      <c r="AA26" s="13">
        <f>VLOOKUP(D26,Base_Rookies!A:O,7,FALSE)*K26</f>
        <v>16.411829136866565</v>
      </c>
      <c r="AB26" s="13">
        <f>VLOOKUP(D26,Base_Rookies!A:O,8,FALSE)*K26</f>
        <v>277.73864693158805</v>
      </c>
      <c r="AC26" s="13">
        <f>VLOOKUP(D26,Base_Rookies!A:O,9,FALSE)*K26</f>
        <v>2.2724071112584476</v>
      </c>
      <c r="AE26" s="14">
        <f t="shared" si="2"/>
        <v>0</v>
      </c>
      <c r="AF26" s="14">
        <f t="shared" si="3"/>
        <v>0</v>
      </c>
      <c r="AG26" s="12">
        <f t="shared" si="4"/>
        <v>0</v>
      </c>
      <c r="AH26" s="14">
        <f t="shared" si="5"/>
        <v>0</v>
      </c>
      <c r="AI26" s="14">
        <f t="shared" si="6"/>
        <v>0</v>
      </c>
      <c r="AJ26" s="14">
        <f t="shared" si="7"/>
        <v>1</v>
      </c>
      <c r="AK26" s="12">
        <f t="shared" si="8"/>
        <v>7.0000000000000009</v>
      </c>
      <c r="AL26" s="14">
        <f t="shared" si="9"/>
        <v>0</v>
      </c>
      <c r="AM26" s="14">
        <f t="shared" si="10"/>
        <v>1</v>
      </c>
      <c r="AN26" s="14">
        <f t="shared" si="11"/>
        <v>0.72222222222222221</v>
      </c>
      <c r="AO26" s="12">
        <f t="shared" si="12"/>
        <v>12.222222222222223</v>
      </c>
      <c r="AP26" s="14">
        <f t="shared" si="13"/>
        <v>0.1</v>
      </c>
    </row>
    <row r="27" spans="1:42">
      <c r="A27" t="s">
        <v>191</v>
      </c>
      <c r="B27" t="s">
        <v>116</v>
      </c>
      <c r="D27" t="s">
        <v>89</v>
      </c>
      <c r="E27" t="s">
        <v>192</v>
      </c>
      <c r="F27">
        <v>187</v>
      </c>
      <c r="G27">
        <v>207.3</v>
      </c>
      <c r="H27" t="s">
        <v>99</v>
      </c>
      <c r="I27">
        <v>20.3</v>
      </c>
      <c r="J27" s="15" t="s">
        <v>193</v>
      </c>
      <c r="K27" s="11">
        <f>1.4*EXP(-G27/VLOOKUP(D27,Base_Rookies!A:O,15,FALSE))</f>
        <v>0.31846520732877487</v>
      </c>
      <c r="L27" s="11">
        <f t="shared" si="0"/>
        <v>63.69304146575498</v>
      </c>
      <c r="M27">
        <v>24</v>
      </c>
      <c r="N27" s="12">
        <f t="shared" si="1"/>
        <v>4.8994647281349986</v>
      </c>
      <c r="O27">
        <v>26</v>
      </c>
      <c r="Q27" s="12">
        <v>13</v>
      </c>
      <c r="R27" s="13">
        <f>VLOOKUP(D27,Base_Rookies!A:O,10,FALSE)*K27</f>
        <v>0</v>
      </c>
      <c r="S27" s="13">
        <f>VLOOKUP(D27,Base_Rookies!A:O,11,FALSE)*K27</f>
        <v>0</v>
      </c>
      <c r="T27" s="13">
        <f>VLOOKUP(D27,Base_Rookies!A:O,12,FALSE)*K27</f>
        <v>0</v>
      </c>
      <c r="U27" s="13">
        <f>VLOOKUP(D27,Base_Rookies!A:O,13,FALSE)*K27</f>
        <v>0</v>
      </c>
      <c r="V27" s="13">
        <f>VLOOKUP(D27,Base_Rookies!A:O,14,FALSE)*K27</f>
        <v>0</v>
      </c>
      <c r="W27" s="13">
        <f>VLOOKUP(D27,Base_Rookies!A:O,3,FALSE)*K27</f>
        <v>1.5923260366438743</v>
      </c>
      <c r="X27" s="13">
        <f>VLOOKUP(D27,Base_Rookies!A:O,4,FALSE)*K27</f>
        <v>11.146282256507121</v>
      </c>
      <c r="Y27" s="13">
        <f>VLOOKUP(D27,Base_Rookies!A:O,5,FALSE)*K27</f>
        <v>0</v>
      </c>
      <c r="Z27" s="13">
        <f>VLOOKUP(D27,Base_Rookies!A:O,6,FALSE)*K27</f>
        <v>28.661868659589739</v>
      </c>
      <c r="AA27" s="13">
        <f>VLOOKUP(D27,Base_Rookies!A:O,7,FALSE)*K27</f>
        <v>20.700238476370366</v>
      </c>
      <c r="AB27" s="13">
        <f>VLOOKUP(D27,Base_Rookies!A:O,8,FALSE)*K27</f>
        <v>350.31172806165233</v>
      </c>
      <c r="AC27" s="13">
        <f>VLOOKUP(D27,Base_Rookies!A:O,9,FALSE)*K27</f>
        <v>2.8661868659589738</v>
      </c>
      <c r="AE27" s="14">
        <f t="shared" si="2"/>
        <v>0</v>
      </c>
      <c r="AF27" s="14">
        <f t="shared" si="3"/>
        <v>0</v>
      </c>
      <c r="AG27" s="12">
        <f t="shared" si="4"/>
        <v>0</v>
      </c>
      <c r="AH27" s="14">
        <f t="shared" si="5"/>
        <v>0</v>
      </c>
      <c r="AI27" s="14">
        <f t="shared" si="6"/>
        <v>0</v>
      </c>
      <c r="AJ27" s="14">
        <f t="shared" si="7"/>
        <v>1</v>
      </c>
      <c r="AK27" s="12">
        <f t="shared" si="8"/>
        <v>7</v>
      </c>
      <c r="AL27" s="14">
        <f t="shared" si="9"/>
        <v>0</v>
      </c>
      <c r="AM27" s="14">
        <f t="shared" si="10"/>
        <v>1</v>
      </c>
      <c r="AN27" s="14">
        <f t="shared" si="11"/>
        <v>0.72222222222222221</v>
      </c>
      <c r="AO27" s="12">
        <f t="shared" si="12"/>
        <v>12.222222222222221</v>
      </c>
      <c r="AP27" s="14">
        <f t="shared" si="13"/>
        <v>9.9999999999999992E-2</v>
      </c>
    </row>
    <row r="28" spans="1:42">
      <c r="A28" t="s">
        <v>194</v>
      </c>
      <c r="B28" t="s">
        <v>116</v>
      </c>
      <c r="D28" t="s">
        <v>88</v>
      </c>
      <c r="E28" t="s">
        <v>195</v>
      </c>
      <c r="F28">
        <v>239</v>
      </c>
      <c r="G28">
        <v>206.4</v>
      </c>
      <c r="H28" t="s">
        <v>99</v>
      </c>
      <c r="I28">
        <v>-32.6</v>
      </c>
      <c r="J28" t="s">
        <v>196</v>
      </c>
      <c r="K28" s="11">
        <f>1.4*EXP(-G28/VLOOKUP(D28,Base_Rookies!A:O,15,FALSE))</f>
        <v>0.2685474217314695</v>
      </c>
      <c r="L28" s="11">
        <f t="shared" si="0"/>
        <v>48.069988489933046</v>
      </c>
      <c r="M28">
        <v>33</v>
      </c>
      <c r="N28" s="12">
        <f t="shared" si="1"/>
        <v>4.8069988489933042</v>
      </c>
      <c r="O28">
        <v>27</v>
      </c>
      <c r="Q28" s="12">
        <v>10</v>
      </c>
      <c r="R28" s="13">
        <f>VLOOKUP(D28,Base_Rookies!A:O,10,FALSE)*K28</f>
        <v>0</v>
      </c>
      <c r="S28" s="13">
        <f>VLOOKUP(D28,Base_Rookies!A:O,11,FALSE)*K28</f>
        <v>0</v>
      </c>
      <c r="T28" s="13">
        <f>VLOOKUP(D28,Base_Rookies!A:O,12,FALSE)*K28</f>
        <v>0</v>
      </c>
      <c r="U28" s="13">
        <f>VLOOKUP(D28,Base_Rookies!A:O,13,FALSE)*K28</f>
        <v>0</v>
      </c>
      <c r="V28" s="13">
        <f>VLOOKUP(D28,Base_Rookies!A:O,14,FALSE)*K28</f>
        <v>0</v>
      </c>
      <c r="W28" s="13">
        <f>VLOOKUP(D28,Base_Rookies!A:O,3,FALSE)*K28</f>
        <v>48.338535911664508</v>
      </c>
      <c r="X28" s="13">
        <f>VLOOKUP(D28,Base_Rookies!A:O,4,FALSE)*K28</f>
        <v>228.26530847174908</v>
      </c>
      <c r="Y28" s="13">
        <f>VLOOKUP(D28,Base_Rookies!A:O,5,FALSE)*K28</f>
        <v>1.8798319521202864</v>
      </c>
      <c r="Z28" s="13">
        <f>VLOOKUP(D28,Base_Rookies!A:O,6,FALSE)*K28</f>
        <v>10.741896869258781</v>
      </c>
      <c r="AA28" s="13">
        <f>VLOOKUP(D28,Base_Rookies!A:O,7,FALSE)*K28</f>
        <v>6.7136855432867373</v>
      </c>
      <c r="AB28" s="13">
        <f>VLOOKUP(D28,Base_Rookies!A:O,8,FALSE)*K28</f>
        <v>73.850540976154107</v>
      </c>
      <c r="AC28" s="13">
        <f>VLOOKUP(D28,Base_Rookies!A:O,9,FALSE)*K28</f>
        <v>0.53709484346293901</v>
      </c>
      <c r="AE28" s="14">
        <f t="shared" si="2"/>
        <v>0</v>
      </c>
      <c r="AF28" s="14">
        <f t="shared" si="3"/>
        <v>0</v>
      </c>
      <c r="AG28" s="12">
        <f t="shared" si="4"/>
        <v>0</v>
      </c>
      <c r="AH28" s="14">
        <f t="shared" si="5"/>
        <v>0</v>
      </c>
      <c r="AI28" s="14">
        <f t="shared" si="6"/>
        <v>0</v>
      </c>
      <c r="AJ28" s="14">
        <f t="shared" si="7"/>
        <v>1</v>
      </c>
      <c r="AK28" s="12">
        <f t="shared" si="8"/>
        <v>4.7222222222222223</v>
      </c>
      <c r="AL28" s="14">
        <f t="shared" si="9"/>
        <v>3.888888888888889E-2</v>
      </c>
      <c r="AM28" s="14">
        <f t="shared" si="10"/>
        <v>1</v>
      </c>
      <c r="AN28" s="14">
        <f t="shared" si="11"/>
        <v>0.62499999999999989</v>
      </c>
      <c r="AO28" s="12">
        <f t="shared" si="12"/>
        <v>6.8749999999999991</v>
      </c>
      <c r="AP28" s="14">
        <f t="shared" si="13"/>
        <v>4.9999999999999996E-2</v>
      </c>
    </row>
    <row r="29" spans="1:42">
      <c r="A29" t="s">
        <v>197</v>
      </c>
      <c r="B29" t="s">
        <v>116</v>
      </c>
      <c r="D29" t="s">
        <v>89</v>
      </c>
      <c r="E29" t="s">
        <v>198</v>
      </c>
      <c r="F29">
        <v>190</v>
      </c>
      <c r="G29">
        <v>214.9</v>
      </c>
      <c r="H29" t="s">
        <v>99</v>
      </c>
      <c r="I29">
        <v>24.9</v>
      </c>
      <c r="J29" t="s">
        <v>199</v>
      </c>
      <c r="K29" s="11">
        <f>1.4*EXP(-G29/VLOOKUP(D29,Base_Rookies!A:O,15,FALSE))</f>
        <v>0.30163796763763884</v>
      </c>
      <c r="L29" s="11">
        <f t="shared" si="0"/>
        <v>60.327593527527767</v>
      </c>
      <c r="M29">
        <v>26</v>
      </c>
      <c r="N29" s="12">
        <f t="shared" si="1"/>
        <v>4.6405841175021356</v>
      </c>
      <c r="O29">
        <v>28</v>
      </c>
      <c r="Q29" s="12">
        <v>13</v>
      </c>
      <c r="R29" s="13">
        <f>VLOOKUP(D29,Base_Rookies!A:O,10,FALSE)*K29</f>
        <v>0</v>
      </c>
      <c r="S29" s="13">
        <f>VLOOKUP(D29,Base_Rookies!A:O,11,FALSE)*K29</f>
        <v>0</v>
      </c>
      <c r="T29" s="13">
        <f>VLOOKUP(D29,Base_Rookies!A:O,12,FALSE)*K29</f>
        <v>0</v>
      </c>
      <c r="U29" s="13">
        <f>VLOOKUP(D29,Base_Rookies!A:O,13,FALSE)*K29</f>
        <v>0</v>
      </c>
      <c r="V29" s="13">
        <f>VLOOKUP(D29,Base_Rookies!A:O,14,FALSE)*K29</f>
        <v>0</v>
      </c>
      <c r="W29" s="13">
        <f>VLOOKUP(D29,Base_Rookies!A:O,3,FALSE)*K29</f>
        <v>1.5081898381881942</v>
      </c>
      <c r="X29" s="13">
        <f>VLOOKUP(D29,Base_Rookies!A:O,4,FALSE)*K29</f>
        <v>10.557328867317359</v>
      </c>
      <c r="Y29" s="13">
        <f>VLOOKUP(D29,Base_Rookies!A:O,5,FALSE)*K29</f>
        <v>0</v>
      </c>
      <c r="Z29" s="13">
        <f>VLOOKUP(D29,Base_Rookies!A:O,6,FALSE)*K29</f>
        <v>27.147417087387495</v>
      </c>
      <c r="AA29" s="13">
        <f>VLOOKUP(D29,Base_Rookies!A:O,7,FALSE)*K29</f>
        <v>19.606467896446524</v>
      </c>
      <c r="AB29" s="13">
        <f>VLOOKUP(D29,Base_Rookies!A:O,8,FALSE)*K29</f>
        <v>331.80176440140269</v>
      </c>
      <c r="AC29" s="13">
        <f>VLOOKUP(D29,Base_Rookies!A:O,9,FALSE)*K29</f>
        <v>2.7147417087387495</v>
      </c>
      <c r="AE29" s="14">
        <f t="shared" si="2"/>
        <v>0</v>
      </c>
      <c r="AF29" s="14">
        <f t="shared" si="3"/>
        <v>0</v>
      </c>
      <c r="AG29" s="12">
        <f t="shared" si="4"/>
        <v>0</v>
      </c>
      <c r="AH29" s="14">
        <f t="shared" si="5"/>
        <v>0</v>
      </c>
      <c r="AI29" s="14">
        <f t="shared" si="6"/>
        <v>0</v>
      </c>
      <c r="AJ29" s="14">
        <f t="shared" si="7"/>
        <v>1</v>
      </c>
      <c r="AK29" s="12">
        <f t="shared" si="8"/>
        <v>7</v>
      </c>
      <c r="AL29" s="14">
        <f t="shared" si="9"/>
        <v>0</v>
      </c>
      <c r="AM29" s="14">
        <f t="shared" si="10"/>
        <v>1</v>
      </c>
      <c r="AN29" s="14">
        <f t="shared" si="11"/>
        <v>0.72222222222222221</v>
      </c>
      <c r="AO29" s="12">
        <f t="shared" si="12"/>
        <v>12.222222222222221</v>
      </c>
      <c r="AP29" s="14">
        <f t="shared" si="13"/>
        <v>0.1</v>
      </c>
    </row>
    <row r="30" spans="1:42">
      <c r="A30" t="s">
        <v>200</v>
      </c>
      <c r="B30" t="s">
        <v>116</v>
      </c>
      <c r="D30" t="s">
        <v>88</v>
      </c>
      <c r="E30" t="s">
        <v>201</v>
      </c>
      <c r="F30">
        <v>133</v>
      </c>
      <c r="G30">
        <v>152.80000000000001</v>
      </c>
      <c r="H30" t="s">
        <v>99</v>
      </c>
      <c r="I30">
        <v>19.8</v>
      </c>
      <c r="J30" t="s">
        <v>202</v>
      </c>
      <c r="K30" s="11">
        <f>1.4*EXP(-G30/VLOOKUP(D30,Base_Rookies!A:O,15,FALSE))</f>
        <v>0.41233144974906488</v>
      </c>
      <c r="L30" s="11">
        <f t="shared" si="0"/>
        <v>73.80732950508262</v>
      </c>
      <c r="M30">
        <v>20</v>
      </c>
      <c r="N30" s="12">
        <f t="shared" si="1"/>
        <v>4.6129580940676638</v>
      </c>
      <c r="O30">
        <v>29</v>
      </c>
      <c r="Q30" s="12">
        <v>16</v>
      </c>
      <c r="R30" s="13">
        <f>VLOOKUP(D30,Base_Rookies!A:O,10,FALSE)*K30</f>
        <v>0</v>
      </c>
      <c r="S30" s="13">
        <f>VLOOKUP(D30,Base_Rookies!A:O,11,FALSE)*K30</f>
        <v>0</v>
      </c>
      <c r="T30" s="13">
        <f>VLOOKUP(D30,Base_Rookies!A:O,12,FALSE)*K30</f>
        <v>0</v>
      </c>
      <c r="U30" s="13">
        <f>VLOOKUP(D30,Base_Rookies!A:O,13,FALSE)*K30</f>
        <v>0</v>
      </c>
      <c r="V30" s="13">
        <f>VLOOKUP(D30,Base_Rookies!A:O,14,FALSE)*K30</f>
        <v>0</v>
      </c>
      <c r="W30" s="13">
        <f>VLOOKUP(D30,Base_Rookies!A:O,3,FALSE)*K30</f>
        <v>74.219660954831681</v>
      </c>
      <c r="X30" s="13">
        <f>VLOOKUP(D30,Base_Rookies!A:O,4,FALSE)*K30</f>
        <v>350.48173228670515</v>
      </c>
      <c r="Y30" s="13">
        <f>VLOOKUP(D30,Base_Rookies!A:O,5,FALSE)*K30</f>
        <v>2.8863201482434544</v>
      </c>
      <c r="Z30" s="13">
        <f>VLOOKUP(D30,Base_Rookies!A:O,6,FALSE)*K30</f>
        <v>16.493257989962594</v>
      </c>
      <c r="AA30" s="13">
        <f>VLOOKUP(D30,Base_Rookies!A:O,7,FALSE)*K30</f>
        <v>10.308286243726622</v>
      </c>
      <c r="AB30" s="13">
        <f>VLOOKUP(D30,Base_Rookies!A:O,8,FALSE)*K30</f>
        <v>113.39114868099284</v>
      </c>
      <c r="AC30" s="13">
        <f>VLOOKUP(D30,Base_Rookies!A:O,9,FALSE)*K30</f>
        <v>0.82466289949812976</v>
      </c>
      <c r="AE30" s="14">
        <f t="shared" si="2"/>
        <v>0</v>
      </c>
      <c r="AF30" s="14">
        <f t="shared" si="3"/>
        <v>0</v>
      </c>
      <c r="AG30" s="12">
        <f t="shared" si="4"/>
        <v>0</v>
      </c>
      <c r="AH30" s="14">
        <f t="shared" si="5"/>
        <v>0</v>
      </c>
      <c r="AI30" s="14">
        <f t="shared" si="6"/>
        <v>0</v>
      </c>
      <c r="AJ30" s="14">
        <f t="shared" si="7"/>
        <v>1</v>
      </c>
      <c r="AK30" s="12">
        <f t="shared" si="8"/>
        <v>4.7222222222222223</v>
      </c>
      <c r="AL30" s="14">
        <f t="shared" si="9"/>
        <v>3.888888888888889E-2</v>
      </c>
      <c r="AM30" s="14">
        <f t="shared" si="10"/>
        <v>1</v>
      </c>
      <c r="AN30" s="14">
        <f t="shared" si="11"/>
        <v>0.625</v>
      </c>
      <c r="AO30" s="12">
        <f t="shared" si="12"/>
        <v>6.8750000000000009</v>
      </c>
      <c r="AP30" s="14">
        <f t="shared" si="13"/>
        <v>0.05</v>
      </c>
    </row>
    <row r="31" spans="1:42">
      <c r="A31" t="s">
        <v>203</v>
      </c>
      <c r="B31" t="s">
        <v>116</v>
      </c>
      <c r="D31" t="s">
        <v>89</v>
      </c>
      <c r="E31" t="s">
        <v>204</v>
      </c>
      <c r="F31">
        <v>200</v>
      </c>
      <c r="G31">
        <v>227.3</v>
      </c>
      <c r="H31" t="s">
        <v>99</v>
      </c>
      <c r="I31">
        <v>27.3</v>
      </c>
      <c r="J31" t="s">
        <v>205</v>
      </c>
      <c r="K31" s="11">
        <f>1.4*EXP(-G31/VLOOKUP(D31,Base_Rookies!A:O,15,FALSE))</f>
        <v>0.2760704500726745</v>
      </c>
      <c r="L31" s="11">
        <f t="shared" si="0"/>
        <v>55.214090014534897</v>
      </c>
      <c r="M31">
        <v>27</v>
      </c>
      <c r="N31" s="12">
        <f t="shared" si="1"/>
        <v>4.2472376934257614</v>
      </c>
      <c r="O31">
        <v>30</v>
      </c>
      <c r="Q31" s="12">
        <v>13</v>
      </c>
      <c r="R31" s="13">
        <f>VLOOKUP(D31,Base_Rookies!A:O,10,FALSE)*K31</f>
        <v>0</v>
      </c>
      <c r="S31" s="13">
        <f>VLOOKUP(D31,Base_Rookies!A:O,11,FALSE)*K31</f>
        <v>0</v>
      </c>
      <c r="T31" s="13">
        <f>VLOOKUP(D31,Base_Rookies!A:O,12,FALSE)*K31</f>
        <v>0</v>
      </c>
      <c r="U31" s="13">
        <f>VLOOKUP(D31,Base_Rookies!A:O,13,FALSE)*K31</f>
        <v>0</v>
      </c>
      <c r="V31" s="13">
        <f>VLOOKUP(D31,Base_Rookies!A:O,14,FALSE)*K31</f>
        <v>0</v>
      </c>
      <c r="W31" s="13">
        <f>VLOOKUP(D31,Base_Rookies!A:O,3,FALSE)*K31</f>
        <v>1.3803522503633725</v>
      </c>
      <c r="X31" s="13">
        <f>VLOOKUP(D31,Base_Rookies!A:O,4,FALSE)*K31</f>
        <v>9.6624657525436071</v>
      </c>
      <c r="Y31" s="13">
        <f>VLOOKUP(D31,Base_Rookies!A:O,5,FALSE)*K31</f>
        <v>0</v>
      </c>
      <c r="Z31" s="13">
        <f>VLOOKUP(D31,Base_Rookies!A:O,6,FALSE)*K31</f>
        <v>24.846340506540706</v>
      </c>
      <c r="AA31" s="13">
        <f>VLOOKUP(D31,Base_Rookies!A:O,7,FALSE)*K31</f>
        <v>17.944579254723841</v>
      </c>
      <c r="AB31" s="13">
        <f>VLOOKUP(D31,Base_Rookies!A:O,8,FALSE)*K31</f>
        <v>303.67749507994193</v>
      </c>
      <c r="AC31" s="13">
        <f>VLOOKUP(D31,Base_Rookies!A:O,9,FALSE)*K31</f>
        <v>2.4846340506540705</v>
      </c>
      <c r="AE31" s="14">
        <f t="shared" si="2"/>
        <v>0</v>
      </c>
      <c r="AF31" s="14">
        <f t="shared" si="3"/>
        <v>0</v>
      </c>
      <c r="AG31" s="12">
        <f t="shared" si="4"/>
        <v>0</v>
      </c>
      <c r="AH31" s="14">
        <f t="shared" si="5"/>
        <v>0</v>
      </c>
      <c r="AI31" s="14">
        <f t="shared" si="6"/>
        <v>0</v>
      </c>
      <c r="AJ31" s="14">
        <f t="shared" si="7"/>
        <v>1</v>
      </c>
      <c r="AK31" s="12">
        <f t="shared" si="8"/>
        <v>7</v>
      </c>
      <c r="AL31" s="14">
        <f t="shared" si="9"/>
        <v>0</v>
      </c>
      <c r="AM31" s="14">
        <f t="shared" si="10"/>
        <v>1</v>
      </c>
      <c r="AN31" s="14">
        <f t="shared" si="11"/>
        <v>0.7222222222222221</v>
      </c>
      <c r="AO31" s="12">
        <f t="shared" si="12"/>
        <v>12.222222222222221</v>
      </c>
      <c r="AP31" s="14">
        <f t="shared" si="13"/>
        <v>9.9999999999999992E-2</v>
      </c>
    </row>
    <row r="32" spans="1:42">
      <c r="A32" t="s">
        <v>206</v>
      </c>
      <c r="B32" t="s">
        <v>116</v>
      </c>
      <c r="D32" t="s">
        <v>88</v>
      </c>
      <c r="E32" t="s">
        <v>207</v>
      </c>
      <c r="F32">
        <v>188</v>
      </c>
      <c r="G32">
        <v>198</v>
      </c>
      <c r="H32" t="s">
        <v>99</v>
      </c>
      <c r="I32">
        <v>10</v>
      </c>
      <c r="J32" t="s">
        <v>208</v>
      </c>
      <c r="K32" s="11">
        <f>1.4*EXP(-G32/VLOOKUP(D32,Base_Rookies!A:O,15,FALSE))</f>
        <v>0.28721398078516802</v>
      </c>
      <c r="L32" s="11">
        <f t="shared" si="0"/>
        <v>51.411302560545082</v>
      </c>
      <c r="M32">
        <v>28</v>
      </c>
      <c r="N32" s="12">
        <f t="shared" si="1"/>
        <v>3.9547155815803907</v>
      </c>
      <c r="O32">
        <v>31</v>
      </c>
      <c r="Q32" s="12">
        <v>13</v>
      </c>
      <c r="R32" s="13">
        <f>VLOOKUP(D32,Base_Rookies!A:O,10,FALSE)*K32</f>
        <v>0</v>
      </c>
      <c r="S32" s="13">
        <f>VLOOKUP(D32,Base_Rookies!A:O,11,FALSE)*K32</f>
        <v>0</v>
      </c>
      <c r="T32" s="13">
        <f>VLOOKUP(D32,Base_Rookies!A:O,12,FALSE)*K32</f>
        <v>0</v>
      </c>
      <c r="U32" s="13">
        <f>VLOOKUP(D32,Base_Rookies!A:O,13,FALSE)*K32</f>
        <v>0</v>
      </c>
      <c r="V32" s="13">
        <f>VLOOKUP(D32,Base_Rookies!A:O,14,FALSE)*K32</f>
        <v>0</v>
      </c>
      <c r="W32" s="13">
        <f>VLOOKUP(D32,Base_Rookies!A:O,3,FALSE)*K32</f>
        <v>51.698516541330243</v>
      </c>
      <c r="X32" s="13">
        <f>VLOOKUP(D32,Base_Rookies!A:O,4,FALSE)*K32</f>
        <v>244.13188366739283</v>
      </c>
      <c r="Y32" s="13">
        <f>VLOOKUP(D32,Base_Rookies!A:O,5,FALSE)*K32</f>
        <v>2.010497865496176</v>
      </c>
      <c r="Z32" s="13">
        <f>VLOOKUP(D32,Base_Rookies!A:O,6,FALSE)*K32</f>
        <v>11.488559231406722</v>
      </c>
      <c r="AA32" s="13">
        <f>VLOOKUP(D32,Base_Rookies!A:O,7,FALSE)*K32</f>
        <v>7.1803495196292006</v>
      </c>
      <c r="AB32" s="13">
        <f>VLOOKUP(D32,Base_Rookies!A:O,8,FALSE)*K32</f>
        <v>78.983844715921208</v>
      </c>
      <c r="AC32" s="13">
        <f>VLOOKUP(D32,Base_Rookies!A:O,9,FALSE)*K32</f>
        <v>0.57442796157033604</v>
      </c>
      <c r="AE32" s="14">
        <f t="shared" si="2"/>
        <v>0</v>
      </c>
      <c r="AF32" s="14">
        <f t="shared" si="3"/>
        <v>0</v>
      </c>
      <c r="AG32" s="12">
        <f t="shared" si="4"/>
        <v>0</v>
      </c>
      <c r="AH32" s="14">
        <f t="shared" si="5"/>
        <v>0</v>
      </c>
      <c r="AI32" s="14">
        <f t="shared" si="6"/>
        <v>0</v>
      </c>
      <c r="AJ32" s="14">
        <f t="shared" si="7"/>
        <v>1</v>
      </c>
      <c r="AK32" s="12">
        <f t="shared" si="8"/>
        <v>4.7222222222222223</v>
      </c>
      <c r="AL32" s="14">
        <f t="shared" si="9"/>
        <v>3.888888888888889E-2</v>
      </c>
      <c r="AM32" s="14">
        <f t="shared" si="10"/>
        <v>1</v>
      </c>
      <c r="AN32" s="14">
        <f t="shared" si="11"/>
        <v>0.625</v>
      </c>
      <c r="AO32" s="12">
        <f t="shared" si="12"/>
        <v>6.875</v>
      </c>
      <c r="AP32" s="14">
        <f t="shared" si="13"/>
        <v>4.9999999999999996E-2</v>
      </c>
    </row>
    <row r="33" spans="1:42">
      <c r="A33" t="s">
        <v>209</v>
      </c>
      <c r="B33" t="s">
        <v>116</v>
      </c>
      <c r="D33" t="s">
        <v>88</v>
      </c>
      <c r="E33" t="s">
        <v>210</v>
      </c>
      <c r="F33">
        <v>215</v>
      </c>
      <c r="G33">
        <v>231.7</v>
      </c>
      <c r="H33" t="s">
        <v>99</v>
      </c>
      <c r="I33">
        <v>16.7</v>
      </c>
      <c r="J33" t="s">
        <v>211</v>
      </c>
      <c r="K33" s="11">
        <f>1.4*EXP(-G33/VLOOKUP(D33,Base_Rookies!A:O,15,FALSE))</f>
        <v>0.21934098226622353</v>
      </c>
      <c r="L33" s="11">
        <f t="shared" si="0"/>
        <v>39.262035825654017</v>
      </c>
      <c r="M33">
        <v>38</v>
      </c>
      <c r="N33" s="12">
        <f t="shared" si="1"/>
        <v>3.9262035825654018</v>
      </c>
      <c r="O33">
        <v>32</v>
      </c>
      <c r="Q33" s="12">
        <v>10</v>
      </c>
      <c r="R33" s="13">
        <f>VLOOKUP(D33,Base_Rookies!A:O,10,FALSE)*K33</f>
        <v>0</v>
      </c>
      <c r="S33" s="13">
        <f>VLOOKUP(D33,Base_Rookies!A:O,11,FALSE)*K33</f>
        <v>0</v>
      </c>
      <c r="T33" s="13">
        <f>VLOOKUP(D33,Base_Rookies!A:O,12,FALSE)*K33</f>
        <v>0</v>
      </c>
      <c r="U33" s="13">
        <f>VLOOKUP(D33,Base_Rookies!A:O,13,FALSE)*K33</f>
        <v>0</v>
      </c>
      <c r="V33" s="13">
        <f>VLOOKUP(D33,Base_Rookies!A:O,14,FALSE)*K33</f>
        <v>0</v>
      </c>
      <c r="W33" s="13">
        <f>VLOOKUP(D33,Base_Rookies!A:O,3,FALSE)*K33</f>
        <v>39.481376807920235</v>
      </c>
      <c r="X33" s="13">
        <f>VLOOKUP(D33,Base_Rookies!A:O,4,FALSE)*K33</f>
        <v>186.43983492628999</v>
      </c>
      <c r="Y33" s="13">
        <f>VLOOKUP(D33,Base_Rookies!A:O,5,FALSE)*K33</f>
        <v>1.5353868758635647</v>
      </c>
      <c r="Z33" s="13">
        <f>VLOOKUP(D33,Base_Rookies!A:O,6,FALSE)*K33</f>
        <v>8.7736392906489407</v>
      </c>
      <c r="AA33" s="13">
        <f>VLOOKUP(D33,Base_Rookies!A:O,7,FALSE)*K33</f>
        <v>5.4835245566555884</v>
      </c>
      <c r="AB33" s="13">
        <f>VLOOKUP(D33,Base_Rookies!A:O,8,FALSE)*K33</f>
        <v>60.318770123211472</v>
      </c>
      <c r="AC33" s="13">
        <f>VLOOKUP(D33,Base_Rookies!A:O,9,FALSE)*K33</f>
        <v>0.43868196453244707</v>
      </c>
      <c r="AE33" s="14">
        <f t="shared" si="2"/>
        <v>0</v>
      </c>
      <c r="AF33" s="14">
        <f t="shared" si="3"/>
        <v>0</v>
      </c>
      <c r="AG33" s="12">
        <f t="shared" si="4"/>
        <v>0</v>
      </c>
      <c r="AH33" s="14">
        <f t="shared" si="5"/>
        <v>0</v>
      </c>
      <c r="AI33" s="14">
        <f t="shared" si="6"/>
        <v>0</v>
      </c>
      <c r="AJ33" s="14">
        <f t="shared" si="7"/>
        <v>1</v>
      </c>
      <c r="AK33" s="12">
        <f t="shared" si="8"/>
        <v>4.7222222222222223</v>
      </c>
      <c r="AL33" s="14">
        <f t="shared" si="9"/>
        <v>3.888888888888889E-2</v>
      </c>
      <c r="AM33" s="14">
        <f t="shared" si="10"/>
        <v>1</v>
      </c>
      <c r="AN33" s="14">
        <f t="shared" si="11"/>
        <v>0.625</v>
      </c>
      <c r="AO33" s="12">
        <f t="shared" si="12"/>
        <v>6.8750000000000009</v>
      </c>
      <c r="AP33" s="14">
        <f t="shared" si="13"/>
        <v>0.05</v>
      </c>
    </row>
    <row r="34" spans="1:42">
      <c r="A34" t="s">
        <v>212</v>
      </c>
      <c r="B34" t="s">
        <v>116</v>
      </c>
      <c r="D34" t="s">
        <v>88</v>
      </c>
      <c r="E34" t="s">
        <v>213</v>
      </c>
      <c r="F34">
        <v>180</v>
      </c>
      <c r="G34">
        <v>200.5</v>
      </c>
      <c r="H34" t="s">
        <v>99</v>
      </c>
      <c r="I34">
        <v>20.5</v>
      </c>
      <c r="J34" t="s">
        <v>214</v>
      </c>
      <c r="K34" s="11">
        <f>1.4*EXP(-G34/VLOOKUP(D34,Base_Rookies!A:O,15,FALSE))</f>
        <v>0.28152676292077361</v>
      </c>
      <c r="L34" s="11">
        <f t="shared" si="0"/>
        <v>50.393290562818471</v>
      </c>
      <c r="M34">
        <v>32</v>
      </c>
      <c r="N34" s="12">
        <f t="shared" si="1"/>
        <v>3.8764069663706517</v>
      </c>
      <c r="O34">
        <v>33</v>
      </c>
      <c r="Q34" s="12">
        <v>13</v>
      </c>
      <c r="R34" s="13">
        <f>VLOOKUP(D34,Base_Rookies!A:O,10,FALSE)*K34</f>
        <v>0</v>
      </c>
      <c r="S34" s="13">
        <f>VLOOKUP(D34,Base_Rookies!A:O,11,FALSE)*K34</f>
        <v>0</v>
      </c>
      <c r="T34" s="13">
        <f>VLOOKUP(D34,Base_Rookies!A:O,12,FALSE)*K34</f>
        <v>0</v>
      </c>
      <c r="U34" s="13">
        <f>VLOOKUP(D34,Base_Rookies!A:O,13,FALSE)*K34</f>
        <v>0</v>
      </c>
      <c r="V34" s="13">
        <f>VLOOKUP(D34,Base_Rookies!A:O,14,FALSE)*K34</f>
        <v>0</v>
      </c>
      <c r="W34" s="13">
        <f>VLOOKUP(D34,Base_Rookies!A:O,3,FALSE)*K34</f>
        <v>50.674817325739248</v>
      </c>
      <c r="X34" s="13">
        <f>VLOOKUP(D34,Base_Rookies!A:O,4,FALSE)*K34</f>
        <v>239.29774848265757</v>
      </c>
      <c r="Y34" s="13">
        <f>VLOOKUP(D34,Base_Rookies!A:O,5,FALSE)*K34</f>
        <v>1.9706873404454153</v>
      </c>
      <c r="Z34" s="13">
        <f>VLOOKUP(D34,Base_Rookies!A:O,6,FALSE)*K34</f>
        <v>11.261070516830944</v>
      </c>
      <c r="AA34" s="13">
        <f>VLOOKUP(D34,Base_Rookies!A:O,7,FALSE)*K34</f>
        <v>7.0381690730193398</v>
      </c>
      <c r="AB34" s="13">
        <f>VLOOKUP(D34,Base_Rookies!A:O,8,FALSE)*K34</f>
        <v>77.419859803212745</v>
      </c>
      <c r="AC34" s="13">
        <f>VLOOKUP(D34,Base_Rookies!A:O,9,FALSE)*K34</f>
        <v>0.56305352584154722</v>
      </c>
      <c r="AE34" s="14">
        <f t="shared" si="2"/>
        <v>0</v>
      </c>
      <c r="AF34" s="14">
        <f t="shared" si="3"/>
        <v>0</v>
      </c>
      <c r="AG34" s="12">
        <f t="shared" si="4"/>
        <v>0</v>
      </c>
      <c r="AH34" s="14">
        <f t="shared" si="5"/>
        <v>0</v>
      </c>
      <c r="AI34" s="14">
        <f t="shared" si="6"/>
        <v>0</v>
      </c>
      <c r="AJ34" s="14">
        <f t="shared" si="7"/>
        <v>1</v>
      </c>
      <c r="AK34" s="12">
        <f t="shared" si="8"/>
        <v>4.7222222222222223</v>
      </c>
      <c r="AL34" s="14">
        <f t="shared" si="9"/>
        <v>3.888888888888889E-2</v>
      </c>
      <c r="AM34" s="14">
        <f t="shared" si="10"/>
        <v>1</v>
      </c>
      <c r="AN34" s="14">
        <f t="shared" si="11"/>
        <v>0.625</v>
      </c>
      <c r="AO34" s="12">
        <f t="shared" si="12"/>
        <v>6.875</v>
      </c>
      <c r="AP34" s="14">
        <f t="shared" si="13"/>
        <v>0.05</v>
      </c>
    </row>
    <row r="35" spans="1:42">
      <c r="A35" t="s">
        <v>215</v>
      </c>
      <c r="B35" t="s">
        <v>116</v>
      </c>
      <c r="D35" t="s">
        <v>91</v>
      </c>
      <c r="E35" t="s">
        <v>216</v>
      </c>
      <c r="F35">
        <v>95</v>
      </c>
      <c r="G35">
        <v>101.1</v>
      </c>
      <c r="H35" t="s">
        <v>99</v>
      </c>
      <c r="I35">
        <v>6.1</v>
      </c>
      <c r="J35" t="s">
        <v>217</v>
      </c>
      <c r="K35" s="11">
        <f>1.4*EXP(-G35/VLOOKUP(D35,Base_Rookies!A:O,15,FALSE))</f>
        <v>0.74423177778836014</v>
      </c>
      <c r="L35" s="11">
        <f t="shared" si="0"/>
        <v>60.654889889751345</v>
      </c>
      <c r="M35">
        <v>25</v>
      </c>
      <c r="N35" s="12">
        <f t="shared" si="1"/>
        <v>3.7909306181094591</v>
      </c>
      <c r="O35">
        <v>34</v>
      </c>
      <c r="Q35" s="12">
        <v>16</v>
      </c>
      <c r="R35" s="13">
        <f>VLOOKUP(D35,Base_Rookies!A:O,10,FALSE)*K35</f>
        <v>0</v>
      </c>
      <c r="S35" s="13">
        <f>VLOOKUP(D35,Base_Rookies!A:O,11,FALSE)*K35</f>
        <v>0</v>
      </c>
      <c r="T35" s="13">
        <f>VLOOKUP(D35,Base_Rookies!A:O,12,FALSE)*K35</f>
        <v>0</v>
      </c>
      <c r="U35" s="13">
        <f>VLOOKUP(D35,Base_Rookies!A:O,13,FALSE)*K35</f>
        <v>0</v>
      </c>
      <c r="V35" s="13">
        <f>VLOOKUP(D35,Base_Rookies!A:O,14,FALSE)*K35</f>
        <v>0</v>
      </c>
      <c r="W35" s="13">
        <f>VLOOKUP(D35,Base_Rookies!A:O,3,FALSE)*K35</f>
        <v>1.4884635555767203</v>
      </c>
      <c r="X35" s="13">
        <f>VLOOKUP(D35,Base_Rookies!A:O,4,FALSE)*K35</f>
        <v>7.4423177778836012</v>
      </c>
      <c r="Y35" s="13">
        <f>VLOOKUP(D35,Base_Rookies!A:O,5,FALSE)*K35</f>
        <v>0</v>
      </c>
      <c r="Z35" s="13">
        <f>VLOOKUP(D35,Base_Rookies!A:O,6,FALSE)*K35</f>
        <v>33.490430000476209</v>
      </c>
      <c r="AA35" s="13">
        <f>VLOOKUP(D35,Base_Rookies!A:O,7,FALSE)*K35</f>
        <v>26.048112222592604</v>
      </c>
      <c r="AB35" s="13">
        <f>VLOOKUP(D35,Base_Rookies!A:O,8,FALSE)*K35</f>
        <v>334.90430000476204</v>
      </c>
      <c r="AC35" s="13">
        <f>VLOOKUP(D35,Base_Rookies!A:O,9,FALSE)*K35</f>
        <v>2.2326953333650805</v>
      </c>
      <c r="AE35" s="14">
        <f t="shared" si="2"/>
        <v>0</v>
      </c>
      <c r="AF35" s="14">
        <f t="shared" si="3"/>
        <v>0</v>
      </c>
      <c r="AG35" s="12">
        <f t="shared" si="4"/>
        <v>0</v>
      </c>
      <c r="AH35" s="14">
        <f t="shared" si="5"/>
        <v>0</v>
      </c>
      <c r="AI35" s="14">
        <f t="shared" si="6"/>
        <v>0</v>
      </c>
      <c r="AJ35" s="14">
        <f t="shared" si="7"/>
        <v>1</v>
      </c>
      <c r="AK35" s="12">
        <f t="shared" si="8"/>
        <v>5</v>
      </c>
      <c r="AL35" s="14">
        <f t="shared" si="9"/>
        <v>0</v>
      </c>
      <c r="AM35" s="14">
        <f t="shared" si="10"/>
        <v>1</v>
      </c>
      <c r="AN35" s="14">
        <f t="shared" si="11"/>
        <v>0.77777777777777768</v>
      </c>
      <c r="AO35" s="12">
        <f t="shared" si="12"/>
        <v>9.9999999999999982</v>
      </c>
      <c r="AP35" s="14">
        <f t="shared" si="13"/>
        <v>6.6666666666666666E-2</v>
      </c>
    </row>
    <row r="36" spans="1:42">
      <c r="A36" t="s">
        <v>218</v>
      </c>
      <c r="B36" t="s">
        <v>116</v>
      </c>
      <c r="D36" t="s">
        <v>88</v>
      </c>
      <c r="E36" t="s">
        <v>219</v>
      </c>
      <c r="F36">
        <v>232</v>
      </c>
      <c r="G36">
        <v>236.4</v>
      </c>
      <c r="H36" t="s">
        <v>99</v>
      </c>
      <c r="I36">
        <v>4.4000000000000004</v>
      </c>
      <c r="J36" t="s">
        <v>220</v>
      </c>
      <c r="K36" s="11">
        <f>1.4*EXP(-G36/VLOOKUP(D36,Base_Rookies!A:O,15,FALSE))</f>
        <v>0.21124688395156349</v>
      </c>
      <c r="L36" s="11">
        <f t="shared" si="0"/>
        <v>37.813192227329864</v>
      </c>
      <c r="M36">
        <v>39</v>
      </c>
      <c r="N36" s="12">
        <f t="shared" si="1"/>
        <v>3.7813192227329866</v>
      </c>
      <c r="O36">
        <v>35</v>
      </c>
      <c r="Q36" s="12">
        <v>10</v>
      </c>
      <c r="R36" s="13">
        <f>VLOOKUP(D36,Base_Rookies!A:O,10,FALSE)*K36</f>
        <v>0</v>
      </c>
      <c r="S36" s="13">
        <f>VLOOKUP(D36,Base_Rookies!A:O,11,FALSE)*K36</f>
        <v>0</v>
      </c>
      <c r="T36" s="13">
        <f>VLOOKUP(D36,Base_Rookies!A:O,12,FALSE)*K36</f>
        <v>0</v>
      </c>
      <c r="U36" s="13">
        <f>VLOOKUP(D36,Base_Rookies!A:O,13,FALSE)*K36</f>
        <v>0</v>
      </c>
      <c r="V36" s="13">
        <f>VLOOKUP(D36,Base_Rookies!A:O,14,FALSE)*K36</f>
        <v>0</v>
      </c>
      <c r="W36" s="13">
        <f>VLOOKUP(D36,Base_Rookies!A:O,3,FALSE)*K36</f>
        <v>38.024439111281431</v>
      </c>
      <c r="X36" s="13">
        <f>VLOOKUP(D36,Base_Rookies!A:O,4,FALSE)*K36</f>
        <v>179.55985135882898</v>
      </c>
      <c r="Y36" s="13">
        <f>VLOOKUP(D36,Base_Rookies!A:O,5,FALSE)*K36</f>
        <v>1.4787281876609444</v>
      </c>
      <c r="Z36" s="13">
        <f>VLOOKUP(D36,Base_Rookies!A:O,6,FALSE)*K36</f>
        <v>8.4498753580625401</v>
      </c>
      <c r="AA36" s="13">
        <f>VLOOKUP(D36,Base_Rookies!A:O,7,FALSE)*K36</f>
        <v>5.2811720987890869</v>
      </c>
      <c r="AB36" s="13">
        <f>VLOOKUP(D36,Base_Rookies!A:O,8,FALSE)*K36</f>
        <v>58.092893086679958</v>
      </c>
      <c r="AC36" s="13">
        <f>VLOOKUP(D36,Base_Rookies!A:O,9,FALSE)*K36</f>
        <v>0.42249376790312698</v>
      </c>
      <c r="AE36" s="14">
        <f t="shared" si="2"/>
        <v>0</v>
      </c>
      <c r="AF36" s="14">
        <f t="shared" si="3"/>
        <v>0</v>
      </c>
      <c r="AG36" s="12">
        <f t="shared" si="4"/>
        <v>0</v>
      </c>
      <c r="AH36" s="14">
        <f t="shared" si="5"/>
        <v>0</v>
      </c>
      <c r="AI36" s="14">
        <f t="shared" si="6"/>
        <v>0</v>
      </c>
      <c r="AJ36" s="14">
        <f t="shared" si="7"/>
        <v>1</v>
      </c>
      <c r="AK36" s="12">
        <f t="shared" si="8"/>
        <v>4.7222222222222223</v>
      </c>
      <c r="AL36" s="14">
        <f t="shared" si="9"/>
        <v>3.8888888888888883E-2</v>
      </c>
      <c r="AM36" s="14">
        <f t="shared" si="10"/>
        <v>1</v>
      </c>
      <c r="AN36" s="14">
        <f t="shared" si="11"/>
        <v>0.62499999999999989</v>
      </c>
      <c r="AO36" s="12">
        <f t="shared" si="12"/>
        <v>6.8749999999999991</v>
      </c>
      <c r="AP36" s="14">
        <f t="shared" si="13"/>
        <v>4.9999999999999996E-2</v>
      </c>
    </row>
    <row r="37" spans="1:42">
      <c r="A37" t="s">
        <v>221</v>
      </c>
      <c r="B37" t="s">
        <v>116</v>
      </c>
      <c r="D37" t="s">
        <v>88</v>
      </c>
      <c r="E37" t="s">
        <v>222</v>
      </c>
      <c r="F37">
        <v>207</v>
      </c>
      <c r="G37">
        <v>236.8</v>
      </c>
      <c r="H37" t="s">
        <v>99</v>
      </c>
      <c r="I37">
        <v>29.8</v>
      </c>
      <c r="J37" t="s">
        <v>223</v>
      </c>
      <c r="K37" s="11">
        <f>1.4*EXP(-G37/VLOOKUP(D37,Base_Rookies!A:O,15,FALSE))</f>
        <v>0.210571974354197</v>
      </c>
      <c r="L37" s="11">
        <f t="shared" si="0"/>
        <v>37.692383409401266</v>
      </c>
      <c r="M37">
        <v>40</v>
      </c>
      <c r="N37" s="12">
        <f t="shared" si="1"/>
        <v>3.7692383409401264</v>
      </c>
      <c r="O37">
        <v>36</v>
      </c>
      <c r="Q37" s="12">
        <v>10</v>
      </c>
      <c r="R37" s="13">
        <f>VLOOKUP(D37,Base_Rookies!A:O,10,FALSE)*K37</f>
        <v>0</v>
      </c>
      <c r="S37" s="13">
        <f>VLOOKUP(D37,Base_Rookies!A:O,11,FALSE)*K37</f>
        <v>0</v>
      </c>
      <c r="T37" s="13">
        <f>VLOOKUP(D37,Base_Rookies!A:O,12,FALSE)*K37</f>
        <v>0</v>
      </c>
      <c r="U37" s="13">
        <f>VLOOKUP(D37,Base_Rookies!A:O,13,FALSE)*K37</f>
        <v>0</v>
      </c>
      <c r="V37" s="13">
        <f>VLOOKUP(D37,Base_Rookies!A:O,14,FALSE)*K37</f>
        <v>0</v>
      </c>
      <c r="W37" s="13">
        <f>VLOOKUP(D37,Base_Rookies!A:O,3,FALSE)*K37</f>
        <v>37.902955383755462</v>
      </c>
      <c r="X37" s="13">
        <f>VLOOKUP(D37,Base_Rookies!A:O,4,FALSE)*K37</f>
        <v>178.98617820106745</v>
      </c>
      <c r="Y37" s="13">
        <f>VLOOKUP(D37,Base_Rookies!A:O,5,FALSE)*K37</f>
        <v>1.4740038204793791</v>
      </c>
      <c r="Z37" s="13">
        <f>VLOOKUP(D37,Base_Rookies!A:O,6,FALSE)*K37</f>
        <v>8.4228789741678796</v>
      </c>
      <c r="AA37" s="13">
        <f>VLOOKUP(D37,Base_Rookies!A:O,7,FALSE)*K37</f>
        <v>5.2642993588549247</v>
      </c>
      <c r="AB37" s="13">
        <f>VLOOKUP(D37,Base_Rookies!A:O,8,FALSE)*K37</f>
        <v>57.907292947404173</v>
      </c>
      <c r="AC37" s="13">
        <f>VLOOKUP(D37,Base_Rookies!A:O,9,FALSE)*K37</f>
        <v>0.421143948708394</v>
      </c>
      <c r="AE37" s="14">
        <f t="shared" si="2"/>
        <v>0</v>
      </c>
      <c r="AF37" s="14">
        <f t="shared" si="3"/>
        <v>0</v>
      </c>
      <c r="AG37" s="12">
        <f t="shared" si="4"/>
        <v>0</v>
      </c>
      <c r="AH37" s="14">
        <f t="shared" si="5"/>
        <v>0</v>
      </c>
      <c r="AI37" s="14">
        <f t="shared" si="6"/>
        <v>0</v>
      </c>
      <c r="AJ37" s="14">
        <f t="shared" si="7"/>
        <v>1</v>
      </c>
      <c r="AK37" s="12">
        <f t="shared" si="8"/>
        <v>4.7222222222222223</v>
      </c>
      <c r="AL37" s="14">
        <f t="shared" si="9"/>
        <v>3.888888888888889E-2</v>
      </c>
      <c r="AM37" s="14">
        <f t="shared" si="10"/>
        <v>1</v>
      </c>
      <c r="AN37" s="14">
        <f t="shared" si="11"/>
        <v>0.625</v>
      </c>
      <c r="AO37" s="12">
        <f t="shared" si="12"/>
        <v>6.875</v>
      </c>
      <c r="AP37" s="14">
        <f t="shared" si="13"/>
        <v>0.05</v>
      </c>
    </row>
    <row r="38" spans="1:42">
      <c r="A38" t="s">
        <v>224</v>
      </c>
      <c r="B38" t="s">
        <v>116</v>
      </c>
      <c r="D38" t="s">
        <v>88</v>
      </c>
      <c r="E38" t="s">
        <v>225</v>
      </c>
      <c r="F38">
        <v>233</v>
      </c>
      <c r="G38">
        <v>236.9</v>
      </c>
      <c r="H38" t="s">
        <v>99</v>
      </c>
      <c r="I38">
        <v>3.9</v>
      </c>
      <c r="J38" t="s">
        <v>226</v>
      </c>
      <c r="K38" s="11">
        <f>1.4*EXP(-G38/VLOOKUP(D38,Base_Rookies!A:O,15,FALSE))</f>
        <v>0.21040358413978025</v>
      </c>
      <c r="L38" s="11">
        <f t="shared" si="0"/>
        <v>37.662241561020664</v>
      </c>
      <c r="M38">
        <v>41</v>
      </c>
      <c r="N38" s="12">
        <f t="shared" si="1"/>
        <v>3.7662241561020666</v>
      </c>
      <c r="O38">
        <v>37</v>
      </c>
      <c r="Q38" s="12">
        <v>10</v>
      </c>
      <c r="R38" s="13">
        <f>VLOOKUP(D38,Base_Rookies!A:O,10,FALSE)*K38</f>
        <v>0</v>
      </c>
      <c r="S38" s="13">
        <f>VLOOKUP(D38,Base_Rookies!A:O,11,FALSE)*K38</f>
        <v>0</v>
      </c>
      <c r="T38" s="13">
        <f>VLOOKUP(D38,Base_Rookies!A:O,12,FALSE)*K38</f>
        <v>0</v>
      </c>
      <c r="U38" s="13">
        <f>VLOOKUP(D38,Base_Rookies!A:O,13,FALSE)*K38</f>
        <v>0</v>
      </c>
      <c r="V38" s="13">
        <f>VLOOKUP(D38,Base_Rookies!A:O,14,FALSE)*K38</f>
        <v>0</v>
      </c>
      <c r="W38" s="13">
        <f>VLOOKUP(D38,Base_Rookies!A:O,3,FALSE)*K38</f>
        <v>37.872645145160448</v>
      </c>
      <c r="X38" s="13">
        <f>VLOOKUP(D38,Base_Rookies!A:O,4,FALSE)*K38</f>
        <v>178.84304651881322</v>
      </c>
      <c r="Y38" s="13">
        <f>VLOOKUP(D38,Base_Rookies!A:O,5,FALSE)*K38</f>
        <v>1.4728250889784618</v>
      </c>
      <c r="Z38" s="13">
        <f>VLOOKUP(D38,Base_Rookies!A:O,6,FALSE)*K38</f>
        <v>8.4161433655912106</v>
      </c>
      <c r="AA38" s="13">
        <f>VLOOKUP(D38,Base_Rookies!A:O,7,FALSE)*K38</f>
        <v>5.2600896034945066</v>
      </c>
      <c r="AB38" s="13">
        <f>VLOOKUP(D38,Base_Rookies!A:O,8,FALSE)*K38</f>
        <v>57.860985638439566</v>
      </c>
      <c r="AC38" s="13">
        <f>VLOOKUP(D38,Base_Rookies!A:O,9,FALSE)*K38</f>
        <v>0.4208071682795605</v>
      </c>
      <c r="AE38" s="14">
        <f t="shared" si="2"/>
        <v>0</v>
      </c>
      <c r="AF38" s="14">
        <f t="shared" si="3"/>
        <v>0</v>
      </c>
      <c r="AG38" s="12">
        <f t="shared" si="4"/>
        <v>0</v>
      </c>
      <c r="AH38" s="14">
        <f t="shared" si="5"/>
        <v>0</v>
      </c>
      <c r="AI38" s="14">
        <f t="shared" si="6"/>
        <v>0</v>
      </c>
      <c r="AJ38" s="14">
        <f t="shared" si="7"/>
        <v>1</v>
      </c>
      <c r="AK38" s="12">
        <f t="shared" si="8"/>
        <v>4.7222222222222223</v>
      </c>
      <c r="AL38" s="14">
        <f t="shared" si="9"/>
        <v>3.888888888888889E-2</v>
      </c>
      <c r="AM38" s="14">
        <f t="shared" si="10"/>
        <v>1</v>
      </c>
      <c r="AN38" s="14">
        <f t="shared" si="11"/>
        <v>0.625</v>
      </c>
      <c r="AO38" s="12">
        <f t="shared" si="12"/>
        <v>6.8749999999999991</v>
      </c>
      <c r="AP38" s="14">
        <f t="shared" si="13"/>
        <v>4.9999999999999996E-2</v>
      </c>
    </row>
    <row r="39" spans="1:42">
      <c r="A39" t="s">
        <v>227</v>
      </c>
      <c r="B39" t="s">
        <v>116</v>
      </c>
      <c r="D39" t="s">
        <v>88</v>
      </c>
      <c r="E39" t="s">
        <v>228</v>
      </c>
      <c r="F39">
        <v>209</v>
      </c>
      <c r="G39">
        <v>238.9</v>
      </c>
      <c r="H39" t="s">
        <v>99</v>
      </c>
      <c r="I39">
        <v>29.9</v>
      </c>
      <c r="J39" t="s">
        <v>229</v>
      </c>
      <c r="K39" s="11">
        <f>1.4*EXP(-G39/VLOOKUP(D39,Base_Rookies!A:O,15,FALSE))</f>
        <v>0.20706391538950861</v>
      </c>
      <c r="L39" s="11">
        <f t="shared" si="0"/>
        <v>37.064440854722044</v>
      </c>
      <c r="M39">
        <v>42</v>
      </c>
      <c r="N39" s="12">
        <f t="shared" si="1"/>
        <v>3.7064440854722043</v>
      </c>
      <c r="O39">
        <v>38</v>
      </c>
      <c r="Q39" s="12">
        <v>10</v>
      </c>
      <c r="R39" s="13">
        <f>VLOOKUP(D39,Base_Rookies!A:O,10,FALSE)*K39</f>
        <v>0</v>
      </c>
      <c r="S39" s="13">
        <f>VLOOKUP(D39,Base_Rookies!A:O,11,FALSE)*K39</f>
        <v>0</v>
      </c>
      <c r="T39" s="13">
        <f>VLOOKUP(D39,Base_Rookies!A:O,12,FALSE)*K39</f>
        <v>0</v>
      </c>
      <c r="U39" s="13">
        <f>VLOOKUP(D39,Base_Rookies!A:O,13,FALSE)*K39</f>
        <v>0</v>
      </c>
      <c r="V39" s="13">
        <f>VLOOKUP(D39,Base_Rookies!A:O,14,FALSE)*K39</f>
        <v>0</v>
      </c>
      <c r="W39" s="13">
        <f>VLOOKUP(D39,Base_Rookies!A:O,3,FALSE)*K39</f>
        <v>37.271504770111548</v>
      </c>
      <c r="X39" s="13">
        <f>VLOOKUP(D39,Base_Rookies!A:O,4,FALSE)*K39</f>
        <v>176.00432808108232</v>
      </c>
      <c r="Y39" s="13">
        <f>VLOOKUP(D39,Base_Rookies!A:O,5,FALSE)*K39</f>
        <v>1.4494474077265602</v>
      </c>
      <c r="Z39" s="13">
        <f>VLOOKUP(D39,Base_Rookies!A:O,6,FALSE)*K39</f>
        <v>8.2825566155803436</v>
      </c>
      <c r="AA39" s="13">
        <f>VLOOKUP(D39,Base_Rookies!A:O,7,FALSE)*K39</f>
        <v>5.1765978847377152</v>
      </c>
      <c r="AB39" s="13">
        <f>VLOOKUP(D39,Base_Rookies!A:O,8,FALSE)*K39</f>
        <v>56.942576732114865</v>
      </c>
      <c r="AC39" s="13">
        <f>VLOOKUP(D39,Base_Rookies!A:O,9,FALSE)*K39</f>
        <v>0.41412783077901721</v>
      </c>
      <c r="AE39" s="14">
        <f t="shared" si="2"/>
        <v>0</v>
      </c>
      <c r="AF39" s="14">
        <f t="shared" si="3"/>
        <v>0</v>
      </c>
      <c r="AG39" s="12">
        <f t="shared" si="4"/>
        <v>0</v>
      </c>
      <c r="AH39" s="14">
        <f t="shared" si="5"/>
        <v>0</v>
      </c>
      <c r="AI39" s="14">
        <f t="shared" si="6"/>
        <v>0</v>
      </c>
      <c r="AJ39" s="14">
        <f t="shared" si="7"/>
        <v>1</v>
      </c>
      <c r="AK39" s="12">
        <f t="shared" si="8"/>
        <v>4.7222222222222223</v>
      </c>
      <c r="AL39" s="14">
        <f t="shared" si="9"/>
        <v>3.888888888888889E-2</v>
      </c>
      <c r="AM39" s="14">
        <f t="shared" si="10"/>
        <v>1</v>
      </c>
      <c r="AN39" s="14">
        <f t="shared" si="11"/>
        <v>0.625</v>
      </c>
      <c r="AO39" s="12">
        <f t="shared" si="12"/>
        <v>6.875</v>
      </c>
      <c r="AP39" s="14">
        <f t="shared" si="13"/>
        <v>0.05</v>
      </c>
    </row>
    <row r="40" spans="1:42">
      <c r="A40" t="s">
        <v>230</v>
      </c>
      <c r="B40" t="s">
        <v>116</v>
      </c>
      <c r="D40" t="s">
        <v>88</v>
      </c>
      <c r="E40" t="s">
        <v>231</v>
      </c>
      <c r="F40">
        <v>244</v>
      </c>
      <c r="G40">
        <v>239.4</v>
      </c>
      <c r="H40" t="s">
        <v>99</v>
      </c>
      <c r="I40">
        <v>-4.5999999999999996</v>
      </c>
      <c r="J40" t="s">
        <v>232</v>
      </c>
      <c r="K40" s="11">
        <f>1.4*EXP(-G40/VLOOKUP(D40,Base_Rookies!A:O,15,FALSE))</f>
        <v>0.20623731403279885</v>
      </c>
      <c r="L40" s="11">
        <f t="shared" si="0"/>
        <v>36.916479211871</v>
      </c>
      <c r="M40">
        <v>43</v>
      </c>
      <c r="N40" s="12">
        <f t="shared" si="1"/>
        <v>3.6916479211871001</v>
      </c>
      <c r="O40">
        <v>39</v>
      </c>
      <c r="Q40" s="12">
        <v>10</v>
      </c>
      <c r="R40" s="13">
        <f>VLOOKUP(D40,Base_Rookies!A:O,10,FALSE)*K40</f>
        <v>0</v>
      </c>
      <c r="S40" s="13">
        <f>VLOOKUP(D40,Base_Rookies!A:O,11,FALSE)*K40</f>
        <v>0</v>
      </c>
      <c r="T40" s="13">
        <f>VLOOKUP(D40,Base_Rookies!A:O,12,FALSE)*K40</f>
        <v>0</v>
      </c>
      <c r="U40" s="13">
        <f>VLOOKUP(D40,Base_Rookies!A:O,13,FALSE)*K40</f>
        <v>0</v>
      </c>
      <c r="V40" s="13">
        <f>VLOOKUP(D40,Base_Rookies!A:O,14,FALSE)*K40</f>
        <v>0</v>
      </c>
      <c r="W40" s="13">
        <f>VLOOKUP(D40,Base_Rookies!A:O,3,FALSE)*K40</f>
        <v>37.12271652590379</v>
      </c>
      <c r="X40" s="13">
        <f>VLOOKUP(D40,Base_Rookies!A:O,4,FALSE)*K40</f>
        <v>175.30171692787903</v>
      </c>
      <c r="Y40" s="13">
        <f>VLOOKUP(D40,Base_Rookies!A:O,5,FALSE)*K40</f>
        <v>1.4436611982295919</v>
      </c>
      <c r="Z40" s="13">
        <f>VLOOKUP(D40,Base_Rookies!A:O,6,FALSE)*K40</f>
        <v>8.2494925613119534</v>
      </c>
      <c r="AA40" s="13">
        <f>VLOOKUP(D40,Base_Rookies!A:O,7,FALSE)*K40</f>
        <v>5.1559328508199709</v>
      </c>
      <c r="AB40" s="13">
        <f>VLOOKUP(D40,Base_Rookies!A:O,8,FALSE)*K40</f>
        <v>56.715261359019685</v>
      </c>
      <c r="AC40" s="13">
        <f>VLOOKUP(D40,Base_Rookies!A:O,9,FALSE)*K40</f>
        <v>0.4124746280655977</v>
      </c>
      <c r="AE40" s="14">
        <f t="shared" si="2"/>
        <v>0</v>
      </c>
      <c r="AF40" s="14">
        <f t="shared" si="3"/>
        <v>0</v>
      </c>
      <c r="AG40" s="12">
        <f t="shared" si="4"/>
        <v>0</v>
      </c>
      <c r="AH40" s="14">
        <f t="shared" si="5"/>
        <v>0</v>
      </c>
      <c r="AI40" s="14">
        <f t="shared" si="6"/>
        <v>0</v>
      </c>
      <c r="AJ40" s="14">
        <f t="shared" si="7"/>
        <v>1</v>
      </c>
      <c r="AK40" s="12">
        <f t="shared" si="8"/>
        <v>4.7222222222222223</v>
      </c>
      <c r="AL40" s="14">
        <f t="shared" si="9"/>
        <v>3.888888888888889E-2</v>
      </c>
      <c r="AM40" s="14">
        <f t="shared" si="10"/>
        <v>1</v>
      </c>
      <c r="AN40" s="14">
        <f t="shared" si="11"/>
        <v>0.625</v>
      </c>
      <c r="AO40" s="12">
        <f t="shared" si="12"/>
        <v>6.8750000000000009</v>
      </c>
      <c r="AP40" s="14">
        <f t="shared" si="13"/>
        <v>0.05</v>
      </c>
    </row>
    <row r="41" spans="1:42">
      <c r="A41" t="s">
        <v>233</v>
      </c>
      <c r="B41" t="s">
        <v>116</v>
      </c>
      <c r="D41" t="s">
        <v>88</v>
      </c>
      <c r="E41" t="s">
        <v>234</v>
      </c>
      <c r="F41">
        <v>205</v>
      </c>
      <c r="G41">
        <v>217.4</v>
      </c>
      <c r="H41" t="s">
        <v>99</v>
      </c>
      <c r="I41">
        <v>12.4</v>
      </c>
      <c r="J41" t="s">
        <v>235</v>
      </c>
      <c r="K41" s="11">
        <f>1.4*EXP(-G41/VLOOKUP(D41,Base_Rookies!A:O,15,FALSE))</f>
        <v>0.24592522236659914</v>
      </c>
      <c r="L41" s="11">
        <f t="shared" si="0"/>
        <v>44.02061480362125</v>
      </c>
      <c r="M41">
        <v>35</v>
      </c>
      <c r="N41" s="12">
        <f t="shared" si="1"/>
        <v>3.3862011387400961</v>
      </c>
      <c r="O41">
        <v>40</v>
      </c>
      <c r="Q41" s="12">
        <v>13</v>
      </c>
      <c r="R41" s="13">
        <f>VLOOKUP(D41,Base_Rookies!A:O,10,FALSE)*K41</f>
        <v>0</v>
      </c>
      <c r="S41" s="13">
        <f>VLOOKUP(D41,Base_Rookies!A:O,11,FALSE)*K41</f>
        <v>0</v>
      </c>
      <c r="T41" s="13">
        <f>VLOOKUP(D41,Base_Rookies!A:O,12,FALSE)*K41</f>
        <v>0</v>
      </c>
      <c r="U41" s="13">
        <f>VLOOKUP(D41,Base_Rookies!A:O,13,FALSE)*K41</f>
        <v>0</v>
      </c>
      <c r="V41" s="13">
        <f>VLOOKUP(D41,Base_Rookies!A:O,14,FALSE)*K41</f>
        <v>0</v>
      </c>
      <c r="W41" s="13">
        <f>VLOOKUP(D41,Base_Rookies!A:O,3,FALSE)*K41</f>
        <v>44.266540025987844</v>
      </c>
      <c r="X41" s="13">
        <f>VLOOKUP(D41,Base_Rookies!A:O,4,FALSE)*K41</f>
        <v>209.03643901160927</v>
      </c>
      <c r="Y41" s="13">
        <f>VLOOKUP(D41,Base_Rookies!A:O,5,FALSE)*K41</f>
        <v>1.721476556566194</v>
      </c>
      <c r="Z41" s="13">
        <f>VLOOKUP(D41,Base_Rookies!A:O,6,FALSE)*K41</f>
        <v>9.8370088946639651</v>
      </c>
      <c r="AA41" s="13">
        <f>VLOOKUP(D41,Base_Rookies!A:O,7,FALSE)*K41</f>
        <v>6.1481305591649784</v>
      </c>
      <c r="AB41" s="13">
        <f>VLOOKUP(D41,Base_Rookies!A:O,8,FALSE)*K41</f>
        <v>67.629436150814769</v>
      </c>
      <c r="AC41" s="13">
        <f>VLOOKUP(D41,Base_Rookies!A:O,9,FALSE)*K41</f>
        <v>0.49185044473319828</v>
      </c>
      <c r="AE41" s="14">
        <f t="shared" si="2"/>
        <v>0</v>
      </c>
      <c r="AF41" s="14">
        <f t="shared" si="3"/>
        <v>0</v>
      </c>
      <c r="AG41" s="12">
        <f t="shared" si="4"/>
        <v>0</v>
      </c>
      <c r="AH41" s="14">
        <f t="shared" si="5"/>
        <v>0</v>
      </c>
      <c r="AI41" s="14">
        <f t="shared" si="6"/>
        <v>0</v>
      </c>
      <c r="AJ41" s="14">
        <f t="shared" si="7"/>
        <v>1</v>
      </c>
      <c r="AK41" s="12">
        <f t="shared" si="8"/>
        <v>4.7222222222222223</v>
      </c>
      <c r="AL41" s="14">
        <f t="shared" si="9"/>
        <v>3.888888888888889E-2</v>
      </c>
      <c r="AM41" s="14">
        <f t="shared" si="10"/>
        <v>1</v>
      </c>
      <c r="AN41" s="14">
        <f t="shared" si="11"/>
        <v>0.625</v>
      </c>
      <c r="AO41" s="12">
        <f t="shared" si="12"/>
        <v>6.8750000000000009</v>
      </c>
      <c r="AP41" s="14">
        <f t="shared" si="13"/>
        <v>0.05</v>
      </c>
    </row>
    <row r="42" spans="1:42">
      <c r="A42" t="s">
        <v>236</v>
      </c>
      <c r="B42" t="s">
        <v>116</v>
      </c>
      <c r="D42" t="s">
        <v>88</v>
      </c>
      <c r="E42" t="s">
        <v>237</v>
      </c>
      <c r="F42">
        <v>203</v>
      </c>
      <c r="G42">
        <v>222.4</v>
      </c>
      <c r="H42" t="s">
        <v>99</v>
      </c>
      <c r="I42">
        <v>19.399999999999999</v>
      </c>
      <c r="J42" t="s">
        <v>238</v>
      </c>
      <c r="K42" s="11">
        <f>1.4*EXP(-G42/VLOOKUP(D42,Base_Rookies!A:O,15,FALSE))</f>
        <v>0.23628235647101514</v>
      </c>
      <c r="L42" s="11">
        <f t="shared" si="0"/>
        <v>42.294541808311706</v>
      </c>
      <c r="M42">
        <v>36</v>
      </c>
      <c r="N42" s="12">
        <f t="shared" si="1"/>
        <v>3.2534262929470543</v>
      </c>
      <c r="O42">
        <v>41</v>
      </c>
      <c r="Q42" s="12">
        <v>13</v>
      </c>
      <c r="R42" s="13">
        <f>VLOOKUP(D42,Base_Rookies!A:O,10,FALSE)*K42</f>
        <v>0</v>
      </c>
      <c r="S42" s="13">
        <f>VLOOKUP(D42,Base_Rookies!A:O,11,FALSE)*K42</f>
        <v>0</v>
      </c>
      <c r="T42" s="13">
        <f>VLOOKUP(D42,Base_Rookies!A:O,12,FALSE)*K42</f>
        <v>0</v>
      </c>
      <c r="U42" s="13">
        <f>VLOOKUP(D42,Base_Rookies!A:O,13,FALSE)*K42</f>
        <v>0</v>
      </c>
      <c r="V42" s="13">
        <f>VLOOKUP(D42,Base_Rookies!A:O,14,FALSE)*K42</f>
        <v>0</v>
      </c>
      <c r="W42" s="13">
        <f>VLOOKUP(D42,Base_Rookies!A:O,3,FALSE)*K42</f>
        <v>42.530824164782729</v>
      </c>
      <c r="X42" s="13">
        <f>VLOOKUP(D42,Base_Rookies!A:O,4,FALSE)*K42</f>
        <v>200.84000300036288</v>
      </c>
      <c r="Y42" s="13">
        <f>VLOOKUP(D42,Base_Rookies!A:O,5,FALSE)*K42</f>
        <v>1.6539764952971061</v>
      </c>
      <c r="Z42" s="13">
        <f>VLOOKUP(D42,Base_Rookies!A:O,6,FALSE)*K42</f>
        <v>9.4512942588406048</v>
      </c>
      <c r="AA42" s="13">
        <f>VLOOKUP(D42,Base_Rookies!A:O,7,FALSE)*K42</f>
        <v>5.9070589117753789</v>
      </c>
      <c r="AB42" s="13">
        <f>VLOOKUP(D42,Base_Rookies!A:O,8,FALSE)*K42</f>
        <v>64.977648029529163</v>
      </c>
      <c r="AC42" s="13">
        <f>VLOOKUP(D42,Base_Rookies!A:O,9,FALSE)*K42</f>
        <v>0.47256471294203028</v>
      </c>
      <c r="AE42" s="14">
        <f t="shared" si="2"/>
        <v>0</v>
      </c>
      <c r="AF42" s="14">
        <f t="shared" si="3"/>
        <v>0</v>
      </c>
      <c r="AG42" s="12">
        <f t="shared" si="4"/>
        <v>0</v>
      </c>
      <c r="AH42" s="14">
        <f t="shared" si="5"/>
        <v>0</v>
      </c>
      <c r="AI42" s="14">
        <f t="shared" si="6"/>
        <v>0</v>
      </c>
      <c r="AJ42" s="14">
        <f t="shared" si="7"/>
        <v>1</v>
      </c>
      <c r="AK42" s="12">
        <f t="shared" si="8"/>
        <v>4.7222222222222223</v>
      </c>
      <c r="AL42" s="14">
        <f t="shared" si="9"/>
        <v>3.888888888888889E-2</v>
      </c>
      <c r="AM42" s="14">
        <f t="shared" si="10"/>
        <v>1</v>
      </c>
      <c r="AN42" s="14">
        <f t="shared" si="11"/>
        <v>0.62500000000000011</v>
      </c>
      <c r="AO42" s="12">
        <f t="shared" si="12"/>
        <v>6.8750000000000009</v>
      </c>
      <c r="AP42" s="14">
        <f t="shared" si="13"/>
        <v>0.05</v>
      </c>
    </row>
    <row r="43" spans="1:42">
      <c r="A43" t="s">
        <v>239</v>
      </c>
      <c r="B43" t="s">
        <v>116</v>
      </c>
      <c r="D43" t="s">
        <v>88</v>
      </c>
      <c r="E43" t="s">
        <v>240</v>
      </c>
      <c r="F43">
        <v>206</v>
      </c>
      <c r="G43">
        <v>229.2</v>
      </c>
      <c r="H43" t="s">
        <v>99</v>
      </c>
      <c r="I43">
        <v>23.2</v>
      </c>
      <c r="J43" t="s">
        <v>241</v>
      </c>
      <c r="K43" s="11">
        <f>1.4*EXP(-G43/VLOOKUP(D43,Base_Rookies!A:O,15,FALSE))</f>
        <v>0.22377196403078617</v>
      </c>
      <c r="L43" s="11">
        <f t="shared" si="0"/>
        <v>40.055181561510722</v>
      </c>
      <c r="M43">
        <v>37</v>
      </c>
      <c r="N43" s="12">
        <f t="shared" si="1"/>
        <v>3.0811678124239017</v>
      </c>
      <c r="O43">
        <v>42</v>
      </c>
      <c r="Q43" s="12">
        <v>13</v>
      </c>
      <c r="R43" s="13">
        <f>VLOOKUP(D43,Base_Rookies!A:O,10,FALSE)*K43</f>
        <v>0</v>
      </c>
      <c r="S43" s="13">
        <f>VLOOKUP(D43,Base_Rookies!A:O,11,FALSE)*K43</f>
        <v>0</v>
      </c>
      <c r="T43" s="13">
        <f>VLOOKUP(D43,Base_Rookies!A:O,12,FALSE)*K43</f>
        <v>0</v>
      </c>
      <c r="U43" s="13">
        <f>VLOOKUP(D43,Base_Rookies!A:O,13,FALSE)*K43</f>
        <v>0</v>
      </c>
      <c r="V43" s="13">
        <f>VLOOKUP(D43,Base_Rookies!A:O,14,FALSE)*K43</f>
        <v>0</v>
      </c>
      <c r="W43" s="13">
        <f>VLOOKUP(D43,Base_Rookies!A:O,3,FALSE)*K43</f>
        <v>40.27895352554151</v>
      </c>
      <c r="X43" s="13">
        <f>VLOOKUP(D43,Base_Rookies!A:O,4,FALSE)*K43</f>
        <v>190.20616942616823</v>
      </c>
      <c r="Y43" s="13">
        <f>VLOOKUP(D43,Base_Rookies!A:O,5,FALSE)*K43</f>
        <v>1.5664037482155031</v>
      </c>
      <c r="Z43" s="13">
        <f>VLOOKUP(D43,Base_Rookies!A:O,6,FALSE)*K43</f>
        <v>8.9508785612314465</v>
      </c>
      <c r="AA43" s="13">
        <f>VLOOKUP(D43,Base_Rookies!A:O,7,FALSE)*K43</f>
        <v>5.5942991007696543</v>
      </c>
      <c r="AB43" s="13">
        <f>VLOOKUP(D43,Base_Rookies!A:O,8,FALSE)*K43</f>
        <v>61.537290108466195</v>
      </c>
      <c r="AC43" s="13">
        <f>VLOOKUP(D43,Base_Rookies!A:O,9,FALSE)*K43</f>
        <v>0.44754392806157234</v>
      </c>
      <c r="AE43" s="14">
        <f t="shared" si="2"/>
        <v>0</v>
      </c>
      <c r="AF43" s="14">
        <f t="shared" si="3"/>
        <v>0</v>
      </c>
      <c r="AG43" s="12">
        <f t="shared" si="4"/>
        <v>0</v>
      </c>
      <c r="AH43" s="14">
        <f t="shared" si="5"/>
        <v>0</v>
      </c>
      <c r="AI43" s="14">
        <f t="shared" si="6"/>
        <v>0</v>
      </c>
      <c r="AJ43" s="14">
        <f t="shared" si="7"/>
        <v>1</v>
      </c>
      <c r="AK43" s="12">
        <f t="shared" si="8"/>
        <v>4.7222222222222223</v>
      </c>
      <c r="AL43" s="14">
        <f t="shared" si="9"/>
        <v>3.888888888888889E-2</v>
      </c>
      <c r="AM43" s="14">
        <f t="shared" si="10"/>
        <v>1</v>
      </c>
      <c r="AN43" s="14">
        <f t="shared" si="11"/>
        <v>0.625</v>
      </c>
      <c r="AO43" s="12">
        <f t="shared" si="12"/>
        <v>6.875</v>
      </c>
      <c r="AP43" s="14">
        <f t="shared" si="13"/>
        <v>0.05</v>
      </c>
    </row>
    <row r="44" spans="1:42">
      <c r="A44" t="s">
        <v>242</v>
      </c>
      <c r="B44" t="s">
        <v>116</v>
      </c>
      <c r="D44" t="s">
        <v>91</v>
      </c>
      <c r="E44" t="s">
        <v>243</v>
      </c>
      <c r="F44">
        <v>132</v>
      </c>
      <c r="G44">
        <v>145.1</v>
      </c>
      <c r="H44" t="s">
        <v>99</v>
      </c>
      <c r="I44">
        <v>13.1</v>
      </c>
      <c r="J44" t="s">
        <v>244</v>
      </c>
      <c r="K44" s="11">
        <f>1.4*EXP(-G44/VLOOKUP(D44,Base_Rookies!A:O,15,FALSE))</f>
        <v>0.56529771162619769</v>
      </c>
      <c r="L44" s="11">
        <f t="shared" si="0"/>
        <v>46.071763497535109</v>
      </c>
      <c r="M44">
        <v>34</v>
      </c>
      <c r="N44" s="12">
        <f t="shared" si="1"/>
        <v>2.8794852185959443</v>
      </c>
      <c r="O44">
        <v>43</v>
      </c>
      <c r="Q44" s="12">
        <v>16</v>
      </c>
      <c r="R44" s="13">
        <f>VLOOKUP(D44,Base_Rookies!A:O,10,FALSE)*K44</f>
        <v>0</v>
      </c>
      <c r="S44" s="13">
        <f>VLOOKUP(D44,Base_Rookies!A:O,11,FALSE)*K44</f>
        <v>0</v>
      </c>
      <c r="T44" s="13">
        <f>VLOOKUP(D44,Base_Rookies!A:O,12,FALSE)*K44</f>
        <v>0</v>
      </c>
      <c r="U44" s="13">
        <f>VLOOKUP(D44,Base_Rookies!A:O,13,FALSE)*K44</f>
        <v>0</v>
      </c>
      <c r="V44" s="13">
        <f>VLOOKUP(D44,Base_Rookies!A:O,14,FALSE)*K44</f>
        <v>0</v>
      </c>
      <c r="W44" s="13">
        <f>VLOOKUP(D44,Base_Rookies!A:O,3,FALSE)*K44</f>
        <v>1.1305954232523954</v>
      </c>
      <c r="X44" s="13">
        <f>VLOOKUP(D44,Base_Rookies!A:O,4,FALSE)*K44</f>
        <v>5.6529771162619769</v>
      </c>
      <c r="Y44" s="13">
        <f>VLOOKUP(D44,Base_Rookies!A:O,5,FALSE)*K44</f>
        <v>0</v>
      </c>
      <c r="Z44" s="13">
        <f>VLOOKUP(D44,Base_Rookies!A:O,6,FALSE)*K44</f>
        <v>25.438397023178897</v>
      </c>
      <c r="AA44" s="13">
        <f>VLOOKUP(D44,Base_Rookies!A:O,7,FALSE)*K44</f>
        <v>19.785419906916918</v>
      </c>
      <c r="AB44" s="13">
        <f>VLOOKUP(D44,Base_Rookies!A:O,8,FALSE)*K44</f>
        <v>254.38397023178896</v>
      </c>
      <c r="AC44" s="13">
        <f>VLOOKUP(D44,Base_Rookies!A:O,9,FALSE)*K44</f>
        <v>1.6958931348785931</v>
      </c>
      <c r="AE44" s="14">
        <f t="shared" si="2"/>
        <v>0</v>
      </c>
      <c r="AF44" s="14">
        <f t="shared" si="3"/>
        <v>0</v>
      </c>
      <c r="AG44" s="12">
        <f t="shared" si="4"/>
        <v>0</v>
      </c>
      <c r="AH44" s="14">
        <f t="shared" si="5"/>
        <v>0</v>
      </c>
      <c r="AI44" s="14">
        <f t="shared" si="6"/>
        <v>0</v>
      </c>
      <c r="AJ44" s="14">
        <f t="shared" si="7"/>
        <v>1</v>
      </c>
      <c r="AK44" s="12">
        <f t="shared" si="8"/>
        <v>5</v>
      </c>
      <c r="AL44" s="14">
        <f t="shared" si="9"/>
        <v>0</v>
      </c>
      <c r="AM44" s="14">
        <f t="shared" si="10"/>
        <v>1</v>
      </c>
      <c r="AN44" s="14">
        <f t="shared" si="11"/>
        <v>0.77777777777777768</v>
      </c>
      <c r="AO44" s="12">
        <f t="shared" si="12"/>
        <v>10</v>
      </c>
      <c r="AP44" s="14">
        <f t="shared" si="13"/>
        <v>6.6666666666666666E-2</v>
      </c>
    </row>
    <row r="45" spans="1:42">
      <c r="A45" t="s">
        <v>245</v>
      </c>
      <c r="B45" t="s">
        <v>116</v>
      </c>
      <c r="D45" t="s">
        <v>91</v>
      </c>
      <c r="E45" t="s">
        <v>246</v>
      </c>
      <c r="F45">
        <v>177</v>
      </c>
      <c r="G45">
        <v>188.3</v>
      </c>
      <c r="H45" t="s">
        <v>99</v>
      </c>
      <c r="I45">
        <v>11.3</v>
      </c>
      <c r="J45" t="s">
        <v>247</v>
      </c>
      <c r="K45" s="11">
        <f>1.4*EXP(-G45/VLOOKUP(D45,Base_Rookies!A:O,15,FALSE))</f>
        <v>0.43153668125098693</v>
      </c>
      <c r="L45" s="11">
        <f t="shared" si="0"/>
        <v>35.170239521955438</v>
      </c>
      <c r="M45">
        <v>44</v>
      </c>
      <c r="N45" s="12">
        <f t="shared" si="1"/>
        <v>2.7054030401504181</v>
      </c>
      <c r="O45">
        <v>44</v>
      </c>
      <c r="Q45" s="12">
        <v>13</v>
      </c>
      <c r="R45" s="13">
        <f>VLOOKUP(D45,Base_Rookies!A:O,10,FALSE)*K45</f>
        <v>0</v>
      </c>
      <c r="S45" s="13">
        <f>VLOOKUP(D45,Base_Rookies!A:O,11,FALSE)*K45</f>
        <v>0</v>
      </c>
      <c r="T45" s="13">
        <f>VLOOKUP(D45,Base_Rookies!A:O,12,FALSE)*K45</f>
        <v>0</v>
      </c>
      <c r="U45" s="13">
        <f>VLOOKUP(D45,Base_Rookies!A:O,13,FALSE)*K45</f>
        <v>0</v>
      </c>
      <c r="V45" s="13">
        <f>VLOOKUP(D45,Base_Rookies!A:O,14,FALSE)*K45</f>
        <v>0</v>
      </c>
      <c r="W45" s="13">
        <f>VLOOKUP(D45,Base_Rookies!A:O,3,FALSE)*K45</f>
        <v>0.86307336250197386</v>
      </c>
      <c r="X45" s="13">
        <f>VLOOKUP(D45,Base_Rookies!A:O,4,FALSE)*K45</f>
        <v>4.3153668125098692</v>
      </c>
      <c r="Y45" s="13">
        <f>VLOOKUP(D45,Base_Rookies!A:O,5,FALSE)*K45</f>
        <v>0</v>
      </c>
      <c r="Z45" s="13">
        <f>VLOOKUP(D45,Base_Rookies!A:O,6,FALSE)*K45</f>
        <v>19.419150656294413</v>
      </c>
      <c r="AA45" s="13">
        <f>VLOOKUP(D45,Base_Rookies!A:O,7,FALSE)*K45</f>
        <v>15.103783843784543</v>
      </c>
      <c r="AB45" s="13">
        <f>VLOOKUP(D45,Base_Rookies!A:O,8,FALSE)*K45</f>
        <v>194.19150656294411</v>
      </c>
      <c r="AC45" s="13">
        <f>VLOOKUP(D45,Base_Rookies!A:O,9,FALSE)*K45</f>
        <v>1.2946100437529608</v>
      </c>
      <c r="AE45" s="14">
        <f t="shared" si="2"/>
        <v>0</v>
      </c>
      <c r="AF45" s="14">
        <f t="shared" si="3"/>
        <v>0</v>
      </c>
      <c r="AG45" s="12">
        <f t="shared" si="4"/>
        <v>0</v>
      </c>
      <c r="AH45" s="14">
        <f t="shared" si="5"/>
        <v>0</v>
      </c>
      <c r="AI45" s="14">
        <f t="shared" si="6"/>
        <v>0</v>
      </c>
      <c r="AJ45" s="14">
        <f t="shared" si="7"/>
        <v>1</v>
      </c>
      <c r="AK45" s="12">
        <f t="shared" si="8"/>
        <v>5</v>
      </c>
      <c r="AL45" s="14">
        <f t="shared" si="9"/>
        <v>0</v>
      </c>
      <c r="AM45" s="14">
        <f t="shared" si="10"/>
        <v>1</v>
      </c>
      <c r="AN45" s="14">
        <f t="shared" si="11"/>
        <v>0.77777777777777779</v>
      </c>
      <c r="AO45" s="12">
        <f t="shared" si="12"/>
        <v>10</v>
      </c>
      <c r="AP45" s="14">
        <f t="shared" si="13"/>
        <v>6.6666666666666666E-2</v>
      </c>
    </row>
    <row r="46" spans="1:42">
      <c r="A46" t="s">
        <v>248</v>
      </c>
      <c r="B46" t="s">
        <v>116</v>
      </c>
      <c r="D46" t="s">
        <v>91</v>
      </c>
      <c r="E46" t="s">
        <v>249</v>
      </c>
      <c r="F46">
        <v>246</v>
      </c>
      <c r="G46">
        <v>238.3</v>
      </c>
      <c r="H46" t="s">
        <v>99</v>
      </c>
      <c r="I46">
        <v>-7.7</v>
      </c>
      <c r="J46" t="s">
        <v>250</v>
      </c>
      <c r="K46" s="11">
        <f>1.4*EXP(-G46/VLOOKUP(D46,Base_Rookies!A:O,15,FALSE))</f>
        <v>0.31571898046698726</v>
      </c>
      <c r="L46" s="11">
        <f t="shared" si="0"/>
        <v>25.73109690805946</v>
      </c>
      <c r="M46">
        <v>47</v>
      </c>
      <c r="N46" s="12">
        <f t="shared" si="1"/>
        <v>2.5731096908059459</v>
      </c>
      <c r="O46">
        <v>45</v>
      </c>
      <c r="Q46" s="12">
        <v>10</v>
      </c>
      <c r="R46" s="13">
        <f>VLOOKUP(D46,Base_Rookies!A:O,10,FALSE)*K46</f>
        <v>0</v>
      </c>
      <c r="S46" s="13">
        <f>VLOOKUP(D46,Base_Rookies!A:O,11,FALSE)*K46</f>
        <v>0</v>
      </c>
      <c r="T46" s="13">
        <f>VLOOKUP(D46,Base_Rookies!A:O,12,FALSE)*K46</f>
        <v>0</v>
      </c>
      <c r="U46" s="13">
        <f>VLOOKUP(D46,Base_Rookies!A:O,13,FALSE)*K46</f>
        <v>0</v>
      </c>
      <c r="V46" s="13">
        <f>VLOOKUP(D46,Base_Rookies!A:O,14,FALSE)*K46</f>
        <v>0</v>
      </c>
      <c r="W46" s="13">
        <f>VLOOKUP(D46,Base_Rookies!A:O,3,FALSE)*K46</f>
        <v>0.63143796093397453</v>
      </c>
      <c r="X46" s="13">
        <f>VLOOKUP(D46,Base_Rookies!A:O,4,FALSE)*K46</f>
        <v>3.1571898046698728</v>
      </c>
      <c r="Y46" s="13">
        <f>VLOOKUP(D46,Base_Rookies!A:O,5,FALSE)*K46</f>
        <v>0</v>
      </c>
      <c r="Z46" s="13">
        <f>VLOOKUP(D46,Base_Rookies!A:O,6,FALSE)*K46</f>
        <v>14.207354121014427</v>
      </c>
      <c r="AA46" s="13">
        <f>VLOOKUP(D46,Base_Rookies!A:O,7,FALSE)*K46</f>
        <v>11.050164316344555</v>
      </c>
      <c r="AB46" s="13">
        <f>VLOOKUP(D46,Base_Rookies!A:O,8,FALSE)*K46</f>
        <v>142.07354121014427</v>
      </c>
      <c r="AC46" s="13">
        <f>VLOOKUP(D46,Base_Rookies!A:O,9,FALSE)*K46</f>
        <v>0.94715694140096174</v>
      </c>
      <c r="AE46" s="14">
        <f t="shared" si="2"/>
        <v>0</v>
      </c>
      <c r="AF46" s="14">
        <f t="shared" si="3"/>
        <v>0</v>
      </c>
      <c r="AG46" s="12">
        <f t="shared" si="4"/>
        <v>0</v>
      </c>
      <c r="AH46" s="14">
        <f t="shared" si="5"/>
        <v>0</v>
      </c>
      <c r="AI46" s="14">
        <f t="shared" si="6"/>
        <v>0</v>
      </c>
      <c r="AJ46" s="14">
        <f t="shared" si="7"/>
        <v>1</v>
      </c>
      <c r="AK46" s="12">
        <f t="shared" si="8"/>
        <v>5</v>
      </c>
      <c r="AL46" s="14">
        <f t="shared" si="9"/>
        <v>0</v>
      </c>
      <c r="AM46" s="14">
        <f t="shared" si="10"/>
        <v>1</v>
      </c>
      <c r="AN46" s="14">
        <f t="shared" si="11"/>
        <v>0.77777777777777779</v>
      </c>
      <c r="AO46" s="12">
        <f t="shared" si="12"/>
        <v>10</v>
      </c>
      <c r="AP46" s="14">
        <f t="shared" si="13"/>
        <v>6.6666666666666666E-2</v>
      </c>
    </row>
    <row r="47" spans="1:42">
      <c r="A47" t="s">
        <v>251</v>
      </c>
      <c r="B47" t="s">
        <v>116</v>
      </c>
      <c r="D47" t="s">
        <v>91</v>
      </c>
      <c r="E47" t="s">
        <v>252</v>
      </c>
      <c r="F47">
        <v>202</v>
      </c>
      <c r="G47">
        <v>225.5</v>
      </c>
      <c r="H47" t="s">
        <v>99</v>
      </c>
      <c r="I47">
        <v>23.5</v>
      </c>
      <c r="J47" t="s">
        <v>253</v>
      </c>
      <c r="K47" s="11">
        <f>1.4*EXP(-G47/VLOOKUP(D47,Base_Rookies!A:O,15,FALSE))</f>
        <v>0.34201428855941018</v>
      </c>
      <c r="L47" s="11">
        <f t="shared" si="0"/>
        <v>27.874164517591929</v>
      </c>
      <c r="M47">
        <v>45</v>
      </c>
      <c r="N47" s="12">
        <f t="shared" si="1"/>
        <v>2.1441665013532254</v>
      </c>
      <c r="O47">
        <v>46</v>
      </c>
      <c r="Q47" s="12">
        <v>13</v>
      </c>
      <c r="R47" s="13">
        <f>VLOOKUP(D47,Base_Rookies!A:O,10,FALSE)*K47</f>
        <v>0</v>
      </c>
      <c r="S47" s="13">
        <f>VLOOKUP(D47,Base_Rookies!A:O,11,FALSE)*K47</f>
        <v>0</v>
      </c>
      <c r="T47" s="13">
        <f>VLOOKUP(D47,Base_Rookies!A:O,12,FALSE)*K47</f>
        <v>0</v>
      </c>
      <c r="U47" s="13">
        <f>VLOOKUP(D47,Base_Rookies!A:O,13,FALSE)*K47</f>
        <v>0</v>
      </c>
      <c r="V47" s="13">
        <f>VLOOKUP(D47,Base_Rookies!A:O,14,FALSE)*K47</f>
        <v>0</v>
      </c>
      <c r="W47" s="13">
        <f>VLOOKUP(D47,Base_Rookies!A:O,3,FALSE)*K47</f>
        <v>0.68402857711882037</v>
      </c>
      <c r="X47" s="13">
        <f>VLOOKUP(D47,Base_Rookies!A:O,4,FALSE)*K47</f>
        <v>3.4201428855941018</v>
      </c>
      <c r="Y47" s="13">
        <f>VLOOKUP(D47,Base_Rookies!A:O,5,FALSE)*K47</f>
        <v>0</v>
      </c>
      <c r="Z47" s="13">
        <f>VLOOKUP(D47,Base_Rookies!A:O,6,FALSE)*K47</f>
        <v>15.390642985173459</v>
      </c>
      <c r="AA47" s="13">
        <f>VLOOKUP(D47,Base_Rookies!A:O,7,FALSE)*K47</f>
        <v>11.970500099579356</v>
      </c>
      <c r="AB47" s="13">
        <f>VLOOKUP(D47,Base_Rookies!A:O,8,FALSE)*K47</f>
        <v>153.90642985173457</v>
      </c>
      <c r="AC47" s="13">
        <f>VLOOKUP(D47,Base_Rookies!A:O,9,FALSE)*K47</f>
        <v>1.0260428656782306</v>
      </c>
      <c r="AE47" s="14">
        <f t="shared" si="2"/>
        <v>0</v>
      </c>
      <c r="AF47" s="14">
        <f t="shared" si="3"/>
        <v>0</v>
      </c>
      <c r="AG47" s="12">
        <f t="shared" si="4"/>
        <v>0</v>
      </c>
      <c r="AH47" s="14">
        <f t="shared" si="5"/>
        <v>0</v>
      </c>
      <c r="AI47" s="14">
        <f t="shared" si="6"/>
        <v>0</v>
      </c>
      <c r="AJ47" s="14">
        <f t="shared" si="7"/>
        <v>1</v>
      </c>
      <c r="AK47" s="12">
        <f t="shared" si="8"/>
        <v>5</v>
      </c>
      <c r="AL47" s="14">
        <f t="shared" si="9"/>
        <v>0</v>
      </c>
      <c r="AM47" s="14">
        <f t="shared" si="10"/>
        <v>1</v>
      </c>
      <c r="AN47" s="14">
        <f t="shared" si="11"/>
        <v>0.77777777777777768</v>
      </c>
      <c r="AO47" s="12">
        <f t="shared" si="12"/>
        <v>9.9999999999999982</v>
      </c>
      <c r="AP47" s="14">
        <f t="shared" si="13"/>
        <v>6.6666666666666666E-2</v>
      </c>
    </row>
    <row r="48" spans="1:42">
      <c r="A48" t="s">
        <v>254</v>
      </c>
      <c r="B48" t="s">
        <v>116</v>
      </c>
      <c r="D48" t="s">
        <v>91</v>
      </c>
      <c r="E48" t="s">
        <v>255</v>
      </c>
      <c r="F48">
        <v>199</v>
      </c>
      <c r="G48">
        <v>231.5</v>
      </c>
      <c r="H48" t="s">
        <v>99</v>
      </c>
      <c r="I48">
        <v>32.5</v>
      </c>
      <c r="J48" t="s">
        <v>256</v>
      </c>
      <c r="K48" s="11">
        <f>1.4*EXP(-G48/VLOOKUP(D48,Base_Rookies!A:O,15,FALSE))</f>
        <v>0.32942625352118227</v>
      </c>
      <c r="L48" s="11">
        <f t="shared" si="0"/>
        <v>26.848239661976358</v>
      </c>
      <c r="M48">
        <v>46</v>
      </c>
      <c r="N48" s="12">
        <f t="shared" si="1"/>
        <v>2.065249204767412</v>
      </c>
      <c r="O48">
        <v>47</v>
      </c>
      <c r="Q48" s="12">
        <v>13</v>
      </c>
      <c r="R48" s="13">
        <f>VLOOKUP(D48,Base_Rookies!A:O,10,FALSE)*K48</f>
        <v>0</v>
      </c>
      <c r="S48" s="13">
        <f>VLOOKUP(D48,Base_Rookies!A:O,11,FALSE)*K48</f>
        <v>0</v>
      </c>
      <c r="T48" s="13">
        <f>VLOOKUP(D48,Base_Rookies!A:O,12,FALSE)*K48</f>
        <v>0</v>
      </c>
      <c r="U48" s="13">
        <f>VLOOKUP(D48,Base_Rookies!A:O,13,FALSE)*K48</f>
        <v>0</v>
      </c>
      <c r="V48" s="13">
        <f>VLOOKUP(D48,Base_Rookies!A:O,14,FALSE)*K48</f>
        <v>0</v>
      </c>
      <c r="W48" s="13">
        <f>VLOOKUP(D48,Base_Rookies!A:O,3,FALSE)*K48</f>
        <v>0.65885250704236453</v>
      </c>
      <c r="X48" s="13">
        <f>VLOOKUP(D48,Base_Rookies!A:O,4,FALSE)*K48</f>
        <v>3.2942625352118227</v>
      </c>
      <c r="Y48" s="13">
        <f>VLOOKUP(D48,Base_Rookies!A:O,5,FALSE)*K48</f>
        <v>0</v>
      </c>
      <c r="Z48" s="13">
        <f>VLOOKUP(D48,Base_Rookies!A:O,6,FALSE)*K48</f>
        <v>14.824181408453201</v>
      </c>
      <c r="AA48" s="13">
        <f>VLOOKUP(D48,Base_Rookies!A:O,7,FALSE)*K48</f>
        <v>11.52991887324138</v>
      </c>
      <c r="AB48" s="13">
        <f>VLOOKUP(D48,Base_Rookies!A:O,8,FALSE)*K48</f>
        <v>148.24181408453202</v>
      </c>
      <c r="AC48" s="13">
        <f>VLOOKUP(D48,Base_Rookies!A:O,9,FALSE)*K48</f>
        <v>0.9882787605635468</v>
      </c>
      <c r="AE48" s="14">
        <f t="shared" si="2"/>
        <v>0</v>
      </c>
      <c r="AF48" s="14">
        <f t="shared" si="3"/>
        <v>0</v>
      </c>
      <c r="AG48" s="12">
        <f t="shared" si="4"/>
        <v>0</v>
      </c>
      <c r="AH48" s="14">
        <f t="shared" si="5"/>
        <v>0</v>
      </c>
      <c r="AI48" s="14">
        <f t="shared" si="6"/>
        <v>0</v>
      </c>
      <c r="AJ48" s="14">
        <f t="shared" si="7"/>
        <v>1</v>
      </c>
      <c r="AK48" s="12">
        <f t="shared" si="8"/>
        <v>5</v>
      </c>
      <c r="AL48" s="14">
        <f t="shared" si="9"/>
        <v>0</v>
      </c>
      <c r="AM48" s="14">
        <f t="shared" si="10"/>
        <v>1</v>
      </c>
      <c r="AN48" s="14">
        <f t="shared" si="11"/>
        <v>0.7777777777777779</v>
      </c>
      <c r="AO48" s="12">
        <f t="shared" si="12"/>
        <v>10</v>
      </c>
      <c r="AP48" s="14">
        <f t="shared" si="13"/>
        <v>6.6666666666666666E-2</v>
      </c>
    </row>
  </sheetData>
  <conditionalFormatting sqref="L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1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1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1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1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1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1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1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B1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1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1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1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1">
    <cfRule type="colorScale" priority="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1">
    <cfRule type="colorScale" priority="1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1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1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N1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O1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P1">
    <cfRule type="colorScale" priority="2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1730-F57B-4040-AE90-DE235B527028}">
  <sheetPr>
    <tabColor theme="5" tint="0.3999755851924192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7E87-041F-45A1-A669-CFF06F0D2145}">
  <dimension ref="A1:P33"/>
  <sheetViews>
    <sheetView workbookViewId="0">
      <selection activeCell="S11" sqref="S11"/>
    </sheetView>
  </sheetViews>
  <sheetFormatPr defaultRowHeight="15"/>
  <cols>
    <col min="2" max="6" width="9.140625" customWidth="1"/>
  </cols>
  <sheetData>
    <row r="1" spans="1:16" ht="16.5" thickTop="1" thickBot="1">
      <c r="A1" s="131" t="s">
        <v>93</v>
      </c>
      <c r="B1" s="133" t="s">
        <v>106</v>
      </c>
      <c r="C1" s="133" t="s">
        <v>84</v>
      </c>
      <c r="D1" s="133" t="s">
        <v>7</v>
      </c>
      <c r="E1" s="133" t="s">
        <v>85</v>
      </c>
      <c r="F1" s="133" t="s">
        <v>71</v>
      </c>
      <c r="G1" s="131" t="s">
        <v>75</v>
      </c>
      <c r="H1" s="133" t="s">
        <v>76</v>
      </c>
      <c r="I1" s="133" t="s">
        <v>112</v>
      </c>
      <c r="J1" s="133" t="s">
        <v>77</v>
      </c>
      <c r="K1" s="134" t="s">
        <v>71</v>
      </c>
      <c r="L1" s="133" t="s">
        <v>78</v>
      </c>
      <c r="M1" s="133" t="s">
        <v>108</v>
      </c>
      <c r="N1" s="133" t="s">
        <v>79</v>
      </c>
      <c r="O1" s="133" t="s">
        <v>80</v>
      </c>
      <c r="P1" s="134" t="s">
        <v>81</v>
      </c>
    </row>
    <row r="2" spans="1:16">
      <c r="A2" s="117" t="s">
        <v>290</v>
      </c>
      <c r="B2" s="107">
        <f>VLOOKUP(A2,'Team Projections'!B:T,4,FALSE)-(SUMIFS('Player Projections'!K:K,'Player Projections'!B:B,'Team vs. Player chk'!A33)/17)</f>
        <v>-1</v>
      </c>
      <c r="C2" s="105">
        <f>VLOOKUP($A2,'Team Projections'!B:T,5,FALSE)-(SUMIFS('Player Projections'!M:M,'Player Projections'!B:B,'Team vs. Player chk'!$A33)/17)</f>
        <v>-9.7641176470588107</v>
      </c>
      <c r="D2" s="103">
        <f>VLOOKUP($A2,'Team Projections'!B:T,6,FALSE)-(SUMIFS('Player Projections'!M:M,'Player Projections'!B:B,$A2)/SUMIFS('Player Projections'!K:K,'Player Projections'!B:B,$A2))</f>
        <v>0.17941176470588172</v>
      </c>
      <c r="E2" s="106">
        <f>VLOOKUP($A2,'Team Projections'!B:T,7,FALSE)-SUMIFS('Player Projections'!N:N,'Player Projections'!B:B,$A2)/17</f>
        <v>0.13591764705882348</v>
      </c>
      <c r="F2" s="104">
        <f>VLOOKUP($A2,'Team Projections'!B:T,8,FALSE)-(SUMIFS('Player Projections'!N:N,'Player Projections'!B:B,$A2)/SUMIFS('Player Projections'!K:K,'Player Projections'!B:B,$A2))</f>
        <v>4.0588235294117606E-3</v>
      </c>
      <c r="G2" s="107">
        <f>VLOOKUP($A2,'Team Projections'!B:T,10,FALSE)-(SUMIFS('Player Projections'!P:P,'Player Projections'!B:B,'Team vs. Player chk'!$A6)/17)</f>
        <v>10.828676470588231</v>
      </c>
      <c r="H2" s="105">
        <f>VLOOKUP($A2,'Team Projections'!B:T,11,FALSE)-(SUMIFS('Player Projections'!Q:Q,'Player Projections'!B:B,'Team vs. Player chk'!$A6)/17)</f>
        <v>77.243308823529404</v>
      </c>
      <c r="I2" s="103">
        <f>VLOOKUP($A2,'Team Projections'!B:T,12,FALSE)-(SUMIFS('Player Projections'!Q:Q,'Player Projections'!B:B,$A2)/SUMIFS('Player Projections'!P:P,'Player Projections'!B:B,$A2))</f>
        <v>0.18385620915032685</v>
      </c>
      <c r="J2" s="106">
        <f>VLOOKUP($A2,'Team Projections'!B:T,13,FALSE)-(SUMIFS('Player Projections'!R:R,'Player Projections'!B:B,'Team vs. Player chk'!$A6)/17)</f>
        <v>0.55393311986778904</v>
      </c>
      <c r="K2" s="115">
        <f>VLOOKUP($A2,'Team Projections'!B:T,14,FALSE)-(SUMIFS('Player Projections'!R:R,'Player Projections'!B:B,$A2)/SUMIFS('Player Projections'!P:P,'Player Projections'!B:B,$A2))</f>
        <v>7.9352760599359223E-3</v>
      </c>
      <c r="L2" s="107">
        <f>VLOOKUP($A2,'Team Projections'!B:T,15,FALSE)-(SUMIFS('Player Projections'!S:S,'Player Projections'!B:B,'Team vs. Player chk'!$A6)/17)</f>
        <v>-3.6460882352941191</v>
      </c>
      <c r="M2" s="104">
        <f>VLOOKUP($A2,'Team Projections'!B:T,16,FALSE)-(SUMIFS('Player Projections'!T:T,'Player Projections'!B:B,$A2)/SUMIFS('Player Projections'!K:K,'Player Projections'!B:B,$A2))</f>
        <v>4.2958823529411494E-2</v>
      </c>
      <c r="N2" s="103">
        <f>VLOOKUP($A2,'Team Projections'!B:T,17,FALSE)-(SUMIFS('Player Projections'!T:T,'Player Projections'!B:B,'Team vs. Player chk'!$A6)/17)</f>
        <v>-0.77856711764706077</v>
      </c>
      <c r="O2" s="105">
        <f>VLOOKUP($A2,'Team Projections'!B:T,18,FALSE)-(SUMIFS('Player Projections'!U:U,'Player Projections'!B:B,'Team vs. Player chk'!$A6)/17)</f>
        <v>-14.971982352941154</v>
      </c>
      <c r="P2" s="108">
        <f>VLOOKUP($A2,'Team Projections'!B:T,19,FALSE)-(SUMIFS('Player Projections'!V:V,'Player Projections'!B:B,'Team vs. Player chk'!$A6)/17)</f>
        <v>6.934073529411755E-2</v>
      </c>
    </row>
    <row r="3" spans="1:16">
      <c r="A3" s="117" t="s">
        <v>291</v>
      </c>
      <c r="B3" s="107">
        <f>VLOOKUP(A3,'Team Projections'!B:T,4,FALSE)-(SUMIFS('Player Projections'!K:K,'Player Projections'!B:B,'Team vs. Player chk'!A32)/17)</f>
        <v>-1.7999999999999972</v>
      </c>
      <c r="C3" s="105">
        <f>VLOOKUP($A3,'Team Projections'!B:T,5,FALSE)-(SUMIFS('Player Projections'!M:M,'Player Projections'!B:B,'Team vs. Player chk'!$A32)/17)</f>
        <v>-48.940588235294143</v>
      </c>
      <c r="D3" s="103">
        <f>VLOOKUP($A3,'Team Projections'!B:T,6,FALSE)-(SUMIFS('Player Projections'!M:M,'Player Projections'!B:B,$A3)/SUMIFS('Player Projections'!K:K,'Player Projections'!B:B,$A3))</f>
        <v>0.4764705882352942</v>
      </c>
      <c r="E3" s="106">
        <f>VLOOKUP($A3,'Team Projections'!B:T,7,FALSE)-SUMIFS('Player Projections'!N:N,'Player Projections'!B:B,$A3)/17</f>
        <v>-8.8823529411763413E-3</v>
      </c>
      <c r="F3" s="104">
        <f>VLOOKUP($A3,'Team Projections'!B:T,8,FALSE)-(SUMIFS('Player Projections'!N:N,'Player Projections'!B:B,$A3)/SUMIFS('Player Projections'!K:K,'Player Projections'!B:B,$A3))</f>
        <v>2.3529411764706271E-4</v>
      </c>
      <c r="G3" s="107">
        <f>VLOOKUP($A3,'Team Projections'!B:T,10,FALSE)-(SUMIFS('Player Projections'!P:P,'Player Projections'!B:B,'Team vs. Player chk'!$A24)/17)</f>
        <v>8.9712698961937711</v>
      </c>
      <c r="H3" s="105">
        <f>VLOOKUP($A3,'Team Projections'!B:T,11,FALSE)-(SUMIFS('Player Projections'!Q:Q,'Player Projections'!B:B,'Team vs. Player chk'!$A24)/17)</f>
        <v>24.567410726643587</v>
      </c>
      <c r="I3" s="103">
        <f>VLOOKUP($A3,'Team Projections'!B:T,12,FALSE)-(SUMIFS('Player Projections'!Q:Q,'Player Projections'!B:B,$A3)/SUMIFS('Player Projections'!P:P,'Player Projections'!B:B,$A3))</f>
        <v>4.3486907524030727E-2</v>
      </c>
      <c r="J3" s="106">
        <f>VLOOKUP($A3,'Team Projections'!B:T,13,FALSE)-(SUMIFS('Player Projections'!R:R,'Player Projections'!B:B,'Team vs. Player chk'!$A24)/17)</f>
        <v>0.25905242366378112</v>
      </c>
      <c r="K3" s="115">
        <f>VLOOKUP($A3,'Team Projections'!B:T,14,FALSE)-(SUMIFS('Player Projections'!R:R,'Player Projections'!B:B,$A3)/SUMIFS('Player Projections'!P:P,'Player Projections'!B:B,$A3))</f>
        <v>-1.8827024221236902E-3</v>
      </c>
      <c r="L3" s="107">
        <f>VLOOKUP($A3,'Team Projections'!B:T,15,FALSE)-(SUMIFS('Player Projections'!S:S,'Player Projections'!B:B,'Team vs. Player chk'!$A24)/17)</f>
        <v>-2.0810294117647032</v>
      </c>
      <c r="M3" s="104">
        <f>VLOOKUP($A3,'Team Projections'!B:T,16,FALSE)-(SUMIFS('Player Projections'!T:T,'Player Projections'!B:B,$A3)/SUMIFS('Player Projections'!K:K,'Player Projections'!B:B,$A3))</f>
        <v>7.529117647058825E-2</v>
      </c>
      <c r="N3" s="103">
        <f>VLOOKUP($A3,'Team Projections'!B:T,17,FALSE)-(SUMIFS('Player Projections'!T:T,'Player Projections'!B:B,'Team vs. Player chk'!$A24)/17)</f>
        <v>-1.284341176470587</v>
      </c>
      <c r="O3" s="105">
        <f>VLOOKUP($A3,'Team Projections'!B:T,18,FALSE)-(SUMIFS('Player Projections'!U:U,'Player Projections'!B:B,'Team vs. Player chk'!$A24)/17)</f>
        <v>-19.29014705882355</v>
      </c>
      <c r="P3" s="108">
        <f>VLOOKUP($A3,'Team Projections'!B:T,19,FALSE)-(SUMIFS('Player Projections'!V:V,'Player Projections'!B:B,'Team vs. Player chk'!$A24)/17)</f>
        <v>-0.3563279411764706</v>
      </c>
    </row>
    <row r="4" spans="1:16">
      <c r="A4" s="117" t="s">
        <v>285</v>
      </c>
      <c r="B4" s="107">
        <f>VLOOKUP(A4,'Team Projections'!B:T,4,FALSE)-(SUMIFS('Player Projections'!K:K,'Player Projections'!B:B,'Team vs. Player chk'!A31)/17)</f>
        <v>5.4000000000000021</v>
      </c>
      <c r="C4" s="105">
        <f>VLOOKUP($A4,'Team Projections'!B:T,5,FALSE)-(SUMIFS('Player Projections'!M:M,'Player Projections'!B:B,'Team vs. Player chk'!$A31)/17)</f>
        <v>7.9629411764705651</v>
      </c>
      <c r="D4" s="103">
        <f>VLOOKUP($A4,'Team Projections'!B:T,6,FALSE)-(SUMIFS('Player Projections'!M:M,'Player Projections'!B:B,$A4)/SUMIFS('Player Projections'!K:K,'Player Projections'!B:B,$A4))</f>
        <v>0.27058823529411846</v>
      </c>
      <c r="E4" s="106">
        <f>VLOOKUP($A4,'Team Projections'!B:T,7,FALSE)-SUMIFS('Player Projections'!N:N,'Player Projections'!B:B,$A4)/17</f>
        <v>0.30703529411764663</v>
      </c>
      <c r="F4" s="104">
        <f>VLOOKUP($A4,'Team Projections'!B:T,8,FALSE)-(SUMIFS('Player Projections'!N:N,'Player Projections'!B:B,$A4)/SUMIFS('Player Projections'!K:K,'Player Projections'!B:B,$A4))</f>
        <v>9.4117647058823556E-3</v>
      </c>
      <c r="G4" s="107">
        <f>VLOOKUP($A4,'Team Projections'!B:T,10,FALSE)-(SUMIFS('Player Projections'!P:P,'Player Projections'!B:B,'Team vs. Player chk'!$A7)/17)</f>
        <v>5.4225882352941177</v>
      </c>
      <c r="H4" s="105">
        <f>VLOOKUP($A4,'Team Projections'!B:T,11,FALSE)-(SUMIFS('Player Projections'!Q:Q,'Player Projections'!B:B,'Team vs. Player chk'!$A7)/17)</f>
        <v>50.77023529411764</v>
      </c>
      <c r="I4" s="103">
        <f>VLOOKUP($A4,'Team Projections'!B:T,12,FALSE)-(SUMIFS('Player Projections'!Q:Q,'Player Projections'!B:B,$A4)/SUMIFS('Player Projections'!P:P,'Player Projections'!B:B,$A4))</f>
        <v>7.7378992426735849E-2</v>
      </c>
      <c r="J4" s="106">
        <f>VLOOKUP($A4,'Team Projections'!B:T,13,FALSE)-(SUMIFS('Player Projections'!R:R,'Player Projections'!B:B,'Team vs. Player chk'!$A7)/17)</f>
        <v>0.40238274509803906</v>
      </c>
      <c r="K4" s="115">
        <f>VLOOKUP($A4,'Team Projections'!B:T,14,FALSE)-(SUMIFS('Player Projections'!R:R,'Player Projections'!B:B,$A4)/SUMIFS('Player Projections'!P:P,'Player Projections'!B:B,$A4))</f>
        <v>1.9324704884344755E-3</v>
      </c>
      <c r="L4" s="107">
        <f>VLOOKUP($A4,'Team Projections'!B:T,15,FALSE)-(SUMIFS('Player Projections'!S:S,'Player Projections'!B:B,'Team vs. Player chk'!$A7)/17)</f>
        <v>4.5497647058823567</v>
      </c>
      <c r="M4" s="104">
        <f>VLOOKUP($A4,'Team Projections'!B:T,16,FALSE)-(SUMIFS('Player Projections'!T:T,'Player Projections'!B:B,$A4)/SUMIFS('Player Projections'!K:K,'Player Projections'!B:B,$A4))</f>
        <v>4.5241176470588229E-2</v>
      </c>
      <c r="N4" s="103">
        <f>VLOOKUP($A4,'Team Projections'!B:T,17,FALSE)-(SUMIFS('Player Projections'!T:T,'Player Projections'!B:B,'Team vs. Player chk'!$A7)/17)</f>
        <v>5.9912851764705941</v>
      </c>
      <c r="O4" s="105">
        <f>VLOOKUP($A4,'Team Projections'!B:T,18,FALSE)-(SUMIFS('Player Projections'!U:U,'Player Projections'!B:B,'Team vs. Player chk'!$A7)/17)</f>
        <v>42.634523529411751</v>
      </c>
      <c r="P4" s="108">
        <f>VLOOKUP($A4,'Team Projections'!B:T,19,FALSE)-(SUMIFS('Player Projections'!V:V,'Player Projections'!B:B,'Team vs. Player chk'!$A7)/17)</f>
        <v>0.98946345201238417</v>
      </c>
    </row>
    <row r="5" spans="1:16">
      <c r="A5" s="117" t="s">
        <v>263</v>
      </c>
      <c r="B5" s="107">
        <f>VLOOKUP(A5,'Team Projections'!B:T,4,FALSE)-(SUMIFS('Player Projections'!K:K,'Player Projections'!B:B,'Team vs. Player chk'!A30)/17)</f>
        <v>0.79999999999999716</v>
      </c>
      <c r="C5" s="105">
        <f>VLOOKUP($A5,'Team Projections'!B:T,5,FALSE)-(SUMIFS('Player Projections'!M:M,'Player Projections'!B:B,'Team vs. Player chk'!$A30)/17)</f>
        <v>15.639999999999986</v>
      </c>
      <c r="D5" s="103">
        <f>VLOOKUP($A5,'Team Projections'!B:T,6,FALSE)-(SUMIFS('Player Projections'!M:M,'Player Projections'!B:B,$A5)/SUMIFS('Player Projections'!K:K,'Player Projections'!B:B,$A5))</f>
        <v>0.10588235294117609</v>
      </c>
      <c r="E5" s="106">
        <f>VLOOKUP($A5,'Team Projections'!B:T,7,FALSE)-SUMIFS('Player Projections'!N:N,'Player Projections'!B:B,$A5)/17</f>
        <v>-0.29018823529411741</v>
      </c>
      <c r="F5" s="104">
        <f>VLOOKUP($A5,'Team Projections'!B:T,8,FALSE)-(SUMIFS('Player Projections'!N:N,'Player Projections'!B:B,$A5)/SUMIFS('Player Projections'!K:K,'Player Projections'!B:B,$A5))</f>
        <v>-9.2352941176470638E-3</v>
      </c>
      <c r="G5" s="107">
        <f>VLOOKUP($A5,'Team Projections'!B:T,10,FALSE)-(SUMIFS('Player Projections'!P:P,'Player Projections'!B:B,'Team vs. Player chk'!$A26)/17)</f>
        <v>10.076176470588234</v>
      </c>
      <c r="H5" s="105">
        <f>VLOOKUP($A5,'Team Projections'!B:T,11,FALSE)-(SUMIFS('Player Projections'!Q:Q,'Player Projections'!B:B,'Team vs. Player chk'!$A26)/17)</f>
        <v>55.584088235294132</v>
      </c>
      <c r="I5" s="103">
        <f>VLOOKUP($A5,'Team Projections'!B:T,12,FALSE)-(SUMIFS('Player Projections'!Q:Q,'Player Projections'!B:B,$A5)/SUMIFS('Player Projections'!P:P,'Player Projections'!B:B,$A5))</f>
        <v>0.22198019801980173</v>
      </c>
      <c r="J5" s="106">
        <f>VLOOKUP($A5,'Team Projections'!B:T,13,FALSE)-(SUMIFS('Player Projections'!R:R,'Player Projections'!B:B,'Team vs. Player chk'!$A26)/17)</f>
        <v>0.57184321631878554</v>
      </c>
      <c r="K5" s="115">
        <f>VLOOKUP($A5,'Team Projections'!B:T,14,FALSE)-(SUMIFS('Player Projections'!R:R,'Player Projections'!B:B,$A5)/SUMIFS('Player Projections'!P:P,'Player Projections'!B:B,$A5))</f>
        <v>2.3742746021813976E-4</v>
      </c>
      <c r="L5" s="107">
        <f>VLOOKUP($A5,'Team Projections'!B:T,15,FALSE)-(SUMIFS('Player Projections'!S:S,'Player Projections'!B:B,'Team vs. Player chk'!$A26)/17)</f>
        <v>1.4521764705882347</v>
      </c>
      <c r="M5" s="104">
        <f>VLOOKUP($A5,'Team Projections'!B:T,16,FALSE)-(SUMIFS('Player Projections'!T:T,'Player Projections'!B:B,$A5)/SUMIFS('Player Projections'!K:K,'Player Projections'!B:B,$A5))</f>
        <v>1.4845294117647123E-2</v>
      </c>
      <c r="N5" s="103">
        <f>VLOOKUP($A5,'Team Projections'!B:T,17,FALSE)-(SUMIFS('Player Projections'!T:T,'Player Projections'!B:B,'Team vs. Player chk'!$A26)/17)</f>
        <v>2.2688747647058811</v>
      </c>
      <c r="O5" s="105">
        <f>VLOOKUP($A5,'Team Projections'!B:T,18,FALSE)-(SUMIFS('Player Projections'!U:U,'Player Projections'!B:B,'Team vs. Player chk'!$A26)/17)</f>
        <v>55.590805882352925</v>
      </c>
      <c r="P5" s="108">
        <f>VLOOKUP($A5,'Team Projections'!B:T,19,FALSE)-(SUMIFS('Player Projections'!V:V,'Player Projections'!B:B,'Team vs. Player chk'!$A26)/17)</f>
        <v>2.3448026960784407E-2</v>
      </c>
    </row>
    <row r="6" spans="1:16">
      <c r="A6" s="117" t="s">
        <v>277</v>
      </c>
      <c r="B6" s="107">
        <f>VLOOKUP(A6,'Team Projections'!B:T,4,FALSE)-(SUMIFS('Player Projections'!K:K,'Player Projections'!B:B,'Team vs. Player chk'!A29)/17)</f>
        <v>2.6999999999999957</v>
      </c>
      <c r="C6" s="105">
        <f>VLOOKUP($A6,'Team Projections'!B:T,5,FALSE)-(SUMIFS('Player Projections'!M:M,'Player Projections'!B:B,'Team vs. Player chk'!$A29)/17)</f>
        <v>30.230588235294078</v>
      </c>
      <c r="D6" s="103">
        <f>VLOOKUP($A6,'Team Projections'!B:T,6,FALSE)-(SUMIFS('Player Projections'!M:M,'Player Projections'!B:B,$A6)/SUMIFS('Player Projections'!K:K,'Player Projections'!B:B,$A6))</f>
        <v>0.5235294117647058</v>
      </c>
      <c r="E6" s="106">
        <f>VLOOKUP($A6,'Team Projections'!B:T,7,FALSE)-SUMIFS('Player Projections'!N:N,'Player Projections'!B:B,$A6)/17</f>
        <v>-0.48447058823529421</v>
      </c>
      <c r="F6" s="104">
        <f>VLOOKUP($A6,'Team Projections'!B:T,8,FALSE)-(SUMIFS('Player Projections'!N:N,'Player Projections'!B:B,$A6)/SUMIFS('Player Projections'!K:K,'Player Projections'!B:B,$A6))</f>
        <v>-1.441176470588236E-2</v>
      </c>
      <c r="G6" s="107">
        <f>VLOOKUP($A6,'Team Projections'!B:T,10,FALSE)-(SUMIFS('Player Projections'!P:P,'Player Projections'!B:B,'Team vs. Player chk'!$A25)/17)</f>
        <v>3.4147058823529441</v>
      </c>
      <c r="H6" s="105">
        <f>VLOOKUP($A6,'Team Projections'!B:T,11,FALSE)-(SUMIFS('Player Projections'!Q:Q,'Player Projections'!B:B,'Team vs. Player chk'!$A25)/17)</f>
        <v>23.241847058823524</v>
      </c>
      <c r="I6" s="103">
        <f>VLOOKUP($A6,'Team Projections'!B:T,12,FALSE)-(SUMIFS('Player Projections'!Q:Q,'Player Projections'!B:B,$A6)/SUMIFS('Player Projections'!P:P,'Player Projections'!B:B,$A6))</f>
        <v>0.47082096933728979</v>
      </c>
      <c r="J6" s="106">
        <f>VLOOKUP($A6,'Team Projections'!B:T,13,FALSE)-(SUMIFS('Player Projections'!R:R,'Player Projections'!B:B,'Team vs. Player chk'!$A25)/17)</f>
        <v>0.2914899846408352</v>
      </c>
      <c r="K6" s="115">
        <f>VLOOKUP($A6,'Team Projections'!B:T,14,FALSE)-(SUMIFS('Player Projections'!R:R,'Player Projections'!B:B,$A6)/SUMIFS('Player Projections'!P:P,'Player Projections'!B:B,$A6))</f>
        <v>-1.1961371938237417E-3</v>
      </c>
      <c r="L6" s="107">
        <f>VLOOKUP($A6,'Team Projections'!B:T,15,FALSE)-(SUMIFS('Player Projections'!S:S,'Player Projections'!B:B,'Team vs. Player chk'!$A25)/17)</f>
        <v>-1.3220588235294137</v>
      </c>
      <c r="M6" s="104">
        <f>VLOOKUP($A6,'Team Projections'!B:T,16,FALSE)-(SUMIFS('Player Projections'!T:T,'Player Projections'!B:B,$A6)/SUMIFS('Player Projections'!K:K,'Player Projections'!B:B,$A6))</f>
        <v>5.8347647058823449E-2</v>
      </c>
      <c r="N6" s="103">
        <f>VLOOKUP($A6,'Team Projections'!B:T,17,FALSE)-(SUMIFS('Player Projections'!T:T,'Player Projections'!B:B,'Team vs. Player chk'!$A25)/17)</f>
        <v>3.4637161764705873</v>
      </c>
      <c r="O6" s="105">
        <f>VLOOKUP($A6,'Team Projections'!B:T,18,FALSE)-(SUMIFS('Player Projections'!U:U,'Player Projections'!B:B,'Team vs. Player chk'!$A25)/17)</f>
        <v>7.2735294117647129</v>
      </c>
      <c r="P6" s="108">
        <f>VLOOKUP($A6,'Team Projections'!B:T,19,FALSE)-(SUMIFS('Player Projections'!V:V,'Player Projections'!B:B,'Team vs. Player chk'!$A25)/17)</f>
        <v>-0.36349264705882356</v>
      </c>
    </row>
    <row r="7" spans="1:16">
      <c r="A7" s="117" t="s">
        <v>284</v>
      </c>
      <c r="B7" s="107">
        <f>VLOOKUP(A7,'Team Projections'!B:T,4,FALSE)-(SUMIFS('Player Projections'!K:K,'Player Projections'!B:B,'Team vs. Player chk'!A28)/17)</f>
        <v>-4.3000000000000043</v>
      </c>
      <c r="C7" s="105">
        <f>VLOOKUP($A7,'Team Projections'!B:T,5,FALSE)-(SUMIFS('Player Projections'!M:M,'Player Projections'!B:B,'Team vs. Player chk'!$A28)/17)</f>
        <v>-20.706470588235305</v>
      </c>
      <c r="D7" s="103">
        <f>VLOOKUP($A7,'Team Projections'!B:T,6,FALSE)-(SUMIFS('Player Projections'!M:M,'Player Projections'!B:B,$A7)/SUMIFS('Player Projections'!K:K,'Player Projections'!B:B,$A7))</f>
        <v>0.79411764705882337</v>
      </c>
      <c r="E7" s="106">
        <f>VLOOKUP($A7,'Team Projections'!B:T,7,FALSE)-SUMIFS('Player Projections'!N:N,'Player Projections'!B:B,$A7)/17</f>
        <v>-7.4352941176470511E-2</v>
      </c>
      <c r="F7" s="104">
        <f>VLOOKUP($A7,'Team Projections'!B:T,8,FALSE)-(SUMIFS('Player Projections'!N:N,'Player Projections'!B:B,$A7)/SUMIFS('Player Projections'!K:K,'Player Projections'!B:B,$A7))</f>
        <v>-2.705882352941176E-3</v>
      </c>
      <c r="G7" s="107">
        <f>VLOOKUP($A7,'Team Projections'!B:T,10,FALSE)-(SUMIFS('Player Projections'!P:P,'Player Projections'!B:B,'Team vs. Player chk'!$A11)/17)</f>
        <v>8.1382407407407378</v>
      </c>
      <c r="H7" s="105">
        <f>VLOOKUP($A7,'Team Projections'!B:T,11,FALSE)-(SUMIFS('Player Projections'!Q:Q,'Player Projections'!B:B,'Team vs. Player chk'!$A11)/17)</f>
        <v>25.689958496732018</v>
      </c>
      <c r="I7" s="103">
        <f>VLOOKUP($A7,'Team Projections'!B:T,12,FALSE)-(SUMIFS('Player Projections'!Q:Q,'Player Projections'!B:B,$A7)/SUMIFS('Player Projections'!P:P,'Player Projections'!B:B,$A7))</f>
        <v>-0.1837620578778143</v>
      </c>
      <c r="J7" s="106">
        <f>VLOOKUP($A7,'Team Projections'!B:T,13,FALSE)-(SUMIFS('Player Projections'!R:R,'Player Projections'!B:B,'Team vs. Player chk'!$A11)/17)</f>
        <v>-9.1345041273832694E-2</v>
      </c>
      <c r="K7" s="115">
        <f>VLOOKUP($A7,'Team Projections'!B:T,14,FALSE)-(SUMIFS('Player Projections'!R:R,'Player Projections'!B:B,$A7)/SUMIFS('Player Projections'!P:P,'Player Projections'!B:B,$A7))</f>
        <v>2.7170076665233023E-3</v>
      </c>
      <c r="L7" s="107">
        <f>VLOOKUP($A7,'Team Projections'!B:T,15,FALSE)-(SUMIFS('Player Projections'!S:S,'Player Projections'!B:B,'Team vs. Player chk'!$A11)/17)</f>
        <v>-2.4122352941176501</v>
      </c>
      <c r="M7" s="104">
        <f>VLOOKUP($A7,'Team Projections'!B:T,16,FALSE)-(SUMIFS('Player Projections'!T:T,'Player Projections'!B:B,$A7)/SUMIFS('Player Projections'!K:K,'Player Projections'!B:B,$A7))</f>
        <v>2.9642352941176564E-2</v>
      </c>
      <c r="N7" s="103">
        <f>VLOOKUP($A7,'Team Projections'!B:T,17,FALSE)-(SUMIFS('Player Projections'!T:T,'Player Projections'!B:B,'Team vs. Player chk'!$A11)/17)</f>
        <v>-1.1638644705882371</v>
      </c>
      <c r="O7" s="105">
        <f>VLOOKUP($A7,'Team Projections'!B:T,18,FALSE)-(SUMIFS('Player Projections'!U:U,'Player Projections'!B:B,'Team vs. Player chk'!$A11)/17)</f>
        <v>-29.378717647058807</v>
      </c>
      <c r="P7" s="108">
        <f>VLOOKUP($A7,'Team Projections'!B:T,19,FALSE)-(SUMIFS('Player Projections'!V:V,'Player Projections'!B:B,'Team vs. Player chk'!$A11)/17)</f>
        <v>-0.24650247058823549</v>
      </c>
    </row>
    <row r="8" spans="1:16">
      <c r="A8" s="117" t="s">
        <v>267</v>
      </c>
      <c r="B8" s="107">
        <f>VLOOKUP(A8,'Team Projections'!B:T,4,FALSE)-(SUMIFS('Player Projections'!K:K,'Player Projections'!B:B,'Team vs. Player chk'!A27)/17)</f>
        <v>-12</v>
      </c>
      <c r="C8" s="105">
        <f>VLOOKUP($A8,'Team Projections'!B:T,5,FALSE)-(SUMIFS('Player Projections'!M:M,'Player Projections'!B:B,'Team vs. Player chk'!$A27)/17)</f>
        <v>-96.711764705882246</v>
      </c>
      <c r="D8" s="103">
        <f>VLOOKUP($A8,'Team Projections'!B:T,6,FALSE)-(SUMIFS('Player Projections'!M:M,'Player Projections'!B:B,$A8)/SUMIFS('Player Projections'!K:K,'Player Projections'!B:B,$A8))</f>
        <v>3.2352941176470473E-2</v>
      </c>
      <c r="E8" s="106">
        <f>VLOOKUP($A8,'Team Projections'!B:T,7,FALSE)-SUMIFS('Player Projections'!N:N,'Player Projections'!B:B,$A8)/17</f>
        <v>4.1082352941176348E-2</v>
      </c>
      <c r="F8" s="104">
        <f>VLOOKUP($A8,'Team Projections'!B:T,8,FALSE)-(SUMIFS('Player Projections'!N:N,'Player Projections'!B:B,$A8)/SUMIFS('Player Projections'!K:K,'Player Projections'!B:B,$A8))</f>
        <v>2.1470588235294116E-3</v>
      </c>
      <c r="G8" s="107">
        <f>VLOOKUP($A8,'Team Projections'!B:T,10,FALSE)-(SUMIFS('Player Projections'!P:P,'Player Projections'!B:B,'Team vs. Player chk'!$A4)/17)</f>
        <v>11.132117647058827</v>
      </c>
      <c r="H8" s="105">
        <f>VLOOKUP($A8,'Team Projections'!B:T,11,FALSE)-(SUMIFS('Player Projections'!Q:Q,'Player Projections'!B:B,'Team vs. Player chk'!$A4)/17)</f>
        <v>46.813164705882343</v>
      </c>
      <c r="I8" s="103">
        <f>VLOOKUP($A8,'Team Projections'!B:T,12,FALSE)-(SUMIFS('Player Projections'!Q:Q,'Player Projections'!B:B,$A8)/SUMIFS('Player Projections'!P:P,'Player Projections'!B:B,$A8))</f>
        <v>3.0163934426229666E-2</v>
      </c>
      <c r="J8" s="106">
        <f>VLOOKUP($A8,'Team Projections'!B:T,13,FALSE)-(SUMIFS('Player Projections'!R:R,'Player Projections'!B:B,'Team vs. Player chk'!$A4)/17)</f>
        <v>0.91938150753054848</v>
      </c>
      <c r="K8" s="115">
        <f>VLOOKUP($A8,'Team Projections'!B:T,14,FALSE)-(SUMIFS('Player Projections'!R:R,'Player Projections'!B:B,$A8)/SUMIFS('Player Projections'!P:P,'Player Projections'!B:B,$A8))</f>
        <v>-6.7490455872445468E-3</v>
      </c>
      <c r="L8" s="107">
        <f>VLOOKUP($A8,'Team Projections'!B:T,15,FALSE)-(SUMIFS('Player Projections'!S:S,'Player Projections'!B:B,'Team vs. Player chk'!$A4)/17)</f>
        <v>-6.7475294117647024</v>
      </c>
      <c r="M8" s="104">
        <f>VLOOKUP($A8,'Team Projections'!B:T,16,FALSE)-(SUMIFS('Player Projections'!T:T,'Player Projections'!B:B,$A8)/SUMIFS('Player Projections'!K:K,'Player Projections'!B:B,$A8))</f>
        <v>4.0840000000000098E-2</v>
      </c>
      <c r="N8" s="103">
        <f>VLOOKUP($A8,'Team Projections'!B:T,17,FALSE)-(SUMIFS('Player Projections'!T:T,'Player Projections'!B:B,'Team vs. Player chk'!$A4)/17)</f>
        <v>-4.6574964705882387</v>
      </c>
      <c r="O8" s="105">
        <f>VLOOKUP($A8,'Team Projections'!B:T,18,FALSE)-(SUMIFS('Player Projections'!U:U,'Player Projections'!B:B,'Team vs. Player chk'!$A4)/17)</f>
        <v>-59.255670588235319</v>
      </c>
      <c r="P8" s="108">
        <f>VLOOKUP($A8,'Team Projections'!B:T,19,FALSE)-(SUMIFS('Player Projections'!V:V,'Player Projections'!B:B,'Team vs. Player chk'!$A4)/17)</f>
        <v>-0.61598117647058825</v>
      </c>
    </row>
    <row r="9" spans="1:16">
      <c r="A9" s="117" t="s">
        <v>275</v>
      </c>
      <c r="B9" s="107">
        <f>VLOOKUP(A9,'Team Projections'!B:T,4,FALSE)-(SUMIFS('Player Projections'!K:K,'Player Projections'!B:B,'Team vs. Player chk'!A26)/17)</f>
        <v>-9.3999999999999986</v>
      </c>
      <c r="C9" s="105">
        <f>VLOOKUP($A9,'Team Projections'!B:T,5,FALSE)-(SUMIFS('Player Projections'!M:M,'Player Projections'!B:B,'Team vs. Player chk'!$A26)/17)</f>
        <v>-40.903823529411738</v>
      </c>
      <c r="D9" s="103">
        <f>VLOOKUP($A9,'Team Projections'!B:T,6,FALSE)-(SUMIFS('Player Projections'!M:M,'Player Projections'!B:B,$A9)/SUMIFS('Player Projections'!K:K,'Player Projections'!B:B,$A9))</f>
        <v>9.9999999999999645E-2</v>
      </c>
      <c r="E9" s="106">
        <f>VLOOKUP($A9,'Team Projections'!B:T,7,FALSE)-SUMIFS('Player Projections'!N:N,'Player Projections'!B:B,$A9)/17</f>
        <v>0.72069117647058833</v>
      </c>
      <c r="F9" s="104">
        <f>VLOOKUP($A9,'Team Projections'!B:T,8,FALSE)-(SUMIFS('Player Projections'!N:N,'Player Projections'!B:B,$A9)/SUMIFS('Player Projections'!K:K,'Player Projections'!B:B,$A9))</f>
        <v>1.3735294117647054E-2</v>
      </c>
      <c r="G9" s="107">
        <f>VLOOKUP($A9,'Team Projections'!B:T,10,FALSE)-(SUMIFS('Player Projections'!P:P,'Player Projections'!B:B,'Team vs. Player chk'!$A31)/17)</f>
        <v>1.7257058823529405</v>
      </c>
      <c r="H9" s="105">
        <f>VLOOKUP($A9,'Team Projections'!B:T,11,FALSE)-(SUMIFS('Player Projections'!Q:Q,'Player Projections'!B:B,'Team vs. Player chk'!$A31)/17)</f>
        <v>-27.236000000000018</v>
      </c>
      <c r="I9" s="103">
        <f>VLOOKUP($A9,'Team Projections'!B:T,12,FALSE)-(SUMIFS('Player Projections'!Q:Q,'Player Projections'!B:B,$A9)/SUMIFS('Player Projections'!P:P,'Player Projections'!B:B,$A9))</f>
        <v>-2.8705071393402726E-2</v>
      </c>
      <c r="J9" s="106">
        <f>VLOOKUP($A9,'Team Projections'!B:T,13,FALSE)-(SUMIFS('Player Projections'!R:R,'Player Projections'!B:B,'Team vs. Player chk'!$A31)/17)</f>
        <v>-0.1117992383672729</v>
      </c>
      <c r="K9" s="115">
        <f>VLOOKUP($A9,'Team Projections'!B:T,14,FALSE)-(SUMIFS('Player Projections'!R:R,'Player Projections'!B:B,$A9)/SUMIFS('Player Projections'!P:P,'Player Projections'!B:B,$A9))</f>
        <v>-6.5091088133924224E-3</v>
      </c>
      <c r="L9" s="107">
        <f>VLOOKUP($A9,'Team Projections'!B:T,15,FALSE)-(SUMIFS('Player Projections'!S:S,'Player Projections'!B:B,'Team vs. Player chk'!$A31)/17)</f>
        <v>1.661941176470588</v>
      </c>
      <c r="M9" s="104">
        <f>VLOOKUP($A9,'Team Projections'!B:T,16,FALSE)-(SUMIFS('Player Projections'!T:T,'Player Projections'!B:B,$A9)/SUMIFS('Player Projections'!K:K,'Player Projections'!B:B,$A9))</f>
        <v>2.3741764705882407E-2</v>
      </c>
      <c r="N9" s="103">
        <f>VLOOKUP($A9,'Team Projections'!B:T,17,FALSE)-(SUMIFS('Player Projections'!T:T,'Player Projections'!B:B,'Team vs. Player chk'!$A31)/17)</f>
        <v>0.56090323529411634</v>
      </c>
      <c r="O9" s="105">
        <f>VLOOKUP($A9,'Team Projections'!B:T,18,FALSE)-(SUMIFS('Player Projections'!U:U,'Player Projections'!B:B,'Team vs. Player chk'!$A31)/17)</f>
        <v>-45.191911764705907</v>
      </c>
      <c r="P9" s="108">
        <f>VLOOKUP($A9,'Team Projections'!B:T,19,FALSE)-(SUMIFS('Player Projections'!V:V,'Player Projections'!B:B,'Team vs. Player chk'!$A31)/17)</f>
        <v>-0.28075781512605036</v>
      </c>
    </row>
    <row r="10" spans="1:16">
      <c r="A10" s="117" t="s">
        <v>287</v>
      </c>
      <c r="B10" s="107">
        <f>VLOOKUP(A10,'Team Projections'!B:T,4,FALSE)-(SUMIFS('Player Projections'!K:K,'Player Projections'!B:B,'Team vs. Player chk'!A25)/17)</f>
        <v>-2.7000000000000028</v>
      </c>
      <c r="C10" s="105">
        <f>VLOOKUP($A10,'Team Projections'!B:T,5,FALSE)-(SUMIFS('Player Projections'!M:M,'Player Projections'!B:B,'Team vs. Player chk'!$A25)/17)</f>
        <v>-67.96764705882353</v>
      </c>
      <c r="D10" s="103">
        <f>VLOOKUP($A10,'Team Projections'!B:T,6,FALSE)-(SUMIFS('Player Projections'!M:M,'Player Projections'!B:B,$A10)/SUMIFS('Player Projections'!K:K,'Player Projections'!B:B,$A10))</f>
        <v>-0.23529411764705976</v>
      </c>
      <c r="E10" s="106">
        <f>VLOOKUP($A10,'Team Projections'!B:T,7,FALSE)-SUMIFS('Player Projections'!N:N,'Player Projections'!B:B,$A10)/17</f>
        <v>-0.56829411764705873</v>
      </c>
      <c r="F10" s="104">
        <f>VLOOKUP($A10,'Team Projections'!B:T,8,FALSE)-(SUMIFS('Player Projections'!N:N,'Player Projections'!B:B,$A10)/SUMIFS('Player Projections'!K:K,'Player Projections'!B:B,$A10))</f>
        <v>-1.6617647058823536E-2</v>
      </c>
      <c r="G10" s="107">
        <f>VLOOKUP($A10,'Team Projections'!B:T,10,FALSE)-(SUMIFS('Player Projections'!P:P,'Player Projections'!B:B,'Team vs. Player chk'!$A15)/17)</f>
        <v>-0.22044117647059025</v>
      </c>
      <c r="H10" s="105">
        <f>VLOOKUP($A10,'Team Projections'!B:T,11,FALSE)-(SUMIFS('Player Projections'!Q:Q,'Player Projections'!B:B,'Team vs. Player chk'!$A15)/17)</f>
        <v>22.26910294117647</v>
      </c>
      <c r="I10" s="103">
        <f>VLOOKUP($A10,'Team Projections'!B:T,12,FALSE)-(SUMIFS('Player Projections'!Q:Q,'Player Projections'!B:B,$A10)/SUMIFS('Player Projections'!P:P,'Player Projections'!B:B,$A10))</f>
        <v>0.18716672591539218</v>
      </c>
      <c r="J10" s="106">
        <f>VLOOKUP($A10,'Team Projections'!B:T,13,FALSE)-(SUMIFS('Player Projections'!R:R,'Player Projections'!B:B,'Team vs. Player chk'!$A15)/17)</f>
        <v>0.23620954662407956</v>
      </c>
      <c r="K10" s="115">
        <f>VLOOKUP($A10,'Team Projections'!B:T,14,FALSE)-(SUMIFS('Player Projections'!R:R,'Player Projections'!B:B,$A10)/SUMIFS('Player Projections'!P:P,'Player Projections'!B:B,$A10))</f>
        <v>2.7678982100946513E-3</v>
      </c>
      <c r="L10" s="107">
        <f>VLOOKUP($A10,'Team Projections'!B:T,15,FALSE)-(SUMIFS('Player Projections'!S:S,'Player Projections'!B:B,'Team vs. Player chk'!$A15)/17)</f>
        <v>3.1194411764705841</v>
      </c>
      <c r="M10" s="104">
        <f>VLOOKUP($A10,'Team Projections'!B:T,16,FALSE)-(SUMIFS('Player Projections'!T:T,'Player Projections'!B:B,$A10)/SUMIFS('Player Projections'!K:K,'Player Projections'!B:B,$A10))</f>
        <v>5.6755882352941045E-2</v>
      </c>
      <c r="N10" s="103">
        <f>VLOOKUP($A10,'Team Projections'!B:T,17,FALSE)-(SUMIFS('Player Projections'!T:T,'Player Projections'!B:B,'Team vs. Player chk'!$A15)/17)</f>
        <v>0.5658326470588193</v>
      </c>
      <c r="O10" s="105">
        <f>VLOOKUP($A10,'Team Projections'!B:T,18,FALSE)-(SUMIFS('Player Projections'!U:U,'Player Projections'!B:B,'Team vs. Player chk'!$A15)/17)</f>
        <v>-16.257529411764693</v>
      </c>
      <c r="P10" s="108">
        <f>VLOOKUP($A10,'Team Projections'!B:T,19,FALSE)-(SUMIFS('Player Projections'!V:V,'Player Projections'!B:B,'Team vs. Player chk'!$A15)/17)</f>
        <v>-0.28583318737399577</v>
      </c>
    </row>
    <row r="11" spans="1:16">
      <c r="A11" s="117" t="s">
        <v>286</v>
      </c>
      <c r="B11" s="107">
        <f>VLOOKUP(A11,'Team Projections'!B:T,4,FALSE)-(SUMIFS('Player Projections'!K:K,'Player Projections'!B:B,'Team vs. Player chk'!A24)/17)</f>
        <v>-1.1000000000000014</v>
      </c>
      <c r="C11" s="105">
        <f>VLOOKUP($A11,'Team Projections'!B:T,5,FALSE)-(SUMIFS('Player Projections'!M:M,'Player Projections'!B:B,'Team vs. Player chk'!$A24)/17)</f>
        <v>-18.855882352941194</v>
      </c>
      <c r="D11" s="103">
        <f>VLOOKUP($A11,'Team Projections'!B:T,6,FALSE)-(SUMIFS('Player Projections'!M:M,'Player Projections'!B:B,$A11)/SUMIFS('Player Projections'!K:K,'Player Projections'!B:B,$A11))</f>
        <v>-0.79347442680775959</v>
      </c>
      <c r="E11" s="106">
        <f>VLOOKUP($A11,'Team Projections'!B:T,7,FALSE)-SUMIFS('Player Projections'!N:N,'Player Projections'!B:B,$A11)/17</f>
        <v>-0.40534823529411756</v>
      </c>
      <c r="F11" s="104">
        <f>VLOOKUP($A11,'Team Projections'!B:T,8,FALSE)-(SUMIFS('Player Projections'!N:N,'Player Projections'!B:B,$A11)/SUMIFS('Player Projections'!K:K,'Player Projections'!B:B,$A11))</f>
        <v>-1.2752498530276303E-2</v>
      </c>
      <c r="G11" s="107">
        <f>VLOOKUP($A11,'Team Projections'!B:T,10,FALSE)-(SUMIFS('Player Projections'!P:P,'Player Projections'!B:B,'Team vs. Player chk'!$A23)/17)</f>
        <v>-1.8459999999999965</v>
      </c>
      <c r="H11" s="105">
        <f>VLOOKUP($A11,'Team Projections'!B:T,11,FALSE)-(SUMIFS('Player Projections'!Q:Q,'Player Projections'!B:B,'Team vs. Player chk'!$A23)/17)</f>
        <v>-13.476129411764703</v>
      </c>
      <c r="I11" s="103">
        <f>VLOOKUP($A11,'Team Projections'!B:T,12,FALSE)-(SUMIFS('Player Projections'!Q:Q,'Player Projections'!B:B,$A11)/SUMIFS('Player Projections'!P:P,'Player Projections'!B:B,$A11))</f>
        <v>2.7586014897705624E-2</v>
      </c>
      <c r="J11" s="106">
        <f>VLOOKUP($A11,'Team Projections'!B:T,13,FALSE)-(SUMIFS('Player Projections'!R:R,'Player Projections'!B:B,'Team vs. Player chk'!$A23)/17)</f>
        <v>-0.75049818803295298</v>
      </c>
      <c r="K11" s="115">
        <f>VLOOKUP($A11,'Team Projections'!B:T,14,FALSE)-(SUMIFS('Player Projections'!R:R,'Player Projections'!B:B,$A11)/SUMIFS('Player Projections'!P:P,'Player Projections'!B:B,$A11))</f>
        <v>-5.4613459415926782E-3</v>
      </c>
      <c r="L11" s="107">
        <f>VLOOKUP($A11,'Team Projections'!B:T,15,FALSE)-(SUMIFS('Player Projections'!S:S,'Player Projections'!B:B,'Team vs. Player chk'!$A23)/17)</f>
        <v>1.0066470588235283</v>
      </c>
      <c r="M11" s="104">
        <f>VLOOKUP($A11,'Team Projections'!B:T,16,FALSE)-(SUMIFS('Player Projections'!T:T,'Player Projections'!B:B,$A11)/SUMIFS('Player Projections'!K:K,'Player Projections'!B:B,$A11))</f>
        <v>-2.0205761316872684E-3</v>
      </c>
      <c r="N11" s="103">
        <f>VLOOKUP($A11,'Team Projections'!B:T,17,FALSE)-(SUMIFS('Player Projections'!T:T,'Player Projections'!B:B,'Team vs. Player chk'!$A23)/17)</f>
        <v>-2.3471846470588247</v>
      </c>
      <c r="O11" s="105">
        <f>VLOOKUP($A11,'Team Projections'!B:T,18,FALSE)-(SUMIFS('Player Projections'!U:U,'Player Projections'!B:B,'Team vs. Player chk'!$A23)/17)</f>
        <v>-55.292188235294134</v>
      </c>
      <c r="P11" s="108">
        <f>VLOOKUP($A11,'Team Projections'!B:T,19,FALSE)-(SUMIFS('Player Projections'!V:V,'Player Projections'!B:B,'Team vs. Player chk'!$A23)/17)</f>
        <v>-0.87754158371040769</v>
      </c>
    </row>
    <row r="12" spans="1:16">
      <c r="A12" s="117" t="s">
        <v>292</v>
      </c>
      <c r="B12" s="107">
        <f>VLOOKUP(A12,'Team Projections'!B:T,4,FALSE)-(SUMIFS('Player Projections'!K:K,'Player Projections'!B:B,'Team vs. Player chk'!A23)/17)</f>
        <v>-1.2999999999999972</v>
      </c>
      <c r="C12" s="105">
        <f>VLOOKUP($A12,'Team Projections'!B:T,5,FALSE)-(SUMIFS('Player Projections'!M:M,'Player Projections'!B:B,'Team vs. Player chk'!$A23)/17)</f>
        <v>-92.338823529411798</v>
      </c>
      <c r="D12" s="103">
        <f>VLOOKUP($A12,'Team Projections'!B:T,6,FALSE)-(SUMIFS('Player Projections'!M:M,'Player Projections'!B:B,$A12)/SUMIFS('Player Projections'!K:K,'Player Projections'!B:B,$A12))</f>
        <v>-0.38823529411764657</v>
      </c>
      <c r="E12" s="106">
        <f>VLOOKUP($A12,'Team Projections'!B:T,7,FALSE)-SUMIFS('Player Projections'!N:N,'Player Projections'!B:B,$A12)/17</f>
        <v>-0.30108235294117658</v>
      </c>
      <c r="F12" s="104">
        <f>VLOOKUP($A12,'Team Projections'!B:T,8,FALSE)-(SUMIFS('Player Projections'!N:N,'Player Projections'!B:B,$A12)/SUMIFS('Player Projections'!K:K,'Player Projections'!B:B,$A12))</f>
        <v>-9.7647058823529462E-3</v>
      </c>
      <c r="G12" s="107">
        <f>VLOOKUP($A12,'Team Projections'!B:T,10,FALSE)-(SUMIFS('Player Projections'!P:P,'Player Projections'!B:B,'Team vs. Player chk'!$A28)/17)</f>
        <v>10.287647058823529</v>
      </c>
      <c r="H12" s="105">
        <f>VLOOKUP($A12,'Team Projections'!B:T,11,FALSE)-(SUMIFS('Player Projections'!Q:Q,'Player Projections'!B:B,'Team vs. Player chk'!$A28)/17)</f>
        <v>51.520070588235299</v>
      </c>
      <c r="I12" s="103">
        <f>VLOOKUP($A12,'Team Projections'!B:T,12,FALSE)-(SUMIFS('Player Projections'!Q:Q,'Player Projections'!B:B,$A12)/SUMIFS('Player Projections'!P:P,'Player Projections'!B:B,$A12))</f>
        <v>-0.14962698670126517</v>
      </c>
      <c r="J12" s="106">
        <f>VLOOKUP($A12,'Team Projections'!B:T,13,FALSE)-(SUMIFS('Player Projections'!R:R,'Player Projections'!B:B,'Team vs. Player chk'!$A28)/17)</f>
        <v>0.25911712043710772</v>
      </c>
      <c r="K12" s="115">
        <f>VLOOKUP($A12,'Team Projections'!B:T,14,FALSE)-(SUMIFS('Player Projections'!R:R,'Player Projections'!B:B,$A12)/SUMIFS('Player Projections'!P:P,'Player Projections'!B:B,$A12))</f>
        <v>-3.1378171195563138E-3</v>
      </c>
      <c r="L12" s="107">
        <f>VLOOKUP($A12,'Team Projections'!B:T,15,FALSE)-(SUMIFS('Player Projections'!S:S,'Player Projections'!B:B,'Team vs. Player chk'!$A28)/17)</f>
        <v>-0.54588235294117737</v>
      </c>
      <c r="M12" s="104">
        <f>VLOOKUP($A12,'Team Projections'!B:T,16,FALSE)-(SUMIFS('Player Projections'!T:T,'Player Projections'!B:B,$A12)/SUMIFS('Player Projections'!K:K,'Player Projections'!B:B,$A12))</f>
        <v>9.8125882352941285E-2</v>
      </c>
      <c r="N12" s="103">
        <f>VLOOKUP($A12,'Team Projections'!B:T,17,FALSE)-(SUMIFS('Player Projections'!T:T,'Player Projections'!B:B,'Team vs. Player chk'!$A28)/17)</f>
        <v>0.35260599999999798</v>
      </c>
      <c r="O12" s="105">
        <f>VLOOKUP($A12,'Team Projections'!B:T,18,FALSE)-(SUMIFS('Player Projections'!U:U,'Player Projections'!B:B,'Team vs. Player chk'!$A28)/17)</f>
        <v>-19.942920588235324</v>
      </c>
      <c r="P12" s="108">
        <f>VLOOKUP($A12,'Team Projections'!B:T,19,FALSE)-(SUMIFS('Player Projections'!V:V,'Player Projections'!B:B,'Team vs. Player chk'!$A28)/17)</f>
        <v>-0.25605141556622657</v>
      </c>
    </row>
    <row r="13" spans="1:16">
      <c r="A13" s="117" t="s">
        <v>282</v>
      </c>
      <c r="B13" s="107">
        <f>VLOOKUP(A13,'Team Projections'!B:T,4,FALSE)-(SUMIFS('Player Projections'!K:K,'Player Projections'!B:B,'Team vs. Player chk'!A22)/17)</f>
        <v>4.0000000000000036</v>
      </c>
      <c r="C13" s="105">
        <f>VLOOKUP($A13,'Team Projections'!B:T,5,FALSE)-(SUMIFS('Player Projections'!M:M,'Player Projections'!B:B,'Team vs. Player chk'!$A22)/17)</f>
        <v>14.688235294117646</v>
      </c>
      <c r="D13" s="103">
        <f>VLOOKUP($A13,'Team Projections'!B:T,6,FALSE)-(SUMIFS('Player Projections'!M:M,'Player Projections'!B:B,$A13)/SUMIFS('Player Projections'!K:K,'Player Projections'!B:B,$A13))</f>
        <v>0.96470588235294219</v>
      </c>
      <c r="E13" s="106">
        <f>VLOOKUP($A13,'Team Projections'!B:T,7,FALSE)-SUMIFS('Player Projections'!N:N,'Player Projections'!B:B,$A13)/17</f>
        <v>0.52576470588235269</v>
      </c>
      <c r="F13" s="104">
        <f>VLOOKUP($A13,'Team Projections'!B:T,8,FALSE)-(SUMIFS('Player Projections'!N:N,'Player Projections'!B:B,$A13)/SUMIFS('Player Projections'!K:K,'Player Projections'!B:B,$A13))</f>
        <v>1.6352941176470591E-2</v>
      </c>
      <c r="G13" s="107">
        <f>VLOOKUP($A13,'Team Projections'!B:T,10,FALSE)-(SUMIFS('Player Projections'!P:P,'Player Projections'!B:B,'Team vs. Player chk'!$A19)/17)</f>
        <v>4.9794705882352943</v>
      </c>
      <c r="H13" s="105">
        <f>VLOOKUP($A13,'Team Projections'!B:T,11,FALSE)-(SUMIFS('Player Projections'!Q:Q,'Player Projections'!B:B,'Team vs. Player chk'!$A19)/17)</f>
        <v>17.619017647058826</v>
      </c>
      <c r="I13" s="103">
        <f>VLOOKUP($A13,'Team Projections'!B:T,12,FALSE)-(SUMIFS('Player Projections'!Q:Q,'Player Projections'!B:B,$A13)/SUMIFS('Player Projections'!P:P,'Player Projections'!B:B,$A13))</f>
        <v>-0.14902343750000036</v>
      </c>
      <c r="J13" s="106">
        <f>VLOOKUP($A13,'Team Projections'!B:T,13,FALSE)-(SUMIFS('Player Projections'!R:R,'Player Projections'!B:B,'Team vs. Player chk'!$A19)/17)</f>
        <v>-0.21601205882352936</v>
      </c>
      <c r="K13" s="115">
        <f>VLOOKUP($A13,'Team Projections'!B:T,14,FALSE)-(SUMIFS('Player Projections'!R:R,'Player Projections'!B:B,$A13)/SUMIFS('Player Projections'!P:P,'Player Projections'!B:B,$A13))</f>
        <v>-5.0959350399081005E-5</v>
      </c>
      <c r="L13" s="107">
        <f>VLOOKUP($A13,'Team Projections'!B:T,15,FALSE)-(SUMIFS('Player Projections'!S:S,'Player Projections'!B:B,'Team vs. Player chk'!$A19)/17)</f>
        <v>0.74044117647058982</v>
      </c>
      <c r="M13" s="104">
        <f>VLOOKUP($A13,'Team Projections'!B:T,16,FALSE)-(SUMIFS('Player Projections'!T:T,'Player Projections'!B:B,$A13)/SUMIFS('Player Projections'!K:K,'Player Projections'!B:B,$A13))</f>
        <v>1.9728235294117713E-2</v>
      </c>
      <c r="N13" s="103">
        <f>VLOOKUP($A13,'Team Projections'!B:T,17,FALSE)-(SUMIFS('Player Projections'!T:T,'Player Projections'!B:B,'Team vs. Player chk'!$A19)/17)</f>
        <v>2.4857770000000059</v>
      </c>
      <c r="O13" s="105">
        <f>VLOOKUP($A13,'Team Projections'!B:T,18,FALSE)-(SUMIFS('Player Projections'!U:U,'Player Projections'!B:B,'Team vs. Player chk'!$A19)/17)</f>
        <v>25.496264705882396</v>
      </c>
      <c r="P13" s="108">
        <f>VLOOKUP($A13,'Team Projections'!B:T,19,FALSE)-(SUMIFS('Player Projections'!V:V,'Player Projections'!B:B,'Team vs. Player chk'!$A19)/17)</f>
        <v>0.77109058823529431</v>
      </c>
    </row>
    <row r="14" spans="1:16">
      <c r="A14" s="117" t="s">
        <v>265</v>
      </c>
      <c r="B14" s="107">
        <f>VLOOKUP(A14,'Team Projections'!B:T,4,FALSE)-(SUMIFS('Player Projections'!K:K,'Player Projections'!B:B,'Team vs. Player chk'!A21)/17)</f>
        <v>1.2999999999999972</v>
      </c>
      <c r="C14" s="105">
        <f>VLOOKUP($A14,'Team Projections'!B:T,5,FALSE)-(SUMIFS('Player Projections'!M:M,'Player Projections'!B:B,'Team vs. Player chk'!$A21)/17)</f>
        <v>-13.714705882352916</v>
      </c>
      <c r="D14" s="103">
        <f>VLOOKUP($A14,'Team Projections'!B:T,6,FALSE)-(SUMIFS('Player Projections'!M:M,'Player Projections'!B:B,$A14)/SUMIFS('Player Projections'!K:K,'Player Projections'!B:B,$A14))</f>
        <v>-0.33823529411764586</v>
      </c>
      <c r="E14" s="106">
        <f>VLOOKUP($A14,'Team Projections'!B:T,7,FALSE)-SUMIFS('Player Projections'!N:N,'Player Projections'!B:B,$A14)/17</f>
        <v>-0.35583529411764703</v>
      </c>
      <c r="F14" s="104">
        <f>VLOOKUP($A14,'Team Projections'!B:T,8,FALSE)-(SUMIFS('Player Projections'!N:N,'Player Projections'!B:B,$A14)/SUMIFS('Player Projections'!K:K,'Player Projections'!B:B,$A14))</f>
        <v>-1.0294117647058815E-2</v>
      </c>
      <c r="G14" s="107">
        <f>VLOOKUP($A14,'Team Projections'!B:T,10,FALSE)-(SUMIFS('Player Projections'!P:P,'Player Projections'!B:B,'Team vs. Player chk'!$A10)/17)</f>
        <v>5.7989117647058848</v>
      </c>
      <c r="H14" s="105">
        <f>VLOOKUP($A14,'Team Projections'!B:T,11,FALSE)-(SUMIFS('Player Projections'!Q:Q,'Player Projections'!B:B,'Team vs. Player chk'!$A10)/17)</f>
        <v>22.931267647058817</v>
      </c>
      <c r="I14" s="103">
        <f>VLOOKUP($A14,'Team Projections'!B:T,12,FALSE)-(SUMIFS('Player Projections'!Q:Q,'Player Projections'!B:B,$A14)/SUMIFS('Player Projections'!P:P,'Player Projections'!B:B,$A14))</f>
        <v>0.21809635445613296</v>
      </c>
      <c r="J14" s="106">
        <f>VLOOKUP($A14,'Team Projections'!B:T,13,FALSE)-(SUMIFS('Player Projections'!R:R,'Player Projections'!B:B,'Team vs. Player chk'!$A10)/17)</f>
        <v>0.138233479958355</v>
      </c>
      <c r="K14" s="115">
        <f>VLOOKUP($A14,'Team Projections'!B:T,14,FALSE)-(SUMIFS('Player Projections'!R:R,'Player Projections'!B:B,$A14)/SUMIFS('Player Projections'!P:P,'Player Projections'!B:B,$A14))</f>
        <v>3.124481034718421E-4</v>
      </c>
      <c r="L14" s="107">
        <f>VLOOKUP($A14,'Team Projections'!B:T,15,FALSE)-(SUMIFS('Player Projections'!S:S,'Player Projections'!B:B,'Team vs. Player chk'!$A10)/17)</f>
        <v>1.5429411764705847</v>
      </c>
      <c r="M14" s="104">
        <f>VLOOKUP($A14,'Team Projections'!B:T,16,FALSE)-(SUMIFS('Player Projections'!T:T,'Player Projections'!B:B,$A14)/SUMIFS('Player Projections'!K:K,'Player Projections'!B:B,$A14))</f>
        <v>2.9193529411764896E-2</v>
      </c>
      <c r="N14" s="103">
        <f>VLOOKUP($A14,'Team Projections'!B:T,17,FALSE)-(SUMIFS('Player Projections'!T:T,'Player Projections'!B:B,'Team vs. Player chk'!$A10)/17)</f>
        <v>4.7591047058823506</v>
      </c>
      <c r="O14" s="105">
        <f>VLOOKUP($A14,'Team Projections'!B:T,18,FALSE)-(SUMIFS('Player Projections'!U:U,'Player Projections'!B:B,'Team vs. Player chk'!$A10)/17)</f>
        <v>17.090000000000032</v>
      </c>
      <c r="P14" s="108">
        <f>VLOOKUP($A14,'Team Projections'!B:T,19,FALSE)-(SUMIFS('Player Projections'!V:V,'Player Projections'!B:B,'Team vs. Player chk'!$A10)/17)</f>
        <v>-9.8106079551769865E-2</v>
      </c>
    </row>
    <row r="15" spans="1:16">
      <c r="A15" s="117" t="s">
        <v>288</v>
      </c>
      <c r="B15" s="107">
        <f>VLOOKUP(A15,'Team Projections'!B:T,4,FALSE)-(SUMIFS('Player Projections'!K:K,'Player Projections'!B:B,'Team vs. Player chk'!A20)/17)</f>
        <v>2</v>
      </c>
      <c r="C15" s="105">
        <f>VLOOKUP($A15,'Team Projections'!B:T,5,FALSE)-(SUMIFS('Player Projections'!M:M,'Player Projections'!B:B,'Team vs. Player chk'!$A20)/17)</f>
        <v>5.8226470588235202</v>
      </c>
      <c r="D15" s="103">
        <f>VLOOKUP($A15,'Team Projections'!B:T,6,FALSE)-(SUMIFS('Player Projections'!M:M,'Player Projections'!B:B,$A15)/SUMIFS('Player Projections'!K:K,'Player Projections'!B:B,$A15))</f>
        <v>-0.28235294117647047</v>
      </c>
      <c r="E15" s="106">
        <f>VLOOKUP($A15,'Team Projections'!B:T,7,FALSE)-SUMIFS('Player Projections'!N:N,'Player Projections'!B:B,$A15)/17</f>
        <v>-0.10357647058823516</v>
      </c>
      <c r="F15" s="104">
        <f>VLOOKUP($A15,'Team Projections'!B:T,8,FALSE)-(SUMIFS('Player Projections'!N:N,'Player Projections'!B:B,$A15)/SUMIFS('Player Projections'!K:K,'Player Projections'!B:B,$A15))</f>
        <v>-5.1764705882352893E-3</v>
      </c>
      <c r="G15" s="107">
        <f>VLOOKUP($A15,'Team Projections'!B:T,10,FALSE)-(SUMIFS('Player Projections'!P:P,'Player Projections'!B:B,'Team vs. Player chk'!$A13)/17)</f>
        <v>2.1950588235294148</v>
      </c>
      <c r="H15" s="105">
        <f>VLOOKUP($A15,'Team Projections'!B:T,11,FALSE)-(SUMIFS('Player Projections'!Q:Q,'Player Projections'!B:B,'Team vs. Player chk'!$A13)/17)</f>
        <v>-13.272264705882336</v>
      </c>
      <c r="I15" s="103">
        <f>VLOOKUP($A15,'Team Projections'!B:T,12,FALSE)-(SUMIFS('Player Projections'!Q:Q,'Player Projections'!B:B,$A15)/SUMIFS('Player Projections'!P:P,'Player Projections'!B:B,$A15))</f>
        <v>0.10683764686598085</v>
      </c>
      <c r="J15" s="106">
        <f>VLOOKUP($A15,'Team Projections'!B:T,13,FALSE)-(SUMIFS('Player Projections'!R:R,'Player Projections'!B:B,'Team vs. Player chk'!$A13)/17)</f>
        <v>0.109890847750865</v>
      </c>
      <c r="K15" s="115">
        <f>VLOOKUP($A15,'Team Projections'!B:T,14,FALSE)-(SUMIFS('Player Projections'!R:R,'Player Projections'!B:B,$A15)/SUMIFS('Player Projections'!P:P,'Player Projections'!B:B,$A15))</f>
        <v>1.4129863600872324E-3</v>
      </c>
      <c r="L15" s="107">
        <f>VLOOKUP($A15,'Team Projections'!B:T,15,FALSE)-(SUMIFS('Player Projections'!S:S,'Player Projections'!B:B,'Team vs. Player chk'!$A13)/17)</f>
        <v>-0.85964705882352987</v>
      </c>
      <c r="M15" s="104">
        <f>VLOOKUP($A15,'Team Projections'!B:T,16,FALSE)-(SUMIFS('Player Projections'!T:T,'Player Projections'!B:B,$A15)/SUMIFS('Player Projections'!K:K,'Player Projections'!B:B,$A15))</f>
        <v>-7.4382352941176899E-3</v>
      </c>
      <c r="N15" s="103">
        <f>VLOOKUP($A15,'Team Projections'!B:T,17,FALSE)-(SUMIFS('Player Projections'!T:T,'Player Projections'!B:B,'Team vs. Player chk'!$A13)/17)</f>
        <v>-8.9508235294140093E-3</v>
      </c>
      <c r="O15" s="105">
        <f>VLOOKUP($A15,'Team Projections'!B:T,18,FALSE)-(SUMIFS('Player Projections'!U:U,'Player Projections'!B:B,'Team vs. Player chk'!$A13)/17)</f>
        <v>-61.819341176470573</v>
      </c>
      <c r="P15" s="108">
        <f>VLOOKUP($A15,'Team Projections'!B:T,19,FALSE)-(SUMIFS('Player Projections'!V:V,'Player Projections'!B:B,'Team vs. Player chk'!$A13)/17)</f>
        <v>-0.49710665513264152</v>
      </c>
    </row>
    <row r="16" spans="1:16">
      <c r="A16" s="117" t="s">
        <v>266</v>
      </c>
      <c r="B16" s="107">
        <f>VLOOKUP(A16,'Team Projections'!B:T,4,FALSE)-(SUMIFS('Player Projections'!K:K,'Player Projections'!B:B,'Team vs. Player chk'!A19)/17)</f>
        <v>0.79999999999999716</v>
      </c>
      <c r="C16" s="105">
        <f>VLOOKUP($A16,'Team Projections'!B:T,5,FALSE)-(SUMIFS('Player Projections'!M:M,'Player Projections'!B:B,'Team vs. Player chk'!$A19)/17)</f>
        <v>3.7441176470588005</v>
      </c>
      <c r="D16" s="103">
        <f>VLOOKUP($A16,'Team Projections'!B:T,6,FALSE)-(SUMIFS('Player Projections'!M:M,'Player Projections'!B:B,$A16)/SUMIFS('Player Projections'!K:K,'Player Projections'!B:B,$A16))</f>
        <v>0.25294117647058822</v>
      </c>
      <c r="E16" s="106">
        <f>VLOOKUP($A16,'Team Projections'!B:T,7,FALSE)-SUMIFS('Player Projections'!N:N,'Player Projections'!B:B,$A16)/17</f>
        <v>-0.14598823529411753</v>
      </c>
      <c r="F16" s="104">
        <f>VLOOKUP($A16,'Team Projections'!B:T,8,FALSE)-(SUMIFS('Player Projections'!N:N,'Player Projections'!B:B,$A16)/SUMIFS('Player Projections'!K:K,'Player Projections'!B:B,$A16))</f>
        <v>-4.6470588235294139E-3</v>
      </c>
      <c r="G16" s="107">
        <f>VLOOKUP($A16,'Team Projections'!B:T,10,FALSE)-(SUMIFS('Player Projections'!P:P,'Player Projections'!B:B,'Team vs. Player chk'!$A20)/17)</f>
        <v>7.8294117647057959E-2</v>
      </c>
      <c r="H16" s="105">
        <f>VLOOKUP($A16,'Team Projections'!B:T,11,FALSE)-(SUMIFS('Player Projections'!Q:Q,'Player Projections'!B:B,'Team vs. Player chk'!$A20)/17)</f>
        <v>-25.712305882352936</v>
      </c>
      <c r="I16" s="103">
        <f>VLOOKUP($A16,'Team Projections'!B:T,12,FALSE)-(SUMIFS('Player Projections'!Q:Q,'Player Projections'!B:B,$A16)/SUMIFS('Player Projections'!P:P,'Player Projections'!B:B,$A16))</f>
        <v>0.14847378898473762</v>
      </c>
      <c r="J16" s="106">
        <f>VLOOKUP($A16,'Team Projections'!B:T,13,FALSE)-(SUMIFS('Player Projections'!R:R,'Player Projections'!B:B,'Team vs. Player chk'!$A20)/17)</f>
        <v>-0.24743621990153997</v>
      </c>
      <c r="K16" s="115">
        <f>VLOOKUP($A16,'Team Projections'!B:T,14,FALSE)-(SUMIFS('Player Projections'!R:R,'Player Projections'!B:B,$A16)/SUMIFS('Player Projections'!P:P,'Player Projections'!B:B,$A16))</f>
        <v>4.0208022288644729E-3</v>
      </c>
      <c r="L16" s="107">
        <f>VLOOKUP($A16,'Team Projections'!B:T,15,FALSE)-(SUMIFS('Player Projections'!S:S,'Player Projections'!B:B,'Team vs. Player chk'!$A20)/17)</f>
        <v>4.0188529411764691</v>
      </c>
      <c r="M16" s="104">
        <f>VLOOKUP($A16,'Team Projections'!B:T,16,FALSE)-(SUMIFS('Player Projections'!T:T,'Player Projections'!B:B,$A16)/SUMIFS('Player Projections'!K:K,'Player Projections'!B:B,$A16))</f>
        <v>2.843235294117652E-2</v>
      </c>
      <c r="N16" s="103">
        <f>VLOOKUP($A16,'Team Projections'!B:T,17,FALSE)-(SUMIFS('Player Projections'!T:T,'Player Projections'!B:B,'Team vs. Player chk'!$A20)/17)</f>
        <v>5.4558228529411785</v>
      </c>
      <c r="O16" s="105">
        <f>VLOOKUP($A16,'Team Projections'!B:T,18,FALSE)-(SUMIFS('Player Projections'!U:U,'Player Projections'!B:B,'Team vs. Player chk'!$A20)/17)</f>
        <v>36.826238235294113</v>
      </c>
      <c r="P16" s="108">
        <f>VLOOKUP($A16,'Team Projections'!B:T,19,FALSE)-(SUMIFS('Player Projections'!V:V,'Player Projections'!B:B,'Team vs. Player chk'!$A20)/17)</f>
        <v>0.18936386189258325</v>
      </c>
    </row>
    <row r="17" spans="1:16">
      <c r="A17" s="117" t="s">
        <v>279</v>
      </c>
      <c r="B17" s="107">
        <f>VLOOKUP(A17,'Team Projections'!B:T,4,FALSE)-(SUMIFS('Player Projections'!K:K,'Player Projections'!B:B,'Team vs. Player chk'!A18)/17)</f>
        <v>-5.2999999999999972</v>
      </c>
      <c r="C17" s="105">
        <f>VLOOKUP($A17,'Team Projections'!B:T,5,FALSE)-(SUMIFS('Player Projections'!M:M,'Player Projections'!B:B,'Team vs. Player chk'!$A18)/17)</f>
        <v>-29.239411764705864</v>
      </c>
      <c r="D17" s="103">
        <f>VLOOKUP($A17,'Team Projections'!B:T,6,FALSE)-(SUMIFS('Player Projections'!M:M,'Player Projections'!B:B,$A17)/SUMIFS('Player Projections'!K:K,'Player Projections'!B:B,$A17))</f>
        <v>-2.9411764705883137E-2</v>
      </c>
      <c r="E17" s="106">
        <f>VLOOKUP($A17,'Team Projections'!B:T,7,FALSE)-SUMIFS('Player Projections'!N:N,'Player Projections'!B:B,$A17)/17</f>
        <v>-0.10411764705882343</v>
      </c>
      <c r="F17" s="104">
        <f>VLOOKUP($A17,'Team Projections'!B:T,8,FALSE)-(SUMIFS('Player Projections'!N:N,'Player Projections'!B:B,$A17)/SUMIFS('Player Projections'!K:K,'Player Projections'!B:B,$A17))</f>
        <v>-3.4705882352941142E-3</v>
      </c>
      <c r="G17" s="107">
        <f>VLOOKUP($A17,'Team Projections'!B:T,10,FALSE)-(SUMIFS('Player Projections'!P:P,'Player Projections'!B:B,'Team vs. Player chk'!$A30)/17)</f>
        <v>1.1475000000000044</v>
      </c>
      <c r="H17" s="105">
        <f>VLOOKUP($A17,'Team Projections'!B:T,11,FALSE)-(SUMIFS('Player Projections'!Q:Q,'Player Projections'!B:B,'Team vs. Player chk'!$A30)/17)</f>
        <v>-11.501100000000008</v>
      </c>
      <c r="I17" s="103">
        <f>VLOOKUP($A17,'Team Projections'!B:T,12,FALSE)-(SUMIFS('Player Projections'!Q:Q,'Player Projections'!B:B,$A17)/SUMIFS('Player Projections'!P:P,'Player Projections'!B:B,$A17))</f>
        <v>0.37020270270270217</v>
      </c>
      <c r="J17" s="106">
        <f>VLOOKUP($A17,'Team Projections'!B:T,13,FALSE)-(SUMIFS('Player Projections'!R:R,'Player Projections'!B:B,'Team vs. Player chk'!$A30)/17)</f>
        <v>-0.48804406054392424</v>
      </c>
      <c r="K17" s="115">
        <f>VLOOKUP($A17,'Team Projections'!B:T,14,FALSE)-(SUMIFS('Player Projections'!R:R,'Player Projections'!B:B,$A17)/SUMIFS('Player Projections'!P:P,'Player Projections'!B:B,$A17))</f>
        <v>1.3548234803073957E-2</v>
      </c>
      <c r="L17" s="107">
        <f>VLOOKUP($A17,'Team Projections'!B:T,15,FALSE)-(SUMIFS('Player Projections'!S:S,'Player Projections'!B:B,'Team vs. Player chk'!$A30)/17)</f>
        <v>0.19749999999999801</v>
      </c>
      <c r="M17" s="104">
        <f>VLOOKUP($A17,'Team Projections'!B:T,16,FALSE)-(SUMIFS('Player Projections'!T:T,'Player Projections'!B:B,$A17)/SUMIFS('Player Projections'!K:K,'Player Projections'!B:B,$A17))</f>
        <v>3.925882352941179E-2</v>
      </c>
      <c r="N17" s="103">
        <f>VLOOKUP($A17,'Team Projections'!B:T,17,FALSE)-(SUMIFS('Player Projections'!T:T,'Player Projections'!B:B,'Team vs. Player chk'!$A30)/17)</f>
        <v>1.362605999999996</v>
      </c>
      <c r="O17" s="105">
        <f>VLOOKUP($A17,'Team Projections'!B:T,18,FALSE)-(SUMIFS('Player Projections'!U:U,'Player Projections'!B:B,'Team vs. Player chk'!$A30)/17)</f>
        <v>-10.951000000000022</v>
      </c>
      <c r="P17" s="108">
        <f>VLOOKUP($A17,'Team Projections'!B:T,19,FALSE)-(SUMIFS('Player Projections'!V:V,'Player Projections'!B:B,'Team vs. Player chk'!$A30)/17)</f>
        <v>-0.33644045454545446</v>
      </c>
    </row>
    <row r="18" spans="1:16">
      <c r="A18" s="117" t="s">
        <v>262</v>
      </c>
      <c r="B18" s="130">
        <f>VLOOKUP(A18,'Team Projections'!B:T,4,FALSE)-(SUMIFS('Player Projections'!K:K,'Player Projections'!B:B,'Team vs. Player chk'!A17)/17)</f>
        <v>5.2999999999999972</v>
      </c>
      <c r="C18" s="123">
        <f>VLOOKUP($A18,'Team Projections'!B:T,5,FALSE)-(SUMIFS('Player Projections'!M:M,'Player Projections'!B:B,'Team vs. Player chk'!$A17)/17)</f>
        <v>-6.4823529411764582</v>
      </c>
      <c r="D18" s="122">
        <f>VLOOKUP($A18,'Team Projections'!B:T,6,FALSE)-(SUMIFS('Player Projections'!M:M,'Player Projections'!B:B,$A18)/SUMIFS('Player Projections'!K:K,'Player Projections'!B:B,$A18))</f>
        <v>-0.17647058823529438</v>
      </c>
      <c r="E18" s="26">
        <f>VLOOKUP($A18,'Team Projections'!B:T,7,FALSE)-SUMIFS('Player Projections'!N:N,'Player Projections'!B:B,$A18)/17</f>
        <v>-0.28068235294117616</v>
      </c>
      <c r="F18" s="121">
        <f>VLOOKUP($A18,'Team Projections'!B:T,8,FALSE)-(SUMIFS('Player Projections'!N:N,'Player Projections'!B:B,$A18)/SUMIFS('Player Projections'!K:K,'Player Projections'!B:B,$A18))</f>
        <v>-8.2941176470588268E-3</v>
      </c>
      <c r="G18" s="130">
        <f>VLOOKUP($A18,'Team Projections'!B:T,10,FALSE)-(SUMIFS('Player Projections'!P:P,'Player Projections'!B:B,'Team vs. Player chk'!$A8)/17)</f>
        <v>-6.2426470588235361</v>
      </c>
      <c r="H18" s="123">
        <f>VLOOKUP($A18,'Team Projections'!B:T,11,FALSE)-(SUMIFS('Player Projections'!Q:Q,'Player Projections'!B:B,'Team vs. Player chk'!$A8)/17)</f>
        <v>-54.151323529411812</v>
      </c>
      <c r="I18" s="122">
        <f>VLOOKUP($A18,'Team Projections'!B:T,12,FALSE)-(SUMIFS('Player Projections'!Q:Q,'Player Projections'!B:B,$A18)/SUMIFS('Player Projections'!P:P,'Player Projections'!B:B,$A18))</f>
        <v>-1.6302521008403126E-2</v>
      </c>
      <c r="J18" s="26">
        <f>VLOOKUP($A18,'Team Projections'!B:T,13,FALSE)-(SUMIFS('Player Projections'!R:R,'Player Projections'!B:B,'Team vs. Player chk'!$A8)/17)</f>
        <v>-0.87495220588235301</v>
      </c>
      <c r="K18" s="129">
        <f>VLOOKUP($A18,'Team Projections'!B:T,14,FALSE)-(SUMIFS('Player Projections'!R:R,'Player Projections'!B:B,$A18)/SUMIFS('Player Projections'!P:P,'Player Projections'!B:B,$A18))</f>
        <v>5.456071606590597E-3</v>
      </c>
      <c r="L18" s="107">
        <f>VLOOKUP($A18,'Team Projections'!B:T,15,FALSE)-(SUMIFS('Player Projections'!S:S,'Player Projections'!B:B,'Team vs. Player chk'!$A8)/17)</f>
        <v>9.1477647058823521</v>
      </c>
      <c r="M18" s="121">
        <f>VLOOKUP($A18,'Team Projections'!B:T,16,FALSE)-(SUMIFS('Player Projections'!T:T,'Player Projections'!B:B,$A18)/SUMIFS('Player Projections'!K:K,'Player Projections'!B:B,$A18))</f>
        <v>2.7292941176470409E-2</v>
      </c>
      <c r="N18" s="122">
        <f>VLOOKUP($A18,'Team Projections'!B:T,17,FALSE)-(SUMIFS('Player Projections'!T:T,'Player Projections'!B:B,'Team vs. Player chk'!$A8)/17)</f>
        <v>6.9886759999999981</v>
      </c>
      <c r="O18" s="105">
        <f>VLOOKUP($A18,'Team Projections'!B:T,18,FALSE)-(SUMIFS('Player Projections'!U:U,'Player Projections'!B:B,'Team vs. Player chk'!$A8)/17)</f>
        <v>26.655647058823575</v>
      </c>
      <c r="P18" s="108">
        <f>VLOOKUP($A18,'Team Projections'!B:T,19,FALSE)-(SUMIFS('Player Projections'!V:V,'Player Projections'!B:B,'Team vs. Player chk'!$A8)/17)</f>
        <v>0.2493825882352938</v>
      </c>
    </row>
    <row r="19" spans="1:16">
      <c r="A19" s="117" t="s">
        <v>278</v>
      </c>
      <c r="B19" s="107">
        <f>VLOOKUP(A19,'Team Projections'!B:T,4,FALSE)-(SUMIFS('Player Projections'!K:K,'Player Projections'!B:B,'Team vs. Player chk'!A16)/17)</f>
        <v>-0.79999999999999716</v>
      </c>
      <c r="C19" s="105">
        <f>VLOOKUP($A19,'Team Projections'!B:T,5,FALSE)-(SUMIFS('Player Projections'!M:M,'Player Projections'!B:B,'Team vs. Player chk'!$A16)/17)</f>
        <v>-27.348235294117615</v>
      </c>
      <c r="D19" s="103">
        <f>VLOOKUP($A19,'Team Projections'!B:T,6,FALSE)-(SUMIFS('Player Projections'!M:M,'Player Projections'!B:B,$A19)/SUMIFS('Player Projections'!K:K,'Player Projections'!B:B,$A19))</f>
        <v>-0.17058823529411793</v>
      </c>
      <c r="E19" s="106">
        <f>VLOOKUP($A19,'Team Projections'!B:T,7,FALSE)-SUMIFS('Player Projections'!N:N,'Player Projections'!B:B,$A19)/17</f>
        <v>-0.22442352941176469</v>
      </c>
      <c r="F19" s="104">
        <f>VLOOKUP($A19,'Team Projections'!B:T,8,FALSE)-(SUMIFS('Player Projections'!N:N,'Player Projections'!B:B,$A19)/SUMIFS('Player Projections'!K:K,'Player Projections'!B:B,$A19))</f>
        <v>-6.8823529411764645E-3</v>
      </c>
      <c r="G19" s="107">
        <f>VLOOKUP($A19,'Team Projections'!B:T,10,FALSE)-(SUMIFS('Player Projections'!P:P,'Player Projections'!B:B,'Team vs. Player chk'!$A32)/17)</f>
        <v>-6.111764705882905E-2</v>
      </c>
      <c r="H19" s="105">
        <f>VLOOKUP($A19,'Team Projections'!B:T,11,FALSE)-(SUMIFS('Player Projections'!Q:Q,'Player Projections'!B:B,'Team vs. Player chk'!$A32)/17)</f>
        <v>-6.6102000000000061</v>
      </c>
      <c r="I19" s="103">
        <f>VLOOKUP($A19,'Team Projections'!B:T,12,FALSE)-(SUMIFS('Player Projections'!Q:Q,'Player Projections'!B:B,$A19)/SUMIFS('Player Projections'!P:P,'Player Projections'!B:B,$A19))</f>
        <v>2.6698313963005482E-2</v>
      </c>
      <c r="J19" s="106">
        <f>VLOOKUP($A19,'Team Projections'!B:T,13,FALSE)-(SUMIFS('Player Projections'!R:R,'Player Projections'!B:B,'Team vs. Player chk'!$A32)/17)</f>
        <v>-0.12454188425120338</v>
      </c>
      <c r="K19" s="115">
        <f>VLOOKUP($A19,'Team Projections'!B:T,14,FALSE)-(SUMIFS('Player Projections'!R:R,'Player Projections'!B:B,$A19)/SUMIFS('Player Projections'!P:P,'Player Projections'!B:B,$A19))</f>
        <v>-2.8850339059007246E-3</v>
      </c>
      <c r="L19" s="107">
        <f>VLOOKUP($A19,'Team Projections'!B:T,15,FALSE)-(SUMIFS('Player Projections'!S:S,'Player Projections'!B:B,'Team vs. Player chk'!$A32)/17)</f>
        <v>0.95770588235294696</v>
      </c>
      <c r="M19" s="104">
        <f>VLOOKUP($A19,'Team Projections'!B:T,16,FALSE)-(SUMIFS('Player Projections'!T:T,'Player Projections'!B:B,$A19)/SUMIFS('Player Projections'!K:K,'Player Projections'!B:B,$A19))</f>
        <v>3.9370000000000127E-2</v>
      </c>
      <c r="N19" s="103">
        <f>VLOOKUP($A19,'Team Projections'!B:T,17,FALSE)-(SUMIFS('Player Projections'!T:T,'Player Projections'!B:B,'Team vs. Player chk'!$A32)/17)</f>
        <v>0.58581588235294646</v>
      </c>
      <c r="O19" s="105">
        <f>VLOOKUP($A19,'Team Projections'!B:T,18,FALSE)-(SUMIFS('Player Projections'!U:U,'Player Projections'!B:B,'Team vs. Player chk'!$A32)/17)</f>
        <v>-27.420808823529399</v>
      </c>
      <c r="P19" s="108">
        <f>VLOOKUP($A19,'Team Projections'!B:T,19,FALSE)-(SUMIFS('Player Projections'!V:V,'Player Projections'!B:B,'Team vs. Player chk'!$A32)/17)</f>
        <v>-0.26084189636669031</v>
      </c>
    </row>
    <row r="20" spans="1:16">
      <c r="A20" s="117" t="s">
        <v>281</v>
      </c>
      <c r="B20" s="107">
        <f>VLOOKUP(A20,'Team Projections'!B:T,4,FALSE)-(SUMIFS('Player Projections'!K:K,'Player Projections'!B:B,'Team vs. Player chk'!A15)/17)</f>
        <v>-2</v>
      </c>
      <c r="C20" s="105">
        <f>VLOOKUP($A20,'Team Projections'!B:T,5,FALSE)-(SUMIFS('Player Projections'!M:M,'Player Projections'!B:B,'Team vs. Player chk'!$A15)/17)</f>
        <v>-20.013529411764722</v>
      </c>
      <c r="D20" s="103">
        <f>VLOOKUP($A20,'Team Projections'!B:T,6,FALSE)-(SUMIFS('Player Projections'!M:M,'Player Projections'!B:B,$A20)/SUMIFS('Player Projections'!K:K,'Player Projections'!B:B,$A20))</f>
        <v>0.81470588235294095</v>
      </c>
      <c r="E20" s="106">
        <f>VLOOKUP($A20,'Team Projections'!B:T,7,FALSE)-SUMIFS('Player Projections'!N:N,'Player Projections'!B:B,$A20)/17</f>
        <v>9.6400000000000041E-2</v>
      </c>
      <c r="F20" s="104">
        <f>VLOOKUP($A20,'Team Projections'!B:T,8,FALSE)-(SUMIFS('Player Projections'!N:N,'Player Projections'!B:B,$A20)/SUMIFS('Player Projections'!K:K,'Player Projections'!B:B,$A20))</f>
        <v>3.0000000000000027E-3</v>
      </c>
      <c r="G20" s="107">
        <f>VLOOKUP($A20,'Team Projections'!B:T,10,FALSE)-(SUMIFS('Player Projections'!P:P,'Player Projections'!B:B,'Team vs. Player chk'!$A21)/17)</f>
        <v>7.7799999999999976</v>
      </c>
      <c r="H20" s="105">
        <f>VLOOKUP($A20,'Team Projections'!B:T,11,FALSE)-(SUMIFS('Player Projections'!Q:Q,'Player Projections'!B:B,'Team vs. Player chk'!$A21)/17)</f>
        <v>32.546999999999997</v>
      </c>
      <c r="I20" s="103">
        <f>VLOOKUP($A20,'Team Projections'!B:T,12,FALSE)-(SUMIFS('Player Projections'!Q:Q,'Player Projections'!B:B,$A20)/SUMIFS('Player Projections'!P:P,'Player Projections'!B:B,$A20))</f>
        <v>-0.20173898911100174</v>
      </c>
      <c r="J20" s="106">
        <f>VLOOKUP($A20,'Team Projections'!B:T,13,FALSE)-(SUMIFS('Player Projections'!R:R,'Player Projections'!B:B,'Team vs. Player chk'!$A21)/17)</f>
        <v>0.29432193877551027</v>
      </c>
      <c r="K20" s="115">
        <f>VLOOKUP($A20,'Team Projections'!B:T,14,FALSE)-(SUMIFS('Player Projections'!R:R,'Player Projections'!B:B,$A20)/SUMIFS('Player Projections'!P:P,'Player Projections'!B:B,$A20))</f>
        <v>-2.2598748763297954E-3</v>
      </c>
      <c r="L20" s="107">
        <f>VLOOKUP($A20,'Team Projections'!B:T,15,FALSE)-(SUMIFS('Player Projections'!S:S,'Player Projections'!B:B,'Team vs. Player chk'!$A21)/17)</f>
        <v>-0.36367647058823138</v>
      </c>
      <c r="M20" s="104">
        <f>VLOOKUP($A20,'Team Projections'!B:T,16,FALSE)-(SUMIFS('Player Projections'!T:T,'Player Projections'!B:B,$A20)/SUMIFS('Player Projections'!K:K,'Player Projections'!B:B,$A20))</f>
        <v>2.6140294117647067E-2</v>
      </c>
      <c r="N20" s="103">
        <f>VLOOKUP($A20,'Team Projections'!B:T,17,FALSE)-(SUMIFS('Player Projections'!T:T,'Player Projections'!B:B,'Team vs. Player chk'!$A21)/17)</f>
        <v>-2.2927499999999981</v>
      </c>
      <c r="O20" s="105">
        <f>VLOOKUP($A20,'Team Projections'!B:T,18,FALSE)-(SUMIFS('Player Projections'!U:U,'Player Projections'!B:B,'Team vs. Player chk'!$A21)/17)</f>
        <v>-18.475500000000011</v>
      </c>
      <c r="P20" s="108">
        <f>VLOOKUP($A20,'Team Projections'!B:T,19,FALSE)-(SUMIFS('Player Projections'!V:V,'Player Projections'!B:B,'Team vs. Player chk'!$A21)/17)</f>
        <v>-0.17508916762783544</v>
      </c>
    </row>
    <row r="21" spans="1:16">
      <c r="A21" s="117" t="s">
        <v>268</v>
      </c>
      <c r="B21" s="107">
        <f>VLOOKUP(A21,'Team Projections'!B:T,4,FALSE)-(SUMIFS('Player Projections'!K:K,'Player Projections'!B:B,'Team vs. Player chk'!A14)/17)</f>
        <v>-1.3000000000000043</v>
      </c>
      <c r="C21" s="105">
        <f>VLOOKUP($A21,'Team Projections'!B:T,5,FALSE)-(SUMIFS('Player Projections'!M:M,'Player Projections'!B:B,'Team vs. Player chk'!$A14)/17)</f>
        <v>-41.01058823529408</v>
      </c>
      <c r="D21" s="103">
        <f>VLOOKUP($A21,'Team Projections'!B:T,6,FALSE)-(SUMIFS('Player Projections'!M:M,'Player Projections'!B:B,$A21)/SUMIFS('Player Projections'!K:K,'Player Projections'!B:B,$A21))</f>
        <v>-7.0588235294117396E-2</v>
      </c>
      <c r="E21" s="106">
        <f>VLOOKUP($A21,'Team Projections'!B:T,7,FALSE)-SUMIFS('Player Projections'!N:N,'Player Projections'!B:B,$A21)/17</f>
        <v>-0.25458823529411756</v>
      </c>
      <c r="F21" s="104">
        <f>VLOOKUP($A21,'Team Projections'!B:T,8,FALSE)-(SUMIFS('Player Projections'!N:N,'Player Projections'!B:B,$A21)/SUMIFS('Player Projections'!K:K,'Player Projections'!B:B,$A21))</f>
        <v>-7.8235294117647014E-3</v>
      </c>
      <c r="G21" s="107">
        <f>VLOOKUP($A21,'Team Projections'!B:T,10,FALSE)-(SUMIFS('Player Projections'!P:P,'Player Projections'!B:B,'Team vs. Player chk'!$A16)/17)</f>
        <v>2.0085294117647088</v>
      </c>
      <c r="H21" s="105">
        <f>VLOOKUP($A21,'Team Projections'!B:T,11,FALSE)-(SUMIFS('Player Projections'!Q:Q,'Player Projections'!B:B,'Team vs. Player chk'!$A16)/17)</f>
        <v>24.171132352941171</v>
      </c>
      <c r="I21" s="103">
        <f>VLOOKUP($A21,'Team Projections'!B:T,12,FALSE)-(SUMIFS('Player Projections'!Q:Q,'Player Projections'!B:B,$A21)/SUMIFS('Player Projections'!P:P,'Player Projections'!B:B,$A21))</f>
        <v>-0.48109243697478909</v>
      </c>
      <c r="J21" s="106">
        <f>VLOOKUP($A21,'Team Projections'!B:T,13,FALSE)-(SUMIFS('Player Projections'!R:R,'Player Projections'!B:B,'Team vs. Player chk'!$A16)/17)</f>
        <v>0.19436043965342187</v>
      </c>
      <c r="K21" s="115">
        <f>VLOOKUP($A21,'Team Projections'!B:T,14,FALSE)-(SUMIFS('Player Projections'!R:R,'Player Projections'!B:B,$A21)/SUMIFS('Player Projections'!P:P,'Player Projections'!B:B,$A21))</f>
        <v>-6.8383782084262199E-3</v>
      </c>
      <c r="L21" s="107">
        <f>VLOOKUP($A21,'Team Projections'!B:T,15,FALSE)-(SUMIFS('Player Projections'!S:S,'Player Projections'!B:B,'Team vs. Player chk'!$A16)/17)</f>
        <v>0.43841176470588294</v>
      </c>
      <c r="M21" s="104">
        <f>VLOOKUP($A21,'Team Projections'!B:T,16,FALSE)-(SUMIFS('Player Projections'!T:T,'Player Projections'!B:B,$A21)/SUMIFS('Player Projections'!K:K,'Player Projections'!B:B,$A21))</f>
        <v>5.1699999999999968E-2</v>
      </c>
      <c r="N21" s="103">
        <f>VLOOKUP($A21,'Team Projections'!B:T,17,FALSE)-(SUMIFS('Player Projections'!T:T,'Player Projections'!B:B,'Team vs. Player chk'!$A16)/17)</f>
        <v>0.29112441176470938</v>
      </c>
      <c r="O21" s="105">
        <f>VLOOKUP($A21,'Team Projections'!B:T,18,FALSE)-(SUMIFS('Player Projections'!U:U,'Player Projections'!B:B,'Team vs. Player chk'!$A16)/17)</f>
        <v>-16.66254705882352</v>
      </c>
      <c r="P21" s="108">
        <f>VLOOKUP($A21,'Team Projections'!B:T,19,FALSE)-(SUMIFS('Player Projections'!V:V,'Player Projections'!B:B,'Team vs. Player chk'!$A16)/17)</f>
        <v>-0.18834970588235311</v>
      </c>
    </row>
    <row r="22" spans="1:16">
      <c r="A22" s="117" t="s">
        <v>269</v>
      </c>
      <c r="B22" s="107">
        <f>VLOOKUP(A22,'Team Projections'!B:T,4,FALSE)-(SUMIFS('Player Projections'!K:K,'Player Projections'!B:B,'Team vs. Player chk'!A13)/17)</f>
        <v>-4.0000000000000036</v>
      </c>
      <c r="C22" s="105">
        <f>VLOOKUP($A22,'Team Projections'!B:T,5,FALSE)-(SUMIFS('Player Projections'!M:M,'Player Projections'!B:B,'Team vs. Player chk'!$A13)/17)</f>
        <v>-2.6364705882352837</v>
      </c>
      <c r="D22" s="103">
        <f>VLOOKUP($A22,'Team Projections'!B:T,6,FALSE)-(SUMIFS('Player Projections'!M:M,'Player Projections'!B:B,$A22)/SUMIFS('Player Projections'!K:K,'Player Projections'!B:B,$A22))</f>
        <v>0.28823529411764603</v>
      </c>
      <c r="E22" s="106">
        <f>VLOOKUP($A22,'Team Projections'!B:T,7,FALSE)-SUMIFS('Player Projections'!N:N,'Player Projections'!B:B,$A22)/17</f>
        <v>1.7717647058823172E-2</v>
      </c>
      <c r="F22" s="104">
        <f>VLOOKUP($A22,'Team Projections'!B:T,8,FALSE)-(SUMIFS('Player Projections'!N:N,'Player Projections'!B:B,$A22)/SUMIFS('Player Projections'!K:K,'Player Projections'!B:B,$A22))</f>
        <v>1.1764705882351401E-4</v>
      </c>
      <c r="G22" s="107">
        <f>VLOOKUP($A22,'Team Projections'!B:T,10,FALSE)-(SUMIFS('Player Projections'!P:P,'Player Projections'!B:B,'Team vs. Player chk'!$A27)/17)</f>
        <v>10.954117647058823</v>
      </c>
      <c r="H22" s="105">
        <f>VLOOKUP($A22,'Team Projections'!B:T,11,FALSE)-(SUMIFS('Player Projections'!Q:Q,'Player Projections'!B:B,'Team vs. Player chk'!$A27)/17)</f>
        <v>65.994305882352961</v>
      </c>
      <c r="I22" s="103">
        <f>VLOOKUP($A22,'Team Projections'!B:T,12,FALSE)-(SUMIFS('Player Projections'!Q:Q,'Player Projections'!B:B,$A22)/SUMIFS('Player Projections'!P:P,'Player Projections'!B:B,$A22))</f>
        <v>0.48092715231787952</v>
      </c>
      <c r="J22" s="106">
        <f>VLOOKUP($A22,'Team Projections'!B:T,13,FALSE)-(SUMIFS('Player Projections'!R:R,'Player Projections'!B:B,'Team vs. Player chk'!$A27)/17)</f>
        <v>0.75324220714935342</v>
      </c>
      <c r="K22" s="115">
        <f>VLOOKUP($A22,'Team Projections'!B:T,14,FALSE)-(SUMIFS('Player Projections'!R:R,'Player Projections'!B:B,$A22)/SUMIFS('Player Projections'!P:P,'Player Projections'!B:B,$A22))</f>
        <v>2.9621554461830499E-3</v>
      </c>
      <c r="L22" s="107">
        <f>VLOOKUP($A22,'Team Projections'!B:T,15,FALSE)-(SUMIFS('Player Projections'!S:S,'Player Projections'!B:B,'Team vs. Player chk'!$A27)/17)</f>
        <v>-7.1009411764705916</v>
      </c>
      <c r="M22" s="104">
        <f>VLOOKUP($A22,'Team Projections'!B:T,16,FALSE)-(SUMIFS('Player Projections'!T:T,'Player Projections'!B:B,$A22)/SUMIFS('Player Projections'!K:K,'Player Projections'!B:B,$A22))</f>
        <v>2.9701176470588231E-2</v>
      </c>
      <c r="N22" s="103">
        <f>VLOOKUP($A22,'Team Projections'!B:T,17,FALSE)-(SUMIFS('Player Projections'!T:T,'Player Projections'!B:B,'Team vs. Player chk'!$A27)/17)</f>
        <v>-5.5716635294117616</v>
      </c>
      <c r="O22" s="105">
        <f>VLOOKUP($A22,'Team Projections'!B:T,18,FALSE)-(SUMIFS('Player Projections'!U:U,'Player Projections'!B:B,'Team vs. Player chk'!$A27)/17)</f>
        <v>-42.943858823529382</v>
      </c>
      <c r="P22" s="108">
        <f>VLOOKUP($A22,'Team Projections'!B:T,19,FALSE)-(SUMIFS('Player Projections'!V:V,'Player Projections'!B:B,'Team vs. Player chk'!$A27)/17)</f>
        <v>-0.63681534526854167</v>
      </c>
    </row>
    <row r="23" spans="1:16">
      <c r="A23" s="117" t="s">
        <v>264</v>
      </c>
      <c r="B23" s="107">
        <f>VLOOKUP(A23,'Team Projections'!B:T,4,FALSE)-(SUMIFS('Player Projections'!K:K,'Player Projections'!B:B,'Team vs. Player chk'!A12)/17)</f>
        <v>1.2999999999999972</v>
      </c>
      <c r="C23" s="105">
        <f>VLOOKUP($A23,'Team Projections'!B:T,5,FALSE)-(SUMIFS('Player Projections'!M:M,'Player Projections'!B:B,'Team vs. Player chk'!$A12)/17)</f>
        <v>55.195882352941169</v>
      </c>
      <c r="D23" s="103">
        <f>VLOOKUP($A23,'Team Projections'!B:T,6,FALSE)-(SUMIFS('Player Projections'!M:M,'Player Projections'!B:B,$A23)/SUMIFS('Player Projections'!K:K,'Player Projections'!B:B,$A23))</f>
        <v>0.31176470588235006</v>
      </c>
      <c r="E23" s="106">
        <f>VLOOKUP($A23,'Team Projections'!B:T,7,FALSE)-SUMIFS('Player Projections'!N:N,'Player Projections'!B:B,$A23)/17</f>
        <v>0.10967058823529374</v>
      </c>
      <c r="F23" s="104">
        <f>VLOOKUP($A23,'Team Projections'!B:T,8,FALSE)-(SUMIFS('Player Projections'!N:N,'Player Projections'!B:B,$A23)/SUMIFS('Player Projections'!K:K,'Player Projections'!B:B,$A23))</f>
        <v>3.7058823529411561E-3</v>
      </c>
      <c r="G23" s="107">
        <f>VLOOKUP($A23,'Team Projections'!B:T,10,FALSE)-(SUMIFS('Player Projections'!P:P,'Player Projections'!B:B,'Team vs. Player chk'!$A2)/17)</f>
        <v>3.59</v>
      </c>
      <c r="H23" s="105">
        <f>VLOOKUP($A23,'Team Projections'!B:T,11,FALSE)-(SUMIFS('Player Projections'!Q:Q,'Player Projections'!B:B,'Team vs. Player chk'!$A2)/17)</f>
        <v>12.463041176470597</v>
      </c>
      <c r="I23" s="103">
        <f>VLOOKUP($A23,'Team Projections'!B:T,12,FALSE)-(SUMIFS('Player Projections'!Q:Q,'Player Projections'!B:B,$A23)/SUMIFS('Player Projections'!P:P,'Player Projections'!B:B,$A23))</f>
        <v>0.10627891606080642</v>
      </c>
      <c r="J23" s="106">
        <f>VLOOKUP($A23,'Team Projections'!B:T,13,FALSE)-(SUMIFS('Player Projections'!R:R,'Player Projections'!B:B,'Team vs. Player chk'!$A2)/17)</f>
        <v>0.60768002722681791</v>
      </c>
      <c r="K23" s="115">
        <f>VLOOKUP($A23,'Team Projections'!B:T,14,FALSE)-(SUMIFS('Player Projections'!R:R,'Player Projections'!B:B,$A23)/SUMIFS('Player Projections'!P:P,'Player Projections'!B:B,$A23))</f>
        <v>-3.8860011462446484E-3</v>
      </c>
      <c r="L23" s="107">
        <f>VLOOKUP($A23,'Team Projections'!B:T,15,FALSE)-(SUMIFS('Player Projections'!S:S,'Player Projections'!B:B,'Team vs. Player chk'!$A2)/17)</f>
        <v>2.4991470588235316</v>
      </c>
      <c r="M23" s="104">
        <f>VLOOKUP($A23,'Team Projections'!B:T,16,FALSE)-(SUMIFS('Player Projections'!T:T,'Player Projections'!B:B,$A23)/SUMIFS('Player Projections'!K:K,'Player Projections'!B:B,$A23))</f>
        <v>3.4556029411764722E-2</v>
      </c>
      <c r="N23" s="103">
        <f>VLOOKUP($A23,'Team Projections'!B:T,17,FALSE)-(SUMIFS('Player Projections'!T:T,'Player Projections'!B:B,'Team vs. Player chk'!$A2)/17)</f>
        <v>3.3095276470588217</v>
      </c>
      <c r="O23" s="105">
        <f>VLOOKUP($A23,'Team Projections'!B:T,18,FALSE)-(SUMIFS('Player Projections'!U:U,'Player Projections'!B:B,'Team vs. Player chk'!$A2)/17)</f>
        <v>44.217152941176437</v>
      </c>
      <c r="P23" s="108">
        <f>VLOOKUP($A23,'Team Projections'!B:T,19,FALSE)-(SUMIFS('Player Projections'!V:V,'Player Projections'!B:B,'Team vs. Player chk'!$A2)/17)</f>
        <v>0.76422161764705887</v>
      </c>
    </row>
    <row r="24" spans="1:16">
      <c r="A24" s="117" t="s">
        <v>289</v>
      </c>
      <c r="B24" s="107">
        <f>VLOOKUP(A24,'Team Projections'!B:T,4,FALSE)-(SUMIFS('Player Projections'!K:K,'Player Projections'!B:B,'Team vs. Player chk'!A11)/17)</f>
        <v>1.0809411764705885</v>
      </c>
      <c r="C24" s="105">
        <f>VLOOKUP($A24,'Team Projections'!B:T,5,FALSE)-(SUMIFS('Player Projections'!M:M,'Player Projections'!B:B,'Team vs. Player chk'!$A11)/17)</f>
        <v>-33.773294117647055</v>
      </c>
      <c r="D24" s="103">
        <f>VLOOKUP($A24,'Team Projections'!B:T,6,FALSE)-(SUMIFS('Player Projections'!M:M,'Player Projections'!B:B,$A24)/SUMIFS('Player Projections'!K:K,'Player Projections'!B:B,$A24))</f>
        <v>1.1764705882352899E-2</v>
      </c>
      <c r="E24" s="106">
        <f>VLOOKUP($A24,'Team Projections'!B:T,7,FALSE)-SUMIFS('Player Projections'!N:N,'Player Projections'!B:B,$A24)/17</f>
        <v>4.164705882352937E-2</v>
      </c>
      <c r="F24" s="104">
        <f>VLOOKUP($A24,'Team Projections'!B:T,8,FALSE)-(SUMIFS('Player Projections'!N:N,'Player Projections'!B:B,$A24)/SUMIFS('Player Projections'!K:K,'Player Projections'!B:B,$A24))</f>
        <v>1.7058823529411751E-3</v>
      </c>
      <c r="G24" s="107">
        <f>VLOOKUP($A24,'Team Projections'!B:T,10,FALSE)-(SUMIFS('Player Projections'!P:P,'Player Projections'!B:B,'Team vs. Player chk'!$A18)/17)</f>
        <v>3.912500000000005</v>
      </c>
      <c r="H24" s="105">
        <f>VLOOKUP($A24,'Team Projections'!B:T,11,FALSE)-(SUMIFS('Player Projections'!Q:Q,'Player Projections'!B:B,'Team vs. Player chk'!$A18)/17)</f>
        <v>19.071985294117667</v>
      </c>
      <c r="I24" s="103">
        <f>VLOOKUP($A24,'Team Projections'!B:T,12,FALSE)-(SUMIFS('Player Projections'!Q:Q,'Player Projections'!B:B,$A24)/SUMIFS('Player Projections'!P:P,'Player Projections'!B:B,$A24))</f>
        <v>-0.72251645000802522</v>
      </c>
      <c r="J24" s="106">
        <f>VLOOKUP($A24,'Team Projections'!B:T,13,FALSE)-(SUMIFS('Player Projections'!R:R,'Player Projections'!B:B,'Team vs. Player chk'!$A18)/17)</f>
        <v>6.6512660377819444E-2</v>
      </c>
      <c r="K24" s="115">
        <f>VLOOKUP($A24,'Team Projections'!B:T,14,FALSE)-(SUMIFS('Player Projections'!R:R,'Player Projections'!B:B,$A24)/SUMIFS('Player Projections'!P:P,'Player Projections'!B:B,$A24))</f>
        <v>3.8960161772640459E-3</v>
      </c>
      <c r="L24" s="107">
        <f>VLOOKUP($A24,'Team Projections'!B:T,15,FALSE)-(SUMIFS('Player Projections'!S:S,'Player Projections'!B:B,'Team vs. Player chk'!$A18)/17)</f>
        <v>0.4338235294117716</v>
      </c>
      <c r="M24" s="104">
        <f>VLOOKUP($A24,'Team Projections'!B:T,16,FALSE)-(SUMIFS('Player Projections'!T:T,'Player Projections'!B:B,$A24)/SUMIFS('Player Projections'!K:K,'Player Projections'!B:B,$A24))</f>
        <v>3.8082352941176456E-2</v>
      </c>
      <c r="N24" s="103">
        <f>VLOOKUP($A24,'Team Projections'!B:T,17,FALSE)-(SUMIFS('Player Projections'!T:T,'Player Projections'!B:B,'Team vs. Player chk'!$A18)/17)</f>
        <v>-0.51595917647058798</v>
      </c>
      <c r="O24" s="105">
        <f>VLOOKUP($A24,'Team Projections'!B:T,18,FALSE)-(SUMIFS('Player Projections'!U:U,'Player Projections'!B:B,'Team vs. Player chk'!$A18)/17)</f>
        <v>-20.903929411764665</v>
      </c>
      <c r="P24" s="108">
        <f>VLOOKUP($A24,'Team Projections'!B:T,19,FALSE)-(SUMIFS('Player Projections'!V:V,'Player Projections'!B:B,'Team vs. Player chk'!$A18)/17)</f>
        <v>2.157882352941165E-2</v>
      </c>
    </row>
    <row r="25" spans="1:16">
      <c r="A25" s="117" t="s">
        <v>272</v>
      </c>
      <c r="B25" s="107">
        <f>VLOOKUP(A25,'Team Projections'!B:T,4,FALSE)-(SUMIFS('Player Projections'!K:K,'Player Projections'!B:B,'Team vs. Player chk'!A10)/17)</f>
        <v>2.7000000000000028</v>
      </c>
      <c r="C25" s="105">
        <f>VLOOKUP($A25,'Team Projections'!B:T,5,FALSE)-(SUMIFS('Player Projections'!M:M,'Player Projections'!B:B,'Team vs. Player chk'!$A10)/17)</f>
        <v>10.211764705882359</v>
      </c>
      <c r="D25" s="103">
        <f>VLOOKUP($A25,'Team Projections'!B:T,6,FALSE)-(SUMIFS('Player Projections'!M:M,'Player Projections'!B:B,$A25)/SUMIFS('Player Projections'!K:K,'Player Projections'!B:B,$A25))</f>
        <v>-0.4764705882352942</v>
      </c>
      <c r="E25" s="106">
        <f>VLOOKUP($A25,'Team Projections'!B:T,7,FALSE)-SUMIFS('Player Projections'!N:N,'Player Projections'!B:B,$A25)/17</f>
        <v>-0.32647058823529407</v>
      </c>
      <c r="F25" s="104">
        <f>VLOOKUP($A25,'Team Projections'!B:T,8,FALSE)-(SUMIFS('Player Projections'!N:N,'Player Projections'!B:B,$A25)/SUMIFS('Player Projections'!K:K,'Player Projections'!B:B,$A25))</f>
        <v>-8.7058823529411744E-3</v>
      </c>
      <c r="G25" s="107">
        <f>VLOOKUP($A25,'Team Projections'!B:T,10,FALSE)-(SUMIFS('Player Projections'!P:P,'Player Projections'!B:B,'Team vs. Player chk'!$A5)/17)</f>
        <v>1.2273529411764734</v>
      </c>
      <c r="H25" s="105">
        <f>VLOOKUP($A25,'Team Projections'!B:T,11,FALSE)-(SUMIFS('Player Projections'!Q:Q,'Player Projections'!B:B,'Team vs. Player chk'!$A5)/17)</f>
        <v>-7.0499882352940944</v>
      </c>
      <c r="I25" s="103">
        <f>VLOOKUP($A25,'Team Projections'!B:T,12,FALSE)-(SUMIFS('Player Projections'!Q:Q,'Player Projections'!B:B,$A25)/SUMIFS('Player Projections'!P:P,'Player Projections'!B:B,$A25))</f>
        <v>0.20345631067961056</v>
      </c>
      <c r="J25" s="106">
        <f>VLOOKUP($A25,'Team Projections'!B:T,13,FALSE)-(SUMIFS('Player Projections'!R:R,'Player Projections'!B:B,'Team vs. Player chk'!$A5)/17)</f>
        <v>-0.53548470588235286</v>
      </c>
      <c r="K25" s="115">
        <f>VLOOKUP($A25,'Team Projections'!B:T,14,FALSE)-(SUMIFS('Player Projections'!R:R,'Player Projections'!B:B,$A25)/SUMIFS('Player Projections'!P:P,'Player Projections'!B:B,$A25))</f>
        <v>-2.3234459118834351E-2</v>
      </c>
      <c r="L25" s="107">
        <f>VLOOKUP($A25,'Team Projections'!B:T,15,FALSE)-(SUMIFS('Player Projections'!S:S,'Player Projections'!B:B,'Team vs. Player chk'!$A5)/17)</f>
        <v>5.4145882352941186</v>
      </c>
      <c r="M25" s="104">
        <f>VLOOKUP($A25,'Team Projections'!B:T,16,FALSE)-(SUMIFS('Player Projections'!T:T,'Player Projections'!B:B,$A25)/SUMIFS('Player Projections'!K:K,'Player Projections'!B:B,$A25))</f>
        <v>6.9621764705882327E-2</v>
      </c>
      <c r="N25" s="103">
        <f>VLOOKUP($A25,'Team Projections'!B:T,17,FALSE)-(SUMIFS('Player Projections'!T:T,'Player Projections'!B:B,'Team vs. Player chk'!$A5)/17)</f>
        <v>3.3366422352941214</v>
      </c>
      <c r="O25" s="105">
        <f>VLOOKUP($A25,'Team Projections'!B:T,18,FALSE)-(SUMIFS('Player Projections'!U:U,'Player Projections'!B:B,'Team vs. Player chk'!$A5)/17)</f>
        <v>-22.963799999999964</v>
      </c>
      <c r="P25" s="108">
        <f>VLOOKUP($A25,'Team Projections'!B:T,19,FALSE)-(SUMIFS('Player Projections'!V:V,'Player Projections'!B:B,'Team vs. Player chk'!$A5)/17)</f>
        <v>-0.22923529411764698</v>
      </c>
    </row>
    <row r="26" spans="1:16">
      <c r="A26" s="117" t="s">
        <v>280</v>
      </c>
      <c r="B26" s="107">
        <f>VLOOKUP(A26,'Team Projections'!B:T,4,FALSE)-(SUMIFS('Player Projections'!K:K,'Player Projections'!B:B,'Team vs. Player chk'!A9)/17)</f>
        <v>9.3999999999999986</v>
      </c>
      <c r="C26" s="105">
        <f>VLOOKUP($A26,'Team Projections'!B:T,5,FALSE)-(SUMIFS('Player Projections'!M:M,'Player Projections'!B:B,'Team vs. Player chk'!$A9)/17)</f>
        <v>14.449999999999989</v>
      </c>
      <c r="D26" s="103">
        <f>VLOOKUP($A26,'Team Projections'!B:T,6,FALSE)-(SUMIFS('Player Projections'!M:M,'Player Projections'!B:B,$A26)/SUMIFS('Player Projections'!K:K,'Player Projections'!B:B,$A26))</f>
        <v>0.14411764705882391</v>
      </c>
      <c r="E26" s="106">
        <f>VLOOKUP($A26,'Team Projections'!B:T,7,FALSE)-SUMIFS('Player Projections'!N:N,'Player Projections'!B:B,$A26)/17</f>
        <v>-0.2003117647058823</v>
      </c>
      <c r="F26" s="104">
        <f>VLOOKUP($A26,'Team Projections'!B:T,8,FALSE)-(SUMIFS('Player Projections'!N:N,'Player Projections'!B:B,$A26)/SUMIFS('Player Projections'!K:K,'Player Projections'!B:B,$A26))</f>
        <v>-4.9411764705882405E-3</v>
      </c>
      <c r="G26" s="107">
        <f>VLOOKUP($A26,'Team Projections'!B:T,10,FALSE)-(SUMIFS('Player Projections'!P:P,'Player Projections'!B:B,'Team vs. Player chk'!$A3)/17)</f>
        <v>-0.51485294117647484</v>
      </c>
      <c r="H26" s="105">
        <f>VLOOKUP($A26,'Team Projections'!B:T,11,FALSE)-(SUMIFS('Player Projections'!Q:Q,'Player Projections'!B:B,'Team vs. Player chk'!$A3)/17)</f>
        <v>-0.78830882352943377</v>
      </c>
      <c r="I26" s="103">
        <f>VLOOKUP($A26,'Team Projections'!B:T,12,FALSE)-(SUMIFS('Player Projections'!Q:Q,'Player Projections'!B:B,$A26)/SUMIFS('Player Projections'!P:P,'Player Projections'!B:B,$A26))</f>
        <v>-0.15681544028950523</v>
      </c>
      <c r="J26" s="106">
        <f>VLOOKUP($A26,'Team Projections'!B:T,13,FALSE)-(SUMIFS('Player Projections'!R:R,'Player Projections'!B:B,'Team vs. Player chk'!$A3)/17)</f>
        <v>-0.1510508823529414</v>
      </c>
      <c r="K26" s="115">
        <f>VLOOKUP($A26,'Team Projections'!B:T,14,FALSE)-(SUMIFS('Player Projections'!R:R,'Player Projections'!B:B,$A26)/SUMIFS('Player Projections'!P:P,'Player Projections'!B:B,$A26))</f>
        <v>-5.014651221414472E-3</v>
      </c>
      <c r="L26" s="107">
        <f>VLOOKUP($A26,'Team Projections'!B:T,15,FALSE)-(SUMIFS('Player Projections'!S:S,'Player Projections'!B:B,'Team vs. Player chk'!$A3)/17)</f>
        <v>9.8181470588235307</v>
      </c>
      <c r="M26" s="104">
        <f>VLOOKUP($A26,'Team Projections'!B:T,16,FALSE)-(SUMIFS('Player Projections'!T:T,'Player Projections'!B:B,$A26)/SUMIFS('Player Projections'!K:K,'Player Projections'!B:B,$A26))</f>
        <v>0.12761117647058817</v>
      </c>
      <c r="N26" s="103">
        <f>VLOOKUP($A26,'Team Projections'!B:T,17,FALSE)-(SUMIFS('Player Projections'!T:T,'Player Projections'!B:B,'Team vs. Player chk'!$A3)/17)</f>
        <v>5.8863555882352934</v>
      </c>
      <c r="O26" s="105">
        <f>VLOOKUP($A26,'Team Projections'!B:T,18,FALSE)-(SUMIFS('Player Projections'!U:U,'Player Projections'!B:B,'Team vs. Player chk'!$A3)/17)</f>
        <v>29.337044117647025</v>
      </c>
      <c r="P26" s="108">
        <f>VLOOKUP($A26,'Team Projections'!B:T,19,FALSE)-(SUMIFS('Player Projections'!V:V,'Player Projections'!B:B,'Team vs. Player chk'!$A3)/17)</f>
        <v>-5.2104117647058912E-2</v>
      </c>
    </row>
    <row r="27" spans="1:16">
      <c r="A27" s="117" t="s">
        <v>273</v>
      </c>
      <c r="B27" s="107">
        <f>VLOOKUP(A27,'Team Projections'!B:T,4,FALSE)-(SUMIFS('Player Projections'!K:K,'Player Projections'!B:B,'Team vs. Player chk'!A8)/17)</f>
        <v>12</v>
      </c>
      <c r="C27" s="105">
        <f>VLOOKUP($A27,'Team Projections'!B:T,5,FALSE)-(SUMIFS('Player Projections'!M:M,'Player Projections'!B:B,'Team vs. Player chk'!$A8)/17)</f>
        <v>65.194117647058789</v>
      </c>
      <c r="D27" s="103">
        <f>VLOOKUP($A27,'Team Projections'!B:T,6,FALSE)-(SUMIFS('Player Projections'!M:M,'Player Projections'!B:B,$A27)/SUMIFS('Player Projections'!K:K,'Player Projections'!B:B,$A27))</f>
        <v>8.8235294117648522E-2</v>
      </c>
      <c r="E27" s="106">
        <f>VLOOKUP($A27,'Team Projections'!B:T,7,FALSE)-SUMIFS('Player Projections'!N:N,'Player Projections'!B:B,$A27)/17</f>
        <v>8.3694117647058253E-2</v>
      </c>
      <c r="F27" s="104">
        <f>VLOOKUP($A27,'Team Projections'!B:T,8,FALSE)-(SUMIFS('Player Projections'!N:N,'Player Projections'!B:B,$A27)/SUMIFS('Player Projections'!K:K,'Player Projections'!B:B,$A27))</f>
        <v>2.2941176470588215E-3</v>
      </c>
      <c r="G27" s="107">
        <f>VLOOKUP($A27,'Team Projections'!B:T,10,FALSE)-(SUMIFS('Player Projections'!P:P,'Player Projections'!B:B,'Team vs. Player chk'!$A12)/17)</f>
        <v>-1.3572352941176469</v>
      </c>
      <c r="H27" s="105">
        <f>VLOOKUP($A27,'Team Projections'!B:T,11,FALSE)-(SUMIFS('Player Projections'!Q:Q,'Player Projections'!B:B,'Team vs. Player chk'!$A12)/17)</f>
        <v>-15.486558823529421</v>
      </c>
      <c r="I27" s="103">
        <f>VLOOKUP($A27,'Team Projections'!B:T,12,FALSE)-(SUMIFS('Player Projections'!Q:Q,'Player Projections'!B:B,$A27)/SUMIFS('Player Projections'!P:P,'Player Projections'!B:B,$A27))</f>
        <v>4.8753096614367664E-2</v>
      </c>
      <c r="J27" s="106">
        <f>VLOOKUP($A27,'Team Projections'!B:T,13,FALSE)-(SUMIFS('Player Projections'!R:R,'Player Projections'!B:B,'Team vs. Player chk'!$A12)/17)</f>
        <v>-1.3942918442739316E-2</v>
      </c>
      <c r="K27" s="115">
        <f>VLOOKUP($A27,'Team Projections'!B:T,14,FALSE)-(SUMIFS('Player Projections'!R:R,'Player Projections'!B:B,$A27)/SUMIFS('Player Projections'!P:P,'Player Projections'!B:B,$A27))</f>
        <v>-9.0098937849767552E-4</v>
      </c>
      <c r="L27" s="107">
        <f>VLOOKUP($A27,'Team Projections'!B:T,15,FALSE)-(SUMIFS('Player Projections'!S:S,'Player Projections'!B:B,'Team vs. Player chk'!$A12)/17)</f>
        <v>10.189470588235295</v>
      </c>
      <c r="M27" s="104">
        <f>VLOOKUP($A27,'Team Projections'!B:T,16,FALSE)-(SUMIFS('Player Projections'!T:T,'Player Projections'!B:B,$A27)/SUMIFS('Player Projections'!K:K,'Player Projections'!B:B,$A27))</f>
        <v>8.8701470588235298E-2</v>
      </c>
      <c r="N27" s="103">
        <f>VLOOKUP($A27,'Team Projections'!B:T,17,FALSE)-(SUMIFS('Player Projections'!T:T,'Player Projections'!B:B,'Team vs. Player chk'!$A12)/17)</f>
        <v>10.040414941176472</v>
      </c>
      <c r="O27" s="105">
        <f>VLOOKUP($A27,'Team Projections'!B:T,18,FALSE)-(SUMIFS('Player Projections'!U:U,'Player Projections'!B:B,'Team vs. Player chk'!$A12)/17)</f>
        <v>108.26025882352934</v>
      </c>
      <c r="P27" s="108">
        <f>VLOOKUP($A27,'Team Projections'!B:T,19,FALSE)-(SUMIFS('Player Projections'!V:V,'Player Projections'!B:B,'Team vs. Player chk'!$A12)/17)</f>
        <v>1.4243906166314304</v>
      </c>
    </row>
    <row r="28" spans="1:16">
      <c r="A28" s="117" t="s">
        <v>274</v>
      </c>
      <c r="B28" s="107">
        <f>VLOOKUP(A28,'Team Projections'!B:T,4,FALSE)-(SUMIFS('Player Projections'!K:K,'Player Projections'!B:B,'Team vs. Player chk'!A7)/17)</f>
        <v>4.3000000000000043</v>
      </c>
      <c r="C28" s="105">
        <f>VLOOKUP($A28,'Team Projections'!B:T,5,FALSE)-(SUMIFS('Player Projections'!M:M,'Player Projections'!B:B,'Team vs. Player chk'!$A7)/17)</f>
        <v>-6.8329411764705696</v>
      </c>
      <c r="D28" s="103">
        <f>VLOOKUP($A28,'Team Projections'!B:T,6,FALSE)-(SUMIFS('Player Projections'!M:M,'Player Projections'!B:B,$A28)/SUMIFS('Player Projections'!K:K,'Player Projections'!B:B,$A28))</f>
        <v>-1.1764705882352899E-2</v>
      </c>
      <c r="E28" s="106">
        <f>VLOOKUP($A28,'Team Projections'!B:T,7,FALSE)-SUMIFS('Player Projections'!N:N,'Player Projections'!B:B,$A28)/17</f>
        <v>-0.19971764705882378</v>
      </c>
      <c r="F28" s="104">
        <f>VLOOKUP($A28,'Team Projections'!B:T,8,FALSE)-(SUMIFS('Player Projections'!N:N,'Player Projections'!B:B,$A28)/SUMIFS('Player Projections'!K:K,'Player Projections'!B:B,$A28))</f>
        <v>-5.9411764705882275E-3</v>
      </c>
      <c r="G28" s="107">
        <f>VLOOKUP($A28,'Team Projections'!B:T,10,FALSE)-(SUMIFS('Player Projections'!P:P,'Player Projections'!B:B,'Team vs. Player chk'!$A14)/17)</f>
        <v>6.8031027795729671E-2</v>
      </c>
      <c r="H28" s="105">
        <f>VLOOKUP($A28,'Team Projections'!B:T,11,FALSE)-(SUMIFS('Player Projections'!Q:Q,'Player Projections'!B:B,'Team vs. Player chk'!$A14)/17)</f>
        <v>6.1969341952165564</v>
      </c>
      <c r="I28" s="103">
        <f>VLOOKUP($A28,'Team Projections'!B:T,12,FALSE)-(SUMIFS('Player Projections'!Q:Q,'Player Projections'!B:B,$A28)/SUMIFS('Player Projections'!P:P,'Player Projections'!B:B,$A28))</f>
        <v>-3.9624413145539883E-2</v>
      </c>
      <c r="J28" s="106">
        <f>VLOOKUP($A28,'Team Projections'!B:T,13,FALSE)-(SUMIFS('Player Projections'!R:R,'Player Projections'!B:B,'Team vs. Player chk'!$A14)/17)</f>
        <v>8.6638487394958053E-2</v>
      </c>
      <c r="K28" s="115">
        <f>VLOOKUP($A28,'Team Projections'!B:T,14,FALSE)-(SUMIFS('Player Projections'!R:R,'Player Projections'!B:B,$A28)/SUMIFS('Player Projections'!P:P,'Player Projections'!B:B,$A28))</f>
        <v>5.3565156461159724E-3</v>
      </c>
      <c r="L28" s="107">
        <f>VLOOKUP($A28,'Team Projections'!B:T,15,FALSE)-(SUMIFS('Player Projections'!S:S,'Player Projections'!B:B,'Team vs. Player chk'!$A14)/17)</f>
        <v>-1.068823529411759</v>
      </c>
      <c r="M28" s="104">
        <f>VLOOKUP($A28,'Team Projections'!B:T,16,FALSE)-(SUMIFS('Player Projections'!T:T,'Player Projections'!B:B,$A28)/SUMIFS('Player Projections'!K:K,'Player Projections'!B:B,$A28))</f>
        <v>3.738000000000008E-2</v>
      </c>
      <c r="N28" s="103">
        <f>VLOOKUP($A28,'Team Projections'!B:T,17,FALSE)-(SUMIFS('Player Projections'!T:T,'Player Projections'!B:B,'Team vs. Player chk'!$A14)/17)</f>
        <v>-2.2804651764705817</v>
      </c>
      <c r="O28" s="105">
        <f>VLOOKUP($A28,'Team Projections'!B:T,18,FALSE)-(SUMIFS('Player Projections'!U:U,'Player Projections'!B:B,'Team vs. Player chk'!$A14)/17)</f>
        <v>-56.707023529411714</v>
      </c>
      <c r="P28" s="108">
        <f>VLOOKUP($A28,'Team Projections'!B:T,19,FALSE)-(SUMIFS('Player Projections'!V:V,'Player Projections'!B:B,'Team vs. Player chk'!$A14)/17)</f>
        <v>-0.41227764705882364</v>
      </c>
    </row>
    <row r="29" spans="1:16">
      <c r="A29" s="117" t="s">
        <v>293</v>
      </c>
      <c r="B29" s="107">
        <f>VLOOKUP(A29,'Team Projections'!B:T,4,FALSE)-(SUMIFS('Player Projections'!K:K,'Player Projections'!B:B,'Team vs. Player chk'!A6)/17)</f>
        <v>-2.6999999999999957</v>
      </c>
      <c r="C29" s="105">
        <f>VLOOKUP($A29,'Team Projections'!B:T,5,FALSE)-(SUMIFS('Player Projections'!M:M,'Player Projections'!B:B,'Team vs. Player chk'!$A6)/17)</f>
        <v>-52.488823529411775</v>
      </c>
      <c r="D29" s="103">
        <f>VLOOKUP($A29,'Team Projections'!B:T,6,FALSE)-(SUMIFS('Player Projections'!M:M,'Player Projections'!B:B,$A29)/SUMIFS('Player Projections'!K:K,'Player Projections'!B:B,$A29))</f>
        <v>-0.20588235294117663</v>
      </c>
      <c r="E29" s="106">
        <f>VLOOKUP($A29,'Team Projections'!B:T,7,FALSE)-SUMIFS('Player Projections'!N:N,'Player Projections'!B:B,$A29)/17</f>
        <v>-5.8611764705882585E-2</v>
      </c>
      <c r="F29" s="104">
        <f>VLOOKUP($A29,'Team Projections'!B:T,8,FALSE)-(SUMIFS('Player Projections'!N:N,'Player Projections'!B:B,$A29)/SUMIFS('Player Projections'!K:K,'Player Projections'!B:B,$A29))</f>
        <v>-1.8823529411764739E-3</v>
      </c>
      <c r="G29" s="107">
        <f>VLOOKUP($A29,'Team Projections'!B:T,10,FALSE)-(SUMIFS('Player Projections'!P:P,'Player Projections'!B:B,'Team vs. Player chk'!$A33)/17)</f>
        <v>-17.818285714285707</v>
      </c>
      <c r="H29" s="105">
        <f>VLOOKUP($A29,'Team Projections'!B:T,11,FALSE)-(SUMIFS('Player Projections'!Q:Q,'Player Projections'!B:B,'Team vs. Player chk'!$A33)/17)</f>
        <v>-75.834971428571436</v>
      </c>
      <c r="I29" s="103">
        <f>VLOOKUP($A29,'Team Projections'!B:T,12,FALSE)-(SUMIFS('Player Projections'!Q:Q,'Player Projections'!B:B,$A29)/SUMIFS('Player Projections'!P:P,'Player Projections'!B:B,$A29))</f>
        <v>-0.16543296089385517</v>
      </c>
      <c r="J29" s="106">
        <f>VLOOKUP($A29,'Team Projections'!B:T,13,FALSE)-(SUMIFS('Player Projections'!R:R,'Player Projections'!B:B,'Team vs. Player chk'!$A33)/17)</f>
        <v>-0.13484031787421613</v>
      </c>
      <c r="K29" s="115">
        <f>VLOOKUP($A29,'Team Projections'!B:T,14,FALSE)-(SUMIFS('Player Projections'!R:R,'Player Projections'!B:B,$A29)/SUMIFS('Player Projections'!P:P,'Player Projections'!B:B,$A29))</f>
        <v>1.3354910869514815E-2</v>
      </c>
      <c r="L29" s="107">
        <f>VLOOKUP($A29,'Team Projections'!B:T,15,FALSE)-(SUMIFS('Player Projections'!S:S,'Player Projections'!B:B,'Team vs. Player chk'!$A33)/17)</f>
        <v>2.0280000000000022</v>
      </c>
      <c r="M29" s="104">
        <f>VLOOKUP($A29,'Team Projections'!B:T,16,FALSE)-(SUMIFS('Player Projections'!T:T,'Player Projections'!B:B,$A29)/SUMIFS('Player Projections'!K:K,'Player Projections'!B:B,$A29))</f>
        <v>4.7929411764705554E-3</v>
      </c>
      <c r="N29" s="103">
        <f>VLOOKUP($A29,'Team Projections'!B:T,17,FALSE)-(SUMIFS('Player Projections'!T:T,'Player Projections'!B:B,'Team vs. Player chk'!$A33)/17)</f>
        <v>-0.36881676470588332</v>
      </c>
      <c r="O29" s="105">
        <f>VLOOKUP($A29,'Team Projections'!B:T,18,FALSE)-(SUMIFS('Player Projections'!U:U,'Player Projections'!B:B,'Team vs. Player chk'!$A33)/17)</f>
        <v>-25.798411764705889</v>
      </c>
      <c r="P29" s="108">
        <f>VLOOKUP($A29,'Team Projections'!B:T,19,FALSE)-(SUMIFS('Player Projections'!V:V,'Player Projections'!B:B,'Team vs. Player chk'!$A33)/17)</f>
        <v>4.9676896120149916E-2</v>
      </c>
    </row>
    <row r="30" spans="1:16">
      <c r="A30" s="117" t="s">
        <v>271</v>
      </c>
      <c r="B30" s="107">
        <f>VLOOKUP(A30,'Team Projections'!B:T,4,FALSE)-(SUMIFS('Player Projections'!K:K,'Player Projections'!B:B,'Team vs. Player chk'!A5)/17)</f>
        <v>-0.79999999999999716</v>
      </c>
      <c r="C30" s="105">
        <f>VLOOKUP($A30,'Team Projections'!B:T,5,FALSE)-(SUMIFS('Player Projections'!M:M,'Player Projections'!B:B,'Team vs. Player chk'!$A5)/17)</f>
        <v>-29.395294117647069</v>
      </c>
      <c r="D30" s="103">
        <f>VLOOKUP($A30,'Team Projections'!B:T,6,FALSE)-(SUMIFS('Player Projections'!M:M,'Player Projections'!B:B,$A30)/SUMIFS('Player Projections'!K:K,'Player Projections'!B:B,$A30))</f>
        <v>-2.9411764705882248E-2</v>
      </c>
      <c r="E30" s="106">
        <f>VLOOKUP($A30,'Team Projections'!B:T,7,FALSE)-SUMIFS('Player Projections'!N:N,'Player Projections'!B:B,$A30)/17</f>
        <v>1.7599999999999838E-2</v>
      </c>
      <c r="F30" s="104">
        <f>VLOOKUP($A30,'Team Projections'!B:T,8,FALSE)-(SUMIFS('Player Projections'!N:N,'Player Projections'!B:B,$A30)/SUMIFS('Player Projections'!K:K,'Player Projections'!B:B,$A30))</f>
        <v>1.0588235294117579E-3</v>
      </c>
      <c r="G30" s="107">
        <f>VLOOKUP($A30,'Team Projections'!B:T,10,FALSE)-(SUMIFS('Player Projections'!P:P,'Player Projections'!B:B,'Team vs. Player chk'!$A29)/17)</f>
        <v>8.5992941176470552</v>
      </c>
      <c r="H30" s="105">
        <f>VLOOKUP($A30,'Team Projections'!B:T,11,FALSE)-(SUMIFS('Player Projections'!Q:Q,'Player Projections'!B:B,'Team vs. Player chk'!$A29)/17)</f>
        <v>34.458347058823506</v>
      </c>
      <c r="I30" s="103">
        <f>VLOOKUP($A30,'Team Projections'!B:T,12,FALSE)-(SUMIFS('Player Projections'!Q:Q,'Player Projections'!B:B,$A30)/SUMIFS('Player Projections'!P:P,'Player Projections'!B:B,$A30))</f>
        <v>-0.19057096247960992</v>
      </c>
      <c r="J30" s="106">
        <f>VLOOKUP($A30,'Team Projections'!B:T,13,FALSE)-(SUMIFS('Player Projections'!R:R,'Player Projections'!B:B,'Team vs. Player chk'!$A29)/17)</f>
        <v>1.2582199999999997</v>
      </c>
      <c r="K30" s="115">
        <f>VLOOKUP($A30,'Team Projections'!B:T,14,FALSE)-(SUMIFS('Player Projections'!R:R,'Player Projections'!B:B,$A30)/SUMIFS('Player Projections'!P:P,'Player Projections'!B:B,$A30))</f>
        <v>7.9347719158786439E-3</v>
      </c>
      <c r="L30" s="107">
        <f>VLOOKUP($A30,'Team Projections'!B:T,15,FALSE)-(SUMIFS('Player Projections'!S:S,'Player Projections'!B:B,'Team vs. Player chk'!$A29)/17)</f>
        <v>1.7102352941176484</v>
      </c>
      <c r="M30" s="104">
        <f>VLOOKUP($A30,'Team Projections'!B:T,16,FALSE)-(SUMIFS('Player Projections'!T:T,'Player Projections'!B:B,$A30)/SUMIFS('Player Projections'!K:K,'Player Projections'!B:B,$A30))</f>
        <v>3.1451176470588149E-2</v>
      </c>
      <c r="N30" s="103">
        <f>VLOOKUP($A30,'Team Projections'!B:T,17,FALSE)-(SUMIFS('Player Projections'!T:T,'Player Projections'!B:B,'Team vs. Player chk'!$A29)/17)</f>
        <v>-0.53646729411764937</v>
      </c>
      <c r="O30" s="105">
        <f>VLOOKUP($A30,'Team Projections'!B:T,18,FALSE)-(SUMIFS('Player Projections'!U:U,'Player Projections'!B:B,'Team vs. Player chk'!$A29)/17)</f>
        <v>29.477917647058831</v>
      </c>
      <c r="P30" s="108">
        <f>VLOOKUP($A30,'Team Projections'!B:T,19,FALSE)-(SUMIFS('Player Projections'!V:V,'Player Projections'!B:B,'Team vs. Player chk'!$A29)/17)</f>
        <v>0.45467653214774262</v>
      </c>
    </row>
    <row r="31" spans="1:16">
      <c r="A31" s="117" t="s">
        <v>270</v>
      </c>
      <c r="B31" s="107">
        <f>VLOOKUP(A31,'Team Projections'!B:T,4,FALSE)-(SUMIFS('Player Projections'!K:K,'Player Projections'!B:B,'Team vs. Player chk'!A4)/17)</f>
        <v>-5.4000000000000021</v>
      </c>
      <c r="C31" s="105">
        <f>VLOOKUP($A31,'Team Projections'!B:T,5,FALSE)-(SUMIFS('Player Projections'!M:M,'Player Projections'!B:B,'Team vs. Player chk'!$A4)/17)</f>
        <v>-18.948235294117666</v>
      </c>
      <c r="D31" s="103">
        <f>VLOOKUP($A31,'Team Projections'!B:T,6,FALSE)-(SUMIFS('Player Projections'!M:M,'Player Projections'!B:B,$A31)/SUMIFS('Player Projections'!K:K,'Player Projections'!B:B,$A31))</f>
        <v>0.2029411764705884</v>
      </c>
      <c r="E31" s="106">
        <f>VLOOKUP($A31,'Team Projections'!B:T,7,FALSE)-SUMIFS('Player Projections'!N:N,'Player Projections'!B:B,$A31)/17</f>
        <v>0.17639411764705892</v>
      </c>
      <c r="F31" s="104">
        <f>VLOOKUP($A31,'Team Projections'!B:T,8,FALSE)-(SUMIFS('Player Projections'!N:N,'Player Projections'!B:B,$A31)/SUMIFS('Player Projections'!K:K,'Player Projections'!B:B,$A31))</f>
        <v>6.7941176470588116E-3</v>
      </c>
      <c r="G31" s="107">
        <f>VLOOKUP($A31,'Team Projections'!B:T,10,FALSE)-(SUMIFS('Player Projections'!P:P,'Player Projections'!B:B,'Team vs. Player chk'!$A17)/17)</f>
        <v>8.9200000000000017</v>
      </c>
      <c r="H31" s="105">
        <f>VLOOKUP($A31,'Team Projections'!B:T,11,FALSE)-(SUMIFS('Player Projections'!Q:Q,'Player Projections'!B:B,'Team vs. Player chk'!$A17)/17)</f>
        <v>99.278399999999991</v>
      </c>
      <c r="I31" s="103">
        <f>VLOOKUP($A31,'Team Projections'!B:T,12,FALSE)-(SUMIFS('Player Projections'!Q:Q,'Player Projections'!B:B,$A31)/SUMIFS('Player Projections'!P:P,'Player Projections'!B:B,$A31))</f>
        <v>0.29383538820393174</v>
      </c>
      <c r="J31" s="106">
        <f>VLOOKUP($A31,'Team Projections'!B:T,13,FALSE)-(SUMIFS('Player Projections'!R:R,'Player Projections'!B:B,'Team vs. Player chk'!$A17)/17)</f>
        <v>0.69023396484267363</v>
      </c>
      <c r="K31" s="115">
        <f>VLOOKUP($A31,'Team Projections'!B:T,14,FALSE)-(SUMIFS('Player Projections'!R:R,'Player Projections'!B:B,$A31)/SUMIFS('Player Projections'!P:P,'Player Projections'!B:B,$A31))</f>
        <v>2.1784414351787781E-3</v>
      </c>
      <c r="L31" s="107">
        <f>VLOOKUP($A31,'Team Projections'!B:T,15,FALSE)-(SUMIFS('Player Projections'!S:S,'Player Projections'!B:B,'Team vs. Player chk'!$A17)/17)</f>
        <v>0.66470588235294059</v>
      </c>
      <c r="M31" s="104">
        <f>VLOOKUP($A31,'Team Projections'!B:T,16,FALSE)-(SUMIFS('Player Projections'!T:T,'Player Projections'!B:B,$A31)/SUMIFS('Player Projections'!K:K,'Player Projections'!B:B,$A31))</f>
        <v>2.3663235294117735E-2</v>
      </c>
      <c r="N31" s="103">
        <f>VLOOKUP($A31,'Team Projections'!B:T,17,FALSE)-(SUMIFS('Player Projections'!T:T,'Player Projections'!B:B,'Team vs. Player chk'!$A17)/17)</f>
        <v>0.21716470588235381</v>
      </c>
      <c r="O31" s="105">
        <f>VLOOKUP($A31,'Team Projections'!B:T,18,FALSE)-(SUMIFS('Player Projections'!U:U,'Player Projections'!B:B,'Team vs. Player chk'!$A17)/17)</f>
        <v>27.279999999999973</v>
      </c>
      <c r="P31" s="108">
        <f>VLOOKUP($A31,'Team Projections'!B:T,19,FALSE)-(SUMIFS('Player Projections'!V:V,'Player Projections'!B:B,'Team vs. Player chk'!$A17)/17)</f>
        <v>0.95121107266436011</v>
      </c>
    </row>
    <row r="32" spans="1:16">
      <c r="A32" s="117" t="s">
        <v>283</v>
      </c>
      <c r="B32" s="107">
        <f>VLOOKUP(A32,'Team Projections'!B:T,4,FALSE)-(SUMIFS('Player Projections'!K:K,'Player Projections'!B:B,'Team vs. Player chk'!A3)/17)</f>
        <v>1.7999999999999972</v>
      </c>
      <c r="C32" s="105">
        <f>VLOOKUP($A32,'Team Projections'!B:T,5,FALSE)-(SUMIFS('Player Projections'!M:M,'Player Projections'!B:B,'Team vs. Player chk'!$A3)/17)</f>
        <v>42.638235294117663</v>
      </c>
      <c r="D32" s="103">
        <f>VLOOKUP($A32,'Team Projections'!B:T,6,FALSE)-(SUMIFS('Player Projections'!M:M,'Player Projections'!B:B,$A32)/SUMIFS('Player Projections'!K:K,'Player Projections'!B:B,$A32))</f>
        <v>0.28235294117646959</v>
      </c>
      <c r="E32" s="106">
        <f>VLOOKUP($A32,'Team Projections'!B:T,7,FALSE)-SUMIFS('Player Projections'!N:N,'Player Projections'!B:B,$A32)/17</f>
        <v>-7.6000000000000068E-2</v>
      </c>
      <c r="F32" s="104">
        <f>VLOOKUP($A32,'Team Projections'!B:T,8,FALSE)-(SUMIFS('Player Projections'!N:N,'Player Projections'!B:B,$A32)/SUMIFS('Player Projections'!K:K,'Player Projections'!B:B,$A32))</f>
        <v>-2.0000000000000018E-3</v>
      </c>
      <c r="G32" s="107">
        <f>VLOOKUP($A32,'Team Projections'!B:T,10,FALSE)-(SUMIFS('Player Projections'!P:P,'Player Projections'!B:B,'Team vs. Player chk'!$A9)/17)</f>
        <v>1.7711029411764727</v>
      </c>
      <c r="H32" s="105">
        <f>VLOOKUP($A32,'Team Projections'!B:T,11,FALSE)-(SUMIFS('Player Projections'!Q:Q,'Player Projections'!B:B,'Team vs. Player chk'!$A9)/17)</f>
        <v>12.201264705882352</v>
      </c>
      <c r="I32" s="103">
        <f>VLOOKUP($A32,'Team Projections'!B:T,12,FALSE)-(SUMIFS('Player Projections'!Q:Q,'Player Projections'!B:B,$A32)/SUMIFS('Player Projections'!P:P,'Player Projections'!B:B,$A32))</f>
        <v>7.2148355493351524E-2</v>
      </c>
      <c r="J32" s="106">
        <f>VLOOKUP($A32,'Team Projections'!B:T,13,FALSE)-(SUMIFS('Player Projections'!R:R,'Player Projections'!B:B,'Team vs. Player chk'!$A9)/17)</f>
        <v>6.2246323529411729E-2</v>
      </c>
      <c r="K32" s="115">
        <f>VLOOKUP($A32,'Team Projections'!B:T,14,FALSE)-(SUMIFS('Player Projections'!R:R,'Player Projections'!B:B,$A32)/SUMIFS('Player Projections'!P:P,'Player Projections'!B:B,$A32))</f>
        <v>2.6497747380486991E-4</v>
      </c>
      <c r="L32" s="107">
        <f>VLOOKUP($A32,'Team Projections'!B:T,15,FALSE)-(SUMIFS('Player Projections'!S:S,'Player Projections'!B:B,'Team vs. Player chk'!$A9)/17)</f>
        <v>4.5454411764705895</v>
      </c>
      <c r="M32" s="104">
        <f>VLOOKUP($A32,'Team Projections'!B:T,16,FALSE)-(SUMIFS('Player Projections'!T:T,'Player Projections'!B:B,$A32)/SUMIFS('Player Projections'!K:K,'Player Projections'!B:B,$A32))</f>
        <v>5.6076470588235283E-2</v>
      </c>
      <c r="N32" s="103">
        <f>VLOOKUP($A32,'Team Projections'!B:T,17,FALSE)-(SUMIFS('Player Projections'!T:T,'Player Projections'!B:B,'Team vs. Player chk'!$A9)/17)</f>
        <v>3.4152820588235286</v>
      </c>
      <c r="O32" s="105">
        <f>VLOOKUP($A32,'Team Projections'!B:T,18,FALSE)-(SUMIFS('Player Projections'!U:U,'Player Projections'!B:B,'Team vs. Player chk'!$A9)/17)</f>
        <v>60.661014705882337</v>
      </c>
      <c r="P32" s="108">
        <f>VLOOKUP($A32,'Team Projections'!B:T,19,FALSE)-(SUMIFS('Player Projections'!V:V,'Player Projections'!B:B,'Team vs. Player chk'!$A9)/17)</f>
        <v>0.22658823529411753</v>
      </c>
    </row>
    <row r="33" spans="1:16" ht="15.75" thickBot="1">
      <c r="A33" s="118" t="s">
        <v>276</v>
      </c>
      <c r="B33" s="109">
        <f>VLOOKUP(A33,'Team Projections'!B:T,4,FALSE)-(SUMIFS('Player Projections'!K:K,'Player Projections'!B:B,'Team vs. Player chk'!A2)/17)</f>
        <v>1</v>
      </c>
      <c r="C33" s="112">
        <f>VLOOKUP($A33,'Team Projections'!B:T,5,FALSE)-(SUMIFS('Player Projections'!M:M,'Player Projections'!B:B,'Team vs. Player chk'!$A2)/17)</f>
        <v>-12.106176470588252</v>
      </c>
      <c r="D33" s="111">
        <f>VLOOKUP($A33,'Team Projections'!B:T,6,FALSE)-(SUMIFS('Player Projections'!M:M,'Player Projections'!B:B,$A33)/SUMIFS('Player Projections'!K:K,'Player Projections'!B:B,$A33))</f>
        <v>3.5294117647058698E-2</v>
      </c>
      <c r="E33" s="113">
        <f>VLOOKUP($A33,'Team Projections'!B:T,7,FALSE)-SUMIFS('Player Projections'!N:N,'Player Projections'!B:B,$A33)/17</f>
        <v>-6.6023529411764814E-2</v>
      </c>
      <c r="F33" s="110">
        <f>VLOOKUP($A33,'Team Projections'!B:T,8,FALSE)-(SUMIFS('Player Projections'!N:N,'Player Projections'!B:B,$A33)/SUMIFS('Player Projections'!K:K,'Player Projections'!B:B,$A33))</f>
        <v>-1.9411764705882378E-3</v>
      </c>
      <c r="G33" s="109">
        <f>VLOOKUP($A33,'Team Projections'!B:T,10,FALSE)-(SUMIFS('Player Projections'!P:P,'Player Projections'!B:B,'Team vs. Player chk'!$A22)/17)</f>
        <v>-0.24647058823529022</v>
      </c>
      <c r="H33" s="112">
        <f>VLOOKUP($A33,'Team Projections'!B:T,11,FALSE)-(SUMIFS('Player Projections'!Q:Q,'Player Projections'!B:B,'Team vs. Player chk'!$A22)/17)</f>
        <v>25.656694117647035</v>
      </c>
      <c r="I33" s="111">
        <f>VLOOKUP($A33,'Team Projections'!B:T,12,FALSE)-(SUMIFS('Player Projections'!Q:Q,'Player Projections'!B:B,$A33)/SUMIFS('Player Projections'!P:P,'Player Projections'!B:B,$A33))</f>
        <v>0.85480458579276597</v>
      </c>
      <c r="J33" s="113">
        <f>VLOOKUP($A33,'Team Projections'!B:T,13,FALSE)-(SUMIFS('Player Projections'!R:R,'Player Projections'!B:B,'Team vs. Player chk'!$A22)/17)</f>
        <v>-5.7816934727379365E-2</v>
      </c>
      <c r="K33" s="116">
        <f>VLOOKUP($A33,'Team Projections'!B:T,14,FALSE)-(SUMIFS('Player Projections'!R:R,'Player Projections'!B:B,$A33)/SUMIFS('Player Projections'!P:P,'Player Projections'!B:B,$A33))</f>
        <v>1.0466552406676828E-2</v>
      </c>
      <c r="L33" s="109">
        <f>VLOOKUP($A33,'Team Projections'!B:T,15,FALSE)-(SUMIFS('Player Projections'!S:S,'Player Projections'!B:B,'Team vs. Player chk'!$A22)/17)</f>
        <v>4.6204705882352926</v>
      </c>
      <c r="M33" s="110">
        <f>VLOOKUP($A33,'Team Projections'!B:T,16,FALSE)-(SUMIFS('Player Projections'!T:T,'Player Projections'!B:B,$A33)/SUMIFS('Player Projections'!K:K,'Player Projections'!B:B,$A33))</f>
        <v>4.8579411764705815E-2</v>
      </c>
      <c r="N33" s="111">
        <f>VLOOKUP($A33,'Team Projections'!B:T,17,FALSE)-(SUMIFS('Player Projections'!T:T,'Player Projections'!B:B,'Team vs. Player chk'!$A22)/17)</f>
        <v>4.6840731764705907</v>
      </c>
      <c r="O33" s="112">
        <f>VLOOKUP($A33,'Team Projections'!B:T,18,FALSE)-(SUMIFS('Player Projections'!U:U,'Player Projections'!B:B,'Team vs. Player chk'!$A22)/17)</f>
        <v>-0.44725882352943813</v>
      </c>
      <c r="P33" s="114">
        <f>VLOOKUP($A33,'Team Projections'!B:T,19,FALSE)-(SUMIFS('Player Projections'!V:V,'Player Projections'!B:B,'Team vs. Player chk'!$A22)/17)</f>
        <v>-0.31401618220301608</v>
      </c>
    </row>
  </sheetData>
  <autoFilter ref="A1:P1" xr:uid="{85C07E87-041F-45A1-A669-CFF06F0D2145}">
    <sortState xmlns:xlrd2="http://schemas.microsoft.com/office/spreadsheetml/2017/richdata2" ref="A2:P33">
      <sortCondition descending="1"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B46E-9076-46BF-B342-5AB9999766F2}">
  <sheetPr codeName="Sheet6">
    <outlinePr summaryBelow="0" summaryRight="0"/>
  </sheetPr>
  <dimension ref="A1:X35"/>
  <sheetViews>
    <sheetView zoomScale="120" zoomScaleNormal="120" workbookViewId="0">
      <pane xSplit="2" ySplit="3" topLeftCell="C4" activePane="bottomRight" state="frozen"/>
      <selection activeCell="S40" sqref="S40"/>
      <selection pane="topRight" activeCell="S40" sqref="S40"/>
      <selection pane="bottomLeft" activeCell="S40" sqref="S40"/>
      <selection pane="bottomRight" activeCell="C28" sqref="C28"/>
    </sheetView>
  </sheetViews>
  <sheetFormatPr defaultColWidth="12.5703125" defaultRowHeight="15.75" customHeight="1"/>
  <cols>
    <col min="1" max="1" width="12.5703125" style="27" hidden="1" customWidth="1"/>
    <col min="2" max="2" width="13.42578125" style="27" customWidth="1"/>
    <col min="3" max="3" width="9.5703125" style="27" customWidth="1"/>
    <col min="4" max="4" width="9.5703125" style="102" customWidth="1"/>
    <col min="5" max="23" width="9.5703125" style="27" customWidth="1"/>
    <col min="24" max="24" width="8.7109375" style="27" customWidth="1"/>
    <col min="25" max="16384" width="12.5703125" style="27"/>
  </cols>
  <sheetData>
    <row r="1" spans="1:24" ht="14.25" thickTop="1" thickBot="1">
      <c r="A1" s="27" t="s">
        <v>574</v>
      </c>
      <c r="B1" s="16" t="s">
        <v>294</v>
      </c>
      <c r="C1" s="17">
        <f>VLOOKUP(A1,Team_Total!C:AC,5,FALSE)</f>
        <v>62.2</v>
      </c>
      <c r="D1" s="18">
        <f>(E1+J1)/C1</f>
        <v>0.56430868167202575</v>
      </c>
      <c r="E1" s="19">
        <f>VLOOKUP(A1,Team_Passing!C:Z,4,FALSE)</f>
        <v>32.700000000000003</v>
      </c>
      <c r="F1" s="20">
        <f>VLOOKUP(A1,Team_Passing!C:Z,6,FALSE)</f>
        <v>217.6</v>
      </c>
      <c r="G1" s="21">
        <f>VLOOKUP(A1,Team_Passing!C:Z,12,FALSE)</f>
        <v>7.1</v>
      </c>
      <c r="H1" s="21">
        <f>VLOOKUP(A1,Team_Passing!C:Z,7,FALSE)</f>
        <v>1.5</v>
      </c>
      <c r="I1" s="22">
        <f>VLOOKUP(A1,Team_Passing!C:Z,8,FALSE)/100</f>
        <v>4.4999999999999998E-2</v>
      </c>
      <c r="J1" s="19">
        <f>VLOOKUP(A1,Team_Passing!C:Z,17,FALSE)</f>
        <v>2.4</v>
      </c>
      <c r="K1" s="23">
        <f>VLOOKUP(A1,Team_Rushing!C:L,3,FALSE)</f>
        <v>27</v>
      </c>
      <c r="L1" s="20">
        <f>VLOOKUP(A1,Team_Rushing!C:L,4,FALSE)</f>
        <v>119.8</v>
      </c>
      <c r="M1" s="19">
        <f>VLOOKUP(A1,Team_Rushing!C:L,7,FALSE)</f>
        <v>4.4000000000000004</v>
      </c>
      <c r="N1" s="21">
        <f>VLOOKUP(A1,Team_Rushing!C:L,5,FALSE)</f>
        <v>0.9</v>
      </c>
      <c r="O1" s="18">
        <f>N1/K1</f>
        <v>3.3333333333333333E-2</v>
      </c>
      <c r="P1" s="19">
        <f>E1-J1</f>
        <v>30.300000000000004</v>
      </c>
      <c r="Q1" s="22">
        <f>VLOOKUP(A1,Team_Passing!C:Z,5,FALSE)/100</f>
        <v>0.65300000000000002</v>
      </c>
      <c r="R1" s="19">
        <f>VLOOKUP(A1,Team_Passing!C:Z,3,FALSE)</f>
        <v>21.4</v>
      </c>
      <c r="S1" s="20">
        <f>F1</f>
        <v>217.6</v>
      </c>
      <c r="T1" s="21">
        <f>H1</f>
        <v>1.5</v>
      </c>
      <c r="U1" s="24">
        <v>331.58455882352951</v>
      </c>
      <c r="V1" s="25">
        <v>2.25</v>
      </c>
      <c r="W1" s="26"/>
      <c r="X1" s="26"/>
    </row>
    <row r="2" spans="1:24" ht="13.5" hidden="1" thickBot="1">
      <c r="B2" s="40" t="s">
        <v>295</v>
      </c>
      <c r="C2" s="28">
        <f t="shared" ref="C2:V2" si="0">AVERAGE(C4:C35)</f>
        <v>62.15312500000001</v>
      </c>
      <c r="D2" s="29">
        <f t="shared" si="0"/>
        <v>0.56594656961621548</v>
      </c>
      <c r="E2" s="30">
        <f t="shared" si="0"/>
        <v>32.753124999999997</v>
      </c>
      <c r="F2" s="31">
        <f t="shared" si="0"/>
        <v>217.62187499999996</v>
      </c>
      <c r="G2" s="32">
        <f t="shared" si="0"/>
        <v>7.1656250000000021</v>
      </c>
      <c r="H2" s="32">
        <f t="shared" si="0"/>
        <v>1.4871874999999999</v>
      </c>
      <c r="I2" s="33">
        <f t="shared" si="0"/>
        <v>4.5843750000000003E-2</v>
      </c>
      <c r="J2" s="30">
        <f t="shared" si="0"/>
        <v>2.4146874999999999</v>
      </c>
      <c r="K2" s="28">
        <f t="shared" si="0"/>
        <v>27</v>
      </c>
      <c r="L2" s="31">
        <f t="shared" si="0"/>
        <v>119.80312500000001</v>
      </c>
      <c r="M2" s="30">
        <f t="shared" si="0"/>
        <v>4.4062499999999991</v>
      </c>
      <c r="N2" s="32">
        <f t="shared" si="0"/>
        <v>0.93937499999999996</v>
      </c>
      <c r="O2" s="34">
        <f t="shared" si="0"/>
        <v>3.4157996918270594E-2</v>
      </c>
      <c r="P2" s="30">
        <f t="shared" si="0"/>
        <v>30.338437500000001</v>
      </c>
      <c r="Q2" s="35">
        <f t="shared" si="0"/>
        <v>0.65293749999999984</v>
      </c>
      <c r="R2" s="30">
        <f t="shared" si="0"/>
        <v>21.381250000000005</v>
      </c>
      <c r="S2" s="31">
        <f t="shared" si="0"/>
        <v>217.62187499999996</v>
      </c>
      <c r="T2" s="36">
        <f t="shared" si="0"/>
        <v>1.4871874999999999</v>
      </c>
      <c r="U2" s="37">
        <f t="shared" si="0"/>
        <v>337.42500000000007</v>
      </c>
      <c r="V2" s="38">
        <f t="shared" si="0"/>
        <v>2.4265624999999997</v>
      </c>
      <c r="W2" s="136"/>
      <c r="X2" s="26"/>
    </row>
    <row r="3" spans="1:24" ht="14.25" thickTop="1" thickBot="1">
      <c r="B3" s="131" t="s">
        <v>93</v>
      </c>
      <c r="C3" s="131" t="s">
        <v>257</v>
      </c>
      <c r="D3" s="132" t="s">
        <v>258</v>
      </c>
      <c r="E3" s="133" t="s">
        <v>106</v>
      </c>
      <c r="F3" s="133" t="s">
        <v>84</v>
      </c>
      <c r="G3" s="133" t="s">
        <v>7</v>
      </c>
      <c r="H3" s="133" t="s">
        <v>85</v>
      </c>
      <c r="I3" s="133" t="s">
        <v>71</v>
      </c>
      <c r="J3" s="134" t="s">
        <v>259</v>
      </c>
      <c r="K3" s="131" t="s">
        <v>75</v>
      </c>
      <c r="L3" s="133" t="s">
        <v>76</v>
      </c>
      <c r="M3" s="133" t="s">
        <v>112</v>
      </c>
      <c r="N3" s="133" t="s">
        <v>77</v>
      </c>
      <c r="O3" s="134" t="s">
        <v>71</v>
      </c>
      <c r="P3" s="133" t="s">
        <v>78</v>
      </c>
      <c r="Q3" s="133" t="s">
        <v>108</v>
      </c>
      <c r="R3" s="133" t="s">
        <v>79</v>
      </c>
      <c r="S3" s="133" t="s">
        <v>80</v>
      </c>
      <c r="T3" s="134" t="s">
        <v>81</v>
      </c>
      <c r="U3" s="131" t="s">
        <v>260</v>
      </c>
      <c r="V3" s="134" t="s">
        <v>261</v>
      </c>
      <c r="W3" s="134" t="s">
        <v>103</v>
      </c>
      <c r="X3" s="135" t="s">
        <v>97</v>
      </c>
    </row>
    <row r="4" spans="1:24" ht="12.75">
      <c r="A4" s="27" t="str">
        <f>B4</f>
        <v>DET</v>
      </c>
      <c r="B4" s="117" t="s">
        <v>264</v>
      </c>
      <c r="C4" s="107">
        <f>VLOOKUP(A4,Team_Total!C:AC,5,FALSE)</f>
        <v>65.8</v>
      </c>
      <c r="D4" s="115">
        <f t="shared" ref="D4:D35" si="1">(E4+J4)/C4</f>
        <v>0.5218844984802431</v>
      </c>
      <c r="E4" s="107">
        <f>VLOOKUP(A4,Team_Passing!C:Z,4,FALSE)</f>
        <v>32.4</v>
      </c>
      <c r="F4" s="105">
        <f>VLOOKUP(A4,Team_Passing!C:Z,6,FALSE)</f>
        <v>263.2</v>
      </c>
      <c r="G4" s="103">
        <f>VLOOKUP(A4,Team_Passing!C:Z,12,FALSE)</f>
        <v>8.6</v>
      </c>
      <c r="H4" s="106">
        <f>VLOOKUP(A4,Team_Passing!C:Z,7,FALSE)</f>
        <v>2.29</v>
      </c>
      <c r="I4" s="104">
        <f>VLOOKUP(A4,Team_Passing!C:Z,8,FALSE)/100</f>
        <v>7.0999999999999994E-2</v>
      </c>
      <c r="J4" s="119">
        <f>VLOOKUP(A4,Team_Passing!C:Z,17,FALSE)</f>
        <v>1.94</v>
      </c>
      <c r="K4" s="107">
        <f>VLOOKUP(A4,Team_Rushing!C:L,3,FALSE)</f>
        <v>31.4</v>
      </c>
      <c r="L4" s="103">
        <f>VLOOKUP(A4,Team_Rushing!C:L,4,FALSE)</f>
        <v>146.4</v>
      </c>
      <c r="M4" s="103">
        <f>VLOOKUP(A4,Team_Rushing!C:L,7,FALSE)</f>
        <v>4.7</v>
      </c>
      <c r="N4" s="106">
        <f>VLOOKUP(A4,Team_Rushing!C:L,5,FALSE)</f>
        <v>1.71</v>
      </c>
      <c r="O4" s="115">
        <f t="shared" ref="O4:O35" si="2">N4/K4</f>
        <v>5.4458598726114651E-2</v>
      </c>
      <c r="P4" s="107">
        <f t="shared" ref="P4:P35" si="3">E4-J4</f>
        <v>30.459999999999997</v>
      </c>
      <c r="Q4" s="104">
        <f>VLOOKUP(A4,Team_Passing!C:Z,5,FALSE)/100</f>
        <v>0.72400000000000009</v>
      </c>
      <c r="R4" s="103">
        <f>VLOOKUP(A4,Team_Passing!C:Z,3,FALSE)</f>
        <v>23.5</v>
      </c>
      <c r="S4" s="105">
        <f t="shared" ref="S4:S35" si="4">F4</f>
        <v>263.2</v>
      </c>
      <c r="T4" s="108">
        <f t="shared" ref="T4:T35" si="5">H4</f>
        <v>2.29</v>
      </c>
      <c r="U4" s="126">
        <f t="shared" ref="U4:U35" si="6">F4+L4</f>
        <v>409.6</v>
      </c>
      <c r="V4" s="108">
        <f t="shared" ref="V4:V35" si="7">H4+N4</f>
        <v>4</v>
      </c>
      <c r="W4" s="137">
        <f t="shared" ref="W4:W35" si="8">(F4*0.15)+(H4*4)+(L4*0.25)+(N4*6)+(S4*0.25)+(T4*6)</f>
        <v>175.04000000000002</v>
      </c>
      <c r="X4" s="124">
        <v>1</v>
      </c>
    </row>
    <row r="5" spans="1:24" ht="12.75">
      <c r="A5" s="27" t="str">
        <f t="shared" ref="A5:A35" si="9">B5</f>
        <v>BAL</v>
      </c>
      <c r="B5" s="117" t="s">
        <v>270</v>
      </c>
      <c r="C5" s="107">
        <f>VLOOKUP(A5,Team_Total!C:AC,5,FALSE)</f>
        <v>62.1</v>
      </c>
      <c r="D5" s="115">
        <f t="shared" si="1"/>
        <v>0.47520128824476654</v>
      </c>
      <c r="E5" s="107">
        <f>VLOOKUP(A5,Team_Passing!C:Z,4,FALSE)</f>
        <v>28.1</v>
      </c>
      <c r="F5" s="105">
        <f>VLOOKUP(A5,Team_Passing!C:Z,6,FALSE)</f>
        <v>237.4</v>
      </c>
      <c r="G5" s="103">
        <f>VLOOKUP(A5,Team_Passing!C:Z,12,FALSE)</f>
        <v>8.8000000000000007</v>
      </c>
      <c r="H5" s="106">
        <f>VLOOKUP(A5,Team_Passing!C:Z,7,FALSE)</f>
        <v>2.41</v>
      </c>
      <c r="I5" s="104">
        <f>VLOOKUP(A5,Team_Passing!C:Z,8,FALSE)/100</f>
        <v>8.5999999999999993E-2</v>
      </c>
      <c r="J5" s="119">
        <f>VLOOKUP(A5,Team_Passing!C:Z,17,FALSE)</f>
        <v>1.41</v>
      </c>
      <c r="K5" s="107">
        <f>VLOOKUP(A5,Team_Rushing!C:L,3,FALSE)</f>
        <v>32.6</v>
      </c>
      <c r="L5" s="103">
        <f>VLOOKUP(A5,Team_Rushing!C:L,4,FALSE)</f>
        <v>187.6</v>
      </c>
      <c r="M5" s="103">
        <f>VLOOKUP(A5,Team_Rushing!C:L,7,FALSE)</f>
        <v>5.8</v>
      </c>
      <c r="N5" s="106">
        <f>VLOOKUP(A5,Team_Rushing!C:L,5,FALSE)</f>
        <v>1.24</v>
      </c>
      <c r="O5" s="115">
        <f t="shared" si="2"/>
        <v>3.8036809815950916E-2</v>
      </c>
      <c r="P5" s="107">
        <f t="shared" si="3"/>
        <v>26.69</v>
      </c>
      <c r="Q5" s="104">
        <f>VLOOKUP(A5,Team_Passing!C:Z,5,FALSE)/100</f>
        <v>0.66700000000000004</v>
      </c>
      <c r="R5" s="103">
        <f>VLOOKUP(A5,Team_Passing!C:Z,3,FALSE)</f>
        <v>18.7</v>
      </c>
      <c r="S5" s="105">
        <f t="shared" si="4"/>
        <v>237.4</v>
      </c>
      <c r="T5" s="108">
        <f t="shared" si="5"/>
        <v>2.41</v>
      </c>
      <c r="U5" s="126">
        <f t="shared" si="6"/>
        <v>425</v>
      </c>
      <c r="V5" s="108">
        <f t="shared" si="7"/>
        <v>3.6500000000000004</v>
      </c>
      <c r="W5" s="138">
        <f t="shared" si="8"/>
        <v>173.4</v>
      </c>
      <c r="X5" s="124">
        <v>2</v>
      </c>
    </row>
    <row r="6" spans="1:24" ht="12.75">
      <c r="A6" s="27" t="str">
        <f t="shared" si="9"/>
        <v>TB</v>
      </c>
      <c r="B6" s="117" t="s">
        <v>285</v>
      </c>
      <c r="C6" s="107">
        <f>VLOOKUP(A6,Team_Total!C:AC,5,FALSE)</f>
        <v>64.400000000000006</v>
      </c>
      <c r="D6" s="115">
        <f t="shared" si="1"/>
        <v>0.55822981366459623</v>
      </c>
      <c r="E6" s="107">
        <f>VLOOKUP(A6,Team_Passing!C:Z,4,FALSE)</f>
        <v>33.6</v>
      </c>
      <c r="F6" s="105">
        <f>VLOOKUP(A6,Team_Passing!C:Z,6,FALSE)</f>
        <v>250.4</v>
      </c>
      <c r="G6" s="103">
        <f>VLOOKUP(A6,Team_Passing!C:Z,12,FALSE)</f>
        <v>7.9</v>
      </c>
      <c r="H6" s="106">
        <f>VLOOKUP(A6,Team_Passing!C:Z,7,FALSE)</f>
        <v>2.41</v>
      </c>
      <c r="I6" s="104">
        <f>VLOOKUP(A6,Team_Passing!C:Z,8,FALSE)/100</f>
        <v>7.2000000000000008E-2</v>
      </c>
      <c r="J6" s="119">
        <f>VLOOKUP(A6,Team_Passing!C:Z,17,FALSE)</f>
        <v>2.35</v>
      </c>
      <c r="K6" s="107">
        <f>VLOOKUP(A6,Team_Rushing!C:L,3,FALSE)</f>
        <v>28.4</v>
      </c>
      <c r="L6" s="103">
        <f>VLOOKUP(A6,Team_Rushing!C:L,4,FALSE)</f>
        <v>149.19999999999999</v>
      </c>
      <c r="M6" s="103">
        <f>VLOOKUP(A6,Team_Rushing!C:L,7,FALSE)</f>
        <v>5.3</v>
      </c>
      <c r="N6" s="106">
        <f>VLOOKUP(A6,Team_Rushing!C:L,5,FALSE)</f>
        <v>0.94</v>
      </c>
      <c r="O6" s="115">
        <f t="shared" si="2"/>
        <v>3.3098591549295772E-2</v>
      </c>
      <c r="P6" s="107">
        <f t="shared" si="3"/>
        <v>31.25</v>
      </c>
      <c r="Q6" s="104">
        <f>VLOOKUP(A6,Team_Passing!C:Z,5,FALSE)/100</f>
        <v>0.71499999999999997</v>
      </c>
      <c r="R6" s="103">
        <f>VLOOKUP(A6,Team_Passing!C:Z,3,FALSE)</f>
        <v>24</v>
      </c>
      <c r="S6" s="105">
        <f t="shared" si="4"/>
        <v>250.4</v>
      </c>
      <c r="T6" s="108">
        <f t="shared" si="5"/>
        <v>2.41</v>
      </c>
      <c r="U6" s="126">
        <f t="shared" si="6"/>
        <v>399.6</v>
      </c>
      <c r="V6" s="108">
        <f t="shared" si="7"/>
        <v>3.35</v>
      </c>
      <c r="W6" s="138">
        <f t="shared" si="8"/>
        <v>167.20000000000002</v>
      </c>
      <c r="X6" s="124">
        <v>3</v>
      </c>
    </row>
    <row r="7" spans="1:24" ht="12.75">
      <c r="A7" s="27" t="str">
        <f t="shared" si="9"/>
        <v>CIN</v>
      </c>
      <c r="B7" s="117" t="s">
        <v>273</v>
      </c>
      <c r="C7" s="107">
        <f>VLOOKUP(A7,Team_Total!C:AC,5,FALSE)</f>
        <v>63.5</v>
      </c>
      <c r="D7" s="115">
        <f t="shared" si="1"/>
        <v>0.64913385826771652</v>
      </c>
      <c r="E7" s="107">
        <f>VLOOKUP(A7,Team_Passing!C:Z,4,FALSE)</f>
        <v>38.4</v>
      </c>
      <c r="F7" s="105">
        <f>VLOOKUP(A7,Team_Passing!C:Z,6,FALSE)</f>
        <v>272.89999999999998</v>
      </c>
      <c r="G7" s="103">
        <f>VLOOKUP(A7,Team_Passing!C:Z,12,FALSE)</f>
        <v>7.5</v>
      </c>
      <c r="H7" s="106">
        <f>VLOOKUP(A7,Team_Passing!C:Z,7,FALSE)</f>
        <v>2.5299999999999998</v>
      </c>
      <c r="I7" s="104">
        <f>VLOOKUP(A7,Team_Passing!C:Z,8,FALSE)/100</f>
        <v>6.6000000000000003E-2</v>
      </c>
      <c r="J7" s="119">
        <f>VLOOKUP(A7,Team_Passing!C:Z,17,FALSE)</f>
        <v>2.82</v>
      </c>
      <c r="K7" s="107">
        <f>VLOOKUP(A7,Team_Rushing!C:L,3,FALSE)</f>
        <v>22.4</v>
      </c>
      <c r="L7" s="103">
        <f>VLOOKUP(A7,Team_Rushing!C:L,4,FALSE)</f>
        <v>92.6</v>
      </c>
      <c r="M7" s="103">
        <f>VLOOKUP(A7,Team_Rushing!C:L,7,FALSE)</f>
        <v>4.0999999999999996</v>
      </c>
      <c r="N7" s="106">
        <f>VLOOKUP(A7,Team_Rushing!C:L,5,FALSE)</f>
        <v>0.65</v>
      </c>
      <c r="O7" s="115">
        <f t="shared" si="2"/>
        <v>2.9017857142857147E-2</v>
      </c>
      <c r="P7" s="107">
        <f t="shared" si="3"/>
        <v>35.58</v>
      </c>
      <c r="Q7" s="104">
        <f>VLOOKUP(A7,Team_Passing!C:Z,5,FALSE)/100</f>
        <v>0.70599999999999996</v>
      </c>
      <c r="R7" s="103">
        <f>VLOOKUP(A7,Team_Passing!C:Z,3,FALSE)</f>
        <v>27.1</v>
      </c>
      <c r="S7" s="105">
        <f t="shared" si="4"/>
        <v>272.89999999999998</v>
      </c>
      <c r="T7" s="108">
        <f t="shared" si="5"/>
        <v>2.5299999999999998</v>
      </c>
      <c r="U7" s="126">
        <f t="shared" si="6"/>
        <v>365.5</v>
      </c>
      <c r="V7" s="108">
        <f t="shared" si="7"/>
        <v>3.1799999999999997</v>
      </c>
      <c r="W7" s="138">
        <f t="shared" si="8"/>
        <v>161.51</v>
      </c>
      <c r="X7" s="124">
        <v>4</v>
      </c>
    </row>
    <row r="8" spans="1:24" ht="12.75">
      <c r="A8" s="27" t="str">
        <f t="shared" si="9"/>
        <v>BUF</v>
      </c>
      <c r="B8" s="117" t="s">
        <v>271</v>
      </c>
      <c r="C8" s="107">
        <f>VLOOKUP(A8,Team_Total!C:AC,5,FALSE)</f>
        <v>60.3</v>
      </c>
      <c r="D8" s="115">
        <f t="shared" si="1"/>
        <v>0.52106135986733004</v>
      </c>
      <c r="E8" s="107">
        <f>VLOOKUP(A8,Team_Passing!C:Z,4,FALSE)</f>
        <v>30.6</v>
      </c>
      <c r="F8" s="105">
        <f>VLOOKUP(A8,Team_Passing!C:Z,6,FALSE)</f>
        <v>227.9</v>
      </c>
      <c r="G8" s="103">
        <f>VLOOKUP(A8,Team_Passing!C:Z,12,FALSE)</f>
        <v>7.6</v>
      </c>
      <c r="H8" s="106">
        <f>VLOOKUP(A8,Team_Passing!C:Z,7,FALSE)</f>
        <v>1.76</v>
      </c>
      <c r="I8" s="104">
        <f>VLOOKUP(A8,Team_Passing!C:Z,8,FALSE)/100</f>
        <v>5.7999999999999996E-2</v>
      </c>
      <c r="J8" s="119">
        <f>VLOOKUP(A8,Team_Passing!C:Z,17,FALSE)</f>
        <v>0.82</v>
      </c>
      <c r="K8" s="107">
        <f>VLOOKUP(A8,Team_Rushing!C:L,3,FALSE)</f>
        <v>28.9</v>
      </c>
      <c r="L8" s="103">
        <f>VLOOKUP(A8,Team_Rushing!C:L,4,FALSE)</f>
        <v>131.19999999999999</v>
      </c>
      <c r="M8" s="103">
        <f>VLOOKUP(A8,Team_Rushing!C:L,7,FALSE)</f>
        <v>4.5</v>
      </c>
      <c r="N8" s="106">
        <f>VLOOKUP(A8,Team_Rushing!C:L,5,FALSE)</f>
        <v>1.88</v>
      </c>
      <c r="O8" s="115">
        <f t="shared" si="2"/>
        <v>6.5051903114186849E-2</v>
      </c>
      <c r="P8" s="107">
        <f t="shared" si="3"/>
        <v>29.78</v>
      </c>
      <c r="Q8" s="104">
        <f>VLOOKUP(A8,Team_Passing!C:Z,5,FALSE)/100</f>
        <v>0.63300000000000001</v>
      </c>
      <c r="R8" s="103">
        <f>VLOOKUP(A8,Team_Passing!C:Z,3,FALSE)</f>
        <v>19.399999999999999</v>
      </c>
      <c r="S8" s="105">
        <f t="shared" si="4"/>
        <v>227.9</v>
      </c>
      <c r="T8" s="108">
        <f t="shared" si="5"/>
        <v>1.76</v>
      </c>
      <c r="U8" s="126">
        <f t="shared" si="6"/>
        <v>359.1</v>
      </c>
      <c r="V8" s="108">
        <f t="shared" si="7"/>
        <v>3.6399999999999997</v>
      </c>
      <c r="W8" s="138">
        <f t="shared" si="8"/>
        <v>152.84</v>
      </c>
      <c r="X8" s="124">
        <v>5</v>
      </c>
    </row>
    <row r="9" spans="1:24" ht="12.75">
      <c r="A9" s="27" t="str">
        <f t="shared" si="9"/>
        <v>SF</v>
      </c>
      <c r="B9" s="117" t="s">
        <v>263</v>
      </c>
      <c r="C9" s="107">
        <f>VLOOKUP(A9,Team_Total!C:AC,5,FALSE)</f>
        <v>60.4</v>
      </c>
      <c r="D9" s="115">
        <f t="shared" si="1"/>
        <v>0.55496688741721845</v>
      </c>
      <c r="E9" s="107">
        <f>VLOOKUP(A9,Team_Passing!C:Z,4,FALSE)</f>
        <v>31.4</v>
      </c>
      <c r="F9" s="105">
        <f>VLOOKUP(A9,Team_Passing!C:Z,6,FALSE)</f>
        <v>249.1</v>
      </c>
      <c r="G9" s="103">
        <f>VLOOKUP(A9,Team_Passing!C:Z,12,FALSE)</f>
        <v>8.3000000000000007</v>
      </c>
      <c r="H9" s="106">
        <f>VLOOKUP(A9,Team_Passing!C:Z,7,FALSE)</f>
        <v>1.35</v>
      </c>
      <c r="I9" s="104">
        <f>VLOOKUP(A9,Team_Passing!C:Z,8,FALSE)/100</f>
        <v>4.2999999999999997E-2</v>
      </c>
      <c r="J9" s="119">
        <f>VLOOKUP(A9,Team_Passing!C:Z,17,FALSE)</f>
        <v>2.12</v>
      </c>
      <c r="K9" s="107">
        <f>VLOOKUP(A9,Team_Rushing!C:L,3,FALSE)</f>
        <v>26.9</v>
      </c>
      <c r="L9" s="103">
        <f>VLOOKUP(A9,Team_Rushing!C:L,4,FALSE)</f>
        <v>127.2</v>
      </c>
      <c r="M9" s="103">
        <f>VLOOKUP(A9,Team_Rushing!C:L,7,FALSE)</f>
        <v>4.7</v>
      </c>
      <c r="N9" s="106">
        <f>VLOOKUP(A9,Team_Rushing!C:L,5,FALSE)</f>
        <v>1</v>
      </c>
      <c r="O9" s="115">
        <f t="shared" si="2"/>
        <v>3.717472118959108E-2</v>
      </c>
      <c r="P9" s="107">
        <f t="shared" si="3"/>
        <v>29.279999999999998</v>
      </c>
      <c r="Q9" s="104">
        <f>VLOOKUP(A9,Team_Passing!C:Z,5,FALSE)/100</f>
        <v>0.65500000000000003</v>
      </c>
      <c r="R9" s="103">
        <f>VLOOKUP(A9,Team_Passing!C:Z,3,FALSE)</f>
        <v>20.5</v>
      </c>
      <c r="S9" s="105">
        <f t="shared" si="4"/>
        <v>249.1</v>
      </c>
      <c r="T9" s="108">
        <f t="shared" si="5"/>
        <v>1.35</v>
      </c>
      <c r="U9" s="126">
        <f t="shared" si="6"/>
        <v>376.3</v>
      </c>
      <c r="V9" s="108">
        <f t="shared" si="7"/>
        <v>2.35</v>
      </c>
      <c r="W9" s="138">
        <f t="shared" si="8"/>
        <v>150.94</v>
      </c>
      <c r="X9" s="124">
        <v>6</v>
      </c>
    </row>
    <row r="10" spans="1:24" ht="12.75">
      <c r="A10" s="27" t="str">
        <f t="shared" si="9"/>
        <v>GB</v>
      </c>
      <c r="B10" s="117" t="s">
        <v>269</v>
      </c>
      <c r="C10" s="107">
        <f>VLOOKUP(A10,Team_Total!C:AC,5,FALSE)</f>
        <v>60.4</v>
      </c>
      <c r="D10" s="115">
        <f t="shared" si="1"/>
        <v>0.48824503311258277</v>
      </c>
      <c r="E10" s="107">
        <f>VLOOKUP(A10,Team_Passing!C:Z,4,FALSE)</f>
        <v>28.2</v>
      </c>
      <c r="F10" s="105">
        <f>VLOOKUP(A10,Team_Passing!C:Z,6,FALSE)</f>
        <v>223.9</v>
      </c>
      <c r="G10" s="103">
        <f>VLOOKUP(A10,Team_Passing!C:Z,12,FALSE)</f>
        <v>8.1999999999999993</v>
      </c>
      <c r="H10" s="106">
        <f>VLOOKUP(A10,Team_Passing!C:Z,7,FALSE)</f>
        <v>1.65</v>
      </c>
      <c r="I10" s="104">
        <f>VLOOKUP(A10,Team_Passing!C:Z,8,FALSE)/100</f>
        <v>5.7999999999999996E-2</v>
      </c>
      <c r="J10" s="119">
        <f>VLOOKUP(A10,Team_Passing!C:Z,17,FALSE)</f>
        <v>1.29</v>
      </c>
      <c r="K10" s="107">
        <f>VLOOKUP(A10,Team_Rushing!C:L,3,FALSE)</f>
        <v>30.9</v>
      </c>
      <c r="L10" s="103">
        <f>VLOOKUP(A10,Team_Rushing!C:L,4,FALSE)</f>
        <v>146.80000000000001</v>
      </c>
      <c r="M10" s="103">
        <f>VLOOKUP(A10,Team_Rushing!C:L,7,FALSE)</f>
        <v>4.7</v>
      </c>
      <c r="N10" s="106">
        <f>VLOOKUP(A10,Team_Rushing!C:L,5,FALSE)</f>
        <v>1.35</v>
      </c>
      <c r="O10" s="115">
        <f t="shared" si="2"/>
        <v>4.3689320388349523E-2</v>
      </c>
      <c r="P10" s="107">
        <f t="shared" si="3"/>
        <v>26.91</v>
      </c>
      <c r="Q10" s="104">
        <f>VLOOKUP(A10,Team_Passing!C:Z,5,FALSE)/100</f>
        <v>0.64300000000000002</v>
      </c>
      <c r="R10" s="103">
        <f>VLOOKUP(A10,Team_Passing!C:Z,3,FALSE)</f>
        <v>18.100000000000001</v>
      </c>
      <c r="S10" s="105">
        <f t="shared" si="4"/>
        <v>223.9</v>
      </c>
      <c r="T10" s="108">
        <f t="shared" si="5"/>
        <v>1.65</v>
      </c>
      <c r="U10" s="126">
        <f t="shared" si="6"/>
        <v>370.70000000000005</v>
      </c>
      <c r="V10" s="108">
        <f t="shared" si="7"/>
        <v>3</v>
      </c>
      <c r="W10" s="138">
        <f t="shared" si="8"/>
        <v>150.86000000000001</v>
      </c>
      <c r="X10" s="124">
        <v>7</v>
      </c>
    </row>
    <row r="11" spans="1:24" ht="12.75">
      <c r="A11" s="27" t="str">
        <f t="shared" si="9"/>
        <v>WAS</v>
      </c>
      <c r="B11" s="117" t="s">
        <v>290</v>
      </c>
      <c r="C11" s="107">
        <f>VLOOKUP(A11,Team_Total!C:AC,5,FALSE)</f>
        <v>64.8</v>
      </c>
      <c r="D11" s="115">
        <f t="shared" si="1"/>
        <v>0.52222222222222214</v>
      </c>
      <c r="E11" s="107">
        <f>VLOOKUP(A11,Team_Passing!C:Z,4,FALSE)</f>
        <v>30.9</v>
      </c>
      <c r="F11" s="105">
        <f>VLOOKUP(A11,Team_Passing!C:Z,6,FALSE)</f>
        <v>215.6</v>
      </c>
      <c r="G11" s="103">
        <f>VLOOKUP(A11,Team_Passing!C:Z,12,FALSE)</f>
        <v>7.5</v>
      </c>
      <c r="H11" s="106">
        <f>VLOOKUP(A11,Team_Passing!C:Z,7,FALSE)</f>
        <v>1.71</v>
      </c>
      <c r="I11" s="104">
        <f>VLOOKUP(A11,Team_Passing!C:Z,8,FALSE)/100</f>
        <v>5.5E-2</v>
      </c>
      <c r="J11" s="119">
        <f>VLOOKUP(A11,Team_Passing!C:Z,17,FALSE)</f>
        <v>2.94</v>
      </c>
      <c r="K11" s="107">
        <f>VLOOKUP(A11,Team_Rushing!C:L,3,FALSE)</f>
        <v>30.9</v>
      </c>
      <c r="L11" s="103">
        <f>VLOOKUP(A11,Team_Rushing!C:L,4,FALSE)</f>
        <v>154.1</v>
      </c>
      <c r="M11" s="103">
        <f>VLOOKUP(A11,Team_Rushing!C:L,7,FALSE)</f>
        <v>5</v>
      </c>
      <c r="N11" s="106">
        <f>VLOOKUP(A11,Team_Rushing!C:L,5,FALSE)</f>
        <v>1.47</v>
      </c>
      <c r="O11" s="115">
        <f t="shared" si="2"/>
        <v>4.7572815533980586E-2</v>
      </c>
      <c r="P11" s="107">
        <f t="shared" si="3"/>
        <v>27.959999999999997</v>
      </c>
      <c r="Q11" s="104">
        <f>VLOOKUP(A11,Team_Passing!C:Z,5,FALSE)/100</f>
        <v>0.69499999999999995</v>
      </c>
      <c r="R11" s="103">
        <f>VLOOKUP(A11,Team_Passing!C:Z,3,FALSE)</f>
        <v>21.5</v>
      </c>
      <c r="S11" s="105">
        <f t="shared" si="4"/>
        <v>215.6</v>
      </c>
      <c r="T11" s="108">
        <f t="shared" si="5"/>
        <v>1.71</v>
      </c>
      <c r="U11" s="126">
        <f t="shared" si="6"/>
        <v>369.7</v>
      </c>
      <c r="V11" s="108">
        <f t="shared" si="7"/>
        <v>3.1799999999999997</v>
      </c>
      <c r="W11" s="138">
        <f t="shared" si="8"/>
        <v>150.68499999999997</v>
      </c>
      <c r="X11" s="124">
        <v>8</v>
      </c>
    </row>
    <row r="12" spans="1:24" ht="12.75">
      <c r="A12" s="27" t="str">
        <f t="shared" si="9"/>
        <v>ATL</v>
      </c>
      <c r="B12" s="117" t="s">
        <v>283</v>
      </c>
      <c r="C12" s="107">
        <f>VLOOKUP(A12,Team_Total!C:AC,5,FALSE)</f>
        <v>63.9</v>
      </c>
      <c r="D12" s="115">
        <f t="shared" si="1"/>
        <v>0.54428794992175278</v>
      </c>
      <c r="E12" s="107">
        <f>VLOOKUP(A12,Team_Passing!C:Z,4,FALSE)</f>
        <v>32.9</v>
      </c>
      <c r="F12" s="105">
        <f>VLOOKUP(A12,Team_Passing!C:Z,6,FALSE)</f>
        <v>239.3</v>
      </c>
      <c r="G12" s="103">
        <f>VLOOKUP(A12,Team_Passing!C:Z,12,FALSE)</f>
        <v>7.7</v>
      </c>
      <c r="H12" s="106">
        <f>VLOOKUP(A12,Team_Passing!C:Z,7,FALSE)</f>
        <v>1.24</v>
      </c>
      <c r="I12" s="104">
        <f>VLOOKUP(A12,Team_Passing!C:Z,8,FALSE)/100</f>
        <v>3.7999999999999999E-2</v>
      </c>
      <c r="J12" s="119">
        <f>VLOOKUP(A12,Team_Passing!C:Z,17,FALSE)</f>
        <v>1.88</v>
      </c>
      <c r="K12" s="107">
        <f>VLOOKUP(A12,Team_Rushing!C:L,3,FALSE)</f>
        <v>29.1</v>
      </c>
      <c r="L12" s="103">
        <f>VLOOKUP(A12,Team_Rushing!C:L,4,FALSE)</f>
        <v>130.5</v>
      </c>
      <c r="M12" s="103">
        <f>VLOOKUP(A12,Team_Rushing!C:L,7,FALSE)</f>
        <v>4.5</v>
      </c>
      <c r="N12" s="106">
        <f>VLOOKUP(A12,Team_Rushing!C:L,5,FALSE)</f>
        <v>1.06</v>
      </c>
      <c r="O12" s="115">
        <f t="shared" si="2"/>
        <v>3.6426116838487975E-2</v>
      </c>
      <c r="P12" s="107">
        <f t="shared" si="3"/>
        <v>31.02</v>
      </c>
      <c r="Q12" s="104">
        <f>VLOOKUP(A12,Team_Passing!C:Z,5,FALSE)/100</f>
        <v>0.65099999999999991</v>
      </c>
      <c r="R12" s="103">
        <f>VLOOKUP(A12,Team_Passing!C:Z,3,FALSE)</f>
        <v>21.4</v>
      </c>
      <c r="S12" s="105">
        <f t="shared" si="4"/>
        <v>239.3</v>
      </c>
      <c r="T12" s="108">
        <f t="shared" si="5"/>
        <v>1.24</v>
      </c>
      <c r="U12" s="126">
        <f t="shared" si="6"/>
        <v>369.8</v>
      </c>
      <c r="V12" s="108">
        <f t="shared" si="7"/>
        <v>2.2999999999999998</v>
      </c>
      <c r="W12" s="138">
        <f t="shared" si="8"/>
        <v>147.10500000000002</v>
      </c>
      <c r="X12" s="124">
        <v>9</v>
      </c>
    </row>
    <row r="13" spans="1:24" ht="12.75">
      <c r="A13" s="27" t="str">
        <f t="shared" si="9"/>
        <v>MIN</v>
      </c>
      <c r="B13" s="117" t="s">
        <v>282</v>
      </c>
      <c r="C13" s="107">
        <f>VLOOKUP(A13,Team_Total!C:AC,5,FALSE)</f>
        <v>62</v>
      </c>
      <c r="D13" s="115">
        <f t="shared" si="1"/>
        <v>0.56580645161290333</v>
      </c>
      <c r="E13" s="107">
        <f>VLOOKUP(A13,Team_Passing!C:Z,4,FALSE)</f>
        <v>32.200000000000003</v>
      </c>
      <c r="F13" s="105">
        <f>VLOOKUP(A13,Team_Passing!C:Z,6,FALSE)</f>
        <v>237.8</v>
      </c>
      <c r="G13" s="103">
        <f>VLOOKUP(A13,Team_Passing!C:Z,12,FALSE)</f>
        <v>8</v>
      </c>
      <c r="H13" s="106">
        <f>VLOOKUP(A13,Team_Passing!C:Z,7,FALSE)</f>
        <v>2.06</v>
      </c>
      <c r="I13" s="104">
        <f>VLOOKUP(A13,Team_Passing!C:Z,8,FALSE)/100</f>
        <v>6.4000000000000001E-2</v>
      </c>
      <c r="J13" s="119">
        <f>VLOOKUP(A13,Team_Passing!C:Z,17,FALSE)</f>
        <v>2.88</v>
      </c>
      <c r="K13" s="107">
        <f>VLOOKUP(A13,Team_Rushing!C:L,3,FALSE)</f>
        <v>26.9</v>
      </c>
      <c r="L13" s="103">
        <f>VLOOKUP(A13,Team_Rushing!C:L,4,FALSE)</f>
        <v>109.1</v>
      </c>
      <c r="M13" s="103">
        <f>VLOOKUP(A13,Team_Rushing!C:L,7,FALSE)</f>
        <v>4.0999999999999996</v>
      </c>
      <c r="N13" s="106">
        <f>VLOOKUP(A13,Team_Rushing!C:L,5,FALSE)</f>
        <v>0.53</v>
      </c>
      <c r="O13" s="115">
        <f t="shared" si="2"/>
        <v>1.9702602230483274E-2</v>
      </c>
      <c r="P13" s="107">
        <f t="shared" si="3"/>
        <v>29.320000000000004</v>
      </c>
      <c r="Q13" s="104">
        <f>VLOOKUP(A13,Team_Passing!C:Z,5,FALSE)/100</f>
        <v>0.66400000000000003</v>
      </c>
      <c r="R13" s="103">
        <f>VLOOKUP(A13,Team_Passing!C:Z,3,FALSE)</f>
        <v>21.4</v>
      </c>
      <c r="S13" s="105">
        <f t="shared" si="4"/>
        <v>237.8</v>
      </c>
      <c r="T13" s="108">
        <f t="shared" si="5"/>
        <v>2.06</v>
      </c>
      <c r="U13" s="126">
        <f t="shared" si="6"/>
        <v>346.9</v>
      </c>
      <c r="V13" s="108">
        <f t="shared" si="7"/>
        <v>2.59</v>
      </c>
      <c r="W13" s="138">
        <f t="shared" si="8"/>
        <v>146.17500000000001</v>
      </c>
      <c r="X13" s="124">
        <v>10</v>
      </c>
    </row>
    <row r="14" spans="1:24" ht="12.75">
      <c r="A14" s="27" t="str">
        <f t="shared" si="9"/>
        <v>PHI</v>
      </c>
      <c r="B14" s="117" t="s">
        <v>267</v>
      </c>
      <c r="C14" s="107">
        <f>VLOOKUP(A14,Team_Total!C:AC,5,FALSE)</f>
        <v>65.5</v>
      </c>
      <c r="D14" s="115">
        <f t="shared" si="1"/>
        <v>0.44351145038167933</v>
      </c>
      <c r="E14" s="107">
        <f>VLOOKUP(A14,Team_Passing!C:Z,4,FALSE)</f>
        <v>26.4</v>
      </c>
      <c r="F14" s="105">
        <f>VLOOKUP(A14,Team_Passing!C:Z,6,FALSE)</f>
        <v>187.9</v>
      </c>
      <c r="G14" s="103">
        <f>VLOOKUP(A14,Team_Passing!C:Z,12,FALSE)</f>
        <v>7.9</v>
      </c>
      <c r="H14" s="106">
        <f>VLOOKUP(A14,Team_Passing!C:Z,7,FALSE)</f>
        <v>1.41</v>
      </c>
      <c r="I14" s="104">
        <f>VLOOKUP(A14,Team_Passing!C:Z,8,FALSE)/100</f>
        <v>5.4000000000000006E-2</v>
      </c>
      <c r="J14" s="119">
        <f>VLOOKUP(A14,Team_Passing!C:Z,17,FALSE)</f>
        <v>2.65</v>
      </c>
      <c r="K14" s="107">
        <f>VLOOKUP(A14,Team_Rushing!C:L,3,FALSE)</f>
        <v>36.5</v>
      </c>
      <c r="L14" s="103">
        <f>VLOOKUP(A14,Team_Rushing!C:L,4,FALSE)</f>
        <v>179.3</v>
      </c>
      <c r="M14" s="103">
        <f>VLOOKUP(A14,Team_Rushing!C:L,7,FALSE)</f>
        <v>4.9000000000000004</v>
      </c>
      <c r="N14" s="106">
        <f>VLOOKUP(A14,Team_Rushing!C:L,5,FALSE)</f>
        <v>1.71</v>
      </c>
      <c r="O14" s="115">
        <f t="shared" si="2"/>
        <v>4.6849315068493151E-2</v>
      </c>
      <c r="P14" s="107">
        <f t="shared" si="3"/>
        <v>23.75</v>
      </c>
      <c r="Q14" s="104">
        <f>VLOOKUP(A14,Team_Passing!C:Z,5,FALSE)/100</f>
        <v>0.67599999999999993</v>
      </c>
      <c r="R14" s="103">
        <f>VLOOKUP(A14,Team_Passing!C:Z,3,FALSE)</f>
        <v>17.8</v>
      </c>
      <c r="S14" s="105">
        <f t="shared" si="4"/>
        <v>187.9</v>
      </c>
      <c r="T14" s="108">
        <f t="shared" si="5"/>
        <v>1.41</v>
      </c>
      <c r="U14" s="126">
        <f t="shared" si="6"/>
        <v>367.20000000000005</v>
      </c>
      <c r="V14" s="108">
        <f t="shared" si="7"/>
        <v>3.12</v>
      </c>
      <c r="W14" s="138">
        <f t="shared" si="8"/>
        <v>144.34500000000003</v>
      </c>
      <c r="X14" s="124">
        <v>11</v>
      </c>
    </row>
    <row r="15" spans="1:24" ht="12.75">
      <c r="A15" s="27" t="str">
        <f t="shared" si="9"/>
        <v>ARI</v>
      </c>
      <c r="B15" s="117" t="s">
        <v>276</v>
      </c>
      <c r="C15" s="107">
        <f>VLOOKUP(A15,Team_Total!C:AC,5,FALSE)</f>
        <v>60.9</v>
      </c>
      <c r="D15" s="115">
        <f t="shared" si="1"/>
        <v>0.55270935960591128</v>
      </c>
      <c r="E15" s="107">
        <f>VLOOKUP(A15,Team_Passing!C:Z,4,FALSE)</f>
        <v>31.9</v>
      </c>
      <c r="F15" s="105">
        <f>VLOOKUP(A15,Team_Passing!C:Z,6,FALSE)</f>
        <v>214.1</v>
      </c>
      <c r="G15" s="103">
        <f>VLOOKUP(A15,Team_Passing!C:Z,12,FALSE)</f>
        <v>7.1</v>
      </c>
      <c r="H15" s="106">
        <f>VLOOKUP(A15,Team_Passing!C:Z,7,FALSE)</f>
        <v>1.24</v>
      </c>
      <c r="I15" s="104">
        <f>VLOOKUP(A15,Team_Passing!C:Z,8,FALSE)/100</f>
        <v>3.9E-2</v>
      </c>
      <c r="J15" s="119">
        <f>VLOOKUP(A15,Team_Passing!C:Z,17,FALSE)</f>
        <v>1.76</v>
      </c>
      <c r="K15" s="107">
        <f>VLOOKUP(A15,Team_Rushing!C:L,3,FALSE)</f>
        <v>27.2</v>
      </c>
      <c r="L15" s="103">
        <f>VLOOKUP(A15,Team_Rushing!C:L,4,FALSE)</f>
        <v>144.19999999999999</v>
      </c>
      <c r="M15" s="103">
        <f>VLOOKUP(A15,Team_Rushing!C:L,7,FALSE)</f>
        <v>5.3</v>
      </c>
      <c r="N15" s="106">
        <f>VLOOKUP(A15,Team_Rushing!C:L,5,FALSE)</f>
        <v>1.06</v>
      </c>
      <c r="O15" s="115">
        <f t="shared" si="2"/>
        <v>3.8970588235294118E-2</v>
      </c>
      <c r="P15" s="107">
        <f t="shared" si="3"/>
        <v>30.139999999999997</v>
      </c>
      <c r="Q15" s="104">
        <f>VLOOKUP(A15,Team_Passing!C:Z,5,FALSE)/100</f>
        <v>0.68900000000000006</v>
      </c>
      <c r="R15" s="103">
        <f>VLOOKUP(A15,Team_Passing!C:Z,3,FALSE)</f>
        <v>22</v>
      </c>
      <c r="S15" s="105">
        <f t="shared" si="4"/>
        <v>214.1</v>
      </c>
      <c r="T15" s="108">
        <f t="shared" si="5"/>
        <v>1.24</v>
      </c>
      <c r="U15" s="126">
        <f t="shared" si="6"/>
        <v>358.29999999999995</v>
      </c>
      <c r="V15" s="108">
        <f t="shared" si="7"/>
        <v>2.2999999999999998</v>
      </c>
      <c r="W15" s="138">
        <f t="shared" si="8"/>
        <v>140.44999999999999</v>
      </c>
      <c r="X15" s="124">
        <v>12</v>
      </c>
    </row>
    <row r="16" spans="1:24" ht="12.75">
      <c r="A16" s="27" t="str">
        <f t="shared" si="9"/>
        <v>SEA</v>
      </c>
      <c r="B16" s="117" t="s">
        <v>277</v>
      </c>
      <c r="C16" s="107">
        <f>VLOOKUP(A16,Team_Total!C:AC,5,FALSE)</f>
        <v>60.6</v>
      </c>
      <c r="D16" s="115">
        <f t="shared" si="1"/>
        <v>0.62838283828382835</v>
      </c>
      <c r="E16" s="107">
        <f>VLOOKUP(A16,Team_Passing!C:Z,4,FALSE)</f>
        <v>34.9</v>
      </c>
      <c r="F16" s="105">
        <f>VLOOKUP(A16,Team_Passing!C:Z,6,FALSE)</f>
        <v>236.5</v>
      </c>
      <c r="G16" s="103">
        <f>VLOOKUP(A16,Team_Passing!C:Z,12,FALSE)</f>
        <v>7.4</v>
      </c>
      <c r="H16" s="106">
        <f>VLOOKUP(A16,Team_Passing!C:Z,7,FALSE)</f>
        <v>1.24</v>
      </c>
      <c r="I16" s="104">
        <f>VLOOKUP(A16,Team_Passing!C:Z,8,FALSE)/100</f>
        <v>3.5000000000000003E-2</v>
      </c>
      <c r="J16" s="119">
        <f>VLOOKUP(A16,Team_Passing!C:Z,17,FALSE)</f>
        <v>3.18</v>
      </c>
      <c r="K16" s="107">
        <f>VLOOKUP(A16,Team_Rushing!C:L,3,FALSE)</f>
        <v>22.5</v>
      </c>
      <c r="L16" s="103">
        <f>VLOOKUP(A16,Team_Rushing!C:L,4,FALSE)</f>
        <v>95.7</v>
      </c>
      <c r="M16" s="103">
        <f>VLOOKUP(A16,Team_Rushing!C:L,7,FALSE)</f>
        <v>4.2</v>
      </c>
      <c r="N16" s="106">
        <f>VLOOKUP(A16,Team_Rushing!C:L,5,FALSE)</f>
        <v>1</v>
      </c>
      <c r="O16" s="115">
        <f t="shared" si="2"/>
        <v>4.4444444444444446E-2</v>
      </c>
      <c r="P16" s="107">
        <f t="shared" si="3"/>
        <v>31.72</v>
      </c>
      <c r="Q16" s="104">
        <f>VLOOKUP(A16,Team_Passing!C:Z,5,FALSE)/100</f>
        <v>0.69599999999999995</v>
      </c>
      <c r="R16" s="103">
        <f>VLOOKUP(A16,Team_Passing!C:Z,3,FALSE)</f>
        <v>24.3</v>
      </c>
      <c r="S16" s="105">
        <f t="shared" si="4"/>
        <v>236.5</v>
      </c>
      <c r="T16" s="108">
        <f t="shared" si="5"/>
        <v>1.24</v>
      </c>
      <c r="U16" s="126">
        <f t="shared" si="6"/>
        <v>332.2</v>
      </c>
      <c r="V16" s="108">
        <f t="shared" si="7"/>
        <v>2.2400000000000002</v>
      </c>
      <c r="W16" s="138">
        <f t="shared" si="8"/>
        <v>136.92500000000001</v>
      </c>
      <c r="X16" s="124">
        <v>13</v>
      </c>
    </row>
    <row r="17" spans="1:24" ht="12.75">
      <c r="A17" s="27" t="str">
        <f t="shared" si="9"/>
        <v>KC</v>
      </c>
      <c r="B17" s="117" t="s">
        <v>262</v>
      </c>
      <c r="C17" s="128">
        <f>VLOOKUP(A17,Team_Total!C:AC,5,FALSE)</f>
        <v>64.2</v>
      </c>
      <c r="D17" s="129">
        <f t="shared" si="1"/>
        <v>0.58738317757009328</v>
      </c>
      <c r="E17" s="130">
        <f>VLOOKUP(A17,Team_Passing!C:Z,4,FALSE)</f>
        <v>35.299999999999997</v>
      </c>
      <c r="F17" s="123">
        <f>VLOOKUP(A17,Team_Passing!C:Z,6,FALSE)</f>
        <v>222.4</v>
      </c>
      <c r="G17" s="26">
        <f>VLOOKUP(A17,Team_Passing!C:Z,12,FALSE)</f>
        <v>6.7</v>
      </c>
      <c r="H17" s="26">
        <f>VLOOKUP(A17,Team_Passing!C:Z,7,FALSE)</f>
        <v>1.53</v>
      </c>
      <c r="I17" s="121">
        <f>VLOOKUP(A17,Team_Passing!C:Z,8,FALSE)/100</f>
        <v>4.2999999999999997E-2</v>
      </c>
      <c r="J17" s="119">
        <f>VLOOKUP(A17,Team_Passing!C:Z,17,FALSE)</f>
        <v>2.41</v>
      </c>
      <c r="K17" s="130">
        <f>VLOOKUP(A17,Team_Rushing!C:L,3,FALSE)</f>
        <v>26.5</v>
      </c>
      <c r="L17" s="123">
        <f>VLOOKUP(A17,Team_Rushing!C:L,4,FALSE)</f>
        <v>105.3</v>
      </c>
      <c r="M17" s="122">
        <f>VLOOKUP(A17,Team_Rushing!C:L,7,FALSE)</f>
        <v>4</v>
      </c>
      <c r="N17" s="26">
        <f>VLOOKUP(A17,Team_Rushing!C:L,5,FALSE)</f>
        <v>0.88</v>
      </c>
      <c r="O17" s="129">
        <f t="shared" si="2"/>
        <v>3.3207547169811322E-2</v>
      </c>
      <c r="P17" s="107">
        <f t="shared" si="3"/>
        <v>32.89</v>
      </c>
      <c r="Q17" s="121">
        <f>VLOOKUP(A17,Team_Passing!C:Z,5,FALSE)/100</f>
        <v>0.67299999999999993</v>
      </c>
      <c r="R17" s="122">
        <f>VLOOKUP(A17,Team_Passing!C:Z,3,FALSE)</f>
        <v>23.8</v>
      </c>
      <c r="S17" s="105">
        <f t="shared" si="4"/>
        <v>222.4</v>
      </c>
      <c r="T17" s="108">
        <f t="shared" si="5"/>
        <v>1.53</v>
      </c>
      <c r="U17" s="126">
        <f t="shared" si="6"/>
        <v>327.7</v>
      </c>
      <c r="V17" s="108">
        <f t="shared" si="7"/>
        <v>2.41</v>
      </c>
      <c r="W17" s="138">
        <f t="shared" si="8"/>
        <v>135.86500000000001</v>
      </c>
      <c r="X17" s="124">
        <v>14</v>
      </c>
    </row>
    <row r="18" spans="1:24" ht="12.75">
      <c r="A18" s="27" t="str">
        <f t="shared" si="9"/>
        <v>LAR</v>
      </c>
      <c r="B18" s="117" t="s">
        <v>266</v>
      </c>
      <c r="C18" s="107">
        <f>VLOOKUP(A18,Team_Total!C:AC,5,FALSE)</f>
        <v>61.2</v>
      </c>
      <c r="D18" s="115">
        <f t="shared" si="1"/>
        <v>0.56732026143790848</v>
      </c>
      <c r="E18" s="107">
        <f>VLOOKUP(A18,Team_Passing!C:Z,4,FALSE)</f>
        <v>32.9</v>
      </c>
      <c r="F18" s="105">
        <f>VLOOKUP(A18,Team_Passing!C:Z,6,FALSE)</f>
        <v>227.5</v>
      </c>
      <c r="G18" s="103">
        <f>VLOOKUP(A18,Team_Passing!C:Z,12,FALSE)</f>
        <v>7.3</v>
      </c>
      <c r="H18" s="106">
        <f>VLOOKUP(A18,Team_Passing!C:Z,7,FALSE)</f>
        <v>1.29</v>
      </c>
      <c r="I18" s="104">
        <f>VLOOKUP(A18,Team_Passing!C:Z,8,FALSE)/100</f>
        <v>3.9E-2</v>
      </c>
      <c r="J18" s="119">
        <f>VLOOKUP(A18,Team_Passing!C:Z,17,FALSE)</f>
        <v>1.82</v>
      </c>
      <c r="K18" s="107">
        <f>VLOOKUP(A18,Team_Rushing!C:L,3,FALSE)</f>
        <v>26.5</v>
      </c>
      <c r="L18" s="103">
        <f>VLOOKUP(A18,Team_Rushing!C:L,4,FALSE)</f>
        <v>103.8</v>
      </c>
      <c r="M18" s="103">
        <f>VLOOKUP(A18,Team_Rushing!C:L,7,FALSE)</f>
        <v>3.9</v>
      </c>
      <c r="N18" s="106">
        <f>VLOOKUP(A18,Team_Rushing!C:L,5,FALSE)</f>
        <v>0.88</v>
      </c>
      <c r="O18" s="115">
        <f t="shared" si="2"/>
        <v>3.3207547169811322E-2</v>
      </c>
      <c r="P18" s="107">
        <f t="shared" si="3"/>
        <v>31.08</v>
      </c>
      <c r="Q18" s="104">
        <f>VLOOKUP(A18,Team_Passing!C:Z,5,FALSE)/100</f>
        <v>0.65700000000000003</v>
      </c>
      <c r="R18" s="103">
        <f>VLOOKUP(A18,Team_Passing!C:Z,3,FALSE)</f>
        <v>21.6</v>
      </c>
      <c r="S18" s="105">
        <f t="shared" si="4"/>
        <v>227.5</v>
      </c>
      <c r="T18" s="108">
        <f t="shared" si="5"/>
        <v>1.29</v>
      </c>
      <c r="U18" s="126">
        <f t="shared" si="6"/>
        <v>331.3</v>
      </c>
      <c r="V18" s="108">
        <f t="shared" si="7"/>
        <v>2.17</v>
      </c>
      <c r="W18" s="138">
        <f t="shared" si="8"/>
        <v>135.13</v>
      </c>
      <c r="X18" s="124">
        <v>15</v>
      </c>
    </row>
    <row r="19" spans="1:24" ht="12.75">
      <c r="A19" s="27" t="str">
        <f t="shared" si="9"/>
        <v>DEN</v>
      </c>
      <c r="B19" s="117" t="s">
        <v>289</v>
      </c>
      <c r="C19" s="107">
        <f>VLOOKUP(A19,Team_Total!C:AC,5,FALSE)</f>
        <v>62.1</v>
      </c>
      <c r="D19" s="115">
        <f t="shared" si="1"/>
        <v>0.56215780998389686</v>
      </c>
      <c r="E19" s="107">
        <f>VLOOKUP(A19,Team_Passing!C:Z,4,FALSE)</f>
        <v>33.5</v>
      </c>
      <c r="F19" s="105">
        <f>VLOOKUP(A19,Team_Passing!C:Z,6,FALSE)</f>
        <v>212.4</v>
      </c>
      <c r="G19" s="103">
        <f>VLOOKUP(A19,Team_Passing!C:Z,12,FALSE)</f>
        <v>6.7</v>
      </c>
      <c r="H19" s="106">
        <f>VLOOKUP(A19,Team_Passing!C:Z,7,FALSE)</f>
        <v>1.76</v>
      </c>
      <c r="I19" s="104">
        <f>VLOOKUP(A19,Team_Passing!C:Z,8,FALSE)/100</f>
        <v>5.2999999999999999E-2</v>
      </c>
      <c r="J19" s="119">
        <f>VLOOKUP(A19,Team_Passing!C:Z,17,FALSE)</f>
        <v>1.41</v>
      </c>
      <c r="K19" s="107">
        <f>VLOOKUP(A19,Team_Rushing!C:L,3,FALSE)</f>
        <v>27.1</v>
      </c>
      <c r="L19" s="103">
        <f>VLOOKUP(A19,Team_Rushing!C:L,4,FALSE)</f>
        <v>112.2</v>
      </c>
      <c r="M19" s="103">
        <f>VLOOKUP(A19,Team_Rushing!C:L,7,FALSE)</f>
        <v>4.0999999999999996</v>
      </c>
      <c r="N19" s="106">
        <f>VLOOKUP(A19,Team_Rushing!C:L,5,FALSE)</f>
        <v>0.71</v>
      </c>
      <c r="O19" s="115">
        <f t="shared" si="2"/>
        <v>2.6199261992619925E-2</v>
      </c>
      <c r="P19" s="107">
        <f t="shared" si="3"/>
        <v>32.090000000000003</v>
      </c>
      <c r="Q19" s="104">
        <f>VLOOKUP(A19,Team_Passing!C:Z,5,FALSE)/100</f>
        <v>0.66500000000000004</v>
      </c>
      <c r="R19" s="103">
        <f>VLOOKUP(A19,Team_Passing!C:Z,3,FALSE)</f>
        <v>22.3</v>
      </c>
      <c r="S19" s="105">
        <f t="shared" si="4"/>
        <v>212.4</v>
      </c>
      <c r="T19" s="108">
        <f t="shared" si="5"/>
        <v>1.76</v>
      </c>
      <c r="U19" s="126">
        <f t="shared" si="6"/>
        <v>324.60000000000002</v>
      </c>
      <c r="V19" s="108">
        <f t="shared" si="7"/>
        <v>2.4699999999999998</v>
      </c>
      <c r="W19" s="138">
        <f t="shared" si="8"/>
        <v>134.87</v>
      </c>
      <c r="X19" s="124">
        <v>16</v>
      </c>
    </row>
    <row r="20" spans="1:24" ht="12.75">
      <c r="A20" s="27" t="str">
        <f t="shared" si="9"/>
        <v>LAC</v>
      </c>
      <c r="B20" s="117" t="s">
        <v>279</v>
      </c>
      <c r="C20" s="107">
        <f>VLOOKUP(A20,Team_Total!C:AC,5,FALSE)</f>
        <v>59.8</v>
      </c>
      <c r="D20" s="115">
        <f t="shared" si="1"/>
        <v>0.54498327759197329</v>
      </c>
      <c r="E20" s="107">
        <f>VLOOKUP(A20,Team_Passing!C:Z,4,FALSE)</f>
        <v>30</v>
      </c>
      <c r="F20" s="105">
        <f>VLOOKUP(A20,Team_Passing!C:Z,6,FALSE)</f>
        <v>213.5</v>
      </c>
      <c r="G20" s="103">
        <f>VLOOKUP(A20,Team_Passing!C:Z,12,FALSE)</f>
        <v>7.6</v>
      </c>
      <c r="H20" s="106">
        <f>VLOOKUP(A20,Team_Passing!C:Z,7,FALSE)</f>
        <v>1.35</v>
      </c>
      <c r="I20" s="104">
        <f>VLOOKUP(A20,Team_Passing!C:Z,8,FALSE)/100</f>
        <v>4.4999999999999998E-2</v>
      </c>
      <c r="J20" s="119">
        <f>VLOOKUP(A20,Team_Passing!C:Z,17,FALSE)</f>
        <v>2.59</v>
      </c>
      <c r="K20" s="107">
        <f>VLOOKUP(A20,Team_Rushing!C:L,3,FALSE)</f>
        <v>27.2</v>
      </c>
      <c r="L20" s="103">
        <f>VLOOKUP(A20,Team_Rushing!C:L,4,FALSE)</f>
        <v>110.7</v>
      </c>
      <c r="M20" s="103">
        <f>VLOOKUP(A20,Team_Rushing!C:L,7,FALSE)</f>
        <v>4.0999999999999996</v>
      </c>
      <c r="N20" s="106">
        <f>VLOOKUP(A20,Team_Rushing!C:L,5,FALSE)</f>
        <v>1</v>
      </c>
      <c r="O20" s="115">
        <f t="shared" si="2"/>
        <v>3.6764705882352942E-2</v>
      </c>
      <c r="P20" s="107">
        <f t="shared" si="3"/>
        <v>27.41</v>
      </c>
      <c r="Q20" s="104">
        <f>VLOOKUP(A20,Team_Passing!C:Z,5,FALSE)/100</f>
        <v>0.65900000000000003</v>
      </c>
      <c r="R20" s="103">
        <f>VLOOKUP(A20,Team_Passing!C:Z,3,FALSE)</f>
        <v>19.8</v>
      </c>
      <c r="S20" s="105">
        <f t="shared" si="4"/>
        <v>213.5</v>
      </c>
      <c r="T20" s="108">
        <f t="shared" si="5"/>
        <v>1.35</v>
      </c>
      <c r="U20" s="126">
        <f t="shared" si="6"/>
        <v>324.2</v>
      </c>
      <c r="V20" s="108">
        <f t="shared" si="7"/>
        <v>2.35</v>
      </c>
      <c r="W20" s="138">
        <f t="shared" si="8"/>
        <v>132.57499999999999</v>
      </c>
      <c r="X20" s="124">
        <v>17</v>
      </c>
    </row>
    <row r="21" spans="1:24" ht="12.75">
      <c r="A21" s="27" t="str">
        <f t="shared" si="9"/>
        <v>IND</v>
      </c>
      <c r="B21" s="117" t="s">
        <v>281</v>
      </c>
      <c r="C21" s="107">
        <f>VLOOKUP(A21,Team_Total!C:AC,5,FALSE)</f>
        <v>61.2</v>
      </c>
      <c r="D21" s="115">
        <f t="shared" si="1"/>
        <v>0.52418300653594763</v>
      </c>
      <c r="E21" s="107">
        <f>VLOOKUP(A21,Team_Passing!C:Z,4,FALSE)</f>
        <v>30.2</v>
      </c>
      <c r="F21" s="105">
        <f>VLOOKUP(A21,Team_Passing!C:Z,6,FALSE)</f>
        <v>197.7</v>
      </c>
      <c r="G21" s="103">
        <f>VLOOKUP(A21,Team_Passing!C:Z,12,FALSE)</f>
        <v>7</v>
      </c>
      <c r="H21" s="106">
        <f>VLOOKUP(A21,Team_Passing!C:Z,7,FALSE)</f>
        <v>1.18</v>
      </c>
      <c r="I21" s="104">
        <f>VLOOKUP(A21,Team_Passing!C:Z,8,FALSE)/100</f>
        <v>3.9E-2</v>
      </c>
      <c r="J21" s="119">
        <f>VLOOKUP(A21,Team_Passing!C:Z,17,FALSE)</f>
        <v>1.88</v>
      </c>
      <c r="K21" s="107">
        <f>VLOOKUP(A21,Team_Rushing!C:L,3,FALSE)</f>
        <v>29.2</v>
      </c>
      <c r="L21" s="103">
        <f>VLOOKUP(A21,Team_Rushing!C:L,4,FALSE)</f>
        <v>137.1</v>
      </c>
      <c r="M21" s="103">
        <f>VLOOKUP(A21,Team_Rushing!C:L,7,FALSE)</f>
        <v>4.7</v>
      </c>
      <c r="N21" s="106">
        <f>VLOOKUP(A21,Team_Rushing!C:L,5,FALSE)</f>
        <v>1.18</v>
      </c>
      <c r="O21" s="115">
        <f t="shared" si="2"/>
        <v>4.041095890410959E-2</v>
      </c>
      <c r="P21" s="107">
        <f t="shared" si="3"/>
        <v>28.32</v>
      </c>
      <c r="Q21" s="104">
        <f>VLOOKUP(A21,Team_Passing!C:Z,5,FALSE)/100</f>
        <v>0.56299999999999994</v>
      </c>
      <c r="R21" s="103">
        <f>VLOOKUP(A21,Team_Passing!C:Z,3,FALSE)</f>
        <v>17</v>
      </c>
      <c r="S21" s="105">
        <f t="shared" si="4"/>
        <v>197.7</v>
      </c>
      <c r="T21" s="108">
        <f t="shared" si="5"/>
        <v>1.18</v>
      </c>
      <c r="U21" s="126">
        <f t="shared" si="6"/>
        <v>334.79999999999995</v>
      </c>
      <c r="V21" s="108">
        <f t="shared" si="7"/>
        <v>2.36</v>
      </c>
      <c r="W21" s="138">
        <f t="shared" si="8"/>
        <v>132.23500000000001</v>
      </c>
      <c r="X21" s="124">
        <v>18</v>
      </c>
    </row>
    <row r="22" spans="1:24" ht="12.75">
      <c r="A22" s="27" t="str">
        <f t="shared" si="9"/>
        <v>DAL</v>
      </c>
      <c r="B22" s="117" t="s">
        <v>272</v>
      </c>
      <c r="C22" s="107">
        <f>VLOOKUP(A22,Team_Total!C:AC,5,FALSE)</f>
        <v>64.900000000000006</v>
      </c>
      <c r="D22" s="115">
        <f t="shared" si="1"/>
        <v>0.61232665639445294</v>
      </c>
      <c r="E22" s="107">
        <f>VLOOKUP(A22,Team_Passing!C:Z,4,FALSE)</f>
        <v>37.5</v>
      </c>
      <c r="F22" s="105">
        <f>VLOOKUP(A22,Team_Passing!C:Z,6,FALSE)</f>
        <v>227.2</v>
      </c>
      <c r="G22" s="103">
        <f>VLOOKUP(A22,Team_Passing!C:Z,12,FALSE)</f>
        <v>6.4</v>
      </c>
      <c r="H22" s="106">
        <f>VLOOKUP(A22,Team_Passing!C:Z,7,FALSE)</f>
        <v>1.35</v>
      </c>
      <c r="I22" s="104">
        <f>VLOOKUP(A22,Team_Passing!C:Z,8,FALSE)/100</f>
        <v>3.6000000000000004E-2</v>
      </c>
      <c r="J22" s="119">
        <f>VLOOKUP(A22,Team_Passing!C:Z,17,FALSE)</f>
        <v>2.2400000000000002</v>
      </c>
      <c r="K22" s="107">
        <f>VLOOKUP(A22,Team_Rushing!C:L,3,FALSE)</f>
        <v>25.2</v>
      </c>
      <c r="L22" s="103">
        <f>VLOOKUP(A22,Team_Rushing!C:L,4,FALSE)</f>
        <v>100.3</v>
      </c>
      <c r="M22" s="103">
        <f>VLOOKUP(A22,Team_Rushing!C:L,7,FALSE)</f>
        <v>4</v>
      </c>
      <c r="N22" s="106">
        <f>VLOOKUP(A22,Team_Rushing!C:L,5,FALSE)</f>
        <v>0.35</v>
      </c>
      <c r="O22" s="115">
        <f t="shared" si="2"/>
        <v>1.3888888888888888E-2</v>
      </c>
      <c r="P22" s="107">
        <f t="shared" si="3"/>
        <v>35.26</v>
      </c>
      <c r="Q22" s="104">
        <f>VLOOKUP(A22,Team_Passing!C:Z,5,FALSE)/100</f>
        <v>0.625</v>
      </c>
      <c r="R22" s="103">
        <f>VLOOKUP(A22,Team_Passing!C:Z,3,FALSE)</f>
        <v>23.4</v>
      </c>
      <c r="S22" s="105">
        <f t="shared" si="4"/>
        <v>227.2</v>
      </c>
      <c r="T22" s="108">
        <f t="shared" si="5"/>
        <v>1.35</v>
      </c>
      <c r="U22" s="126">
        <f t="shared" si="6"/>
        <v>327.5</v>
      </c>
      <c r="V22" s="108">
        <f t="shared" si="7"/>
        <v>1.7000000000000002</v>
      </c>
      <c r="W22" s="138">
        <f t="shared" si="8"/>
        <v>131.55499999999998</v>
      </c>
      <c r="X22" s="124">
        <v>19</v>
      </c>
    </row>
    <row r="23" spans="1:24" ht="12.75">
      <c r="A23" s="27" t="str">
        <f t="shared" si="9"/>
        <v>MIA</v>
      </c>
      <c r="B23" s="117" t="s">
        <v>265</v>
      </c>
      <c r="C23" s="107">
        <f>VLOOKUP(A23,Team_Total!C:AC,5,FALSE)</f>
        <v>63.6</v>
      </c>
      <c r="D23" s="115">
        <f t="shared" si="1"/>
        <v>0.58694968553459115</v>
      </c>
      <c r="E23" s="107">
        <f>VLOOKUP(A23,Team_Passing!C:Z,4,FALSE)</f>
        <v>34.799999999999997</v>
      </c>
      <c r="F23" s="105">
        <f>VLOOKUP(A23,Team_Passing!C:Z,6,FALSE)</f>
        <v>219.8</v>
      </c>
      <c r="G23" s="103">
        <f>VLOOKUP(A23,Team_Passing!C:Z,12,FALSE)</f>
        <v>6.8</v>
      </c>
      <c r="H23" s="106">
        <f>VLOOKUP(A23,Team_Passing!C:Z,7,FALSE)</f>
        <v>1.29</v>
      </c>
      <c r="I23" s="104">
        <f>VLOOKUP(A23,Team_Passing!C:Z,8,FALSE)/100</f>
        <v>3.7000000000000005E-2</v>
      </c>
      <c r="J23" s="119">
        <f>VLOOKUP(A23,Team_Passing!C:Z,17,FALSE)</f>
        <v>2.5299999999999998</v>
      </c>
      <c r="K23" s="107">
        <f>VLOOKUP(A23,Team_Rushing!C:L,3,FALSE)</f>
        <v>26.4</v>
      </c>
      <c r="L23" s="103">
        <f>VLOOKUP(A23,Team_Rushing!C:L,4,FALSE)</f>
        <v>105.6</v>
      </c>
      <c r="M23" s="103">
        <f>VLOOKUP(A23,Team_Rushing!C:L,7,FALSE)</f>
        <v>4</v>
      </c>
      <c r="N23" s="106">
        <f>VLOOKUP(A23,Team_Rushing!C:L,5,FALSE)</f>
        <v>0.71</v>
      </c>
      <c r="O23" s="115">
        <f t="shared" si="2"/>
        <v>2.6893939393939394E-2</v>
      </c>
      <c r="P23" s="107">
        <f t="shared" si="3"/>
        <v>32.269999999999996</v>
      </c>
      <c r="Q23" s="104">
        <f>VLOOKUP(A23,Team_Passing!C:Z,5,FALSE)/100</f>
        <v>0.69900000000000007</v>
      </c>
      <c r="R23" s="103">
        <f>VLOOKUP(A23,Team_Passing!C:Z,3,FALSE)</f>
        <v>24.3</v>
      </c>
      <c r="S23" s="105">
        <f t="shared" si="4"/>
        <v>219.8</v>
      </c>
      <c r="T23" s="108">
        <f t="shared" si="5"/>
        <v>1.29</v>
      </c>
      <c r="U23" s="126">
        <f t="shared" si="6"/>
        <v>325.39999999999998</v>
      </c>
      <c r="V23" s="108">
        <f t="shared" si="7"/>
        <v>2</v>
      </c>
      <c r="W23" s="138">
        <f t="shared" si="8"/>
        <v>131.48000000000002</v>
      </c>
      <c r="X23" s="124">
        <v>20</v>
      </c>
    </row>
    <row r="24" spans="1:24" ht="12.75">
      <c r="A24" s="27" t="str">
        <f t="shared" si="9"/>
        <v>NYJ</v>
      </c>
      <c r="B24" s="117" t="s">
        <v>275</v>
      </c>
      <c r="C24" s="107">
        <f>VLOOKUP(A24,Team_Total!C:AC,5,FALSE)</f>
        <v>59.4</v>
      </c>
      <c r="D24" s="115">
        <f t="shared" si="1"/>
        <v>0.64057239057239068</v>
      </c>
      <c r="E24" s="107">
        <f>VLOOKUP(A24,Team_Passing!C:Z,4,FALSE)</f>
        <v>35.700000000000003</v>
      </c>
      <c r="F24" s="105">
        <f>VLOOKUP(A24,Team_Passing!C:Z,6,FALSE)</f>
        <v>218.5</v>
      </c>
      <c r="G24" s="103">
        <f>VLOOKUP(A24,Team_Passing!C:Z,12,FALSE)</f>
        <v>6.6</v>
      </c>
      <c r="H24" s="106">
        <f>VLOOKUP(A24,Team_Passing!C:Z,7,FALSE)</f>
        <v>1.82</v>
      </c>
      <c r="I24" s="104">
        <f>VLOOKUP(A24,Team_Passing!C:Z,8,FALSE)/100</f>
        <v>5.0999999999999997E-2</v>
      </c>
      <c r="J24" s="119">
        <f>VLOOKUP(A24,Team_Passing!C:Z,17,FALSE)</f>
        <v>2.35</v>
      </c>
      <c r="K24" s="107">
        <f>VLOOKUP(A24,Team_Rushing!C:L,3,FALSE)</f>
        <v>21.4</v>
      </c>
      <c r="L24" s="103">
        <f>VLOOKUP(A24,Team_Rushing!C:L,4,FALSE)</f>
        <v>91.8</v>
      </c>
      <c r="M24" s="103">
        <f>VLOOKUP(A24,Team_Rushing!C:L,7,FALSE)</f>
        <v>4.3</v>
      </c>
      <c r="N24" s="106">
        <f>VLOOKUP(A24,Team_Rushing!C:L,5,FALSE)</f>
        <v>0.47</v>
      </c>
      <c r="O24" s="115">
        <f t="shared" si="2"/>
        <v>2.1962616822429906E-2</v>
      </c>
      <c r="P24" s="107">
        <f t="shared" si="3"/>
        <v>33.35</v>
      </c>
      <c r="Q24" s="104">
        <f>VLOOKUP(A24,Team_Passing!C:Z,5,FALSE)/100</f>
        <v>0.63400000000000001</v>
      </c>
      <c r="R24" s="103">
        <f>VLOOKUP(A24,Team_Passing!C:Z,3,FALSE)</f>
        <v>22.6</v>
      </c>
      <c r="S24" s="105">
        <f t="shared" si="4"/>
        <v>218.5</v>
      </c>
      <c r="T24" s="108">
        <f t="shared" si="5"/>
        <v>1.82</v>
      </c>
      <c r="U24" s="126">
        <f t="shared" si="6"/>
        <v>310.3</v>
      </c>
      <c r="V24" s="108">
        <f t="shared" si="7"/>
        <v>2.29</v>
      </c>
      <c r="W24" s="138">
        <f t="shared" si="8"/>
        <v>131.36999999999998</v>
      </c>
      <c r="X24" s="124">
        <v>21</v>
      </c>
    </row>
    <row r="25" spans="1:24" ht="12.75">
      <c r="A25" s="27" t="str">
        <f t="shared" si="9"/>
        <v>NO</v>
      </c>
      <c r="B25" s="117" t="s">
        <v>286</v>
      </c>
      <c r="C25" s="107">
        <f>VLOOKUP(A25,Team_Total!C:AC,5,FALSE)</f>
        <v>60.7</v>
      </c>
      <c r="D25" s="115">
        <f t="shared" si="1"/>
        <v>0.56968698517298177</v>
      </c>
      <c r="E25" s="107">
        <f>VLOOKUP(A25,Team_Passing!C:Z,4,FALSE)</f>
        <v>32.4</v>
      </c>
      <c r="F25" s="105">
        <f>VLOOKUP(A25,Team_Passing!C:Z,6,FALSE)</f>
        <v>205.2</v>
      </c>
      <c r="G25" s="103">
        <f>VLOOKUP(A25,Team_Passing!C:Z,12,FALSE)</f>
        <v>6.8</v>
      </c>
      <c r="H25" s="106">
        <f>VLOOKUP(A25,Team_Passing!C:Z,7,FALSE)</f>
        <v>1.24</v>
      </c>
      <c r="I25" s="104">
        <f>VLOOKUP(A25,Team_Passing!C:Z,8,FALSE)/100</f>
        <v>3.7999999999999999E-2</v>
      </c>
      <c r="J25" s="119">
        <f>VLOOKUP(A25,Team_Passing!C:Z,17,FALSE)</f>
        <v>2.1800000000000002</v>
      </c>
      <c r="K25" s="107">
        <f>VLOOKUP(A25,Team_Rushing!C:L,3,FALSE)</f>
        <v>26.1</v>
      </c>
      <c r="L25" s="103">
        <f>VLOOKUP(A25,Team_Rushing!C:L,4,FALSE)</f>
        <v>114.9</v>
      </c>
      <c r="M25" s="103">
        <f>VLOOKUP(A25,Team_Rushing!C:L,7,FALSE)</f>
        <v>4.4000000000000004</v>
      </c>
      <c r="N25" s="106">
        <f>VLOOKUP(A25,Team_Rushing!C:L,5,FALSE)</f>
        <v>0.88</v>
      </c>
      <c r="O25" s="115">
        <f t="shared" si="2"/>
        <v>3.3716475095785438E-2</v>
      </c>
      <c r="P25" s="107">
        <f t="shared" si="3"/>
        <v>30.22</v>
      </c>
      <c r="Q25" s="104">
        <f>VLOOKUP(A25,Team_Passing!C:Z,5,FALSE)/100</f>
        <v>0.61699999999999999</v>
      </c>
      <c r="R25" s="103">
        <f>VLOOKUP(A25,Team_Passing!C:Z,3,FALSE)</f>
        <v>20</v>
      </c>
      <c r="S25" s="105">
        <f t="shared" si="4"/>
        <v>205.2</v>
      </c>
      <c r="T25" s="108">
        <f t="shared" si="5"/>
        <v>1.24</v>
      </c>
      <c r="U25" s="126">
        <f t="shared" si="6"/>
        <v>320.10000000000002</v>
      </c>
      <c r="V25" s="108">
        <f t="shared" si="7"/>
        <v>2.12</v>
      </c>
      <c r="W25" s="138">
        <f t="shared" si="8"/>
        <v>128.48500000000001</v>
      </c>
      <c r="X25" s="124">
        <v>22</v>
      </c>
    </row>
    <row r="26" spans="1:24" ht="12.75">
      <c r="A26" s="27" t="str">
        <f t="shared" si="9"/>
        <v>HOU</v>
      </c>
      <c r="B26" s="117" t="s">
        <v>268</v>
      </c>
      <c r="C26" s="107">
        <f>VLOOKUP(A26,Team_Total!C:AC,5,FALSE)</f>
        <v>62.2</v>
      </c>
      <c r="D26" s="115">
        <f t="shared" si="1"/>
        <v>0.5897106109324759</v>
      </c>
      <c r="E26" s="107">
        <f>VLOOKUP(A26,Team_Passing!C:Z,4,FALSE)</f>
        <v>33.5</v>
      </c>
      <c r="F26" s="105">
        <f>VLOOKUP(A26,Team_Passing!C:Z,6,FALSE)</f>
        <v>207.4</v>
      </c>
      <c r="G26" s="103">
        <f>VLOOKUP(A26,Team_Passing!C:Z,12,FALSE)</f>
        <v>6.9</v>
      </c>
      <c r="H26" s="106">
        <f>VLOOKUP(A26,Team_Passing!C:Z,7,FALSE)</f>
        <v>1.18</v>
      </c>
      <c r="I26" s="104">
        <f>VLOOKUP(A26,Team_Passing!C:Z,8,FALSE)/100</f>
        <v>3.5000000000000003E-2</v>
      </c>
      <c r="J26" s="119">
        <f>VLOOKUP(A26,Team_Passing!C:Z,17,FALSE)</f>
        <v>3.18</v>
      </c>
      <c r="K26" s="107">
        <f>VLOOKUP(A26,Team_Rushing!C:L,3,FALSE)</f>
        <v>25.5</v>
      </c>
      <c r="L26" s="103">
        <f>VLOOKUP(A26,Team_Rushing!C:L,4,FALSE)</f>
        <v>112.3</v>
      </c>
      <c r="M26" s="103">
        <f>VLOOKUP(A26,Team_Rushing!C:L,7,FALSE)</f>
        <v>4.4000000000000004</v>
      </c>
      <c r="N26" s="106">
        <f>VLOOKUP(A26,Team_Rushing!C:L,5,FALSE)</f>
        <v>0.88</v>
      </c>
      <c r="O26" s="115">
        <f t="shared" si="2"/>
        <v>3.4509803921568626E-2</v>
      </c>
      <c r="P26" s="107">
        <f t="shared" si="3"/>
        <v>30.32</v>
      </c>
      <c r="Q26" s="104">
        <f>VLOOKUP(A26,Team_Passing!C:Z,5,FALSE)/100</f>
        <v>0.626</v>
      </c>
      <c r="R26" s="103">
        <f>VLOOKUP(A26,Team_Passing!C:Z,3,FALSE)</f>
        <v>21</v>
      </c>
      <c r="S26" s="105">
        <f t="shared" si="4"/>
        <v>207.4</v>
      </c>
      <c r="T26" s="108">
        <f t="shared" si="5"/>
        <v>1.18</v>
      </c>
      <c r="U26" s="126">
        <f t="shared" si="6"/>
        <v>319.7</v>
      </c>
      <c r="V26" s="108">
        <f t="shared" si="7"/>
        <v>2.06</v>
      </c>
      <c r="W26" s="138">
        <f t="shared" si="8"/>
        <v>128.11500000000001</v>
      </c>
      <c r="X26" s="124">
        <v>23</v>
      </c>
    </row>
    <row r="27" spans="1:24" ht="12.75">
      <c r="A27" s="27" t="str">
        <f t="shared" si="9"/>
        <v>PIT</v>
      </c>
      <c r="B27" s="117" t="s">
        <v>284</v>
      </c>
      <c r="C27" s="107">
        <f>VLOOKUP(A27,Team_Total!C:AC,5,FALSE)</f>
        <v>63.6</v>
      </c>
      <c r="D27" s="115">
        <f t="shared" si="1"/>
        <v>0.50754716981132075</v>
      </c>
      <c r="E27" s="107">
        <f>VLOOKUP(A27,Team_Passing!C:Z,4,FALSE)</f>
        <v>29.4</v>
      </c>
      <c r="F27" s="105">
        <f>VLOOKUP(A27,Team_Passing!C:Z,6,FALSE)</f>
        <v>192</v>
      </c>
      <c r="G27" s="103">
        <f>VLOOKUP(A27,Team_Passing!C:Z,12,FALSE)</f>
        <v>7.2</v>
      </c>
      <c r="H27" s="106">
        <f>VLOOKUP(A27,Team_Passing!C:Z,7,FALSE)</f>
        <v>1.24</v>
      </c>
      <c r="I27" s="104">
        <f>VLOOKUP(A27,Team_Passing!C:Z,8,FALSE)/100</f>
        <v>4.2000000000000003E-2</v>
      </c>
      <c r="J27" s="119">
        <f>VLOOKUP(A27,Team_Passing!C:Z,17,FALSE)</f>
        <v>2.88</v>
      </c>
      <c r="K27" s="107">
        <f>VLOOKUP(A27,Team_Rushing!C:L,3,FALSE)</f>
        <v>31.4</v>
      </c>
      <c r="L27" s="103">
        <f>VLOOKUP(A27,Team_Rushing!C:L,4,FALSE)</f>
        <v>127.4</v>
      </c>
      <c r="M27" s="103">
        <f>VLOOKUP(A27,Team_Rushing!C:L,7,FALSE)</f>
        <v>4.0999999999999996</v>
      </c>
      <c r="N27" s="106">
        <f>VLOOKUP(A27,Team_Rushing!C:L,5,FALSE)</f>
        <v>0.82</v>
      </c>
      <c r="O27" s="115">
        <f t="shared" si="2"/>
        <v>2.6114649681528664E-2</v>
      </c>
      <c r="P27" s="107">
        <f t="shared" si="3"/>
        <v>26.52</v>
      </c>
      <c r="Q27" s="104">
        <f>VLOOKUP(A27,Team_Passing!C:Z,5,FALSE)/100</f>
        <v>0.64300000000000002</v>
      </c>
      <c r="R27" s="103">
        <f>VLOOKUP(A27,Team_Passing!C:Z,3,FALSE)</f>
        <v>18.899999999999999</v>
      </c>
      <c r="S27" s="105">
        <f t="shared" si="4"/>
        <v>192</v>
      </c>
      <c r="T27" s="108">
        <f t="shared" si="5"/>
        <v>1.24</v>
      </c>
      <c r="U27" s="126">
        <f t="shared" si="6"/>
        <v>319.39999999999998</v>
      </c>
      <c r="V27" s="108">
        <f t="shared" si="7"/>
        <v>2.06</v>
      </c>
      <c r="W27" s="138">
        <f t="shared" si="8"/>
        <v>125.97</v>
      </c>
      <c r="X27" s="124">
        <v>24</v>
      </c>
    </row>
    <row r="28" spans="1:24" ht="12.75">
      <c r="A28" s="27" t="str">
        <f t="shared" si="9"/>
        <v>LV</v>
      </c>
      <c r="B28" s="117" t="s">
        <v>288</v>
      </c>
      <c r="C28" s="107">
        <f>VLOOKUP(A28,Team_Total!C:AC,5,FALSE)</f>
        <v>62.6</v>
      </c>
      <c r="D28" s="115">
        <f t="shared" si="1"/>
        <v>0.64440894568690088</v>
      </c>
      <c r="E28" s="107">
        <f>VLOOKUP(A28,Team_Passing!C:Z,4,FALSE)</f>
        <v>37.4</v>
      </c>
      <c r="F28" s="105">
        <f>VLOOKUP(A28,Team_Passing!C:Z,6,FALSE)</f>
        <v>223.4</v>
      </c>
      <c r="G28" s="103">
        <f>VLOOKUP(A28,Team_Passing!C:Z,12,FALSE)</f>
        <v>6.5</v>
      </c>
      <c r="H28" s="106">
        <f>VLOOKUP(A28,Team_Passing!C:Z,7,FALSE)</f>
        <v>1.1200000000000001</v>
      </c>
      <c r="I28" s="104">
        <f>VLOOKUP(A28,Team_Passing!C:Z,8,FALSE)/100</f>
        <v>0.03</v>
      </c>
      <c r="J28" s="119">
        <f>VLOOKUP(A28,Team_Passing!C:Z,17,FALSE)</f>
        <v>2.94</v>
      </c>
      <c r="K28" s="107">
        <f>VLOOKUP(A28,Team_Rushing!C:L,3,FALSE)</f>
        <v>22.4</v>
      </c>
      <c r="L28" s="103">
        <f>VLOOKUP(A28,Team_Rushing!C:L,4,FALSE)</f>
        <v>79.8</v>
      </c>
      <c r="M28" s="103">
        <f>VLOOKUP(A28,Team_Rushing!C:L,7,FALSE)</f>
        <v>3.6</v>
      </c>
      <c r="N28" s="106">
        <f>VLOOKUP(A28,Team_Rushing!C:L,5,FALSE)</f>
        <v>0.59</v>
      </c>
      <c r="O28" s="115">
        <f t="shared" si="2"/>
        <v>2.6339285714285714E-2</v>
      </c>
      <c r="P28" s="107">
        <f t="shared" si="3"/>
        <v>34.46</v>
      </c>
      <c r="Q28" s="104">
        <f>VLOOKUP(A28,Team_Passing!C:Z,5,FALSE)/100</f>
        <v>0.64599999999999991</v>
      </c>
      <c r="R28" s="103">
        <f>VLOOKUP(A28,Team_Passing!C:Z,3,FALSE)</f>
        <v>24.1</v>
      </c>
      <c r="S28" s="105">
        <f t="shared" si="4"/>
        <v>223.4</v>
      </c>
      <c r="T28" s="108">
        <f t="shared" si="5"/>
        <v>1.1200000000000001</v>
      </c>
      <c r="U28" s="126">
        <f t="shared" si="6"/>
        <v>303.2</v>
      </c>
      <c r="V28" s="108">
        <f t="shared" si="7"/>
        <v>1.71</v>
      </c>
      <c r="W28" s="138">
        <f t="shared" si="8"/>
        <v>124.05</v>
      </c>
      <c r="X28" s="124">
        <v>25</v>
      </c>
    </row>
    <row r="29" spans="1:24" ht="12.75">
      <c r="A29" s="27" t="str">
        <f t="shared" si="9"/>
        <v>JAX</v>
      </c>
      <c r="B29" s="117" t="s">
        <v>278</v>
      </c>
      <c r="C29" s="107">
        <f>VLOOKUP(A29,Team_Total!C:AC,5,FALSE)</f>
        <v>58.4</v>
      </c>
      <c r="D29" s="115">
        <f t="shared" si="1"/>
        <v>0.58184931506849324</v>
      </c>
      <c r="E29" s="107">
        <f>VLOOKUP(A29,Team_Passing!C:Z,4,FALSE)</f>
        <v>32.1</v>
      </c>
      <c r="F29" s="105">
        <f>VLOOKUP(A29,Team_Passing!C:Z,6,FALSE)</f>
        <v>204.5</v>
      </c>
      <c r="G29" s="103">
        <f>VLOOKUP(A29,Team_Passing!C:Z,12,FALSE)</f>
        <v>6.8</v>
      </c>
      <c r="H29" s="106">
        <f>VLOOKUP(A29,Team_Passing!C:Z,7,FALSE)</f>
        <v>1.1200000000000001</v>
      </c>
      <c r="I29" s="104">
        <f>VLOOKUP(A29,Team_Passing!C:Z,8,FALSE)/100</f>
        <v>3.5000000000000003E-2</v>
      </c>
      <c r="J29" s="119">
        <f>VLOOKUP(A29,Team_Passing!C:Z,17,FALSE)</f>
        <v>1.88</v>
      </c>
      <c r="K29" s="107">
        <f>VLOOKUP(A29,Team_Rushing!C:L,3,FALSE)</f>
        <v>24.4</v>
      </c>
      <c r="L29" s="103">
        <f>VLOOKUP(A29,Team_Rushing!C:L,4,FALSE)</f>
        <v>101.7</v>
      </c>
      <c r="M29" s="103">
        <f>VLOOKUP(A29,Team_Rushing!C:L,7,FALSE)</f>
        <v>4.2</v>
      </c>
      <c r="N29" s="106">
        <f>VLOOKUP(A29,Team_Rushing!C:L,5,FALSE)</f>
        <v>0.76</v>
      </c>
      <c r="O29" s="115">
        <f t="shared" si="2"/>
        <v>3.1147540983606559E-2</v>
      </c>
      <c r="P29" s="107">
        <f t="shared" si="3"/>
        <v>30.220000000000002</v>
      </c>
      <c r="Q29" s="104">
        <f>VLOOKUP(A29,Team_Passing!C:Z,5,FALSE)/100</f>
        <v>0.628</v>
      </c>
      <c r="R29" s="103">
        <f>VLOOKUP(A29,Team_Passing!C:Z,3,FALSE)</f>
        <v>20.2</v>
      </c>
      <c r="S29" s="105">
        <f t="shared" si="4"/>
        <v>204.5</v>
      </c>
      <c r="T29" s="108">
        <f t="shared" si="5"/>
        <v>1.1200000000000001</v>
      </c>
      <c r="U29" s="126">
        <f t="shared" si="6"/>
        <v>306.2</v>
      </c>
      <c r="V29" s="108">
        <f t="shared" si="7"/>
        <v>1.8800000000000001</v>
      </c>
      <c r="W29" s="138">
        <f t="shared" si="8"/>
        <v>122.985</v>
      </c>
      <c r="X29" s="124">
        <v>26</v>
      </c>
    </row>
    <row r="30" spans="1:24" ht="12.75">
      <c r="A30" s="27" t="str">
        <f t="shared" si="9"/>
        <v>TEN</v>
      </c>
      <c r="B30" s="117" t="s">
        <v>291</v>
      </c>
      <c r="C30" s="107">
        <f>VLOOKUP(A30,Team_Total!C:AC,5,FALSE)</f>
        <v>60.7</v>
      </c>
      <c r="D30" s="115">
        <f t="shared" si="1"/>
        <v>0.56441515650741347</v>
      </c>
      <c r="E30" s="107">
        <f>VLOOKUP(A30,Team_Passing!C:Z,4,FALSE)</f>
        <v>31.2</v>
      </c>
      <c r="F30" s="105">
        <f>VLOOKUP(A30,Team_Passing!C:Z,6,FALSE)</f>
        <v>195.1</v>
      </c>
      <c r="G30" s="103">
        <f>VLOOKUP(A30,Team_Passing!C:Z,12,FALSE)</f>
        <v>6.8</v>
      </c>
      <c r="H30" s="106">
        <f>VLOOKUP(A30,Team_Passing!C:Z,7,FALSE)</f>
        <v>1.29</v>
      </c>
      <c r="I30" s="104">
        <f>VLOOKUP(A30,Team_Passing!C:Z,8,FALSE)/100</f>
        <v>4.2000000000000003E-2</v>
      </c>
      <c r="J30" s="119">
        <f>VLOOKUP(A30,Team_Passing!C:Z,17,FALSE)</f>
        <v>3.06</v>
      </c>
      <c r="K30" s="107">
        <f>VLOOKUP(A30,Team_Rushing!C:L,3,FALSE)</f>
        <v>26.5</v>
      </c>
      <c r="L30" s="103">
        <f>VLOOKUP(A30,Team_Rushing!C:L,4,FALSE)</f>
        <v>109.1</v>
      </c>
      <c r="M30" s="103">
        <f>VLOOKUP(A30,Team_Rushing!C:L,7,FALSE)</f>
        <v>4.0999999999999996</v>
      </c>
      <c r="N30" s="106">
        <f>VLOOKUP(A30,Team_Rushing!C:L,5,FALSE)</f>
        <v>0.65</v>
      </c>
      <c r="O30" s="115">
        <f t="shared" si="2"/>
        <v>2.4528301886792454E-2</v>
      </c>
      <c r="P30" s="107">
        <f t="shared" si="3"/>
        <v>28.14</v>
      </c>
      <c r="Q30" s="104">
        <f>VLOOKUP(A30,Team_Passing!C:Z,5,FALSE)/100</f>
        <v>0.63400000000000001</v>
      </c>
      <c r="R30" s="103">
        <f>VLOOKUP(A30,Team_Passing!C:Z,3,FALSE)</f>
        <v>19.8</v>
      </c>
      <c r="S30" s="105">
        <f t="shared" si="4"/>
        <v>195.1</v>
      </c>
      <c r="T30" s="108">
        <f t="shared" si="5"/>
        <v>1.29</v>
      </c>
      <c r="U30" s="126">
        <f t="shared" si="6"/>
        <v>304.2</v>
      </c>
      <c r="V30" s="108">
        <f t="shared" si="7"/>
        <v>1.94</v>
      </c>
      <c r="W30" s="138">
        <f t="shared" si="8"/>
        <v>122.11499999999999</v>
      </c>
      <c r="X30" s="124">
        <v>27</v>
      </c>
    </row>
    <row r="31" spans="1:24" ht="12.75">
      <c r="A31" s="27" t="str">
        <f t="shared" si="9"/>
        <v>CAR</v>
      </c>
      <c r="B31" s="117" t="s">
        <v>293</v>
      </c>
      <c r="C31" s="107">
        <f>VLOOKUP(A31,Team_Total!C:AC,5,FALSE)</f>
        <v>58.4</v>
      </c>
      <c r="D31" s="115">
        <f t="shared" si="1"/>
        <v>0.5876712328767123</v>
      </c>
      <c r="E31" s="107">
        <f>VLOOKUP(A31,Team_Passing!C:Z,4,FALSE)</f>
        <v>32.200000000000003</v>
      </c>
      <c r="F31" s="105">
        <f>VLOOKUP(A31,Team_Passing!C:Z,6,FALSE)</f>
        <v>187.5</v>
      </c>
      <c r="G31" s="103">
        <f>VLOOKUP(A31,Team_Passing!C:Z,12,FALSE)</f>
        <v>6.2</v>
      </c>
      <c r="H31" s="106">
        <f>VLOOKUP(A31,Team_Passing!C:Z,7,FALSE)</f>
        <v>1.29</v>
      </c>
      <c r="I31" s="104">
        <f>VLOOKUP(A31,Team_Passing!C:Z,8,FALSE)/100</f>
        <v>0.04</v>
      </c>
      <c r="J31" s="119">
        <f>VLOOKUP(A31,Team_Passing!C:Z,17,FALSE)</f>
        <v>2.12</v>
      </c>
      <c r="K31" s="107">
        <f>VLOOKUP(A31,Team_Rushing!C:L,3,FALSE)</f>
        <v>24.1</v>
      </c>
      <c r="L31" s="103">
        <f>VLOOKUP(A31,Team_Rushing!C:L,4,FALSE)</f>
        <v>110.5</v>
      </c>
      <c r="M31" s="103">
        <f>VLOOKUP(A31,Team_Rushing!C:L,7,FALSE)</f>
        <v>4.5999999999999996</v>
      </c>
      <c r="N31" s="106">
        <f>VLOOKUP(A31,Team_Rushing!C:L,5,FALSE)</f>
        <v>1.06</v>
      </c>
      <c r="O31" s="115">
        <f t="shared" si="2"/>
        <v>4.3983402489626552E-2</v>
      </c>
      <c r="P31" s="107">
        <f t="shared" si="3"/>
        <v>30.080000000000002</v>
      </c>
      <c r="Q31" s="104">
        <f>VLOOKUP(A31,Team_Passing!C:Z,5,FALSE)/100</f>
        <v>0.623</v>
      </c>
      <c r="R31" s="103">
        <f>VLOOKUP(A31,Team_Passing!C:Z,3,FALSE)</f>
        <v>20.100000000000001</v>
      </c>
      <c r="S31" s="105">
        <f t="shared" si="4"/>
        <v>187.5</v>
      </c>
      <c r="T31" s="108">
        <f t="shared" si="5"/>
        <v>1.29</v>
      </c>
      <c r="U31" s="126">
        <f t="shared" si="6"/>
        <v>298</v>
      </c>
      <c r="V31" s="108">
        <f t="shared" si="7"/>
        <v>2.35</v>
      </c>
      <c r="W31" s="138">
        <f t="shared" si="8"/>
        <v>121.88499999999999</v>
      </c>
      <c r="X31" s="124">
        <v>28</v>
      </c>
    </row>
    <row r="32" spans="1:24" ht="12.75">
      <c r="A32" s="27" t="str">
        <f t="shared" si="9"/>
        <v>CLE</v>
      </c>
      <c r="B32" s="117" t="s">
        <v>280</v>
      </c>
      <c r="C32" s="107">
        <f>VLOOKUP(A32,Team_Total!C:AC,5,FALSE)</f>
        <v>65.8</v>
      </c>
      <c r="D32" s="115">
        <f t="shared" si="1"/>
        <v>0.6501519756838906</v>
      </c>
      <c r="E32" s="107">
        <f>VLOOKUP(A32,Team_Passing!C:Z,4,FALSE)</f>
        <v>38.9</v>
      </c>
      <c r="F32" s="105">
        <f>VLOOKUP(A32,Team_Passing!C:Z,6,FALSE)</f>
        <v>206.2</v>
      </c>
      <c r="G32" s="103">
        <f>VLOOKUP(A32,Team_Passing!C:Z,12,FALSE)</f>
        <v>5.9</v>
      </c>
      <c r="H32" s="106">
        <f>VLOOKUP(A32,Team_Passing!C:Z,7,FALSE)</f>
        <v>1.1200000000000001</v>
      </c>
      <c r="I32" s="104">
        <f>VLOOKUP(A32,Team_Passing!C:Z,8,FALSE)/100</f>
        <v>2.8999999999999998E-2</v>
      </c>
      <c r="J32" s="119">
        <f>VLOOKUP(A32,Team_Passing!C:Z,17,FALSE)</f>
        <v>3.88</v>
      </c>
      <c r="K32" s="107">
        <f>VLOOKUP(A32,Team_Rushing!C:L,3,FALSE)</f>
        <v>23</v>
      </c>
      <c r="L32" s="103">
        <f>VLOOKUP(A32,Team_Rushing!C:L,4,FALSE)</f>
        <v>94.6</v>
      </c>
      <c r="M32" s="103">
        <f>VLOOKUP(A32,Team_Rushing!C:L,7,FALSE)</f>
        <v>4.0999999999999996</v>
      </c>
      <c r="N32" s="106">
        <f>VLOOKUP(A32,Team_Rushing!C:L,5,FALSE)</f>
        <v>0.47</v>
      </c>
      <c r="O32" s="115">
        <f t="shared" si="2"/>
        <v>2.0434782608695651E-2</v>
      </c>
      <c r="P32" s="107">
        <f t="shared" si="3"/>
        <v>35.019999999999996</v>
      </c>
      <c r="Q32" s="104">
        <f>VLOOKUP(A32,Team_Passing!C:Z,5,FALSE)/100</f>
        <v>0.59799999999999998</v>
      </c>
      <c r="R32" s="103">
        <f>VLOOKUP(A32,Team_Passing!C:Z,3,FALSE)</f>
        <v>23.2</v>
      </c>
      <c r="S32" s="105">
        <f t="shared" si="4"/>
        <v>206.2</v>
      </c>
      <c r="T32" s="108">
        <f t="shared" si="5"/>
        <v>1.1200000000000001</v>
      </c>
      <c r="U32" s="126">
        <f t="shared" si="6"/>
        <v>300.79999999999995</v>
      </c>
      <c r="V32" s="108">
        <f t="shared" si="7"/>
        <v>1.59</v>
      </c>
      <c r="W32" s="138">
        <f t="shared" si="8"/>
        <v>120.14999999999999</v>
      </c>
      <c r="X32" s="124">
        <v>29</v>
      </c>
    </row>
    <row r="33" spans="1:24" ht="12.75">
      <c r="A33" s="27" t="str">
        <f t="shared" si="9"/>
        <v>NYG</v>
      </c>
      <c r="B33" s="117" t="s">
        <v>287</v>
      </c>
      <c r="C33" s="107">
        <f>VLOOKUP(A33,Team_Total!C:AC,5,FALSE)</f>
        <v>62.5</v>
      </c>
      <c r="D33" s="115">
        <f t="shared" si="1"/>
        <v>0.60192000000000001</v>
      </c>
      <c r="E33" s="107">
        <f>VLOOKUP(A33,Team_Passing!C:Z,4,FALSE)</f>
        <v>34.799999999999997</v>
      </c>
      <c r="F33" s="105">
        <f>VLOOKUP(A33,Team_Passing!C:Z,6,FALSE)</f>
        <v>189.9</v>
      </c>
      <c r="G33" s="103">
        <f>VLOOKUP(A33,Team_Passing!C:Z,12,FALSE)</f>
        <v>6</v>
      </c>
      <c r="H33" s="106">
        <f>VLOOKUP(A33,Team_Passing!C:Z,7,FALSE)</f>
        <v>0.88</v>
      </c>
      <c r="I33" s="104">
        <f>VLOOKUP(A33,Team_Passing!C:Z,8,FALSE)/100</f>
        <v>2.5000000000000001E-2</v>
      </c>
      <c r="J33" s="119">
        <f>VLOOKUP(A33,Team_Passing!C:Z,17,FALSE)</f>
        <v>2.82</v>
      </c>
      <c r="K33" s="107">
        <f>VLOOKUP(A33,Team_Rushing!C:L,3,FALSE)</f>
        <v>24.9</v>
      </c>
      <c r="L33" s="103">
        <f>VLOOKUP(A33,Team_Rushing!C:L,4,FALSE)</f>
        <v>104.9</v>
      </c>
      <c r="M33" s="103">
        <f>VLOOKUP(A33,Team_Rushing!C:L,7,FALSE)</f>
        <v>4.2</v>
      </c>
      <c r="N33" s="106">
        <f>VLOOKUP(A33,Team_Rushing!C:L,5,FALSE)</f>
        <v>0.76</v>
      </c>
      <c r="O33" s="115">
        <f t="shared" si="2"/>
        <v>3.0522088353413655E-2</v>
      </c>
      <c r="P33" s="107">
        <f t="shared" si="3"/>
        <v>31.979999999999997</v>
      </c>
      <c r="Q33" s="104">
        <f>VLOOKUP(A33,Team_Passing!C:Z,5,FALSE)/100</f>
        <v>0.61899999999999999</v>
      </c>
      <c r="R33" s="103">
        <f>VLOOKUP(A33,Team_Passing!C:Z,3,FALSE)</f>
        <v>21.5</v>
      </c>
      <c r="S33" s="105">
        <f t="shared" si="4"/>
        <v>189.9</v>
      </c>
      <c r="T33" s="108">
        <f t="shared" si="5"/>
        <v>0.88</v>
      </c>
      <c r="U33" s="126">
        <f t="shared" si="6"/>
        <v>294.8</v>
      </c>
      <c r="V33" s="108">
        <f t="shared" si="7"/>
        <v>1.6400000000000001</v>
      </c>
      <c r="W33" s="138">
        <f t="shared" si="8"/>
        <v>115.54500000000002</v>
      </c>
      <c r="X33" s="124">
        <v>30</v>
      </c>
    </row>
    <row r="34" spans="1:24" ht="12.75">
      <c r="A34" s="27" t="str">
        <f t="shared" si="9"/>
        <v>CHI</v>
      </c>
      <c r="B34" s="117" t="s">
        <v>274</v>
      </c>
      <c r="C34" s="107">
        <f>VLOOKUP(A34,Team_Total!C:AC,5,FALSE)</f>
        <v>62.6</v>
      </c>
      <c r="D34" s="115">
        <f t="shared" si="1"/>
        <v>0.59584664536741205</v>
      </c>
      <c r="E34" s="107">
        <f>VLOOKUP(A34,Team_Passing!C:Z,4,FALSE)</f>
        <v>33.299999999999997</v>
      </c>
      <c r="F34" s="105">
        <f>VLOOKUP(A34,Team_Passing!C:Z,6,FALSE)</f>
        <v>181.5</v>
      </c>
      <c r="G34" s="103">
        <f>VLOOKUP(A34,Team_Passing!C:Z,12,FALSE)</f>
        <v>6.3</v>
      </c>
      <c r="H34" s="106">
        <f>VLOOKUP(A34,Team_Passing!C:Z,7,FALSE)</f>
        <v>1.18</v>
      </c>
      <c r="I34" s="104">
        <f>VLOOKUP(A34,Team_Passing!C:Z,8,FALSE)/100</f>
        <v>3.5000000000000003E-2</v>
      </c>
      <c r="J34" s="119">
        <f>VLOOKUP(A34,Team_Passing!C:Z,17,FALSE)</f>
        <v>4</v>
      </c>
      <c r="K34" s="107">
        <f>VLOOKUP(A34,Team_Rushing!C:L,3,FALSE)</f>
        <v>25.4</v>
      </c>
      <c r="L34" s="103">
        <f>VLOOKUP(A34,Team_Rushing!C:L,4,FALSE)</f>
        <v>102</v>
      </c>
      <c r="M34" s="103">
        <f>VLOOKUP(A34,Team_Rushing!C:L,7,FALSE)</f>
        <v>4</v>
      </c>
      <c r="N34" s="106">
        <f>VLOOKUP(A34,Team_Rushing!C:L,5,FALSE)</f>
        <v>0.76</v>
      </c>
      <c r="O34" s="115">
        <f t="shared" si="2"/>
        <v>2.9921259842519688E-2</v>
      </c>
      <c r="P34" s="107">
        <f t="shared" si="3"/>
        <v>29.299999999999997</v>
      </c>
      <c r="Q34" s="104">
        <f>VLOOKUP(A34,Team_Passing!C:Z,5,FALSE)/100</f>
        <v>0.624</v>
      </c>
      <c r="R34" s="103">
        <f>VLOOKUP(A34,Team_Passing!C:Z,3,FALSE)</f>
        <v>20.8</v>
      </c>
      <c r="S34" s="105">
        <f t="shared" si="4"/>
        <v>181.5</v>
      </c>
      <c r="T34" s="108">
        <f t="shared" si="5"/>
        <v>1.18</v>
      </c>
      <c r="U34" s="126">
        <f t="shared" si="6"/>
        <v>283.5</v>
      </c>
      <c r="V34" s="108">
        <f t="shared" si="7"/>
        <v>1.94</v>
      </c>
      <c r="W34" s="138">
        <f t="shared" si="8"/>
        <v>114.46</v>
      </c>
      <c r="X34" s="124">
        <v>31</v>
      </c>
    </row>
    <row r="35" spans="1:24" ht="13.5" thickBot="1">
      <c r="A35" s="27" t="str">
        <f t="shared" si="9"/>
        <v>NE</v>
      </c>
      <c r="B35" s="118" t="s">
        <v>292</v>
      </c>
      <c r="C35" s="109">
        <f>VLOOKUP(A35,Team_Total!C:AC,5,FALSE)</f>
        <v>60.4</v>
      </c>
      <c r="D35" s="116">
        <f t="shared" si="1"/>
        <v>0.56556291390728486</v>
      </c>
      <c r="E35" s="109">
        <f>VLOOKUP(A35,Team_Passing!C:Z,4,FALSE)</f>
        <v>31.1</v>
      </c>
      <c r="F35" s="112">
        <f>VLOOKUP(A35,Team_Passing!C:Z,6,FALSE)</f>
        <v>176.2</v>
      </c>
      <c r="G35" s="111">
        <f>VLOOKUP(A35,Team_Passing!C:Z,12,FALSE)</f>
        <v>6.3</v>
      </c>
      <c r="H35" s="113">
        <f>VLOOKUP(A35,Team_Passing!C:Z,7,FALSE)</f>
        <v>1.06</v>
      </c>
      <c r="I35" s="110">
        <f>VLOOKUP(A35,Team_Passing!C:Z,8,FALSE)/100</f>
        <v>3.4000000000000002E-2</v>
      </c>
      <c r="J35" s="120">
        <f>VLOOKUP(A35,Team_Passing!C:Z,17,FALSE)</f>
        <v>3.06</v>
      </c>
      <c r="K35" s="109">
        <f>VLOOKUP(A35,Team_Rushing!C:L,3,FALSE)</f>
        <v>26.2</v>
      </c>
      <c r="L35" s="111">
        <f>VLOOKUP(A35,Team_Rushing!C:L,4,FALSE)</f>
        <v>115.8</v>
      </c>
      <c r="M35" s="111">
        <f>VLOOKUP(A35,Team_Rushing!C:L,7,FALSE)</f>
        <v>4.4000000000000004</v>
      </c>
      <c r="N35" s="113">
        <f>VLOOKUP(A35,Team_Rushing!C:L,5,FALSE)</f>
        <v>0.65</v>
      </c>
      <c r="O35" s="116">
        <f t="shared" si="2"/>
        <v>2.4809160305343515E-2</v>
      </c>
      <c r="P35" s="109">
        <f t="shared" si="3"/>
        <v>28.040000000000003</v>
      </c>
      <c r="Q35" s="110">
        <f>VLOOKUP(A35,Team_Passing!C:Z,5,FALSE)/100</f>
        <v>0.64700000000000002</v>
      </c>
      <c r="R35" s="111">
        <f>VLOOKUP(A35,Team_Passing!C:Z,3,FALSE)</f>
        <v>20.100000000000001</v>
      </c>
      <c r="S35" s="112">
        <f t="shared" si="4"/>
        <v>176.2</v>
      </c>
      <c r="T35" s="114">
        <f t="shared" si="5"/>
        <v>1.06</v>
      </c>
      <c r="U35" s="127">
        <f t="shared" si="6"/>
        <v>292</v>
      </c>
      <c r="V35" s="114">
        <f t="shared" si="7"/>
        <v>1.71</v>
      </c>
      <c r="W35" s="139">
        <f t="shared" si="8"/>
        <v>113.92999999999999</v>
      </c>
      <c r="X35" s="125">
        <v>32</v>
      </c>
    </row>
  </sheetData>
  <autoFilter ref="B3:X3" xr:uid="{D1BAB46E-9076-46BF-B342-5AB9999766F2}">
    <sortState xmlns:xlrd2="http://schemas.microsoft.com/office/spreadsheetml/2017/richdata2" ref="B4:X35">
      <sortCondition descending="1" ref="W3"/>
    </sortState>
  </autoFilter>
  <conditionalFormatting sqref="C5:C35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5:D35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5:E35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5:F35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5:G35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5:H35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5:I35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4:J35">
    <cfRule type="colorScale" priority="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K5:K35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5:L35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5:M35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5:N35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5:O35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4:P35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5:Q35">
    <cfRule type="colorScale" priority="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5:R35">
    <cfRule type="colorScale" priority="1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4:S35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4:T35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4:U35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4:V35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4:W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2C4D-E915-4F21-8F86-96EF2E320216}">
  <sheetPr codeName="Sheet1"/>
  <dimension ref="A1:AC37"/>
  <sheetViews>
    <sheetView workbookViewId="0">
      <selection activeCell="B37" sqref="B37"/>
    </sheetView>
  </sheetViews>
  <sheetFormatPr defaultRowHeight="15"/>
  <cols>
    <col min="1" max="1" width="3.140625" bestFit="1" customWidth="1"/>
    <col min="2" max="2" width="24.140625" bestFit="1" customWidth="1"/>
    <col min="3" max="3" width="8.5703125" customWidth="1"/>
    <col min="4" max="4" width="3" bestFit="1" customWidth="1"/>
    <col min="5" max="5" width="6" bestFit="1" customWidth="1"/>
    <col min="6" max="7" width="7" bestFit="1" customWidth="1"/>
    <col min="8" max="8" width="4.140625" bestFit="1" customWidth="1"/>
    <col min="9" max="9" width="5" bestFit="1" customWidth="1"/>
    <col min="10" max="10" width="4" bestFit="1" customWidth="1"/>
    <col min="11" max="13" width="6" bestFit="1" customWidth="1"/>
    <col min="14" max="14" width="7" bestFit="1" customWidth="1"/>
    <col min="15" max="16" width="5" bestFit="1" customWidth="1"/>
    <col min="17" max="17" width="5.7109375" bestFit="1" customWidth="1"/>
    <col min="18" max="19" width="6" bestFit="1" customWidth="1"/>
    <col min="20" max="20" width="7" bestFit="1" customWidth="1"/>
    <col min="21" max="21" width="4" bestFit="1" customWidth="1"/>
    <col min="22" max="22" width="4.28515625" bestFit="1" customWidth="1"/>
    <col min="23" max="25" width="6" bestFit="1" customWidth="1"/>
    <col min="26" max="26" width="5.7109375" bestFit="1" customWidth="1"/>
    <col min="27" max="28" width="5" bestFit="1" customWidth="1"/>
    <col min="29" max="29" width="7.7109375" bestFit="1" customWidth="1"/>
  </cols>
  <sheetData>
    <row r="1" spans="1:29" ht="15" customHeight="1">
      <c r="A1" s="158"/>
      <c r="B1" s="158"/>
      <c r="C1" s="1"/>
      <c r="D1" s="1"/>
      <c r="E1" s="1"/>
      <c r="F1" s="1"/>
      <c r="G1" s="158" t="s">
        <v>61</v>
      </c>
      <c r="H1" s="158"/>
      <c r="I1" s="158"/>
      <c r="J1" s="1"/>
      <c r="K1" s="1"/>
      <c r="L1" s="158" t="s">
        <v>60</v>
      </c>
      <c r="M1" s="158"/>
      <c r="N1" s="158"/>
      <c r="O1" s="158"/>
      <c r="P1" s="158"/>
      <c r="Q1" s="158"/>
      <c r="R1" s="158"/>
      <c r="S1" s="158" t="s">
        <v>59</v>
      </c>
      <c r="T1" s="158"/>
      <c r="U1" s="158"/>
      <c r="V1" s="158"/>
      <c r="W1" s="158"/>
      <c r="X1" s="158" t="s">
        <v>58</v>
      </c>
      <c r="Y1" s="158"/>
      <c r="Z1" s="158"/>
      <c r="AA1" s="158"/>
      <c r="AB1" s="158"/>
      <c r="AC1" s="1"/>
    </row>
    <row r="2" spans="1:29">
      <c r="A2" s="1" t="s">
        <v>0</v>
      </c>
      <c r="B2" s="1" t="s">
        <v>1</v>
      </c>
      <c r="C2" s="1"/>
      <c r="D2" s="1" t="s">
        <v>2</v>
      </c>
      <c r="E2" s="1" t="s">
        <v>57</v>
      </c>
      <c r="F2" s="1" t="s">
        <v>4</v>
      </c>
      <c r="G2" s="1" t="s">
        <v>56</v>
      </c>
      <c r="H2" s="1" t="s">
        <v>55</v>
      </c>
      <c r="I2" s="1" t="s">
        <v>54</v>
      </c>
      <c r="J2" s="1" t="s">
        <v>53</v>
      </c>
      <c r="K2" s="1" t="s">
        <v>49</v>
      </c>
      <c r="L2" s="1" t="s">
        <v>52</v>
      </c>
      <c r="M2" s="1" t="s">
        <v>3</v>
      </c>
      <c r="N2" s="1" t="s">
        <v>4</v>
      </c>
      <c r="O2" s="1" t="s">
        <v>5</v>
      </c>
      <c r="P2" s="1" t="s">
        <v>51</v>
      </c>
      <c r="Q2" s="1" t="s">
        <v>50</v>
      </c>
      <c r="R2" s="1" t="s">
        <v>49</v>
      </c>
      <c r="S2" s="1" t="s">
        <v>3</v>
      </c>
      <c r="T2" s="1" t="s">
        <v>4</v>
      </c>
      <c r="U2" s="1" t="s">
        <v>5</v>
      </c>
      <c r="V2" s="1" t="s">
        <v>7</v>
      </c>
      <c r="W2" s="1" t="s">
        <v>49</v>
      </c>
      <c r="X2" s="1" t="s">
        <v>48</v>
      </c>
      <c r="Y2" s="1" t="s">
        <v>4</v>
      </c>
      <c r="Z2" s="1" t="s">
        <v>47</v>
      </c>
      <c r="AA2" s="1" t="s">
        <v>46</v>
      </c>
      <c r="AB2" s="1" t="s">
        <v>45</v>
      </c>
      <c r="AC2" s="1" t="s">
        <v>10</v>
      </c>
    </row>
    <row r="3" spans="1:29">
      <c r="A3" s="1">
        <v>1</v>
      </c>
      <c r="B3" s="2" t="s">
        <v>16</v>
      </c>
      <c r="C3" s="2" t="str">
        <f>VLOOKUP(B3,Team_Mapping!A:B,2,FALSE)</f>
        <v>DET</v>
      </c>
      <c r="D3" s="2">
        <v>17</v>
      </c>
      <c r="E3" s="2">
        <v>33.200000000000003</v>
      </c>
      <c r="F3" s="2">
        <v>409.5</v>
      </c>
      <c r="G3" s="2">
        <v>65.8</v>
      </c>
      <c r="H3" s="2">
        <v>6.2</v>
      </c>
      <c r="I3" s="2">
        <v>0.88</v>
      </c>
      <c r="J3" s="2">
        <v>0.18</v>
      </c>
      <c r="K3" s="2">
        <v>24.1</v>
      </c>
      <c r="L3" s="2">
        <v>23.5</v>
      </c>
      <c r="M3" s="2">
        <v>32.4</v>
      </c>
      <c r="N3" s="2">
        <v>263.2</v>
      </c>
      <c r="O3" s="2">
        <v>2.29</v>
      </c>
      <c r="P3" s="2">
        <v>0.71</v>
      </c>
      <c r="Q3" s="2">
        <v>7.7</v>
      </c>
      <c r="R3" s="2">
        <v>14.2</v>
      </c>
      <c r="S3" s="2">
        <v>31.4</v>
      </c>
      <c r="T3" s="2">
        <v>146.4</v>
      </c>
      <c r="U3" s="2">
        <v>1.71</v>
      </c>
      <c r="V3" s="2">
        <v>4.7</v>
      </c>
      <c r="W3" s="2">
        <v>8.4700000000000006</v>
      </c>
      <c r="X3" s="2">
        <v>6.29</v>
      </c>
      <c r="Y3" s="2">
        <v>58.1</v>
      </c>
      <c r="Z3" s="2">
        <v>1.41</v>
      </c>
      <c r="AA3" s="2">
        <v>51.6</v>
      </c>
      <c r="AB3" s="2">
        <v>8.1999999999999993</v>
      </c>
      <c r="AC3" s="2">
        <v>15.9</v>
      </c>
    </row>
    <row r="4" spans="1:29">
      <c r="A4" s="1">
        <v>2</v>
      </c>
      <c r="B4" s="2" t="s">
        <v>19</v>
      </c>
      <c r="C4" s="2" t="str">
        <f>VLOOKUP(B4,Team_Mapping!A:B,2,FALSE)</f>
        <v>BUF</v>
      </c>
      <c r="D4" s="2">
        <v>17</v>
      </c>
      <c r="E4" s="2">
        <v>30.9</v>
      </c>
      <c r="F4" s="2">
        <v>359.1</v>
      </c>
      <c r="G4" s="2">
        <v>60.3</v>
      </c>
      <c r="H4" s="2">
        <v>6</v>
      </c>
      <c r="I4" s="2">
        <v>0.47</v>
      </c>
      <c r="J4" s="2">
        <v>0.12</v>
      </c>
      <c r="K4" s="2">
        <v>21.2</v>
      </c>
      <c r="L4" s="2">
        <v>19.399999999999999</v>
      </c>
      <c r="M4" s="2">
        <v>30.6</v>
      </c>
      <c r="N4" s="2">
        <v>227.9</v>
      </c>
      <c r="O4" s="2">
        <v>1.76</v>
      </c>
      <c r="P4" s="2">
        <v>0.35</v>
      </c>
      <c r="Q4" s="2">
        <v>7.3</v>
      </c>
      <c r="R4" s="2">
        <v>10.6</v>
      </c>
      <c r="S4" s="2">
        <v>28.9</v>
      </c>
      <c r="T4" s="2">
        <v>131.19999999999999</v>
      </c>
      <c r="U4" s="2">
        <v>1.88</v>
      </c>
      <c r="V4" s="2">
        <v>4.5</v>
      </c>
      <c r="W4" s="2">
        <v>8.24</v>
      </c>
      <c r="X4" s="2">
        <v>6.59</v>
      </c>
      <c r="Y4" s="2">
        <v>49</v>
      </c>
      <c r="Z4" s="2">
        <v>2.29</v>
      </c>
      <c r="AA4" s="2">
        <v>49.7</v>
      </c>
      <c r="AB4" s="2">
        <v>4.5999999999999996</v>
      </c>
      <c r="AC4" s="2">
        <v>15.7</v>
      </c>
    </row>
    <row r="5" spans="1:29">
      <c r="A5" s="1">
        <v>3</v>
      </c>
      <c r="B5" s="2" t="s">
        <v>11</v>
      </c>
      <c r="C5" s="2" t="str">
        <f>VLOOKUP(B5,Team_Mapping!A:B,2,FALSE)</f>
        <v>BAL</v>
      </c>
      <c r="D5" s="2">
        <v>17</v>
      </c>
      <c r="E5" s="2">
        <v>30.5</v>
      </c>
      <c r="F5" s="2">
        <v>424.9</v>
      </c>
      <c r="G5" s="2">
        <v>62.1</v>
      </c>
      <c r="H5" s="2">
        <v>6.8</v>
      </c>
      <c r="I5" s="2">
        <v>0.65</v>
      </c>
      <c r="J5" s="2">
        <v>0.41</v>
      </c>
      <c r="K5" s="2">
        <v>23.1</v>
      </c>
      <c r="L5" s="2">
        <v>18.7</v>
      </c>
      <c r="M5" s="2">
        <v>28.1</v>
      </c>
      <c r="N5" s="2">
        <v>237.4</v>
      </c>
      <c r="O5" s="2">
        <v>2.41</v>
      </c>
      <c r="P5" s="2">
        <v>0.24</v>
      </c>
      <c r="Q5" s="2">
        <v>8.1</v>
      </c>
      <c r="R5" s="2">
        <v>11.7</v>
      </c>
      <c r="S5" s="2">
        <v>32.6</v>
      </c>
      <c r="T5" s="2">
        <v>187.6</v>
      </c>
      <c r="U5" s="2">
        <v>1.24</v>
      </c>
      <c r="V5" s="2">
        <v>5.8</v>
      </c>
      <c r="W5" s="2">
        <v>9.65</v>
      </c>
      <c r="X5" s="2">
        <v>7.76</v>
      </c>
      <c r="Y5" s="2">
        <v>65.900000000000006</v>
      </c>
      <c r="Z5" s="2">
        <v>1.76</v>
      </c>
      <c r="AA5" s="2">
        <v>47</v>
      </c>
      <c r="AB5" s="2">
        <v>6.1</v>
      </c>
      <c r="AC5" s="2">
        <v>17.7</v>
      </c>
    </row>
    <row r="6" spans="1:29">
      <c r="A6" s="1">
        <v>4</v>
      </c>
      <c r="B6" s="2" t="s">
        <v>14</v>
      </c>
      <c r="C6" s="2" t="str">
        <f>VLOOKUP(B6,Team_Mapping!A:B,2,FALSE)</f>
        <v>TB</v>
      </c>
      <c r="D6" s="2">
        <v>17</v>
      </c>
      <c r="E6" s="2">
        <v>29.5</v>
      </c>
      <c r="F6" s="2">
        <v>399.6</v>
      </c>
      <c r="G6" s="2">
        <v>64.400000000000006</v>
      </c>
      <c r="H6" s="2">
        <v>6.2</v>
      </c>
      <c r="I6" s="2">
        <v>1.35</v>
      </c>
      <c r="J6" s="2">
        <v>0.41</v>
      </c>
      <c r="K6" s="2">
        <v>23.2</v>
      </c>
      <c r="L6" s="2">
        <v>24</v>
      </c>
      <c r="M6" s="2">
        <v>33.6</v>
      </c>
      <c r="N6" s="2">
        <v>250.4</v>
      </c>
      <c r="O6" s="2">
        <v>2.41</v>
      </c>
      <c r="P6" s="2">
        <v>0.94</v>
      </c>
      <c r="Q6" s="2">
        <v>7</v>
      </c>
      <c r="R6" s="2">
        <v>13.2</v>
      </c>
      <c r="S6" s="2">
        <v>28.4</v>
      </c>
      <c r="T6" s="2">
        <v>149.19999999999999</v>
      </c>
      <c r="U6" s="2">
        <v>0.94</v>
      </c>
      <c r="V6" s="2">
        <v>5.3</v>
      </c>
      <c r="W6" s="2">
        <v>8.06</v>
      </c>
      <c r="X6" s="2">
        <v>6.35</v>
      </c>
      <c r="Y6" s="2">
        <v>49.4</v>
      </c>
      <c r="Z6" s="2">
        <v>2</v>
      </c>
      <c r="AA6" s="2">
        <v>48.1</v>
      </c>
      <c r="AB6" s="2">
        <v>12.7</v>
      </c>
      <c r="AC6" s="2">
        <v>12.2</v>
      </c>
    </row>
    <row r="7" spans="1:29">
      <c r="A7" s="1">
        <v>5</v>
      </c>
      <c r="B7" s="2" t="s">
        <v>13</v>
      </c>
      <c r="C7" s="2" t="str">
        <f>VLOOKUP(B7,Team_Mapping!A:B,2,FALSE)</f>
        <v>WAS</v>
      </c>
      <c r="D7" s="2">
        <v>17</v>
      </c>
      <c r="E7" s="2">
        <v>28.5</v>
      </c>
      <c r="F7" s="2">
        <v>369.6</v>
      </c>
      <c r="G7" s="2">
        <v>64.8</v>
      </c>
      <c r="H7" s="2">
        <v>5.7</v>
      </c>
      <c r="I7" s="2">
        <v>0.94</v>
      </c>
      <c r="J7" s="2">
        <v>0.41</v>
      </c>
      <c r="K7" s="2">
        <v>22.4</v>
      </c>
      <c r="L7" s="2">
        <v>21.5</v>
      </c>
      <c r="M7" s="2">
        <v>30.9</v>
      </c>
      <c r="N7" s="2">
        <v>215.6</v>
      </c>
      <c r="O7" s="2">
        <v>1.71</v>
      </c>
      <c r="P7" s="2">
        <v>0.53</v>
      </c>
      <c r="Q7" s="2">
        <v>6.4</v>
      </c>
      <c r="R7" s="2">
        <v>11.3</v>
      </c>
      <c r="S7" s="2">
        <v>30.9</v>
      </c>
      <c r="T7" s="2">
        <v>154.1</v>
      </c>
      <c r="U7" s="2">
        <v>1.47</v>
      </c>
      <c r="V7" s="2">
        <v>5</v>
      </c>
      <c r="W7" s="2">
        <v>9.06</v>
      </c>
      <c r="X7" s="2">
        <v>6.53</v>
      </c>
      <c r="Y7" s="2">
        <v>56.5</v>
      </c>
      <c r="Z7" s="2">
        <v>2</v>
      </c>
      <c r="AA7" s="2">
        <v>50</v>
      </c>
      <c r="AB7" s="2">
        <v>8</v>
      </c>
      <c r="AC7" s="2">
        <v>14.3</v>
      </c>
    </row>
    <row r="8" spans="1:29">
      <c r="A8" s="1">
        <v>6</v>
      </c>
      <c r="B8" s="2" t="s">
        <v>40</v>
      </c>
      <c r="C8" s="2" t="str">
        <f>VLOOKUP(B8,Team_Mapping!A:B,2,FALSE)</f>
        <v>CIN</v>
      </c>
      <c r="D8" s="2">
        <v>17</v>
      </c>
      <c r="E8" s="2">
        <v>27.8</v>
      </c>
      <c r="F8" s="2">
        <v>365.5</v>
      </c>
      <c r="G8" s="2">
        <v>63.5</v>
      </c>
      <c r="H8" s="2">
        <v>5.8</v>
      </c>
      <c r="I8" s="2">
        <v>1.29</v>
      </c>
      <c r="J8" s="2">
        <v>0.76</v>
      </c>
      <c r="K8" s="2">
        <v>22.1</v>
      </c>
      <c r="L8" s="2">
        <v>27.1</v>
      </c>
      <c r="M8" s="2">
        <v>38.4</v>
      </c>
      <c r="N8" s="2">
        <v>272.89999999999998</v>
      </c>
      <c r="O8" s="2">
        <v>2.5299999999999998</v>
      </c>
      <c r="P8" s="2">
        <v>0.53</v>
      </c>
      <c r="Q8" s="2">
        <v>6.6</v>
      </c>
      <c r="R8" s="2">
        <v>14.9</v>
      </c>
      <c r="S8" s="2">
        <v>22.4</v>
      </c>
      <c r="T8" s="2">
        <v>92.6</v>
      </c>
      <c r="U8" s="2">
        <v>0.65</v>
      </c>
      <c r="V8" s="2">
        <v>4.0999999999999996</v>
      </c>
      <c r="W8" s="2">
        <v>5.18</v>
      </c>
      <c r="X8" s="2">
        <v>5.94</v>
      </c>
      <c r="Y8" s="2">
        <v>45.9</v>
      </c>
      <c r="Z8" s="2">
        <v>2.06</v>
      </c>
      <c r="AA8" s="2">
        <v>43.6</v>
      </c>
      <c r="AB8" s="2">
        <v>10.5</v>
      </c>
      <c r="AC8" s="2">
        <v>8.8699999999999992</v>
      </c>
    </row>
    <row r="9" spans="1:29">
      <c r="A9" s="1">
        <v>7</v>
      </c>
      <c r="B9" s="2" t="s">
        <v>12</v>
      </c>
      <c r="C9" s="2" t="str">
        <f>VLOOKUP(B9,Team_Mapping!A:B,2,FALSE)</f>
        <v>PHI</v>
      </c>
      <c r="D9" s="2">
        <v>17</v>
      </c>
      <c r="E9" s="2">
        <v>27.2</v>
      </c>
      <c r="F9" s="2">
        <v>367.2</v>
      </c>
      <c r="G9" s="2">
        <v>65.5</v>
      </c>
      <c r="H9" s="2">
        <v>5.6</v>
      </c>
      <c r="I9" s="2">
        <v>0.88</v>
      </c>
      <c r="J9" s="2">
        <v>0.53</v>
      </c>
      <c r="K9" s="2">
        <v>21.2</v>
      </c>
      <c r="L9" s="2">
        <v>17.8</v>
      </c>
      <c r="M9" s="2">
        <v>26.4</v>
      </c>
      <c r="N9" s="2">
        <v>187.9</v>
      </c>
      <c r="O9" s="2">
        <v>1.41</v>
      </c>
      <c r="P9" s="2">
        <v>0.35</v>
      </c>
      <c r="Q9" s="2">
        <v>6.5</v>
      </c>
      <c r="R9" s="2">
        <v>9.8800000000000008</v>
      </c>
      <c r="S9" s="2">
        <v>36.5</v>
      </c>
      <c r="T9" s="2">
        <v>179.3</v>
      </c>
      <c r="U9" s="2">
        <v>1.71</v>
      </c>
      <c r="V9" s="2">
        <v>4.9000000000000004</v>
      </c>
      <c r="W9" s="2">
        <v>9.65</v>
      </c>
      <c r="X9" s="2">
        <v>6.06</v>
      </c>
      <c r="Y9" s="2">
        <v>46.6</v>
      </c>
      <c r="Z9" s="2">
        <v>1.65</v>
      </c>
      <c r="AA9" s="2">
        <v>44.5</v>
      </c>
      <c r="AB9" s="2">
        <v>6.6</v>
      </c>
      <c r="AC9" s="2">
        <v>11.9</v>
      </c>
    </row>
    <row r="10" spans="1:29">
      <c r="A10" s="1">
        <v>8</v>
      </c>
      <c r="B10" s="2" t="s">
        <v>15</v>
      </c>
      <c r="C10" s="2" t="str">
        <f>VLOOKUP(B10,Team_Mapping!A:B,2,FALSE)</f>
        <v>GB</v>
      </c>
      <c r="D10" s="2">
        <v>17</v>
      </c>
      <c r="E10" s="2">
        <v>27.1</v>
      </c>
      <c r="F10" s="2">
        <v>370.8</v>
      </c>
      <c r="G10" s="2">
        <v>60.4</v>
      </c>
      <c r="H10" s="2">
        <v>6.1</v>
      </c>
      <c r="I10" s="2">
        <v>1.1200000000000001</v>
      </c>
      <c r="J10" s="2">
        <v>0.47</v>
      </c>
      <c r="K10" s="2">
        <v>20.2</v>
      </c>
      <c r="L10" s="2">
        <v>18.100000000000001</v>
      </c>
      <c r="M10" s="2">
        <v>28.2</v>
      </c>
      <c r="N10" s="2">
        <v>223.9</v>
      </c>
      <c r="O10" s="2">
        <v>1.65</v>
      </c>
      <c r="P10" s="2">
        <v>0.65</v>
      </c>
      <c r="Q10" s="2">
        <v>7.6</v>
      </c>
      <c r="R10" s="2">
        <v>10.1</v>
      </c>
      <c r="S10" s="2">
        <v>30.9</v>
      </c>
      <c r="T10" s="2">
        <v>146.80000000000001</v>
      </c>
      <c r="U10" s="2">
        <v>1.35</v>
      </c>
      <c r="V10" s="2">
        <v>4.7</v>
      </c>
      <c r="W10" s="2">
        <v>8.35</v>
      </c>
      <c r="X10" s="2">
        <v>6.59</v>
      </c>
      <c r="Y10" s="2">
        <v>49.2</v>
      </c>
      <c r="Z10" s="2">
        <v>1.76</v>
      </c>
      <c r="AA10" s="2">
        <v>45.9</v>
      </c>
      <c r="AB10" s="2">
        <v>9.9</v>
      </c>
      <c r="AC10" s="2">
        <v>8.17</v>
      </c>
    </row>
    <row r="11" spans="1:29">
      <c r="A11" s="1">
        <v>9</v>
      </c>
      <c r="B11" s="2" t="s">
        <v>29</v>
      </c>
      <c r="C11" s="2" t="str">
        <f>VLOOKUP(B11,Team_Mapping!A:B,2,FALSE)</f>
        <v>MIN</v>
      </c>
      <c r="D11" s="2">
        <v>17</v>
      </c>
      <c r="E11" s="2">
        <v>25.4</v>
      </c>
      <c r="F11" s="2">
        <v>346.9</v>
      </c>
      <c r="G11" s="2">
        <v>62</v>
      </c>
      <c r="H11" s="2">
        <v>5.6</v>
      </c>
      <c r="I11" s="2">
        <v>1.24</v>
      </c>
      <c r="J11" s="2">
        <v>0.53</v>
      </c>
      <c r="K11" s="2">
        <v>20.8</v>
      </c>
      <c r="L11" s="2">
        <v>21.4</v>
      </c>
      <c r="M11" s="2">
        <v>32.200000000000003</v>
      </c>
      <c r="N11" s="2">
        <v>237.8</v>
      </c>
      <c r="O11" s="2">
        <v>2.06</v>
      </c>
      <c r="P11" s="2">
        <v>0.71</v>
      </c>
      <c r="Q11" s="2">
        <v>6.8</v>
      </c>
      <c r="R11" s="2">
        <v>12.4</v>
      </c>
      <c r="S11" s="2">
        <v>26.9</v>
      </c>
      <c r="T11" s="2">
        <v>109.1</v>
      </c>
      <c r="U11" s="2">
        <v>0.53</v>
      </c>
      <c r="V11" s="2">
        <v>4.0999999999999996</v>
      </c>
      <c r="W11" s="2">
        <v>5.88</v>
      </c>
      <c r="X11" s="2">
        <v>6.47</v>
      </c>
      <c r="Y11" s="2">
        <v>49.7</v>
      </c>
      <c r="Z11" s="2">
        <v>2.5299999999999998</v>
      </c>
      <c r="AA11" s="2">
        <v>41.4</v>
      </c>
      <c r="AB11" s="2">
        <v>10.5</v>
      </c>
      <c r="AC11" s="2">
        <v>4.17</v>
      </c>
    </row>
    <row r="12" spans="1:29">
      <c r="A12" s="1">
        <v>10</v>
      </c>
      <c r="B12" s="2" t="s">
        <v>26</v>
      </c>
      <c r="C12" s="2" t="str">
        <f>VLOOKUP(B12,Team_Mapping!A:B,2,FALSE)</f>
        <v>DEN</v>
      </c>
      <c r="D12" s="2">
        <v>17</v>
      </c>
      <c r="E12" s="2">
        <v>25</v>
      </c>
      <c r="F12" s="2">
        <v>324.60000000000002</v>
      </c>
      <c r="G12" s="2">
        <v>62.1</v>
      </c>
      <c r="H12" s="2">
        <v>5.2</v>
      </c>
      <c r="I12" s="2">
        <v>1.1200000000000001</v>
      </c>
      <c r="J12" s="2">
        <v>0.41</v>
      </c>
      <c r="K12" s="2">
        <v>18.5</v>
      </c>
      <c r="L12" s="2">
        <v>22.3</v>
      </c>
      <c r="M12" s="2">
        <v>33.5</v>
      </c>
      <c r="N12" s="2">
        <v>212.4</v>
      </c>
      <c r="O12" s="2">
        <v>1.76</v>
      </c>
      <c r="P12" s="2">
        <v>0.71</v>
      </c>
      <c r="Q12" s="2">
        <v>6.1</v>
      </c>
      <c r="R12" s="2">
        <v>10.1</v>
      </c>
      <c r="S12" s="2">
        <v>27.1</v>
      </c>
      <c r="T12" s="2">
        <v>112.2</v>
      </c>
      <c r="U12" s="2">
        <v>0.71</v>
      </c>
      <c r="V12" s="2">
        <v>4.0999999999999996</v>
      </c>
      <c r="W12" s="2">
        <v>7.29</v>
      </c>
      <c r="X12" s="2">
        <v>6.35</v>
      </c>
      <c r="Y12" s="2">
        <v>55.4</v>
      </c>
      <c r="Z12" s="2">
        <v>1.1200000000000001</v>
      </c>
      <c r="AA12" s="2">
        <v>38.4</v>
      </c>
      <c r="AB12" s="2">
        <v>10</v>
      </c>
      <c r="AC12" s="2">
        <v>2.84</v>
      </c>
    </row>
    <row r="13" spans="1:29">
      <c r="A13" s="1">
        <v>11</v>
      </c>
      <c r="B13" s="2" t="s">
        <v>27</v>
      </c>
      <c r="C13" s="2" t="str">
        <f>VLOOKUP(B13,Team_Mapping!A:B,2,FALSE)</f>
        <v>LAC</v>
      </c>
      <c r="D13" s="2">
        <v>17</v>
      </c>
      <c r="E13" s="2">
        <v>23.6</v>
      </c>
      <c r="F13" s="2">
        <v>324.2</v>
      </c>
      <c r="G13" s="2">
        <v>59.8</v>
      </c>
      <c r="H13" s="2">
        <v>5.4</v>
      </c>
      <c r="I13" s="2">
        <v>0.53</v>
      </c>
      <c r="J13" s="2">
        <v>0.35</v>
      </c>
      <c r="K13" s="2">
        <v>18.600000000000001</v>
      </c>
      <c r="L13" s="2">
        <v>19.8</v>
      </c>
      <c r="M13" s="2">
        <v>30</v>
      </c>
      <c r="N13" s="2">
        <v>213.5</v>
      </c>
      <c r="O13" s="2">
        <v>1.35</v>
      </c>
      <c r="P13" s="2">
        <v>0.18</v>
      </c>
      <c r="Q13" s="2">
        <v>6.6</v>
      </c>
      <c r="R13" s="2">
        <v>10.4</v>
      </c>
      <c r="S13" s="2">
        <v>27.2</v>
      </c>
      <c r="T13" s="2">
        <v>110.7</v>
      </c>
      <c r="U13" s="2">
        <v>1</v>
      </c>
      <c r="V13" s="2">
        <v>4.0999999999999996</v>
      </c>
      <c r="W13" s="2">
        <v>6.47</v>
      </c>
      <c r="X13" s="2">
        <v>5.65</v>
      </c>
      <c r="Y13" s="2">
        <v>42.2</v>
      </c>
      <c r="Z13" s="2">
        <v>1.76</v>
      </c>
      <c r="AA13" s="2">
        <v>42.9</v>
      </c>
      <c r="AB13" s="2">
        <v>4.4000000000000004</v>
      </c>
      <c r="AC13" s="2">
        <v>4.9000000000000004</v>
      </c>
    </row>
    <row r="14" spans="1:29">
      <c r="A14" s="1">
        <v>12</v>
      </c>
      <c r="B14" s="2" t="s">
        <v>17</v>
      </c>
      <c r="C14" s="2" t="str">
        <f>VLOOKUP(B14,Team_Mapping!A:B,2,FALSE)</f>
        <v>ARI</v>
      </c>
      <c r="D14" s="2">
        <v>17</v>
      </c>
      <c r="E14" s="2">
        <v>23.5</v>
      </c>
      <c r="F14" s="2">
        <v>358.2</v>
      </c>
      <c r="G14" s="2">
        <v>60.9</v>
      </c>
      <c r="H14" s="2">
        <v>5.9</v>
      </c>
      <c r="I14" s="2">
        <v>1.18</v>
      </c>
      <c r="J14" s="2">
        <v>0.53</v>
      </c>
      <c r="K14" s="2">
        <v>20.9</v>
      </c>
      <c r="L14" s="2">
        <v>22</v>
      </c>
      <c r="M14" s="2">
        <v>31.9</v>
      </c>
      <c r="N14" s="2">
        <v>214.1</v>
      </c>
      <c r="O14" s="2">
        <v>1.24</v>
      </c>
      <c r="P14" s="2">
        <v>0.65</v>
      </c>
      <c r="Q14" s="2">
        <v>6.4</v>
      </c>
      <c r="R14" s="2">
        <v>11.2</v>
      </c>
      <c r="S14" s="2">
        <v>27.2</v>
      </c>
      <c r="T14" s="2">
        <v>144.19999999999999</v>
      </c>
      <c r="U14" s="2">
        <v>1.06</v>
      </c>
      <c r="V14" s="2">
        <v>5.3</v>
      </c>
      <c r="W14" s="2">
        <v>8</v>
      </c>
      <c r="X14" s="2">
        <v>5.41</v>
      </c>
      <c r="Y14" s="2">
        <v>47.4</v>
      </c>
      <c r="Z14" s="2">
        <v>1.71</v>
      </c>
      <c r="AA14" s="2">
        <v>44.6</v>
      </c>
      <c r="AB14" s="2">
        <v>11.9</v>
      </c>
      <c r="AC14" s="2">
        <v>7.78</v>
      </c>
    </row>
    <row r="15" spans="1:29">
      <c r="A15" s="1">
        <v>13</v>
      </c>
      <c r="B15" s="2" t="s">
        <v>20</v>
      </c>
      <c r="C15" s="2" t="str">
        <f>VLOOKUP(B15,Team_Mapping!A:B,2,FALSE)</f>
        <v>ATL</v>
      </c>
      <c r="D15" s="2">
        <v>17</v>
      </c>
      <c r="E15" s="2">
        <v>22.9</v>
      </c>
      <c r="F15" s="2">
        <v>369.8</v>
      </c>
      <c r="G15" s="2">
        <v>63.9</v>
      </c>
      <c r="H15" s="2">
        <v>5.8</v>
      </c>
      <c r="I15" s="2">
        <v>1.41</v>
      </c>
      <c r="J15" s="2">
        <v>0.28999999999999998</v>
      </c>
      <c r="K15" s="2">
        <v>21.1</v>
      </c>
      <c r="L15" s="2">
        <v>21.4</v>
      </c>
      <c r="M15" s="2">
        <v>32.9</v>
      </c>
      <c r="N15" s="2">
        <v>239.3</v>
      </c>
      <c r="O15" s="2">
        <v>1.24</v>
      </c>
      <c r="P15" s="2">
        <v>1.1200000000000001</v>
      </c>
      <c r="Q15" s="2">
        <v>6.9</v>
      </c>
      <c r="R15" s="2">
        <v>11.6</v>
      </c>
      <c r="S15" s="2">
        <v>29.1</v>
      </c>
      <c r="T15" s="2">
        <v>130.5</v>
      </c>
      <c r="U15" s="2">
        <v>1.06</v>
      </c>
      <c r="V15" s="2">
        <v>4.5</v>
      </c>
      <c r="W15" s="2">
        <v>7.82</v>
      </c>
      <c r="X15" s="2">
        <v>5.82</v>
      </c>
      <c r="Y15" s="2">
        <v>48.7</v>
      </c>
      <c r="Z15" s="2">
        <v>1.65</v>
      </c>
      <c r="AA15" s="2">
        <v>39.6</v>
      </c>
      <c r="AB15" s="2">
        <v>13.6</v>
      </c>
      <c r="AC15" s="2">
        <v>5.86</v>
      </c>
    </row>
    <row r="16" spans="1:29">
      <c r="A16" s="1">
        <v>14</v>
      </c>
      <c r="B16" s="2" t="s">
        <v>22</v>
      </c>
      <c r="C16" s="2" t="str">
        <f>VLOOKUP(B16,Team_Mapping!A:B,2,FALSE)</f>
        <v>SF</v>
      </c>
      <c r="D16" s="2">
        <v>17</v>
      </c>
      <c r="E16" s="2">
        <v>22.9</v>
      </c>
      <c r="F16" s="2">
        <v>376.3</v>
      </c>
      <c r="G16" s="2">
        <v>60.4</v>
      </c>
      <c r="H16" s="2">
        <v>6.2</v>
      </c>
      <c r="I16" s="2">
        <v>1.59</v>
      </c>
      <c r="J16" s="2">
        <v>0.65</v>
      </c>
      <c r="K16" s="2">
        <v>20.7</v>
      </c>
      <c r="L16" s="2">
        <v>20.5</v>
      </c>
      <c r="M16" s="2">
        <v>31.4</v>
      </c>
      <c r="N16" s="2">
        <v>249.1</v>
      </c>
      <c r="O16" s="2">
        <v>1.35</v>
      </c>
      <c r="P16" s="2">
        <v>0.94</v>
      </c>
      <c r="Q16" s="2">
        <v>7.4</v>
      </c>
      <c r="R16" s="2">
        <v>12</v>
      </c>
      <c r="S16" s="2">
        <v>26.9</v>
      </c>
      <c r="T16" s="2">
        <v>127.2</v>
      </c>
      <c r="U16" s="2">
        <v>1</v>
      </c>
      <c r="V16" s="2">
        <v>4.7</v>
      </c>
      <c r="W16" s="2">
        <v>7.06</v>
      </c>
      <c r="X16" s="2">
        <v>6.53</v>
      </c>
      <c r="Y16" s="2">
        <v>49.6</v>
      </c>
      <c r="Z16" s="2">
        <v>1.65</v>
      </c>
      <c r="AA16" s="2">
        <v>41.7</v>
      </c>
      <c r="AB16" s="2">
        <v>13.7</v>
      </c>
      <c r="AC16" s="2">
        <v>6.81</v>
      </c>
    </row>
    <row r="17" spans="1:29">
      <c r="A17" s="1">
        <v>15</v>
      </c>
      <c r="B17" s="2" t="s">
        <v>32</v>
      </c>
      <c r="C17" s="2" t="str">
        <f>VLOOKUP(B17,Team_Mapping!A:B,2,FALSE)</f>
        <v>KC</v>
      </c>
      <c r="D17" s="2">
        <v>17</v>
      </c>
      <c r="E17" s="2">
        <v>22.6</v>
      </c>
      <c r="F17" s="2">
        <v>327.60000000000002</v>
      </c>
      <c r="G17" s="2">
        <v>64.2</v>
      </c>
      <c r="H17" s="2">
        <v>5.0999999999999996</v>
      </c>
      <c r="I17" s="2">
        <v>0.82</v>
      </c>
      <c r="J17" s="2">
        <v>0.18</v>
      </c>
      <c r="K17" s="2">
        <v>20.6</v>
      </c>
      <c r="L17" s="2">
        <v>23.8</v>
      </c>
      <c r="M17" s="2">
        <v>35.299999999999997</v>
      </c>
      <c r="N17" s="2">
        <v>222.4</v>
      </c>
      <c r="O17" s="2">
        <v>1.53</v>
      </c>
      <c r="P17" s="2">
        <v>0.65</v>
      </c>
      <c r="Q17" s="2">
        <v>5.9</v>
      </c>
      <c r="R17" s="2">
        <v>12.9</v>
      </c>
      <c r="S17" s="2">
        <v>26.5</v>
      </c>
      <c r="T17" s="2">
        <v>105.3</v>
      </c>
      <c r="U17" s="2">
        <v>0.88</v>
      </c>
      <c r="V17" s="2">
        <v>4</v>
      </c>
      <c r="W17" s="2">
        <v>6.24</v>
      </c>
      <c r="X17" s="2">
        <v>5.53</v>
      </c>
      <c r="Y17" s="2">
        <v>48.8</v>
      </c>
      <c r="Z17" s="2">
        <v>1.47</v>
      </c>
      <c r="AA17" s="2">
        <v>43.2</v>
      </c>
      <c r="AB17" s="2">
        <v>8.3000000000000007</v>
      </c>
      <c r="AC17" s="2">
        <v>6.65</v>
      </c>
    </row>
    <row r="18" spans="1:29">
      <c r="A18" s="1">
        <v>16</v>
      </c>
      <c r="B18" s="2" t="s">
        <v>21</v>
      </c>
      <c r="C18" s="2" t="str">
        <f>VLOOKUP(B18,Team_Mapping!A:B,2,FALSE)</f>
        <v>PIT</v>
      </c>
      <c r="D18" s="2">
        <v>17</v>
      </c>
      <c r="E18" s="2">
        <v>22.4</v>
      </c>
      <c r="F18" s="2">
        <v>319.39999999999998</v>
      </c>
      <c r="G18" s="2">
        <v>63.6</v>
      </c>
      <c r="H18" s="2">
        <v>5</v>
      </c>
      <c r="I18" s="2">
        <v>1</v>
      </c>
      <c r="J18" s="2">
        <v>0.65</v>
      </c>
      <c r="K18" s="2">
        <v>18.7</v>
      </c>
      <c r="L18" s="2">
        <v>18.899999999999999</v>
      </c>
      <c r="M18" s="2">
        <v>29.4</v>
      </c>
      <c r="N18" s="2">
        <v>192</v>
      </c>
      <c r="O18" s="2">
        <v>1.24</v>
      </c>
      <c r="P18" s="2">
        <v>0.35</v>
      </c>
      <c r="Q18" s="2">
        <v>6</v>
      </c>
      <c r="R18" s="2">
        <v>9.2899999999999991</v>
      </c>
      <c r="S18" s="2">
        <v>31.4</v>
      </c>
      <c r="T18" s="2">
        <v>127.4</v>
      </c>
      <c r="U18" s="2">
        <v>0.82</v>
      </c>
      <c r="V18" s="2">
        <v>4.0999999999999996</v>
      </c>
      <c r="W18" s="2">
        <v>7.18</v>
      </c>
      <c r="X18" s="2">
        <v>6</v>
      </c>
      <c r="Y18" s="2">
        <v>48.4</v>
      </c>
      <c r="Z18" s="2">
        <v>2.2400000000000002</v>
      </c>
      <c r="AA18" s="2">
        <v>39.6</v>
      </c>
      <c r="AB18" s="2">
        <v>8.6</v>
      </c>
      <c r="AC18" s="2">
        <v>0.82</v>
      </c>
    </row>
    <row r="19" spans="1:29">
      <c r="A19" s="1">
        <v>17</v>
      </c>
      <c r="B19" s="2" t="s">
        <v>18</v>
      </c>
      <c r="C19" s="2" t="str">
        <f>VLOOKUP(B19,Team_Mapping!A:B,2,FALSE)</f>
        <v>IND</v>
      </c>
      <c r="D19" s="2">
        <v>17</v>
      </c>
      <c r="E19" s="2">
        <v>22.2</v>
      </c>
      <c r="F19" s="2">
        <v>334.8</v>
      </c>
      <c r="G19" s="2">
        <v>61.2</v>
      </c>
      <c r="H19" s="2">
        <v>5.5</v>
      </c>
      <c r="I19" s="2">
        <v>1.71</v>
      </c>
      <c r="J19" s="2">
        <v>0.59</v>
      </c>
      <c r="K19" s="2">
        <v>18.5</v>
      </c>
      <c r="L19" s="2">
        <v>17</v>
      </c>
      <c r="M19" s="2">
        <v>30.2</v>
      </c>
      <c r="N19" s="2">
        <v>197.7</v>
      </c>
      <c r="O19" s="2">
        <v>1.18</v>
      </c>
      <c r="P19" s="2">
        <v>1.1200000000000001</v>
      </c>
      <c r="Q19" s="2">
        <v>6.2</v>
      </c>
      <c r="R19" s="2">
        <v>9.4700000000000006</v>
      </c>
      <c r="S19" s="2">
        <v>29.2</v>
      </c>
      <c r="T19" s="2">
        <v>137.1</v>
      </c>
      <c r="U19" s="2">
        <v>1.18</v>
      </c>
      <c r="V19" s="2">
        <v>4.7</v>
      </c>
      <c r="W19" s="2">
        <v>7.65</v>
      </c>
      <c r="X19" s="2">
        <v>5.47</v>
      </c>
      <c r="Y19" s="2">
        <v>40.200000000000003</v>
      </c>
      <c r="Z19" s="2">
        <v>1.41</v>
      </c>
      <c r="AA19" s="2">
        <v>36.6</v>
      </c>
      <c r="AB19" s="2">
        <v>14.9</v>
      </c>
      <c r="AC19" s="2">
        <v>0.73</v>
      </c>
    </row>
    <row r="20" spans="1:29">
      <c r="A20" s="1">
        <v>18</v>
      </c>
      <c r="B20" s="2" t="s">
        <v>38</v>
      </c>
      <c r="C20" s="2" t="str">
        <f>VLOOKUP(B20,Team_Mapping!A:B,2,FALSE)</f>
        <v>SEA</v>
      </c>
      <c r="D20" s="2">
        <v>17</v>
      </c>
      <c r="E20" s="2">
        <v>22.1</v>
      </c>
      <c r="F20" s="2">
        <v>332.2</v>
      </c>
      <c r="G20" s="2">
        <v>60.6</v>
      </c>
      <c r="H20" s="2">
        <v>5.5</v>
      </c>
      <c r="I20" s="2">
        <v>1.41</v>
      </c>
      <c r="J20" s="2">
        <v>0.47</v>
      </c>
      <c r="K20" s="2">
        <v>19.399999999999999</v>
      </c>
      <c r="L20" s="2">
        <v>24.3</v>
      </c>
      <c r="M20" s="2">
        <v>34.9</v>
      </c>
      <c r="N20" s="2">
        <v>236.5</v>
      </c>
      <c r="O20" s="2">
        <v>1.24</v>
      </c>
      <c r="P20" s="2">
        <v>0.94</v>
      </c>
      <c r="Q20" s="2">
        <v>6.2</v>
      </c>
      <c r="R20" s="2">
        <v>12.4</v>
      </c>
      <c r="S20" s="2">
        <v>22.5</v>
      </c>
      <c r="T20" s="2">
        <v>95.7</v>
      </c>
      <c r="U20" s="2">
        <v>1</v>
      </c>
      <c r="V20" s="2">
        <v>4.2</v>
      </c>
      <c r="W20" s="2">
        <v>5.18</v>
      </c>
      <c r="X20" s="2">
        <v>7</v>
      </c>
      <c r="Y20" s="2">
        <v>58.1</v>
      </c>
      <c r="Z20" s="2">
        <v>1.76</v>
      </c>
      <c r="AA20" s="2">
        <v>35.200000000000003</v>
      </c>
      <c r="AB20" s="2">
        <v>9.9</v>
      </c>
      <c r="AC20" s="2">
        <v>1.56</v>
      </c>
    </row>
    <row r="21" spans="1:29">
      <c r="A21" s="1">
        <v>19</v>
      </c>
      <c r="B21" s="2" t="s">
        <v>25</v>
      </c>
      <c r="C21" s="2" t="str">
        <f>VLOOKUP(B21,Team_Mapping!A:B,2,FALSE)</f>
        <v>HOU</v>
      </c>
      <c r="D21" s="2">
        <v>17</v>
      </c>
      <c r="E21" s="2">
        <v>21.9</v>
      </c>
      <c r="F21" s="2">
        <v>319.7</v>
      </c>
      <c r="G21" s="2">
        <v>62.2</v>
      </c>
      <c r="H21" s="2">
        <v>5.0999999999999996</v>
      </c>
      <c r="I21" s="2">
        <v>1.1200000000000001</v>
      </c>
      <c r="J21" s="2">
        <v>0.41</v>
      </c>
      <c r="K21" s="2">
        <v>18.100000000000001</v>
      </c>
      <c r="L21" s="2">
        <v>21</v>
      </c>
      <c r="M21" s="2">
        <v>33.5</v>
      </c>
      <c r="N21" s="2">
        <v>207.4</v>
      </c>
      <c r="O21" s="2">
        <v>1.18</v>
      </c>
      <c r="P21" s="2">
        <v>0.71</v>
      </c>
      <c r="Q21" s="2">
        <v>5.7</v>
      </c>
      <c r="R21" s="2">
        <v>11.6</v>
      </c>
      <c r="S21" s="2">
        <v>25.5</v>
      </c>
      <c r="T21" s="2">
        <v>112.3</v>
      </c>
      <c r="U21" s="2">
        <v>0.88</v>
      </c>
      <c r="V21" s="2">
        <v>4.4000000000000004</v>
      </c>
      <c r="W21" s="2">
        <v>5.24</v>
      </c>
      <c r="X21" s="2">
        <v>7</v>
      </c>
      <c r="Y21" s="2">
        <v>57.7</v>
      </c>
      <c r="Z21" s="2">
        <v>1.29</v>
      </c>
      <c r="AA21" s="2">
        <v>36.799999999999997</v>
      </c>
      <c r="AB21" s="2">
        <v>9.3000000000000007</v>
      </c>
      <c r="AC21" s="2">
        <v>0.67</v>
      </c>
    </row>
    <row r="22" spans="1:29">
      <c r="A22" s="1">
        <v>20</v>
      </c>
      <c r="B22" s="2" t="s">
        <v>34</v>
      </c>
      <c r="C22" s="2" t="str">
        <f>VLOOKUP(B22,Team_Mapping!A:B,2,FALSE)</f>
        <v>LAR</v>
      </c>
      <c r="D22" s="2">
        <v>17</v>
      </c>
      <c r="E22" s="2">
        <v>21.6</v>
      </c>
      <c r="F22" s="2">
        <v>331.4</v>
      </c>
      <c r="G22" s="2">
        <v>61.2</v>
      </c>
      <c r="H22" s="2">
        <v>5.4</v>
      </c>
      <c r="I22" s="2">
        <v>0.82</v>
      </c>
      <c r="J22" s="2">
        <v>0.28999999999999998</v>
      </c>
      <c r="K22" s="2">
        <v>20.100000000000001</v>
      </c>
      <c r="L22" s="2">
        <v>21.6</v>
      </c>
      <c r="M22" s="2">
        <v>32.9</v>
      </c>
      <c r="N22" s="2">
        <v>227.5</v>
      </c>
      <c r="O22" s="2">
        <v>1.29</v>
      </c>
      <c r="P22" s="2">
        <v>0.53</v>
      </c>
      <c r="Q22" s="2">
        <v>6.6</v>
      </c>
      <c r="R22" s="2">
        <v>11.3</v>
      </c>
      <c r="S22" s="2">
        <v>26.5</v>
      </c>
      <c r="T22" s="2">
        <v>103.8</v>
      </c>
      <c r="U22" s="2">
        <v>0.88</v>
      </c>
      <c r="V22" s="2">
        <v>3.9</v>
      </c>
      <c r="W22" s="2">
        <v>7</v>
      </c>
      <c r="X22" s="2">
        <v>5.35</v>
      </c>
      <c r="Y22" s="2">
        <v>46.9</v>
      </c>
      <c r="Z22" s="2">
        <v>1.82</v>
      </c>
      <c r="AA22" s="2">
        <v>39.1</v>
      </c>
      <c r="AB22" s="2">
        <v>8.3000000000000007</v>
      </c>
      <c r="AC22" s="2">
        <v>5.13</v>
      </c>
    </row>
    <row r="23" spans="1:29">
      <c r="A23" s="1">
        <v>21</v>
      </c>
      <c r="B23" s="2" t="s">
        <v>37</v>
      </c>
      <c r="C23" s="2" t="str">
        <f>VLOOKUP(B23,Team_Mapping!A:B,2,FALSE)</f>
        <v>DAL</v>
      </c>
      <c r="D23" s="2">
        <v>17</v>
      </c>
      <c r="E23" s="2">
        <v>20.6</v>
      </c>
      <c r="F23" s="2">
        <v>327.5</v>
      </c>
      <c r="G23" s="2">
        <v>64.900000000000006</v>
      </c>
      <c r="H23" s="2">
        <v>5</v>
      </c>
      <c r="I23" s="2">
        <v>1.65</v>
      </c>
      <c r="J23" s="2">
        <v>0.82</v>
      </c>
      <c r="K23" s="2">
        <v>19.2</v>
      </c>
      <c r="L23" s="2">
        <v>23.4</v>
      </c>
      <c r="M23" s="2">
        <v>37.5</v>
      </c>
      <c r="N23" s="2">
        <v>227.2</v>
      </c>
      <c r="O23" s="2">
        <v>1.35</v>
      </c>
      <c r="P23" s="2">
        <v>0.82</v>
      </c>
      <c r="Q23" s="2">
        <v>5.7</v>
      </c>
      <c r="R23" s="2">
        <v>11.3</v>
      </c>
      <c r="S23" s="2">
        <v>25.2</v>
      </c>
      <c r="T23" s="2">
        <v>100.3</v>
      </c>
      <c r="U23" s="2">
        <v>0.35</v>
      </c>
      <c r="V23" s="2">
        <v>4</v>
      </c>
      <c r="W23" s="2">
        <v>5.76</v>
      </c>
      <c r="X23" s="2">
        <v>7.53</v>
      </c>
      <c r="Y23" s="2">
        <v>54.2</v>
      </c>
      <c r="Z23" s="2">
        <v>2.1800000000000002</v>
      </c>
      <c r="AA23" s="2">
        <v>36.5</v>
      </c>
      <c r="AB23" s="2">
        <v>14.3</v>
      </c>
      <c r="AC23" s="2">
        <v>-2.4900000000000002</v>
      </c>
    </row>
    <row r="24" spans="1:29">
      <c r="A24" s="1">
        <v>22</v>
      </c>
      <c r="B24" s="2" t="s">
        <v>31</v>
      </c>
      <c r="C24" s="2" t="str">
        <f>VLOOKUP(B24,Team_Mapping!A:B,2,FALSE)</f>
        <v>MIA</v>
      </c>
      <c r="D24" s="2">
        <v>17</v>
      </c>
      <c r="E24" s="2">
        <v>20.3</v>
      </c>
      <c r="F24" s="2">
        <v>325.39999999999998</v>
      </c>
      <c r="G24" s="2">
        <v>63.6</v>
      </c>
      <c r="H24" s="2">
        <v>5.0999999999999996</v>
      </c>
      <c r="I24" s="2">
        <v>1.24</v>
      </c>
      <c r="J24" s="2">
        <v>0.65</v>
      </c>
      <c r="K24" s="2">
        <v>20.2</v>
      </c>
      <c r="L24" s="2">
        <v>24.3</v>
      </c>
      <c r="M24" s="2">
        <v>34.799999999999997</v>
      </c>
      <c r="N24" s="2">
        <v>219.8</v>
      </c>
      <c r="O24" s="2">
        <v>1.29</v>
      </c>
      <c r="P24" s="2">
        <v>0.59</v>
      </c>
      <c r="Q24" s="2">
        <v>5.9</v>
      </c>
      <c r="R24" s="2">
        <v>13</v>
      </c>
      <c r="S24" s="2">
        <v>26.4</v>
      </c>
      <c r="T24" s="2">
        <v>105.6</v>
      </c>
      <c r="U24" s="2">
        <v>0.71</v>
      </c>
      <c r="V24" s="2">
        <v>4</v>
      </c>
      <c r="W24" s="2">
        <v>5.29</v>
      </c>
      <c r="X24" s="2">
        <v>6.71</v>
      </c>
      <c r="Y24" s="2">
        <v>54.5</v>
      </c>
      <c r="Z24" s="2">
        <v>1.94</v>
      </c>
      <c r="AA24" s="2">
        <v>39</v>
      </c>
      <c r="AB24" s="2">
        <v>11</v>
      </c>
      <c r="AC24" s="2">
        <v>0</v>
      </c>
    </row>
    <row r="25" spans="1:29">
      <c r="A25" s="1">
        <v>23</v>
      </c>
      <c r="B25" s="2" t="s">
        <v>28</v>
      </c>
      <c r="C25" s="2" t="str">
        <f>VLOOKUP(B25,Team_Mapping!A:B,2,FALSE)</f>
        <v>CAR</v>
      </c>
      <c r="D25" s="2">
        <v>17</v>
      </c>
      <c r="E25" s="2">
        <v>20.100000000000001</v>
      </c>
      <c r="F25" s="2">
        <v>298</v>
      </c>
      <c r="G25" s="2">
        <v>58.4</v>
      </c>
      <c r="H25" s="2">
        <v>5.0999999999999996</v>
      </c>
      <c r="I25" s="2">
        <v>1.29</v>
      </c>
      <c r="J25" s="2">
        <v>0.41</v>
      </c>
      <c r="K25" s="2">
        <v>17.2</v>
      </c>
      <c r="L25" s="2">
        <v>20.100000000000001</v>
      </c>
      <c r="M25" s="2">
        <v>32.200000000000003</v>
      </c>
      <c r="N25" s="2">
        <v>187.5</v>
      </c>
      <c r="O25" s="2">
        <v>1.29</v>
      </c>
      <c r="P25" s="2">
        <v>0.88</v>
      </c>
      <c r="Q25" s="2">
        <v>5.5</v>
      </c>
      <c r="R25" s="2">
        <v>9.8800000000000008</v>
      </c>
      <c r="S25" s="2">
        <v>24.1</v>
      </c>
      <c r="T25" s="2">
        <v>110.5</v>
      </c>
      <c r="U25" s="2">
        <v>1.06</v>
      </c>
      <c r="V25" s="2">
        <v>4.5999999999999996</v>
      </c>
      <c r="W25" s="2">
        <v>5.82</v>
      </c>
      <c r="X25" s="2">
        <v>6.94</v>
      </c>
      <c r="Y25" s="2">
        <v>55.7</v>
      </c>
      <c r="Z25" s="2">
        <v>1.53</v>
      </c>
      <c r="AA25" s="2">
        <v>33.299999999999997</v>
      </c>
      <c r="AB25" s="2">
        <v>11.8</v>
      </c>
      <c r="AC25" s="2">
        <v>-0.56000000000000005</v>
      </c>
    </row>
    <row r="26" spans="1:29">
      <c r="A26" s="1">
        <v>24</v>
      </c>
      <c r="B26" s="2" t="s">
        <v>24</v>
      </c>
      <c r="C26" s="2" t="str">
        <f>VLOOKUP(B26,Team_Mapping!A:B,2,FALSE)</f>
        <v>NO</v>
      </c>
      <c r="D26" s="2">
        <v>17</v>
      </c>
      <c r="E26" s="2">
        <v>19.899999999999999</v>
      </c>
      <c r="F26" s="2">
        <v>320.10000000000002</v>
      </c>
      <c r="G26" s="2">
        <v>60.7</v>
      </c>
      <c r="H26" s="2">
        <v>5.3</v>
      </c>
      <c r="I26" s="2">
        <v>1.1200000000000001</v>
      </c>
      <c r="J26" s="2">
        <v>0.41</v>
      </c>
      <c r="K26" s="2">
        <v>17.899999999999999</v>
      </c>
      <c r="L26" s="2">
        <v>20</v>
      </c>
      <c r="M26" s="2">
        <v>32.4</v>
      </c>
      <c r="N26" s="2">
        <v>205.2</v>
      </c>
      <c r="O26" s="2">
        <v>1.24</v>
      </c>
      <c r="P26" s="2">
        <v>0.71</v>
      </c>
      <c r="Q26" s="2">
        <v>5.9</v>
      </c>
      <c r="R26" s="2">
        <v>9.82</v>
      </c>
      <c r="S26" s="2">
        <v>26.1</v>
      </c>
      <c r="T26" s="2">
        <v>114.9</v>
      </c>
      <c r="U26" s="2">
        <v>0.88</v>
      </c>
      <c r="V26" s="2">
        <v>4.4000000000000004</v>
      </c>
      <c r="W26" s="2">
        <v>6.53</v>
      </c>
      <c r="X26" s="2">
        <v>6.47</v>
      </c>
      <c r="Y26" s="2">
        <v>59</v>
      </c>
      <c r="Z26" s="2">
        <v>1.53</v>
      </c>
      <c r="AA26" s="2">
        <v>34.799999999999997</v>
      </c>
      <c r="AB26" s="2">
        <v>9.4</v>
      </c>
      <c r="AC26" s="2">
        <v>0.86</v>
      </c>
    </row>
    <row r="27" spans="1:29">
      <c r="A27" s="1">
        <v>25</v>
      </c>
      <c r="B27" s="2" t="s">
        <v>41</v>
      </c>
      <c r="C27" s="2" t="str">
        <f>VLOOKUP(B27,Team_Mapping!A:B,2,FALSE)</f>
        <v>NYJ</v>
      </c>
      <c r="D27" s="2">
        <v>17</v>
      </c>
      <c r="E27" s="2">
        <v>19.899999999999999</v>
      </c>
      <c r="F27" s="2">
        <v>310.3</v>
      </c>
      <c r="G27" s="2">
        <v>59.4</v>
      </c>
      <c r="H27" s="2">
        <v>5.2</v>
      </c>
      <c r="I27" s="2">
        <v>1.1200000000000001</v>
      </c>
      <c r="J27" s="2">
        <v>0.47</v>
      </c>
      <c r="K27" s="2">
        <v>18.5</v>
      </c>
      <c r="L27" s="2">
        <v>22.6</v>
      </c>
      <c r="M27" s="2">
        <v>35.700000000000003</v>
      </c>
      <c r="N27" s="2">
        <v>218.5</v>
      </c>
      <c r="O27" s="2">
        <v>1.82</v>
      </c>
      <c r="P27" s="2">
        <v>0.65</v>
      </c>
      <c r="Q27" s="2">
        <v>5.7</v>
      </c>
      <c r="R27" s="2">
        <v>11.8</v>
      </c>
      <c r="S27" s="2">
        <v>21.4</v>
      </c>
      <c r="T27" s="2">
        <v>91.8</v>
      </c>
      <c r="U27" s="2">
        <v>0.47</v>
      </c>
      <c r="V27" s="2">
        <v>4.3</v>
      </c>
      <c r="W27" s="2">
        <v>4.88</v>
      </c>
      <c r="X27" s="2">
        <v>8.06</v>
      </c>
      <c r="Y27" s="2">
        <v>66.7</v>
      </c>
      <c r="Z27" s="2">
        <v>1.76</v>
      </c>
      <c r="AA27" s="2">
        <v>34.1</v>
      </c>
      <c r="AB27" s="2">
        <v>10.4</v>
      </c>
      <c r="AC27" s="2">
        <v>1.7</v>
      </c>
    </row>
    <row r="28" spans="1:29">
      <c r="A28" s="1">
        <v>26</v>
      </c>
      <c r="B28" s="2" t="s">
        <v>36</v>
      </c>
      <c r="C28" s="2" t="str">
        <f>VLOOKUP(B28,Team_Mapping!A:B,2,FALSE)</f>
        <v>JAX</v>
      </c>
      <c r="D28" s="2">
        <v>17</v>
      </c>
      <c r="E28" s="2">
        <v>18.8</v>
      </c>
      <c r="F28" s="2">
        <v>306.2</v>
      </c>
      <c r="G28" s="2">
        <v>58.4</v>
      </c>
      <c r="H28" s="2">
        <v>5.2</v>
      </c>
      <c r="I28" s="2">
        <v>1.41</v>
      </c>
      <c r="J28" s="2">
        <v>0.53</v>
      </c>
      <c r="K28" s="2">
        <v>17.5</v>
      </c>
      <c r="L28" s="2">
        <v>20.2</v>
      </c>
      <c r="M28" s="2">
        <v>32.1</v>
      </c>
      <c r="N28" s="2">
        <v>204.5</v>
      </c>
      <c r="O28" s="2">
        <v>1.1200000000000001</v>
      </c>
      <c r="P28" s="2">
        <v>0.88</v>
      </c>
      <c r="Q28" s="2">
        <v>6</v>
      </c>
      <c r="R28" s="2">
        <v>10.199999999999999</v>
      </c>
      <c r="S28" s="2">
        <v>24.4</v>
      </c>
      <c r="T28" s="2">
        <v>101.7</v>
      </c>
      <c r="U28" s="2">
        <v>0.76</v>
      </c>
      <c r="V28" s="2">
        <v>4.2</v>
      </c>
      <c r="W28" s="2">
        <v>6.24</v>
      </c>
      <c r="X28" s="2">
        <v>5.82</v>
      </c>
      <c r="Y28" s="2">
        <v>46.3</v>
      </c>
      <c r="Z28" s="2">
        <v>1.06</v>
      </c>
      <c r="AA28" s="2">
        <v>33.299999999999997</v>
      </c>
      <c r="AB28" s="2">
        <v>13</v>
      </c>
      <c r="AC28" s="2">
        <v>0.82</v>
      </c>
    </row>
    <row r="29" spans="1:29">
      <c r="A29" s="1">
        <v>27</v>
      </c>
      <c r="B29" s="2" t="s">
        <v>30</v>
      </c>
      <c r="C29" s="2" t="str">
        <f>VLOOKUP(B29,Team_Mapping!A:B,2,FALSE)</f>
        <v>TEN</v>
      </c>
      <c r="D29" s="2">
        <v>17</v>
      </c>
      <c r="E29" s="2">
        <v>18.3</v>
      </c>
      <c r="F29" s="2">
        <v>304.2</v>
      </c>
      <c r="G29" s="2">
        <v>60.7</v>
      </c>
      <c r="H29" s="2">
        <v>5</v>
      </c>
      <c r="I29" s="2">
        <v>2</v>
      </c>
      <c r="J29" s="2">
        <v>0.76</v>
      </c>
      <c r="K29" s="2">
        <v>18.2</v>
      </c>
      <c r="L29" s="2">
        <v>19.8</v>
      </c>
      <c r="M29" s="2">
        <v>31.2</v>
      </c>
      <c r="N29" s="2">
        <v>195.1</v>
      </c>
      <c r="O29" s="2">
        <v>1.29</v>
      </c>
      <c r="P29" s="2">
        <v>1.24</v>
      </c>
      <c r="Q29" s="2">
        <v>5.7</v>
      </c>
      <c r="R29" s="2">
        <v>9.65</v>
      </c>
      <c r="S29" s="2">
        <v>26.5</v>
      </c>
      <c r="T29" s="2">
        <v>109.1</v>
      </c>
      <c r="U29" s="2">
        <v>0.65</v>
      </c>
      <c r="V29" s="2">
        <v>4.0999999999999996</v>
      </c>
      <c r="W29" s="2">
        <v>6.59</v>
      </c>
      <c r="X29" s="2">
        <v>7.76</v>
      </c>
      <c r="Y29" s="2">
        <v>60.6</v>
      </c>
      <c r="Z29" s="2">
        <v>1.94</v>
      </c>
      <c r="AA29" s="2">
        <v>30.4</v>
      </c>
      <c r="AB29" s="2">
        <v>16.8</v>
      </c>
      <c r="AC29" s="2">
        <v>-3.65</v>
      </c>
    </row>
    <row r="30" spans="1:29">
      <c r="A30" s="1">
        <v>28</v>
      </c>
      <c r="B30" s="2" t="s">
        <v>35</v>
      </c>
      <c r="C30" s="2" t="str">
        <f>VLOOKUP(B30,Team_Mapping!A:B,2,FALSE)</f>
        <v>CHI</v>
      </c>
      <c r="D30" s="2">
        <v>17</v>
      </c>
      <c r="E30" s="2">
        <v>18.2</v>
      </c>
      <c r="F30" s="2">
        <v>283.5</v>
      </c>
      <c r="G30" s="2">
        <v>62.6</v>
      </c>
      <c r="H30" s="2">
        <v>4.5</v>
      </c>
      <c r="I30" s="2">
        <v>0.94</v>
      </c>
      <c r="J30" s="2">
        <v>0.53</v>
      </c>
      <c r="K30" s="2">
        <v>17.399999999999999</v>
      </c>
      <c r="L30" s="2">
        <v>20.8</v>
      </c>
      <c r="M30" s="2">
        <v>33.299999999999997</v>
      </c>
      <c r="N30" s="2">
        <v>181.5</v>
      </c>
      <c r="O30" s="2">
        <v>1.18</v>
      </c>
      <c r="P30" s="2">
        <v>0.41</v>
      </c>
      <c r="Q30" s="2">
        <v>4.9000000000000004</v>
      </c>
      <c r="R30" s="2">
        <v>10.1</v>
      </c>
      <c r="S30" s="2">
        <v>25.4</v>
      </c>
      <c r="T30" s="2">
        <v>102</v>
      </c>
      <c r="U30" s="2">
        <v>0.76</v>
      </c>
      <c r="V30" s="2">
        <v>4</v>
      </c>
      <c r="W30" s="2">
        <v>5.71</v>
      </c>
      <c r="X30" s="2">
        <v>6.47</v>
      </c>
      <c r="Y30" s="2">
        <v>51</v>
      </c>
      <c r="Z30" s="2">
        <v>1.59</v>
      </c>
      <c r="AA30" s="2">
        <v>29.8</v>
      </c>
      <c r="AB30" s="2">
        <v>7.7</v>
      </c>
      <c r="AC30" s="2">
        <v>-2.56</v>
      </c>
    </row>
    <row r="31" spans="1:29">
      <c r="A31" s="1">
        <v>29</v>
      </c>
      <c r="B31" s="2" t="s">
        <v>42</v>
      </c>
      <c r="C31" s="2" t="str">
        <f>VLOOKUP(B31,Team_Mapping!A:B,2,FALSE)</f>
        <v>LV</v>
      </c>
      <c r="D31" s="2">
        <v>17</v>
      </c>
      <c r="E31" s="2">
        <v>18.2</v>
      </c>
      <c r="F31" s="2">
        <v>303.2</v>
      </c>
      <c r="G31" s="2">
        <v>62.6</v>
      </c>
      <c r="H31" s="2">
        <v>4.8</v>
      </c>
      <c r="I31" s="2">
        <v>1.71</v>
      </c>
      <c r="J31" s="2">
        <v>0.76</v>
      </c>
      <c r="K31" s="2">
        <v>18.2</v>
      </c>
      <c r="L31" s="2">
        <v>24.1</v>
      </c>
      <c r="M31" s="2">
        <v>37.4</v>
      </c>
      <c r="N31" s="2">
        <v>223.4</v>
      </c>
      <c r="O31" s="2">
        <v>1.1200000000000001</v>
      </c>
      <c r="P31" s="2">
        <v>0.94</v>
      </c>
      <c r="Q31" s="2">
        <v>5.5</v>
      </c>
      <c r="R31" s="2">
        <v>12.3</v>
      </c>
      <c r="S31" s="2">
        <v>22.4</v>
      </c>
      <c r="T31" s="2">
        <v>79.8</v>
      </c>
      <c r="U31" s="2">
        <v>0.59</v>
      </c>
      <c r="V31" s="2">
        <v>3.6</v>
      </c>
      <c r="W31" s="2">
        <v>4.59</v>
      </c>
      <c r="X31" s="2">
        <v>5.65</v>
      </c>
      <c r="Y31" s="2">
        <v>47.5</v>
      </c>
      <c r="Z31" s="2">
        <v>1.35</v>
      </c>
      <c r="AA31" s="2">
        <v>33</v>
      </c>
      <c r="AB31" s="2">
        <v>15.2</v>
      </c>
      <c r="AC31" s="2">
        <v>-4.49</v>
      </c>
    </row>
    <row r="32" spans="1:29">
      <c r="A32" s="1">
        <v>30</v>
      </c>
      <c r="B32" s="2" t="s">
        <v>23</v>
      </c>
      <c r="C32" s="2" t="str">
        <f>VLOOKUP(B32,Team_Mapping!A:B,2,FALSE)</f>
        <v>NE</v>
      </c>
      <c r="D32" s="2">
        <v>17</v>
      </c>
      <c r="E32" s="2">
        <v>17</v>
      </c>
      <c r="F32" s="2">
        <v>292</v>
      </c>
      <c r="G32" s="2">
        <v>60.4</v>
      </c>
      <c r="H32" s="2">
        <v>4.8</v>
      </c>
      <c r="I32" s="2">
        <v>1.35</v>
      </c>
      <c r="J32" s="2">
        <v>0.71</v>
      </c>
      <c r="K32" s="2">
        <v>17.7</v>
      </c>
      <c r="L32" s="2">
        <v>20.100000000000001</v>
      </c>
      <c r="M32" s="2">
        <v>31.1</v>
      </c>
      <c r="N32" s="2">
        <v>176.2</v>
      </c>
      <c r="O32" s="2">
        <v>1.06</v>
      </c>
      <c r="P32" s="2">
        <v>0.65</v>
      </c>
      <c r="Q32" s="2">
        <v>5.2</v>
      </c>
      <c r="R32" s="2">
        <v>9.82</v>
      </c>
      <c r="S32" s="2">
        <v>26.2</v>
      </c>
      <c r="T32" s="2">
        <v>115.8</v>
      </c>
      <c r="U32" s="2">
        <v>0.65</v>
      </c>
      <c r="V32" s="2">
        <v>4.4000000000000004</v>
      </c>
      <c r="W32" s="2">
        <v>5.94</v>
      </c>
      <c r="X32" s="2">
        <v>6.53</v>
      </c>
      <c r="Y32" s="2">
        <v>53.9</v>
      </c>
      <c r="Z32" s="2">
        <v>1.94</v>
      </c>
      <c r="AA32" s="2">
        <v>30.9</v>
      </c>
      <c r="AB32" s="2">
        <v>12.9</v>
      </c>
      <c r="AC32" s="2">
        <v>-2.29</v>
      </c>
    </row>
    <row r="33" spans="1:29">
      <c r="A33" s="1">
        <v>31</v>
      </c>
      <c r="B33" s="2" t="s">
        <v>33</v>
      </c>
      <c r="C33" s="2" t="str">
        <f>VLOOKUP(B33,Team_Mapping!A:B,2,FALSE)</f>
        <v>NYG</v>
      </c>
      <c r="D33" s="2">
        <v>17</v>
      </c>
      <c r="E33" s="2">
        <v>16.100000000000001</v>
      </c>
      <c r="F33" s="2">
        <v>294.8</v>
      </c>
      <c r="G33" s="2">
        <v>62.5</v>
      </c>
      <c r="H33" s="2">
        <v>4.7</v>
      </c>
      <c r="I33" s="2">
        <v>1.35</v>
      </c>
      <c r="J33" s="2">
        <v>0.59</v>
      </c>
      <c r="K33" s="2">
        <v>17.7</v>
      </c>
      <c r="L33" s="2">
        <v>21.5</v>
      </c>
      <c r="M33" s="2">
        <v>34.799999999999997</v>
      </c>
      <c r="N33" s="2">
        <v>189.9</v>
      </c>
      <c r="O33" s="2">
        <v>0.88</v>
      </c>
      <c r="P33" s="2">
        <v>0.76</v>
      </c>
      <c r="Q33" s="2">
        <v>5.0999999999999996</v>
      </c>
      <c r="R33" s="2">
        <v>10</v>
      </c>
      <c r="S33" s="2">
        <v>24.9</v>
      </c>
      <c r="T33" s="2">
        <v>104.9</v>
      </c>
      <c r="U33" s="2">
        <v>0.76</v>
      </c>
      <c r="V33" s="2">
        <v>4.2</v>
      </c>
      <c r="W33" s="2">
        <v>6.12</v>
      </c>
      <c r="X33" s="2">
        <v>6.59</v>
      </c>
      <c r="Y33" s="2">
        <v>54.6</v>
      </c>
      <c r="Z33" s="2">
        <v>1.59</v>
      </c>
      <c r="AA33" s="2">
        <v>27.9</v>
      </c>
      <c r="AB33" s="2">
        <v>12</v>
      </c>
      <c r="AC33" s="2">
        <v>-4.88</v>
      </c>
    </row>
    <row r="34" spans="1:29">
      <c r="A34" s="1">
        <v>32</v>
      </c>
      <c r="B34" s="2" t="s">
        <v>39</v>
      </c>
      <c r="C34" s="2" t="str">
        <f>VLOOKUP(B34,Team_Mapping!A:B,2,FALSE)</f>
        <v>CLE</v>
      </c>
      <c r="D34" s="2">
        <v>17</v>
      </c>
      <c r="E34" s="2">
        <v>15.2</v>
      </c>
      <c r="F34" s="2">
        <v>300.8</v>
      </c>
      <c r="G34" s="2">
        <v>65.8</v>
      </c>
      <c r="H34" s="2">
        <v>4.5999999999999996</v>
      </c>
      <c r="I34" s="2">
        <v>2</v>
      </c>
      <c r="J34" s="2">
        <v>0.65</v>
      </c>
      <c r="K34" s="2">
        <v>17.8</v>
      </c>
      <c r="L34" s="2">
        <v>23.2</v>
      </c>
      <c r="M34" s="2">
        <v>38.9</v>
      </c>
      <c r="N34" s="2">
        <v>206.2</v>
      </c>
      <c r="O34" s="2">
        <v>1.1200000000000001</v>
      </c>
      <c r="P34" s="2">
        <v>1.35</v>
      </c>
      <c r="Q34" s="2">
        <v>4.8</v>
      </c>
      <c r="R34" s="2">
        <v>10.6</v>
      </c>
      <c r="S34" s="2">
        <v>23</v>
      </c>
      <c r="T34" s="2">
        <v>94.6</v>
      </c>
      <c r="U34" s="2">
        <v>0.47</v>
      </c>
      <c r="V34" s="2">
        <v>4.0999999999999996</v>
      </c>
      <c r="W34" s="2">
        <v>5.47</v>
      </c>
      <c r="X34" s="2">
        <v>7</v>
      </c>
      <c r="Y34" s="2">
        <v>53.8</v>
      </c>
      <c r="Z34" s="2">
        <v>1.76</v>
      </c>
      <c r="AA34" s="2">
        <v>22.4</v>
      </c>
      <c r="AB34" s="2">
        <v>15.9</v>
      </c>
      <c r="AC34" s="2">
        <v>-9.49</v>
      </c>
    </row>
    <row r="35" spans="1:29">
      <c r="A35" s="1"/>
      <c r="B35" s="2" t="s">
        <v>43</v>
      </c>
      <c r="C35" s="2"/>
      <c r="D35" s="2"/>
      <c r="E35" s="2">
        <v>389.5</v>
      </c>
      <c r="F35" s="2">
        <v>5736.2</v>
      </c>
      <c r="G35" s="2">
        <v>1056.5999999999999</v>
      </c>
      <c r="H35" s="2">
        <v>5.4</v>
      </c>
      <c r="I35" s="2">
        <v>20.6</v>
      </c>
      <c r="J35" s="2">
        <v>8.5</v>
      </c>
      <c r="K35" s="2">
        <v>335.3</v>
      </c>
      <c r="L35" s="2">
        <v>363.4</v>
      </c>
      <c r="M35" s="2">
        <v>556.6</v>
      </c>
      <c r="N35" s="2">
        <v>3699.5</v>
      </c>
      <c r="O35" s="2">
        <v>25.3</v>
      </c>
      <c r="P35" s="2">
        <v>12.1</v>
      </c>
      <c r="Q35" s="2">
        <v>6.2</v>
      </c>
      <c r="R35" s="2">
        <v>190.8</v>
      </c>
      <c r="S35" s="2">
        <v>459</v>
      </c>
      <c r="T35" s="2">
        <v>2036.7</v>
      </c>
      <c r="U35" s="2">
        <v>16</v>
      </c>
      <c r="V35" s="2">
        <v>4.4000000000000004</v>
      </c>
      <c r="W35" s="2">
        <v>115.1</v>
      </c>
      <c r="X35" s="2">
        <v>109.6</v>
      </c>
      <c r="Y35" s="2">
        <v>887.9</v>
      </c>
      <c r="Z35" s="2">
        <v>29.5</v>
      </c>
      <c r="AA35" s="2">
        <v>38.799999999999997</v>
      </c>
      <c r="AB35" s="2">
        <v>10.7</v>
      </c>
      <c r="AC35" s="2">
        <v>66.7</v>
      </c>
    </row>
    <row r="36" spans="1:29">
      <c r="A36" s="1"/>
      <c r="B36" s="2" t="s">
        <v>44</v>
      </c>
      <c r="C36" s="2"/>
      <c r="D36" s="2"/>
      <c r="E36" s="2">
        <v>12464</v>
      </c>
      <c r="F36" s="2">
        <v>183558</v>
      </c>
      <c r="G36" s="2">
        <v>33812</v>
      </c>
      <c r="H36" s="2">
        <v>5.4</v>
      </c>
      <c r="I36" s="2">
        <v>658</v>
      </c>
      <c r="J36" s="2">
        <v>271</v>
      </c>
      <c r="K36" s="2">
        <v>10730</v>
      </c>
      <c r="L36" s="2">
        <v>11629</v>
      </c>
      <c r="M36" s="2">
        <v>17811</v>
      </c>
      <c r="N36" s="2">
        <v>118384</v>
      </c>
      <c r="O36" s="2">
        <v>809</v>
      </c>
      <c r="P36" s="2">
        <v>387</v>
      </c>
      <c r="Q36" s="2">
        <v>6.2</v>
      </c>
      <c r="R36" s="2">
        <v>6104</v>
      </c>
      <c r="S36" s="2">
        <v>14687</v>
      </c>
      <c r="T36" s="2">
        <v>65174</v>
      </c>
      <c r="U36" s="2">
        <v>511</v>
      </c>
      <c r="V36" s="2">
        <v>4.4000000000000004</v>
      </c>
      <c r="W36" s="2">
        <v>3682</v>
      </c>
      <c r="X36" s="2">
        <v>3506</v>
      </c>
      <c r="Y36" s="2">
        <v>28413</v>
      </c>
      <c r="Z36" s="2">
        <v>944</v>
      </c>
      <c r="AA36" s="2">
        <v>38.799999999999997</v>
      </c>
      <c r="AB36" s="2">
        <v>10.7</v>
      </c>
      <c r="AC36" s="2"/>
    </row>
    <row r="37" spans="1:29">
      <c r="A37" s="1"/>
      <c r="C37" s="2" t="s">
        <v>574</v>
      </c>
      <c r="D37" s="2"/>
      <c r="E37" s="2">
        <v>22.9</v>
      </c>
      <c r="F37" s="2">
        <v>337.4</v>
      </c>
      <c r="G37" s="2">
        <v>62.2</v>
      </c>
      <c r="H37" s="2">
        <v>5.4</v>
      </c>
      <c r="I37" s="2">
        <v>1.2</v>
      </c>
      <c r="J37" s="2">
        <v>0.5</v>
      </c>
      <c r="K37" s="2">
        <v>19.7</v>
      </c>
      <c r="L37" s="2">
        <v>21.4</v>
      </c>
      <c r="M37" s="2">
        <v>32.700000000000003</v>
      </c>
      <c r="N37" s="2">
        <v>217.6</v>
      </c>
      <c r="O37" s="2">
        <v>1.5</v>
      </c>
      <c r="P37" s="2">
        <v>0.7</v>
      </c>
      <c r="Q37" s="2">
        <v>6.2</v>
      </c>
      <c r="R37" s="2">
        <v>11.2</v>
      </c>
      <c r="S37" s="2">
        <v>27</v>
      </c>
      <c r="T37" s="2">
        <v>119.8</v>
      </c>
      <c r="U37" s="2">
        <v>0.9</v>
      </c>
      <c r="V37" s="2">
        <v>4.4000000000000004</v>
      </c>
      <c r="W37" s="2">
        <v>6.8</v>
      </c>
      <c r="X37" s="2">
        <v>6.4</v>
      </c>
      <c r="Y37" s="2">
        <v>52.2</v>
      </c>
      <c r="Z37" s="2">
        <v>1.7</v>
      </c>
      <c r="AA37" s="2">
        <v>38.799999999999997</v>
      </c>
      <c r="AB37" s="2">
        <v>10.7</v>
      </c>
      <c r="AC37" s="2"/>
    </row>
  </sheetData>
  <mergeCells count="6">
    <mergeCell ref="AA1:AB1"/>
    <mergeCell ref="A1:B1"/>
    <mergeCell ref="G1:I1"/>
    <mergeCell ref="L1:R1"/>
    <mergeCell ref="S1:W1"/>
    <mergeCell ref="X1:Z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F94B-454F-4EDB-B584-97CD95C380C7}">
  <sheetPr codeName="Sheet2"/>
  <dimension ref="A1:Z37"/>
  <sheetViews>
    <sheetView workbookViewId="0">
      <selection activeCell="I38" sqref="I38"/>
    </sheetView>
  </sheetViews>
  <sheetFormatPr defaultRowHeight="15"/>
  <cols>
    <col min="1" max="1" width="3.140625" bestFit="1" customWidth="1"/>
    <col min="2" max="2" width="24.140625" bestFit="1" customWidth="1"/>
    <col min="3" max="3" width="8.5703125" customWidth="1"/>
    <col min="4" max="4" width="3" bestFit="1" customWidth="1"/>
    <col min="5" max="6" width="6" bestFit="1" customWidth="1"/>
    <col min="7" max="7" width="6.5703125" bestFit="1" customWidth="1"/>
    <col min="8" max="8" width="7" bestFit="1" customWidth="1"/>
    <col min="9" max="9" width="5" bestFit="1" customWidth="1"/>
    <col min="10" max="10" width="4.85546875" bestFit="1" customWidth="1"/>
    <col min="11" max="12" width="5" bestFit="1" customWidth="1"/>
    <col min="13" max="13" width="4" bestFit="1" customWidth="1"/>
    <col min="14" max="14" width="4.28515625" bestFit="1" customWidth="1"/>
    <col min="15" max="15" width="5.5703125" bestFit="1" customWidth="1"/>
    <col min="16" max="16" width="5" bestFit="1" customWidth="1"/>
    <col min="17" max="18" width="6" bestFit="1" customWidth="1"/>
    <col min="19" max="21" width="5" bestFit="1" customWidth="1"/>
    <col min="22" max="22" width="5.7109375" bestFit="1" customWidth="1"/>
    <col min="23" max="23" width="7" bestFit="1" customWidth="1"/>
    <col min="24" max="24" width="4.5703125" bestFit="1" customWidth="1"/>
    <col min="25" max="25" width="5.7109375" bestFit="1" customWidth="1"/>
    <col min="26" max="26" width="7.7109375" bestFit="1" customWidth="1"/>
  </cols>
  <sheetData>
    <row r="1" spans="1:26">
      <c r="A1" s="1" t="s">
        <v>0</v>
      </c>
      <c r="B1" s="1" t="s">
        <v>1</v>
      </c>
      <c r="C1" s="1"/>
      <c r="D1" s="1" t="s">
        <v>2</v>
      </c>
      <c r="E1" s="1" t="s">
        <v>52</v>
      </c>
      <c r="F1" s="1" t="s">
        <v>3</v>
      </c>
      <c r="G1" s="1" t="s">
        <v>72</v>
      </c>
      <c r="H1" s="1" t="s">
        <v>4</v>
      </c>
      <c r="I1" s="1" t="s">
        <v>5</v>
      </c>
      <c r="J1" s="1" t="s">
        <v>71</v>
      </c>
      <c r="K1" s="1" t="s">
        <v>51</v>
      </c>
      <c r="L1" s="1" t="s">
        <v>70</v>
      </c>
      <c r="M1" s="1" t="s">
        <v>6</v>
      </c>
      <c r="N1" s="1" t="s">
        <v>7</v>
      </c>
      <c r="O1" s="1" t="s">
        <v>69</v>
      </c>
      <c r="P1" s="1" t="s">
        <v>68</v>
      </c>
      <c r="Q1" s="1" t="s">
        <v>8</v>
      </c>
      <c r="R1" s="1" t="s">
        <v>67</v>
      </c>
      <c r="S1" s="1" t="s">
        <v>66</v>
      </c>
      <c r="T1" s="1" t="s">
        <v>4</v>
      </c>
      <c r="U1" s="1" t="s">
        <v>65</v>
      </c>
      <c r="V1" s="1" t="s">
        <v>50</v>
      </c>
      <c r="W1" s="1" t="s">
        <v>64</v>
      </c>
      <c r="X1" s="1" t="s">
        <v>63</v>
      </c>
      <c r="Y1" s="1" t="s">
        <v>62</v>
      </c>
      <c r="Z1" s="1" t="s">
        <v>10</v>
      </c>
    </row>
    <row r="2" spans="1:26">
      <c r="A2" s="1">
        <v>1</v>
      </c>
      <c r="B2" s="2" t="s">
        <v>40</v>
      </c>
      <c r="C2" s="2" t="str">
        <f>VLOOKUP(B2,Team_Mapping!A:B,2,FALSE)</f>
        <v>CIN</v>
      </c>
      <c r="D2" s="2">
        <v>17</v>
      </c>
      <c r="E2" s="2">
        <v>27.1</v>
      </c>
      <c r="F2" s="2">
        <v>38.4</v>
      </c>
      <c r="G2" s="2">
        <v>70.599999999999994</v>
      </c>
      <c r="H2" s="2">
        <v>272.89999999999998</v>
      </c>
      <c r="I2" s="2">
        <v>2.5299999999999998</v>
      </c>
      <c r="J2" s="2">
        <v>6.6</v>
      </c>
      <c r="K2" s="2">
        <v>0.53</v>
      </c>
      <c r="L2" s="2">
        <v>1.4</v>
      </c>
      <c r="M2" s="2">
        <v>70</v>
      </c>
      <c r="N2" s="2">
        <v>7.5</v>
      </c>
      <c r="O2" s="2">
        <v>8.1999999999999993</v>
      </c>
      <c r="P2" s="2">
        <v>10.7</v>
      </c>
      <c r="Q2" s="2">
        <v>272.89999999999998</v>
      </c>
      <c r="R2" s="2">
        <v>108.5</v>
      </c>
      <c r="S2" s="2">
        <v>2.82</v>
      </c>
      <c r="T2" s="2">
        <v>16.399999999999999</v>
      </c>
      <c r="U2" s="2">
        <v>6.9</v>
      </c>
      <c r="V2" s="2">
        <v>6.6</v>
      </c>
      <c r="W2" s="2">
        <v>7.3</v>
      </c>
      <c r="X2" s="2">
        <v>0.06</v>
      </c>
      <c r="Y2" s="2">
        <v>0.12</v>
      </c>
      <c r="Z2" s="2">
        <v>9.7899999999999991</v>
      </c>
    </row>
    <row r="3" spans="1:26">
      <c r="A3" s="1">
        <v>2</v>
      </c>
      <c r="B3" s="2" t="s">
        <v>16</v>
      </c>
      <c r="C3" s="2" t="str">
        <f>VLOOKUP(B3,Team_Mapping!A:B,2,FALSE)</f>
        <v>DET</v>
      </c>
      <c r="D3" s="2">
        <v>17</v>
      </c>
      <c r="E3" s="2">
        <v>23.5</v>
      </c>
      <c r="F3" s="2">
        <v>32.4</v>
      </c>
      <c r="G3" s="2">
        <v>72.400000000000006</v>
      </c>
      <c r="H3" s="2">
        <v>263.2</v>
      </c>
      <c r="I3" s="2">
        <v>2.29</v>
      </c>
      <c r="J3" s="2">
        <v>7.1</v>
      </c>
      <c r="K3" s="2">
        <v>0.71</v>
      </c>
      <c r="L3" s="2">
        <v>2.2000000000000002</v>
      </c>
      <c r="M3" s="2">
        <v>82</v>
      </c>
      <c r="N3" s="2">
        <v>8.6</v>
      </c>
      <c r="O3" s="2">
        <v>9</v>
      </c>
      <c r="P3" s="2">
        <v>11.8</v>
      </c>
      <c r="Q3" s="2">
        <v>263.2</v>
      </c>
      <c r="R3" s="2">
        <v>112.6</v>
      </c>
      <c r="S3" s="2">
        <v>1.94</v>
      </c>
      <c r="T3" s="2">
        <v>14.4</v>
      </c>
      <c r="U3" s="2">
        <v>5.7</v>
      </c>
      <c r="V3" s="2">
        <v>7.7</v>
      </c>
      <c r="W3" s="2">
        <v>8.1</v>
      </c>
      <c r="X3" s="2">
        <v>0.24</v>
      </c>
      <c r="Y3" s="2">
        <v>0.24</v>
      </c>
      <c r="Z3" s="2">
        <v>11.9</v>
      </c>
    </row>
    <row r="4" spans="1:26">
      <c r="A4" s="1">
        <v>3</v>
      </c>
      <c r="B4" s="2" t="s">
        <v>14</v>
      </c>
      <c r="C4" s="2" t="str">
        <f>VLOOKUP(B4,Team_Mapping!A:B,2,FALSE)</f>
        <v>TB</v>
      </c>
      <c r="D4" s="2">
        <v>17</v>
      </c>
      <c r="E4" s="2">
        <v>24</v>
      </c>
      <c r="F4" s="2">
        <v>33.6</v>
      </c>
      <c r="G4" s="2">
        <v>71.5</v>
      </c>
      <c r="H4" s="2">
        <v>250.4</v>
      </c>
      <c r="I4" s="2">
        <v>2.41</v>
      </c>
      <c r="J4" s="2">
        <v>7.2</v>
      </c>
      <c r="K4" s="2">
        <v>0.94</v>
      </c>
      <c r="L4" s="2">
        <v>2.8</v>
      </c>
      <c r="M4" s="2">
        <v>57</v>
      </c>
      <c r="N4" s="2">
        <v>7.9</v>
      </c>
      <c r="O4" s="2">
        <v>8.1</v>
      </c>
      <c r="P4" s="2">
        <v>11</v>
      </c>
      <c r="Q4" s="2">
        <v>250.4</v>
      </c>
      <c r="R4" s="2">
        <v>106.8</v>
      </c>
      <c r="S4" s="2">
        <v>2.35</v>
      </c>
      <c r="T4" s="2">
        <v>14.6</v>
      </c>
      <c r="U4" s="2">
        <v>6.5</v>
      </c>
      <c r="V4" s="2">
        <v>7</v>
      </c>
      <c r="W4" s="2">
        <v>7.1</v>
      </c>
      <c r="X4" s="2">
        <v>0.12</v>
      </c>
      <c r="Y4" s="2">
        <v>0.12</v>
      </c>
      <c r="Z4" s="2">
        <v>10.5</v>
      </c>
    </row>
    <row r="5" spans="1:26">
      <c r="A5" s="1">
        <v>4</v>
      </c>
      <c r="B5" s="2" t="s">
        <v>22</v>
      </c>
      <c r="C5" s="2" t="str">
        <f>VLOOKUP(B5,Team_Mapping!A:B,2,FALSE)</f>
        <v>SF</v>
      </c>
      <c r="D5" s="2">
        <v>17</v>
      </c>
      <c r="E5" s="2">
        <v>20.5</v>
      </c>
      <c r="F5" s="2">
        <v>31.4</v>
      </c>
      <c r="G5" s="2">
        <v>65.5</v>
      </c>
      <c r="H5" s="2">
        <v>249.1</v>
      </c>
      <c r="I5" s="2">
        <v>1.35</v>
      </c>
      <c r="J5" s="2">
        <v>4.3</v>
      </c>
      <c r="K5" s="2">
        <v>0.94</v>
      </c>
      <c r="L5" s="2">
        <v>3</v>
      </c>
      <c r="M5" s="2">
        <v>76</v>
      </c>
      <c r="N5" s="2">
        <v>8.3000000000000007</v>
      </c>
      <c r="O5" s="2">
        <v>7.8</v>
      </c>
      <c r="P5" s="2">
        <v>12.7</v>
      </c>
      <c r="Q5" s="2">
        <v>249.1</v>
      </c>
      <c r="R5" s="2">
        <v>93.1</v>
      </c>
      <c r="S5" s="2">
        <v>2.12</v>
      </c>
      <c r="T5" s="2">
        <v>11.2</v>
      </c>
      <c r="U5" s="2">
        <v>6.3</v>
      </c>
      <c r="V5" s="2">
        <v>7.4</v>
      </c>
      <c r="W5" s="2">
        <v>7</v>
      </c>
      <c r="X5" s="2">
        <v>0.06</v>
      </c>
      <c r="Y5" s="2">
        <v>0.06</v>
      </c>
      <c r="Z5" s="2">
        <v>6.4</v>
      </c>
    </row>
    <row r="6" spans="1:26">
      <c r="A6" s="1">
        <v>5</v>
      </c>
      <c r="B6" s="2" t="s">
        <v>20</v>
      </c>
      <c r="C6" s="2" t="str">
        <f>VLOOKUP(B6,Team_Mapping!A:B,2,FALSE)</f>
        <v>ATL</v>
      </c>
      <c r="D6" s="2">
        <v>17</v>
      </c>
      <c r="E6" s="2">
        <v>21.4</v>
      </c>
      <c r="F6" s="2">
        <v>32.9</v>
      </c>
      <c r="G6" s="2">
        <v>65.099999999999994</v>
      </c>
      <c r="H6" s="2">
        <v>239.3</v>
      </c>
      <c r="I6" s="2">
        <v>1.24</v>
      </c>
      <c r="J6" s="2">
        <v>3.8</v>
      </c>
      <c r="K6" s="2">
        <v>1.1200000000000001</v>
      </c>
      <c r="L6" s="2">
        <v>3.4</v>
      </c>
      <c r="M6" s="2">
        <v>60</v>
      </c>
      <c r="N6" s="2">
        <v>7.7</v>
      </c>
      <c r="O6" s="2">
        <v>6.9</v>
      </c>
      <c r="P6" s="2">
        <v>11.8</v>
      </c>
      <c r="Q6" s="2">
        <v>239.3</v>
      </c>
      <c r="R6" s="2">
        <v>86.6</v>
      </c>
      <c r="S6" s="2">
        <v>1.88</v>
      </c>
      <c r="T6" s="2">
        <v>12.6</v>
      </c>
      <c r="U6" s="2">
        <v>5.4</v>
      </c>
      <c r="V6" s="2">
        <v>6.9</v>
      </c>
      <c r="W6" s="2">
        <v>6.1</v>
      </c>
      <c r="X6" s="2">
        <v>0.18</v>
      </c>
      <c r="Y6" s="2">
        <v>0.18</v>
      </c>
      <c r="Z6" s="2">
        <v>6.04</v>
      </c>
    </row>
    <row r="7" spans="1:26">
      <c r="A7" s="1">
        <v>6</v>
      </c>
      <c r="B7" s="2" t="s">
        <v>29</v>
      </c>
      <c r="C7" s="2" t="str">
        <f>VLOOKUP(B7,Team_Mapping!A:B,2,FALSE)</f>
        <v>MIN</v>
      </c>
      <c r="D7" s="2">
        <v>17</v>
      </c>
      <c r="E7" s="2">
        <v>21.4</v>
      </c>
      <c r="F7" s="2">
        <v>32.200000000000003</v>
      </c>
      <c r="G7" s="2">
        <v>66.400000000000006</v>
      </c>
      <c r="H7" s="2">
        <v>237.8</v>
      </c>
      <c r="I7" s="2">
        <v>2.06</v>
      </c>
      <c r="J7" s="2">
        <v>6.4</v>
      </c>
      <c r="K7" s="2">
        <v>0.71</v>
      </c>
      <c r="L7" s="2">
        <v>2.2000000000000002</v>
      </c>
      <c r="M7" s="2">
        <v>97</v>
      </c>
      <c r="N7" s="2">
        <v>8</v>
      </c>
      <c r="O7" s="2">
        <v>8.3000000000000007</v>
      </c>
      <c r="P7" s="2">
        <v>12</v>
      </c>
      <c r="Q7" s="2">
        <v>237.8</v>
      </c>
      <c r="R7" s="2">
        <v>102.9</v>
      </c>
      <c r="S7" s="2">
        <v>2.88</v>
      </c>
      <c r="T7" s="2">
        <v>19.8</v>
      </c>
      <c r="U7" s="2">
        <v>8.1999999999999993</v>
      </c>
      <c r="V7" s="2">
        <v>6.8</v>
      </c>
      <c r="W7" s="2">
        <v>7</v>
      </c>
      <c r="X7" s="2">
        <v>0.18</v>
      </c>
      <c r="Y7" s="2">
        <v>0.28999999999999998</v>
      </c>
      <c r="Z7" s="2">
        <v>6.74</v>
      </c>
    </row>
    <row r="8" spans="1:26">
      <c r="A8" s="1">
        <v>7</v>
      </c>
      <c r="B8" s="2" t="s">
        <v>11</v>
      </c>
      <c r="C8" s="2" t="str">
        <f>VLOOKUP(B8,Team_Mapping!A:B,2,FALSE)</f>
        <v>BAL</v>
      </c>
      <c r="D8" s="2">
        <v>17</v>
      </c>
      <c r="E8" s="2">
        <v>18.7</v>
      </c>
      <c r="F8" s="2">
        <v>28.1</v>
      </c>
      <c r="G8" s="2">
        <v>66.7</v>
      </c>
      <c r="H8" s="2">
        <v>237.4</v>
      </c>
      <c r="I8" s="2">
        <v>2.41</v>
      </c>
      <c r="J8" s="2">
        <v>8.6</v>
      </c>
      <c r="K8" s="2">
        <v>0.24</v>
      </c>
      <c r="L8" s="2">
        <v>0.8</v>
      </c>
      <c r="M8" s="2">
        <v>84</v>
      </c>
      <c r="N8" s="2">
        <v>8.8000000000000007</v>
      </c>
      <c r="O8" s="2">
        <v>10.1</v>
      </c>
      <c r="P8" s="2">
        <v>13.2</v>
      </c>
      <c r="Q8" s="2">
        <v>237.4</v>
      </c>
      <c r="R8" s="2">
        <v>119.4</v>
      </c>
      <c r="S8" s="2">
        <v>1.41</v>
      </c>
      <c r="T8" s="2">
        <v>9.06</v>
      </c>
      <c r="U8" s="2">
        <v>4.8</v>
      </c>
      <c r="V8" s="2">
        <v>8.1</v>
      </c>
      <c r="W8" s="2">
        <v>9.3000000000000007</v>
      </c>
      <c r="X8" s="2">
        <v>0.12</v>
      </c>
      <c r="Y8" s="2">
        <v>0.12</v>
      </c>
      <c r="Z8" s="2">
        <v>13</v>
      </c>
    </row>
    <row r="9" spans="1:26">
      <c r="A9" s="1">
        <v>8</v>
      </c>
      <c r="B9" s="2" t="s">
        <v>38</v>
      </c>
      <c r="C9" s="2" t="str">
        <f>VLOOKUP(B9,Team_Mapping!A:B,2,FALSE)</f>
        <v>SEA</v>
      </c>
      <c r="D9" s="2">
        <v>17</v>
      </c>
      <c r="E9" s="2">
        <v>24.3</v>
      </c>
      <c r="F9" s="2">
        <v>34.9</v>
      </c>
      <c r="G9" s="2">
        <v>69.599999999999994</v>
      </c>
      <c r="H9" s="2">
        <v>236.5</v>
      </c>
      <c r="I9" s="2">
        <v>1.24</v>
      </c>
      <c r="J9" s="2">
        <v>3.5</v>
      </c>
      <c r="K9" s="2">
        <v>0.94</v>
      </c>
      <c r="L9" s="2">
        <v>2.7</v>
      </c>
      <c r="M9" s="2">
        <v>71</v>
      </c>
      <c r="N9" s="2">
        <v>7.4</v>
      </c>
      <c r="O9" s="2">
        <v>6.9</v>
      </c>
      <c r="P9" s="2">
        <v>10.6</v>
      </c>
      <c r="Q9" s="2">
        <v>236.5</v>
      </c>
      <c r="R9" s="2">
        <v>91.5</v>
      </c>
      <c r="S9" s="2">
        <v>3.18</v>
      </c>
      <c r="T9" s="2">
        <v>21.1</v>
      </c>
      <c r="U9" s="2">
        <v>8.3000000000000007</v>
      </c>
      <c r="V9" s="2">
        <v>6.2</v>
      </c>
      <c r="W9" s="2">
        <v>5.7</v>
      </c>
      <c r="X9" s="2">
        <v>0.24</v>
      </c>
      <c r="Y9" s="2">
        <v>0.24</v>
      </c>
      <c r="Z9" s="2">
        <v>3.57</v>
      </c>
    </row>
    <row r="10" spans="1:26">
      <c r="A10" s="1">
        <v>9</v>
      </c>
      <c r="B10" s="2" t="s">
        <v>19</v>
      </c>
      <c r="C10" s="2" t="str">
        <f>VLOOKUP(B10,Team_Mapping!A:B,2,FALSE)</f>
        <v>BUF</v>
      </c>
      <c r="D10" s="2">
        <v>17</v>
      </c>
      <c r="E10" s="2">
        <v>19.399999999999999</v>
      </c>
      <c r="F10" s="2">
        <v>30.6</v>
      </c>
      <c r="G10" s="2">
        <v>63.3</v>
      </c>
      <c r="H10" s="2">
        <v>227.9</v>
      </c>
      <c r="I10" s="2">
        <v>1.76</v>
      </c>
      <c r="J10" s="2">
        <v>5.8</v>
      </c>
      <c r="K10" s="2">
        <v>0.35</v>
      </c>
      <c r="L10" s="2">
        <v>1.2</v>
      </c>
      <c r="M10" s="2">
        <v>69</v>
      </c>
      <c r="N10" s="2">
        <v>7.6</v>
      </c>
      <c r="O10" s="2">
        <v>8.1999999999999993</v>
      </c>
      <c r="P10" s="2">
        <v>12</v>
      </c>
      <c r="Q10" s="2">
        <v>227.9</v>
      </c>
      <c r="R10" s="2">
        <v>100.8</v>
      </c>
      <c r="S10" s="2">
        <v>0.82</v>
      </c>
      <c r="T10" s="2">
        <v>3.71</v>
      </c>
      <c r="U10" s="2">
        <v>2.6</v>
      </c>
      <c r="V10" s="2">
        <v>7.3</v>
      </c>
      <c r="W10" s="2">
        <v>7.9</v>
      </c>
      <c r="X10" s="2">
        <v>0</v>
      </c>
      <c r="Y10" s="2">
        <v>0.12</v>
      </c>
      <c r="Z10" s="2">
        <v>12.1</v>
      </c>
    </row>
    <row r="11" spans="1:26">
      <c r="A11" s="1">
        <v>10</v>
      </c>
      <c r="B11" s="2" t="s">
        <v>34</v>
      </c>
      <c r="C11" s="2" t="str">
        <f>VLOOKUP(B11,Team_Mapping!A:B,2,FALSE)</f>
        <v>LAR</v>
      </c>
      <c r="D11" s="2">
        <v>17</v>
      </c>
      <c r="E11" s="2">
        <v>21.6</v>
      </c>
      <c r="F11" s="2">
        <v>32.9</v>
      </c>
      <c r="G11" s="2">
        <v>65.7</v>
      </c>
      <c r="H11" s="2">
        <v>227.5</v>
      </c>
      <c r="I11" s="2">
        <v>1.29</v>
      </c>
      <c r="J11" s="2">
        <v>3.9</v>
      </c>
      <c r="K11" s="2">
        <v>0.53</v>
      </c>
      <c r="L11" s="2">
        <v>1.6</v>
      </c>
      <c r="M11" s="2">
        <v>69</v>
      </c>
      <c r="N11" s="2">
        <v>7.3</v>
      </c>
      <c r="O11" s="2">
        <v>7.4</v>
      </c>
      <c r="P11" s="2">
        <v>11.2</v>
      </c>
      <c r="Q11" s="2">
        <v>227.5</v>
      </c>
      <c r="R11" s="2">
        <v>93.7</v>
      </c>
      <c r="S11" s="2">
        <v>1.82</v>
      </c>
      <c r="T11" s="2">
        <v>13.4</v>
      </c>
      <c r="U11" s="2">
        <v>5.3</v>
      </c>
      <c r="V11" s="2">
        <v>6.6</v>
      </c>
      <c r="W11" s="2">
        <v>6.6</v>
      </c>
      <c r="X11" s="2">
        <v>0.18</v>
      </c>
      <c r="Y11" s="2">
        <v>0.28999999999999998</v>
      </c>
      <c r="Z11" s="2">
        <v>6.47</v>
      </c>
    </row>
    <row r="12" spans="1:26">
      <c r="A12" s="1">
        <v>11</v>
      </c>
      <c r="B12" s="2" t="s">
        <v>37</v>
      </c>
      <c r="C12" s="2" t="str">
        <f>VLOOKUP(B12,Team_Mapping!A:B,2,FALSE)</f>
        <v>DAL</v>
      </c>
      <c r="D12" s="2">
        <v>17</v>
      </c>
      <c r="E12" s="2">
        <v>23.4</v>
      </c>
      <c r="F12" s="2">
        <v>37.5</v>
      </c>
      <c r="G12" s="2">
        <v>62.5</v>
      </c>
      <c r="H12" s="2">
        <v>227.2</v>
      </c>
      <c r="I12" s="2">
        <v>1.35</v>
      </c>
      <c r="J12" s="2">
        <v>3.6</v>
      </c>
      <c r="K12" s="2">
        <v>0.82</v>
      </c>
      <c r="L12" s="2">
        <v>2.2000000000000002</v>
      </c>
      <c r="M12" s="2">
        <v>65</v>
      </c>
      <c r="N12" s="2">
        <v>6.4</v>
      </c>
      <c r="O12" s="2">
        <v>6.2</v>
      </c>
      <c r="P12" s="2">
        <v>10.3</v>
      </c>
      <c r="Q12" s="2">
        <v>227.2</v>
      </c>
      <c r="R12" s="2">
        <v>83.8</v>
      </c>
      <c r="S12" s="2">
        <v>2.2400000000000002</v>
      </c>
      <c r="T12" s="2">
        <v>13.5</v>
      </c>
      <c r="U12" s="2">
        <v>5.6</v>
      </c>
      <c r="V12" s="2">
        <v>5.7</v>
      </c>
      <c r="W12" s="2">
        <v>5.5</v>
      </c>
      <c r="X12" s="2">
        <v>0.06</v>
      </c>
      <c r="Y12" s="2">
        <v>0.06</v>
      </c>
      <c r="Z12" s="2">
        <v>0.62</v>
      </c>
    </row>
    <row r="13" spans="1:26">
      <c r="A13" s="1">
        <v>12</v>
      </c>
      <c r="B13" s="2" t="s">
        <v>15</v>
      </c>
      <c r="C13" s="2" t="str">
        <f>VLOOKUP(B13,Team_Mapping!A:B,2,FALSE)</f>
        <v>GB</v>
      </c>
      <c r="D13" s="2">
        <v>17</v>
      </c>
      <c r="E13" s="2">
        <v>18.100000000000001</v>
      </c>
      <c r="F13" s="2">
        <v>28.2</v>
      </c>
      <c r="G13" s="2">
        <v>64.3</v>
      </c>
      <c r="H13" s="2">
        <v>223.9</v>
      </c>
      <c r="I13" s="2">
        <v>1.65</v>
      </c>
      <c r="J13" s="2">
        <v>5.8</v>
      </c>
      <c r="K13" s="2">
        <v>0.65</v>
      </c>
      <c r="L13" s="2">
        <v>2.2999999999999998</v>
      </c>
      <c r="M13" s="2">
        <v>70</v>
      </c>
      <c r="N13" s="2">
        <v>8.1999999999999993</v>
      </c>
      <c r="O13" s="2">
        <v>8.4</v>
      </c>
      <c r="P13" s="2">
        <v>12.8</v>
      </c>
      <c r="Q13" s="2">
        <v>223.9</v>
      </c>
      <c r="R13" s="2">
        <v>99.8</v>
      </c>
      <c r="S13" s="2">
        <v>1.29</v>
      </c>
      <c r="T13" s="2">
        <v>7.76</v>
      </c>
      <c r="U13" s="2">
        <v>4.4000000000000004</v>
      </c>
      <c r="V13" s="2">
        <v>7.6</v>
      </c>
      <c r="W13" s="2">
        <v>7.7</v>
      </c>
      <c r="X13" s="2">
        <v>0.12</v>
      </c>
      <c r="Y13" s="2">
        <v>0.18</v>
      </c>
      <c r="Z13" s="2">
        <v>7.48</v>
      </c>
    </row>
    <row r="14" spans="1:26">
      <c r="A14" s="1">
        <v>13</v>
      </c>
      <c r="B14" s="2" t="s">
        <v>42</v>
      </c>
      <c r="C14" s="2" t="str">
        <f>VLOOKUP(B14,Team_Mapping!A:B,2,FALSE)</f>
        <v>LV</v>
      </c>
      <c r="D14" s="2">
        <v>17</v>
      </c>
      <c r="E14" s="2">
        <v>24.1</v>
      </c>
      <c r="F14" s="2">
        <v>37.4</v>
      </c>
      <c r="G14" s="2">
        <v>64.599999999999994</v>
      </c>
      <c r="H14" s="2">
        <v>223.4</v>
      </c>
      <c r="I14" s="2">
        <v>1.1200000000000001</v>
      </c>
      <c r="J14" s="2">
        <v>3</v>
      </c>
      <c r="K14" s="2">
        <v>0.94</v>
      </c>
      <c r="L14" s="2">
        <v>2.5</v>
      </c>
      <c r="M14" s="2">
        <v>58</v>
      </c>
      <c r="N14" s="2">
        <v>6.5</v>
      </c>
      <c r="O14" s="2">
        <v>5.9</v>
      </c>
      <c r="P14" s="2">
        <v>10</v>
      </c>
      <c r="Q14" s="2">
        <v>223.4</v>
      </c>
      <c r="R14" s="2">
        <v>82.4</v>
      </c>
      <c r="S14" s="2">
        <v>2.94</v>
      </c>
      <c r="T14" s="2">
        <v>18.8</v>
      </c>
      <c r="U14" s="2">
        <v>7.3</v>
      </c>
      <c r="V14" s="2">
        <v>5.5</v>
      </c>
      <c r="W14" s="2">
        <v>5</v>
      </c>
      <c r="X14" s="2">
        <v>0.12</v>
      </c>
      <c r="Y14" s="2">
        <v>0.12</v>
      </c>
      <c r="Z14" s="2">
        <v>0.6</v>
      </c>
    </row>
    <row r="15" spans="1:26">
      <c r="A15" s="1">
        <v>14</v>
      </c>
      <c r="B15" s="2" t="s">
        <v>32</v>
      </c>
      <c r="C15" s="2" t="str">
        <f>VLOOKUP(B15,Team_Mapping!A:B,2,FALSE)</f>
        <v>KC</v>
      </c>
      <c r="D15" s="2">
        <v>17</v>
      </c>
      <c r="E15" s="2">
        <v>23.8</v>
      </c>
      <c r="F15" s="2">
        <v>35.299999999999997</v>
      </c>
      <c r="G15" s="2">
        <v>67.3</v>
      </c>
      <c r="H15" s="2">
        <v>222.4</v>
      </c>
      <c r="I15" s="2">
        <v>1.53</v>
      </c>
      <c r="J15" s="2">
        <v>4.3</v>
      </c>
      <c r="K15" s="2">
        <v>0.65</v>
      </c>
      <c r="L15" s="2">
        <v>1.8</v>
      </c>
      <c r="M15" s="2">
        <v>54</v>
      </c>
      <c r="N15" s="2">
        <v>6.7</v>
      </c>
      <c r="O15" s="2">
        <v>6.8</v>
      </c>
      <c r="P15" s="2">
        <v>10</v>
      </c>
      <c r="Q15" s="2">
        <v>222.4</v>
      </c>
      <c r="R15" s="2">
        <v>93.1</v>
      </c>
      <c r="S15" s="2">
        <v>2.41</v>
      </c>
      <c r="T15" s="2">
        <v>15.6</v>
      </c>
      <c r="U15" s="2">
        <v>6.4</v>
      </c>
      <c r="V15" s="2">
        <v>5.9</v>
      </c>
      <c r="W15" s="2">
        <v>5.9</v>
      </c>
      <c r="X15" s="2">
        <v>0.28999999999999998</v>
      </c>
      <c r="Y15" s="2">
        <v>0.41</v>
      </c>
      <c r="Z15" s="2">
        <v>6.88</v>
      </c>
    </row>
    <row r="16" spans="1:26">
      <c r="A16" s="1">
        <v>15</v>
      </c>
      <c r="B16" s="2" t="s">
        <v>31</v>
      </c>
      <c r="C16" s="2" t="str">
        <f>VLOOKUP(B16,Team_Mapping!A:B,2,FALSE)</f>
        <v>MIA</v>
      </c>
      <c r="D16" s="2">
        <v>17</v>
      </c>
      <c r="E16" s="2">
        <v>24.3</v>
      </c>
      <c r="F16" s="2">
        <v>34.799999999999997</v>
      </c>
      <c r="G16" s="2">
        <v>69.900000000000006</v>
      </c>
      <c r="H16" s="2">
        <v>219.8</v>
      </c>
      <c r="I16" s="2">
        <v>1.29</v>
      </c>
      <c r="J16" s="2">
        <v>3.7</v>
      </c>
      <c r="K16" s="2">
        <v>0.59</v>
      </c>
      <c r="L16" s="2">
        <v>1.7</v>
      </c>
      <c r="M16" s="2">
        <v>80</v>
      </c>
      <c r="N16" s="2">
        <v>6.8</v>
      </c>
      <c r="O16" s="2">
        <v>6.8</v>
      </c>
      <c r="P16" s="2">
        <v>9.8000000000000007</v>
      </c>
      <c r="Q16" s="2">
        <v>219.8</v>
      </c>
      <c r="R16" s="2">
        <v>94.1</v>
      </c>
      <c r="S16" s="2">
        <v>2.5299999999999998</v>
      </c>
      <c r="T16" s="2">
        <v>17.600000000000001</v>
      </c>
      <c r="U16" s="2">
        <v>6.8</v>
      </c>
      <c r="V16" s="2">
        <v>5.9</v>
      </c>
      <c r="W16" s="2">
        <v>5.9</v>
      </c>
      <c r="X16" s="2">
        <v>0.18</v>
      </c>
      <c r="Y16" s="2">
        <v>0.18</v>
      </c>
      <c r="Z16" s="2">
        <v>4.67</v>
      </c>
    </row>
    <row r="17" spans="1:26">
      <c r="A17" s="1">
        <v>16</v>
      </c>
      <c r="B17" s="2" t="s">
        <v>41</v>
      </c>
      <c r="C17" s="2" t="str">
        <f>VLOOKUP(B17,Team_Mapping!A:B,2,FALSE)</f>
        <v>NYJ</v>
      </c>
      <c r="D17" s="2">
        <v>17</v>
      </c>
      <c r="E17" s="2">
        <v>22.6</v>
      </c>
      <c r="F17" s="2">
        <v>35.700000000000003</v>
      </c>
      <c r="G17" s="2">
        <v>63.4</v>
      </c>
      <c r="H17" s="2">
        <v>218.5</v>
      </c>
      <c r="I17" s="2">
        <v>1.82</v>
      </c>
      <c r="J17" s="2">
        <v>5.0999999999999996</v>
      </c>
      <c r="K17" s="2">
        <v>0.65</v>
      </c>
      <c r="L17" s="2">
        <v>1.8</v>
      </c>
      <c r="M17" s="2">
        <v>71</v>
      </c>
      <c r="N17" s="2">
        <v>6.6</v>
      </c>
      <c r="O17" s="2">
        <v>6.8</v>
      </c>
      <c r="P17" s="2">
        <v>10.4</v>
      </c>
      <c r="Q17" s="2">
        <v>218.5</v>
      </c>
      <c r="R17" s="2">
        <v>92</v>
      </c>
      <c r="S17" s="2">
        <v>2.35</v>
      </c>
      <c r="T17" s="2">
        <v>17.8</v>
      </c>
      <c r="U17" s="2">
        <v>6.2</v>
      </c>
      <c r="V17" s="2">
        <v>5.7</v>
      </c>
      <c r="W17" s="2">
        <v>5.9</v>
      </c>
      <c r="X17" s="2">
        <v>0.12</v>
      </c>
      <c r="Y17" s="2">
        <v>0.18</v>
      </c>
      <c r="Z17" s="2">
        <v>3.11</v>
      </c>
    </row>
    <row r="18" spans="1:26">
      <c r="A18" s="1">
        <v>17</v>
      </c>
      <c r="B18" s="2" t="s">
        <v>13</v>
      </c>
      <c r="C18" s="2" t="str">
        <f>VLOOKUP(B18,Team_Mapping!A:B,2,FALSE)</f>
        <v>WAS</v>
      </c>
      <c r="D18" s="2">
        <v>17</v>
      </c>
      <c r="E18" s="2">
        <v>21.5</v>
      </c>
      <c r="F18" s="2">
        <v>30.9</v>
      </c>
      <c r="G18" s="2">
        <v>69.5</v>
      </c>
      <c r="H18" s="2">
        <v>215.6</v>
      </c>
      <c r="I18" s="2">
        <v>1.71</v>
      </c>
      <c r="J18" s="2">
        <v>5.5</v>
      </c>
      <c r="K18" s="2">
        <v>0.53</v>
      </c>
      <c r="L18" s="2">
        <v>1.7</v>
      </c>
      <c r="M18" s="2">
        <v>86</v>
      </c>
      <c r="N18" s="2">
        <v>7.5</v>
      </c>
      <c r="O18" s="2">
        <v>7.8</v>
      </c>
      <c r="P18" s="2">
        <v>10.8</v>
      </c>
      <c r="Q18" s="2">
        <v>215.6</v>
      </c>
      <c r="R18" s="2">
        <v>102.5</v>
      </c>
      <c r="S18" s="2">
        <v>2.94</v>
      </c>
      <c r="T18" s="2">
        <v>15.7</v>
      </c>
      <c r="U18" s="2">
        <v>8.6999999999999993</v>
      </c>
      <c r="V18" s="2">
        <v>6.4</v>
      </c>
      <c r="W18" s="2">
        <v>6.7</v>
      </c>
      <c r="X18" s="2">
        <v>0.28999999999999998</v>
      </c>
      <c r="Y18" s="2">
        <v>0.28999999999999998</v>
      </c>
      <c r="Z18" s="2">
        <v>10.1</v>
      </c>
    </row>
    <row r="19" spans="1:26">
      <c r="A19" s="1">
        <v>18</v>
      </c>
      <c r="B19" s="2" t="s">
        <v>17</v>
      </c>
      <c r="C19" s="2" t="str">
        <f>VLOOKUP(B19,Team_Mapping!A:B,2,FALSE)</f>
        <v>ARI</v>
      </c>
      <c r="D19" s="2">
        <v>17</v>
      </c>
      <c r="E19" s="2">
        <v>22</v>
      </c>
      <c r="F19" s="2">
        <v>31.9</v>
      </c>
      <c r="G19" s="2">
        <v>68.900000000000006</v>
      </c>
      <c r="H19" s="2">
        <v>214.1</v>
      </c>
      <c r="I19" s="2">
        <v>1.24</v>
      </c>
      <c r="J19" s="2">
        <v>3.9</v>
      </c>
      <c r="K19" s="2">
        <v>0.65</v>
      </c>
      <c r="L19" s="2">
        <v>2</v>
      </c>
      <c r="M19" s="2">
        <v>60</v>
      </c>
      <c r="N19" s="2">
        <v>7.1</v>
      </c>
      <c r="O19" s="2">
        <v>7</v>
      </c>
      <c r="P19" s="2">
        <v>10.3</v>
      </c>
      <c r="Q19" s="2">
        <v>214.1</v>
      </c>
      <c r="R19" s="2">
        <v>93.5</v>
      </c>
      <c r="S19" s="2">
        <v>1.76</v>
      </c>
      <c r="T19" s="2">
        <v>12.9</v>
      </c>
      <c r="U19" s="2">
        <v>5.2</v>
      </c>
      <c r="V19" s="2">
        <v>6.4</v>
      </c>
      <c r="W19" s="2">
        <v>6.2</v>
      </c>
      <c r="X19" s="2">
        <v>0.18</v>
      </c>
      <c r="Y19" s="2">
        <v>0.18</v>
      </c>
      <c r="Z19" s="2">
        <v>4.8</v>
      </c>
    </row>
    <row r="20" spans="1:26">
      <c r="A20" s="1">
        <v>19</v>
      </c>
      <c r="B20" s="2" t="s">
        <v>27</v>
      </c>
      <c r="C20" s="2" t="str">
        <f>VLOOKUP(B20,Team_Mapping!A:B,2,FALSE)</f>
        <v>LAC</v>
      </c>
      <c r="D20" s="2">
        <v>17</v>
      </c>
      <c r="E20" s="2">
        <v>19.8</v>
      </c>
      <c r="F20" s="2">
        <v>30</v>
      </c>
      <c r="G20" s="2">
        <v>65.900000000000006</v>
      </c>
      <c r="H20" s="2">
        <v>213.5</v>
      </c>
      <c r="I20" s="2">
        <v>1.35</v>
      </c>
      <c r="J20" s="2">
        <v>4.5</v>
      </c>
      <c r="K20" s="2">
        <v>0.18</v>
      </c>
      <c r="L20" s="2">
        <v>0.6</v>
      </c>
      <c r="M20" s="2">
        <v>66</v>
      </c>
      <c r="N20" s="2">
        <v>7.6</v>
      </c>
      <c r="O20" s="2">
        <v>8.3000000000000007</v>
      </c>
      <c r="P20" s="2">
        <v>11.6</v>
      </c>
      <c r="Q20" s="2">
        <v>213.5</v>
      </c>
      <c r="R20" s="2">
        <v>101.4</v>
      </c>
      <c r="S20" s="2">
        <v>2.59</v>
      </c>
      <c r="T20" s="2">
        <v>16</v>
      </c>
      <c r="U20" s="2">
        <v>7.9</v>
      </c>
      <c r="V20" s="2">
        <v>6.6</v>
      </c>
      <c r="W20" s="2">
        <v>7.1</v>
      </c>
      <c r="X20" s="2">
        <v>0.06</v>
      </c>
      <c r="Y20" s="2">
        <v>0.12</v>
      </c>
      <c r="Z20" s="2">
        <v>5.64</v>
      </c>
    </row>
    <row r="21" spans="1:26">
      <c r="A21" s="1">
        <v>20</v>
      </c>
      <c r="B21" s="2" t="s">
        <v>26</v>
      </c>
      <c r="C21" s="2" t="str">
        <f>VLOOKUP(B21,Team_Mapping!A:B,2,FALSE)</f>
        <v>DEN</v>
      </c>
      <c r="D21" s="2">
        <v>17</v>
      </c>
      <c r="E21" s="2">
        <v>22.3</v>
      </c>
      <c r="F21" s="2">
        <v>33.5</v>
      </c>
      <c r="G21" s="2">
        <v>66.5</v>
      </c>
      <c r="H21" s="2">
        <v>212.4</v>
      </c>
      <c r="I21" s="2">
        <v>1.76</v>
      </c>
      <c r="J21" s="2">
        <v>5.3</v>
      </c>
      <c r="K21" s="2">
        <v>0.71</v>
      </c>
      <c r="L21" s="2">
        <v>2.1</v>
      </c>
      <c r="M21" s="2">
        <v>93</v>
      </c>
      <c r="N21" s="2">
        <v>6.7</v>
      </c>
      <c r="O21" s="2">
        <v>6.8</v>
      </c>
      <c r="P21" s="2">
        <v>10</v>
      </c>
      <c r="Q21" s="2">
        <v>212.4</v>
      </c>
      <c r="R21" s="2">
        <v>94.1</v>
      </c>
      <c r="S21" s="2">
        <v>1.41</v>
      </c>
      <c r="T21" s="2">
        <v>11.6</v>
      </c>
      <c r="U21" s="2">
        <v>4</v>
      </c>
      <c r="V21" s="2">
        <v>6.1</v>
      </c>
      <c r="W21" s="2">
        <v>6.2</v>
      </c>
      <c r="X21" s="2">
        <v>0.18</v>
      </c>
      <c r="Y21" s="2">
        <v>0.18</v>
      </c>
      <c r="Z21" s="2">
        <v>3.75</v>
      </c>
    </row>
    <row r="22" spans="1:26">
      <c r="A22" s="1">
        <v>21</v>
      </c>
      <c r="B22" s="2" t="s">
        <v>25</v>
      </c>
      <c r="C22" s="2" t="str">
        <f>VLOOKUP(B22,Team_Mapping!A:B,2,FALSE)</f>
        <v>HOU</v>
      </c>
      <c r="D22" s="2">
        <v>17</v>
      </c>
      <c r="E22" s="2">
        <v>21</v>
      </c>
      <c r="F22" s="2">
        <v>33.5</v>
      </c>
      <c r="G22" s="2">
        <v>62.6</v>
      </c>
      <c r="H22" s="2">
        <v>207.4</v>
      </c>
      <c r="I22" s="2">
        <v>1.18</v>
      </c>
      <c r="J22" s="2">
        <v>3.5</v>
      </c>
      <c r="K22" s="2">
        <v>0.71</v>
      </c>
      <c r="L22" s="2">
        <v>2.1</v>
      </c>
      <c r="M22" s="2">
        <v>67</v>
      </c>
      <c r="N22" s="2">
        <v>6.9</v>
      </c>
      <c r="O22" s="2">
        <v>6.7</v>
      </c>
      <c r="P22" s="2">
        <v>11.1</v>
      </c>
      <c r="Q22" s="2">
        <v>207.4</v>
      </c>
      <c r="R22" s="2">
        <v>86.1</v>
      </c>
      <c r="S22" s="2">
        <v>3.18</v>
      </c>
      <c r="T22" s="2">
        <v>25.1</v>
      </c>
      <c r="U22" s="2">
        <v>8.6999999999999993</v>
      </c>
      <c r="V22" s="2">
        <v>5.7</v>
      </c>
      <c r="W22" s="2">
        <v>5.4</v>
      </c>
      <c r="X22" s="2">
        <v>0.06</v>
      </c>
      <c r="Y22" s="2">
        <v>0.12</v>
      </c>
      <c r="Z22" s="2">
        <v>2.74</v>
      </c>
    </row>
    <row r="23" spans="1:26">
      <c r="A23" s="1">
        <v>22</v>
      </c>
      <c r="B23" s="2" t="s">
        <v>39</v>
      </c>
      <c r="C23" s="2" t="str">
        <f>VLOOKUP(B23,Team_Mapping!A:B,2,FALSE)</f>
        <v>CLE</v>
      </c>
      <c r="D23" s="2">
        <v>17</v>
      </c>
      <c r="E23" s="2">
        <v>23.2</v>
      </c>
      <c r="F23" s="2">
        <v>38.9</v>
      </c>
      <c r="G23" s="2">
        <v>59.8</v>
      </c>
      <c r="H23" s="2">
        <v>206.2</v>
      </c>
      <c r="I23" s="2">
        <v>1.1200000000000001</v>
      </c>
      <c r="J23" s="2">
        <v>2.9</v>
      </c>
      <c r="K23" s="2">
        <v>1.35</v>
      </c>
      <c r="L23" s="2">
        <v>3.5</v>
      </c>
      <c r="M23" s="2">
        <v>89</v>
      </c>
      <c r="N23" s="2">
        <v>5.9</v>
      </c>
      <c r="O23" s="2">
        <v>4.9000000000000004</v>
      </c>
      <c r="P23" s="2">
        <v>9.8000000000000007</v>
      </c>
      <c r="Q23" s="2">
        <v>206.2</v>
      </c>
      <c r="R23" s="2">
        <v>71.400000000000006</v>
      </c>
      <c r="S23" s="2">
        <v>3.88</v>
      </c>
      <c r="T23" s="2">
        <v>21.9</v>
      </c>
      <c r="U23" s="2">
        <v>9.1</v>
      </c>
      <c r="V23" s="2">
        <v>4.8</v>
      </c>
      <c r="W23" s="2">
        <v>3.9</v>
      </c>
      <c r="X23" s="2">
        <v>0.12</v>
      </c>
      <c r="Y23" s="2">
        <v>0.12</v>
      </c>
      <c r="Z23" s="2">
        <v>-7.51</v>
      </c>
    </row>
    <row r="24" spans="1:26">
      <c r="A24" s="1">
        <v>23</v>
      </c>
      <c r="B24" s="2" t="s">
        <v>24</v>
      </c>
      <c r="C24" s="2" t="str">
        <f>VLOOKUP(B24,Team_Mapping!A:B,2,FALSE)</f>
        <v>NO</v>
      </c>
      <c r="D24" s="2">
        <v>17</v>
      </c>
      <c r="E24" s="2">
        <v>20</v>
      </c>
      <c r="F24" s="2">
        <v>32.4</v>
      </c>
      <c r="G24" s="2">
        <v>61.7</v>
      </c>
      <c r="H24" s="2">
        <v>205.2</v>
      </c>
      <c r="I24" s="2">
        <v>1.24</v>
      </c>
      <c r="J24" s="2">
        <v>3.8</v>
      </c>
      <c r="K24" s="2">
        <v>0.71</v>
      </c>
      <c r="L24" s="2">
        <v>2.2000000000000002</v>
      </c>
      <c r="M24" s="2">
        <v>71</v>
      </c>
      <c r="N24" s="2">
        <v>6.8</v>
      </c>
      <c r="O24" s="2">
        <v>6.6</v>
      </c>
      <c r="P24" s="2">
        <v>11</v>
      </c>
      <c r="Q24" s="2">
        <v>205.2</v>
      </c>
      <c r="R24" s="2">
        <v>85.3</v>
      </c>
      <c r="S24" s="2">
        <v>2.1800000000000002</v>
      </c>
      <c r="T24" s="2">
        <v>14.2</v>
      </c>
      <c r="U24" s="2">
        <v>6.3</v>
      </c>
      <c r="V24" s="2">
        <v>5.9</v>
      </c>
      <c r="W24" s="2">
        <v>5.7</v>
      </c>
      <c r="X24" s="2">
        <v>0</v>
      </c>
      <c r="Y24" s="2">
        <v>0.06</v>
      </c>
      <c r="Z24" s="2">
        <v>0.21</v>
      </c>
    </row>
    <row r="25" spans="1:26">
      <c r="A25" s="1">
        <v>24</v>
      </c>
      <c r="B25" s="2" t="s">
        <v>36</v>
      </c>
      <c r="C25" s="2" t="str">
        <f>VLOOKUP(B25,Team_Mapping!A:B,2,FALSE)</f>
        <v>JAX</v>
      </c>
      <c r="D25" s="2">
        <v>17</v>
      </c>
      <c r="E25" s="2">
        <v>20.2</v>
      </c>
      <c r="F25" s="2">
        <v>32.1</v>
      </c>
      <c r="G25" s="2">
        <v>62.8</v>
      </c>
      <c r="H25" s="2">
        <v>204.5</v>
      </c>
      <c r="I25" s="2">
        <v>1.1200000000000001</v>
      </c>
      <c r="J25" s="2">
        <v>3.5</v>
      </c>
      <c r="K25" s="2">
        <v>0.88</v>
      </c>
      <c r="L25" s="2">
        <v>2.7</v>
      </c>
      <c r="M25" s="2">
        <v>85</v>
      </c>
      <c r="N25" s="2">
        <v>6.8</v>
      </c>
      <c r="O25" s="2">
        <v>6.3</v>
      </c>
      <c r="P25" s="2">
        <v>10.8</v>
      </c>
      <c r="Q25" s="2">
        <v>204.5</v>
      </c>
      <c r="R25" s="2">
        <v>83</v>
      </c>
      <c r="S25" s="2">
        <v>1.88</v>
      </c>
      <c r="T25" s="2">
        <v>14.1</v>
      </c>
      <c r="U25" s="2">
        <v>5.5</v>
      </c>
      <c r="V25" s="2">
        <v>6</v>
      </c>
      <c r="W25" s="2">
        <v>5.5</v>
      </c>
      <c r="X25" s="2">
        <v>0.06</v>
      </c>
      <c r="Y25" s="2">
        <v>0.12</v>
      </c>
      <c r="Z25" s="2">
        <v>1.29</v>
      </c>
    </row>
    <row r="26" spans="1:26">
      <c r="A26" s="1">
        <v>25</v>
      </c>
      <c r="B26" s="2" t="s">
        <v>18</v>
      </c>
      <c r="C26" s="2" t="str">
        <f>VLOOKUP(B26,Team_Mapping!A:B,2,FALSE)</f>
        <v>IND</v>
      </c>
      <c r="D26" s="2">
        <v>17</v>
      </c>
      <c r="E26" s="2">
        <v>17</v>
      </c>
      <c r="F26" s="2">
        <v>30.2</v>
      </c>
      <c r="G26" s="2">
        <v>56.3</v>
      </c>
      <c r="H26" s="2">
        <v>197.7</v>
      </c>
      <c r="I26" s="2">
        <v>1.18</v>
      </c>
      <c r="J26" s="2">
        <v>3.9</v>
      </c>
      <c r="K26" s="2">
        <v>1.1200000000000001</v>
      </c>
      <c r="L26" s="2">
        <v>3.7</v>
      </c>
      <c r="M26" s="2">
        <v>69</v>
      </c>
      <c r="N26" s="2">
        <v>7</v>
      </c>
      <c r="O26" s="2">
        <v>6.1</v>
      </c>
      <c r="P26" s="2">
        <v>12.5</v>
      </c>
      <c r="Q26" s="2">
        <v>197.7</v>
      </c>
      <c r="R26" s="2">
        <v>75.8</v>
      </c>
      <c r="S26" s="2">
        <v>1.88</v>
      </c>
      <c r="T26" s="2">
        <v>14</v>
      </c>
      <c r="U26" s="2">
        <v>5.9</v>
      </c>
      <c r="V26" s="2">
        <v>6.2</v>
      </c>
      <c r="W26" s="2">
        <v>5.3</v>
      </c>
      <c r="X26" s="2">
        <v>0.18</v>
      </c>
      <c r="Y26" s="2">
        <v>0.28999999999999998</v>
      </c>
      <c r="Z26" s="2">
        <v>1.01</v>
      </c>
    </row>
    <row r="27" spans="1:26">
      <c r="A27" s="1">
        <v>26</v>
      </c>
      <c r="B27" s="2" t="s">
        <v>30</v>
      </c>
      <c r="C27" s="2" t="str">
        <f>VLOOKUP(B27,Team_Mapping!A:B,2,FALSE)</f>
        <v>TEN</v>
      </c>
      <c r="D27" s="2">
        <v>17</v>
      </c>
      <c r="E27" s="2">
        <v>19.8</v>
      </c>
      <c r="F27" s="2">
        <v>31.2</v>
      </c>
      <c r="G27" s="2">
        <v>63.4</v>
      </c>
      <c r="H27" s="2">
        <v>195.1</v>
      </c>
      <c r="I27" s="2">
        <v>1.29</v>
      </c>
      <c r="J27" s="2">
        <v>4.2</v>
      </c>
      <c r="K27" s="2">
        <v>1.24</v>
      </c>
      <c r="L27" s="2">
        <v>4</v>
      </c>
      <c r="M27" s="2">
        <v>98</v>
      </c>
      <c r="N27" s="2">
        <v>6.8</v>
      </c>
      <c r="O27" s="2">
        <v>5.9</v>
      </c>
      <c r="P27" s="2">
        <v>10.8</v>
      </c>
      <c r="Q27" s="2">
        <v>195.1</v>
      </c>
      <c r="R27" s="2">
        <v>80.7</v>
      </c>
      <c r="S27" s="2">
        <v>3.06</v>
      </c>
      <c r="T27" s="2">
        <v>17.899999999999999</v>
      </c>
      <c r="U27" s="2">
        <v>8.9</v>
      </c>
      <c r="V27" s="2">
        <v>5.7</v>
      </c>
      <c r="W27" s="2">
        <v>4.8</v>
      </c>
      <c r="X27" s="2">
        <v>0.06</v>
      </c>
      <c r="Y27" s="2">
        <v>0.12</v>
      </c>
      <c r="Z27" s="2">
        <v>-1.67</v>
      </c>
    </row>
    <row r="28" spans="1:26">
      <c r="A28" s="1">
        <v>27</v>
      </c>
      <c r="B28" s="2" t="s">
        <v>21</v>
      </c>
      <c r="C28" s="2" t="str">
        <f>VLOOKUP(B28,Team_Mapping!A:B,2,FALSE)</f>
        <v>PIT</v>
      </c>
      <c r="D28" s="2">
        <v>17</v>
      </c>
      <c r="E28" s="2">
        <v>18.899999999999999</v>
      </c>
      <c r="F28" s="2">
        <v>29.4</v>
      </c>
      <c r="G28" s="2">
        <v>64.3</v>
      </c>
      <c r="H28" s="2">
        <v>192</v>
      </c>
      <c r="I28" s="2">
        <v>1.24</v>
      </c>
      <c r="J28" s="2">
        <v>4.2</v>
      </c>
      <c r="K28" s="2">
        <v>0.35</v>
      </c>
      <c r="L28" s="2">
        <v>1.2</v>
      </c>
      <c r="M28" s="2">
        <v>55</v>
      </c>
      <c r="N28" s="2">
        <v>7.2</v>
      </c>
      <c r="O28" s="2">
        <v>7.5</v>
      </c>
      <c r="P28" s="2">
        <v>11.2</v>
      </c>
      <c r="Q28" s="2">
        <v>192</v>
      </c>
      <c r="R28" s="2">
        <v>94.8</v>
      </c>
      <c r="S28" s="2">
        <v>2.88</v>
      </c>
      <c r="T28" s="2">
        <v>20.2</v>
      </c>
      <c r="U28" s="2">
        <v>8.9</v>
      </c>
      <c r="V28" s="2">
        <v>6</v>
      </c>
      <c r="W28" s="2">
        <v>6.2</v>
      </c>
      <c r="X28" s="2">
        <v>0.06</v>
      </c>
      <c r="Y28" s="2">
        <v>0.12</v>
      </c>
      <c r="Z28" s="2">
        <v>3.32</v>
      </c>
    </row>
    <row r="29" spans="1:26">
      <c r="A29" s="1">
        <v>28</v>
      </c>
      <c r="B29" s="2" t="s">
        <v>33</v>
      </c>
      <c r="C29" s="2" t="str">
        <f>VLOOKUP(B29,Team_Mapping!A:B,2,FALSE)</f>
        <v>NYG</v>
      </c>
      <c r="D29" s="2">
        <v>17</v>
      </c>
      <c r="E29" s="2">
        <v>21.5</v>
      </c>
      <c r="F29" s="2">
        <v>34.799999999999997</v>
      </c>
      <c r="G29" s="2">
        <v>61.9</v>
      </c>
      <c r="H29" s="2">
        <v>189.9</v>
      </c>
      <c r="I29" s="2">
        <v>0.88</v>
      </c>
      <c r="J29" s="2">
        <v>2.5</v>
      </c>
      <c r="K29" s="2">
        <v>0.76</v>
      </c>
      <c r="L29" s="2">
        <v>2.2000000000000002</v>
      </c>
      <c r="M29" s="2">
        <v>59</v>
      </c>
      <c r="N29" s="2">
        <v>6</v>
      </c>
      <c r="O29" s="2">
        <v>5.5</v>
      </c>
      <c r="P29" s="2">
        <v>9.6</v>
      </c>
      <c r="Q29" s="2">
        <v>189.9</v>
      </c>
      <c r="R29" s="2">
        <v>77.8</v>
      </c>
      <c r="S29" s="2">
        <v>2.82</v>
      </c>
      <c r="T29" s="2">
        <v>17.2</v>
      </c>
      <c r="U29" s="2">
        <v>7.5</v>
      </c>
      <c r="V29" s="2">
        <v>5.0999999999999996</v>
      </c>
      <c r="W29" s="2">
        <v>4.5999999999999996</v>
      </c>
      <c r="X29" s="2"/>
      <c r="Y29" s="2"/>
      <c r="Z29" s="2">
        <v>-2.98</v>
      </c>
    </row>
    <row r="30" spans="1:26">
      <c r="A30" s="1">
        <v>29</v>
      </c>
      <c r="B30" s="2" t="s">
        <v>12</v>
      </c>
      <c r="C30" s="2" t="str">
        <f>VLOOKUP(B30,Team_Mapping!A:B,2,FALSE)</f>
        <v>PHI</v>
      </c>
      <c r="D30" s="2">
        <v>17</v>
      </c>
      <c r="E30" s="2">
        <v>17.8</v>
      </c>
      <c r="F30" s="2">
        <v>26.4</v>
      </c>
      <c r="G30" s="2">
        <v>67.599999999999994</v>
      </c>
      <c r="H30" s="2">
        <v>187.9</v>
      </c>
      <c r="I30" s="2">
        <v>1.41</v>
      </c>
      <c r="J30" s="2">
        <v>5.4</v>
      </c>
      <c r="K30" s="2">
        <v>0.35</v>
      </c>
      <c r="L30" s="2">
        <v>1.3</v>
      </c>
      <c r="M30" s="2">
        <v>67</v>
      </c>
      <c r="N30" s="2">
        <v>7.9</v>
      </c>
      <c r="O30" s="2">
        <v>8.3000000000000007</v>
      </c>
      <c r="P30" s="2">
        <v>11.6</v>
      </c>
      <c r="Q30" s="2">
        <v>187.9</v>
      </c>
      <c r="R30" s="2">
        <v>103.4</v>
      </c>
      <c r="S30" s="2">
        <v>2.65</v>
      </c>
      <c r="T30" s="2">
        <v>19</v>
      </c>
      <c r="U30" s="2">
        <v>9.1</v>
      </c>
      <c r="V30" s="2">
        <v>6.5</v>
      </c>
      <c r="W30" s="2">
        <v>6.9</v>
      </c>
      <c r="X30" s="2">
        <v>0.18</v>
      </c>
      <c r="Y30" s="2">
        <v>0.24</v>
      </c>
      <c r="Z30" s="2">
        <v>7.39</v>
      </c>
    </row>
    <row r="31" spans="1:26">
      <c r="A31" s="1">
        <v>30</v>
      </c>
      <c r="B31" s="2" t="s">
        <v>28</v>
      </c>
      <c r="C31" s="2" t="str">
        <f>VLOOKUP(B31,Team_Mapping!A:B,2,FALSE)</f>
        <v>CAR</v>
      </c>
      <c r="D31" s="2">
        <v>17</v>
      </c>
      <c r="E31" s="2">
        <v>20.100000000000001</v>
      </c>
      <c r="F31" s="2">
        <v>32.200000000000003</v>
      </c>
      <c r="G31" s="2">
        <v>62.3</v>
      </c>
      <c r="H31" s="2">
        <v>187.5</v>
      </c>
      <c r="I31" s="2">
        <v>1.29</v>
      </c>
      <c r="J31" s="2">
        <v>4</v>
      </c>
      <c r="K31" s="2">
        <v>0.88</v>
      </c>
      <c r="L31" s="2">
        <v>2.7</v>
      </c>
      <c r="M31" s="2">
        <v>83</v>
      </c>
      <c r="N31" s="2">
        <v>6.2</v>
      </c>
      <c r="O31" s="2">
        <v>5.8</v>
      </c>
      <c r="P31" s="2">
        <v>10</v>
      </c>
      <c r="Q31" s="2">
        <v>187.5</v>
      </c>
      <c r="R31" s="2">
        <v>82</v>
      </c>
      <c r="S31" s="2">
        <v>2.12</v>
      </c>
      <c r="T31" s="2">
        <v>13.1</v>
      </c>
      <c r="U31" s="2">
        <v>6.2</v>
      </c>
      <c r="V31" s="2">
        <v>5.5</v>
      </c>
      <c r="W31" s="2">
        <v>5.0999999999999996</v>
      </c>
      <c r="X31" s="2">
        <v>0.06</v>
      </c>
      <c r="Y31" s="2">
        <v>0.24</v>
      </c>
      <c r="Z31" s="2">
        <v>-0.75</v>
      </c>
    </row>
    <row r="32" spans="1:26">
      <c r="A32" s="1">
        <v>31</v>
      </c>
      <c r="B32" s="2" t="s">
        <v>35</v>
      </c>
      <c r="C32" s="2" t="str">
        <f>VLOOKUP(B32,Team_Mapping!A:B,2,FALSE)</f>
        <v>CHI</v>
      </c>
      <c r="D32" s="2">
        <v>17</v>
      </c>
      <c r="E32" s="2">
        <v>20.8</v>
      </c>
      <c r="F32" s="2">
        <v>33.299999999999997</v>
      </c>
      <c r="G32" s="2">
        <v>62.4</v>
      </c>
      <c r="H32" s="2">
        <v>181.5</v>
      </c>
      <c r="I32" s="2">
        <v>1.18</v>
      </c>
      <c r="J32" s="2">
        <v>3.5</v>
      </c>
      <c r="K32" s="2">
        <v>0.41</v>
      </c>
      <c r="L32" s="2">
        <v>1.2</v>
      </c>
      <c r="M32" s="2">
        <v>47</v>
      </c>
      <c r="N32" s="2">
        <v>6.3</v>
      </c>
      <c r="O32" s="2">
        <v>6.4</v>
      </c>
      <c r="P32" s="2">
        <v>10.1</v>
      </c>
      <c r="Q32" s="2">
        <v>181.5</v>
      </c>
      <c r="R32" s="2">
        <v>86.8</v>
      </c>
      <c r="S32" s="2">
        <v>4</v>
      </c>
      <c r="T32" s="2">
        <v>27.4</v>
      </c>
      <c r="U32" s="2">
        <v>10.7</v>
      </c>
      <c r="V32" s="2">
        <v>4.9000000000000004</v>
      </c>
      <c r="W32" s="2">
        <v>5</v>
      </c>
      <c r="X32" s="2">
        <v>0.12</v>
      </c>
      <c r="Y32" s="2">
        <v>0.06</v>
      </c>
      <c r="Z32" s="2">
        <v>0.18</v>
      </c>
    </row>
    <row r="33" spans="1:26">
      <c r="A33" s="1">
        <v>32</v>
      </c>
      <c r="B33" s="2" t="s">
        <v>23</v>
      </c>
      <c r="C33" s="2" t="str">
        <f>VLOOKUP(B33,Team_Mapping!A:B,2,FALSE)</f>
        <v>NE</v>
      </c>
      <c r="D33" s="2">
        <v>17</v>
      </c>
      <c r="E33" s="2">
        <v>20.100000000000001</v>
      </c>
      <c r="F33" s="2">
        <v>31.1</v>
      </c>
      <c r="G33" s="2">
        <v>64.7</v>
      </c>
      <c r="H33" s="2">
        <v>176.2</v>
      </c>
      <c r="I33" s="2">
        <v>1.06</v>
      </c>
      <c r="J33" s="2">
        <v>3.4</v>
      </c>
      <c r="K33" s="2">
        <v>0.65</v>
      </c>
      <c r="L33" s="2">
        <v>2.1</v>
      </c>
      <c r="M33" s="2">
        <v>50</v>
      </c>
      <c r="N33" s="2">
        <v>6.3</v>
      </c>
      <c r="O33" s="2">
        <v>6.1</v>
      </c>
      <c r="P33" s="2">
        <v>9.8000000000000007</v>
      </c>
      <c r="Q33" s="2">
        <v>176.2</v>
      </c>
      <c r="R33" s="2">
        <v>85</v>
      </c>
      <c r="S33" s="2">
        <v>3.06</v>
      </c>
      <c r="T33" s="2">
        <v>20.5</v>
      </c>
      <c r="U33" s="2">
        <v>9</v>
      </c>
      <c r="V33" s="2">
        <v>5.2</v>
      </c>
      <c r="W33" s="2">
        <v>4.9000000000000004</v>
      </c>
      <c r="X33" s="2">
        <v>0.06</v>
      </c>
      <c r="Y33" s="2">
        <v>0.06</v>
      </c>
      <c r="Z33" s="2">
        <v>-1.06</v>
      </c>
    </row>
    <row r="34" spans="1:26">
      <c r="A34" s="1"/>
      <c r="B34" s="2" t="s">
        <v>43</v>
      </c>
      <c r="D34" s="2"/>
      <c r="E34" s="2">
        <v>363.4</v>
      </c>
      <c r="F34" s="2">
        <v>556.6</v>
      </c>
      <c r="G34" s="2">
        <v>65.3</v>
      </c>
      <c r="H34" s="2">
        <v>3699.5</v>
      </c>
      <c r="I34" s="2">
        <v>25.3</v>
      </c>
      <c r="J34" s="2">
        <v>4.5</v>
      </c>
      <c r="K34" s="2">
        <v>12.1</v>
      </c>
      <c r="L34" s="2">
        <v>2.2000000000000002</v>
      </c>
      <c r="M34" s="2">
        <v>71</v>
      </c>
      <c r="N34" s="2">
        <v>7.1</v>
      </c>
      <c r="O34" s="2">
        <v>7.1</v>
      </c>
      <c r="P34" s="2">
        <v>10.9</v>
      </c>
      <c r="Q34" s="2">
        <v>217.6</v>
      </c>
      <c r="R34" s="2">
        <v>92.3</v>
      </c>
      <c r="S34" s="2">
        <v>41.1</v>
      </c>
      <c r="T34" s="2">
        <v>270</v>
      </c>
      <c r="U34" s="2">
        <v>6.9</v>
      </c>
      <c r="V34" s="2">
        <v>6.19</v>
      </c>
      <c r="W34" s="2">
        <v>6.1</v>
      </c>
      <c r="X34" s="2">
        <v>2.1</v>
      </c>
      <c r="Y34" s="2">
        <v>2.8</v>
      </c>
      <c r="Z34" s="2">
        <v>72.400000000000006</v>
      </c>
    </row>
    <row r="35" spans="1:26">
      <c r="A35" s="1"/>
      <c r="B35" s="2" t="s">
        <v>44</v>
      </c>
      <c r="C35" s="2"/>
      <c r="D35" s="2"/>
      <c r="E35" s="2">
        <v>11629</v>
      </c>
      <c r="F35" s="2">
        <v>17811</v>
      </c>
      <c r="G35" s="2">
        <v>65.3</v>
      </c>
      <c r="H35" s="2">
        <v>118384</v>
      </c>
      <c r="I35" s="2">
        <v>809</v>
      </c>
      <c r="J35" s="2">
        <v>4.5</v>
      </c>
      <c r="K35" s="2">
        <v>387</v>
      </c>
      <c r="L35" s="2">
        <v>2.2000000000000002</v>
      </c>
      <c r="M35" s="2">
        <v>98</v>
      </c>
      <c r="N35" s="2">
        <v>7.1</v>
      </c>
      <c r="O35" s="2">
        <v>7.1</v>
      </c>
      <c r="P35" s="2">
        <v>10.9</v>
      </c>
      <c r="Q35" s="2">
        <v>217.6</v>
      </c>
      <c r="R35" s="2">
        <v>92.3</v>
      </c>
      <c r="S35" s="2">
        <v>1314</v>
      </c>
      <c r="T35" s="2">
        <v>8640</v>
      </c>
      <c r="U35" s="2">
        <v>6.9</v>
      </c>
      <c r="V35" s="2">
        <v>6.19</v>
      </c>
      <c r="W35" s="2">
        <v>6.1</v>
      </c>
      <c r="X35" s="2">
        <v>66</v>
      </c>
      <c r="Y35" s="2">
        <v>88</v>
      </c>
      <c r="Z35" s="2"/>
    </row>
    <row r="36" spans="1:26">
      <c r="A36" s="1"/>
      <c r="B36" s="73" t="s">
        <v>1039</v>
      </c>
      <c r="C36" s="2" t="s">
        <v>574</v>
      </c>
      <c r="D36" s="2"/>
      <c r="E36" s="2">
        <v>21.4</v>
      </c>
      <c r="F36" s="2">
        <v>32.700000000000003</v>
      </c>
      <c r="G36" s="2">
        <v>65.3</v>
      </c>
      <c r="H36" s="2">
        <v>217.6</v>
      </c>
      <c r="I36" s="2">
        <v>1.5</v>
      </c>
      <c r="J36" s="2">
        <v>4.5</v>
      </c>
      <c r="K36" s="2">
        <v>0.7</v>
      </c>
      <c r="L36" s="2">
        <v>2.2000000000000002</v>
      </c>
      <c r="M36" s="2"/>
      <c r="N36" s="2">
        <v>7.1</v>
      </c>
      <c r="O36" s="2">
        <v>7.1</v>
      </c>
      <c r="P36" s="2">
        <v>10.9</v>
      </c>
      <c r="Q36" s="2">
        <v>217.6</v>
      </c>
      <c r="R36" s="2">
        <v>92.3</v>
      </c>
      <c r="S36" s="2">
        <v>2.4</v>
      </c>
      <c r="T36" s="2">
        <v>15.9</v>
      </c>
      <c r="U36" s="2">
        <v>6.9</v>
      </c>
      <c r="V36" s="2">
        <v>6.19</v>
      </c>
      <c r="W36" s="2">
        <v>6.1</v>
      </c>
      <c r="X36" s="2"/>
      <c r="Y36" s="2"/>
      <c r="Z36" s="2"/>
    </row>
    <row r="37" spans="1:26">
      <c r="C37" s="2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5D92-75EF-4A02-ACD4-4DB287F11C51}">
  <sheetPr codeName="Sheet3"/>
  <dimension ref="A1:L36"/>
  <sheetViews>
    <sheetView workbookViewId="0">
      <selection activeCell="B36" sqref="B36"/>
    </sheetView>
  </sheetViews>
  <sheetFormatPr defaultRowHeight="15"/>
  <cols>
    <col min="1" max="1" width="3.140625" bestFit="1" customWidth="1"/>
    <col min="2" max="2" width="24.140625" bestFit="1" customWidth="1"/>
    <col min="3" max="3" width="5.140625" bestFit="1" customWidth="1"/>
    <col min="4" max="4" width="3" bestFit="1" customWidth="1"/>
    <col min="5" max="5" width="6" bestFit="1" customWidth="1"/>
    <col min="6" max="6" width="7" bestFit="1" customWidth="1"/>
    <col min="7" max="8" width="4" bestFit="1" customWidth="1"/>
    <col min="9" max="9" width="4.28515625" bestFit="1" customWidth="1"/>
    <col min="10" max="10" width="6" bestFit="1" customWidth="1"/>
    <col min="11" max="11" width="5" bestFit="1" customWidth="1"/>
    <col min="12" max="12" width="7" bestFit="1" customWidth="1"/>
  </cols>
  <sheetData>
    <row r="1" spans="1:12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1</v>
      </c>
      <c r="B2" s="2" t="s">
        <v>11</v>
      </c>
      <c r="C2" s="2" t="str">
        <f>VLOOKUP(B2,Team_Mapping!A:B,2,FALSE)</f>
        <v>BAL</v>
      </c>
      <c r="D2" s="2">
        <v>17</v>
      </c>
      <c r="E2" s="2">
        <v>32.6</v>
      </c>
      <c r="F2" s="2">
        <v>187.6</v>
      </c>
      <c r="G2" s="2">
        <v>1.24</v>
      </c>
      <c r="H2" s="2">
        <v>87</v>
      </c>
      <c r="I2" s="2">
        <v>5.8</v>
      </c>
      <c r="J2" s="2">
        <v>187.6</v>
      </c>
      <c r="K2" s="2">
        <v>1.1200000000000001</v>
      </c>
      <c r="L2" s="2">
        <v>5.92</v>
      </c>
    </row>
    <row r="3" spans="1:12">
      <c r="A3" s="1">
        <v>2</v>
      </c>
      <c r="B3" s="2" t="s">
        <v>12</v>
      </c>
      <c r="C3" s="2" t="str">
        <f>VLOOKUP(B3,Team_Mapping!A:B,2,FALSE)</f>
        <v>PHI</v>
      </c>
      <c r="D3" s="2">
        <v>17</v>
      </c>
      <c r="E3" s="2">
        <v>36.5</v>
      </c>
      <c r="F3" s="2">
        <v>179.3</v>
      </c>
      <c r="G3" s="2">
        <v>1.71</v>
      </c>
      <c r="H3" s="2">
        <v>72</v>
      </c>
      <c r="I3" s="2">
        <v>4.9000000000000004</v>
      </c>
      <c r="J3" s="2">
        <v>179.3</v>
      </c>
      <c r="K3" s="2">
        <v>1.1200000000000001</v>
      </c>
      <c r="L3" s="2">
        <v>5.36</v>
      </c>
    </row>
    <row r="4" spans="1:12">
      <c r="A4" s="1">
        <v>3</v>
      </c>
      <c r="B4" s="2" t="s">
        <v>13</v>
      </c>
      <c r="C4" s="2" t="str">
        <f>VLOOKUP(B4,Team_Mapping!A:B,2,FALSE)</f>
        <v>WAS</v>
      </c>
      <c r="D4" s="2">
        <v>17</v>
      </c>
      <c r="E4" s="2">
        <v>30.9</v>
      </c>
      <c r="F4" s="2">
        <v>154.1</v>
      </c>
      <c r="G4" s="2">
        <v>1.47</v>
      </c>
      <c r="H4" s="2">
        <v>50</v>
      </c>
      <c r="I4" s="2">
        <v>5</v>
      </c>
      <c r="J4" s="2">
        <v>154.1</v>
      </c>
      <c r="K4" s="2">
        <v>1.18</v>
      </c>
      <c r="L4" s="2">
        <v>4.51</v>
      </c>
    </row>
    <row r="5" spans="1:12">
      <c r="A5" s="1">
        <v>4</v>
      </c>
      <c r="B5" s="2" t="s">
        <v>14</v>
      </c>
      <c r="C5" s="2" t="str">
        <f>VLOOKUP(B5,Team_Mapping!A:B,2,FALSE)</f>
        <v>TB</v>
      </c>
      <c r="D5" s="2">
        <v>17</v>
      </c>
      <c r="E5" s="2">
        <v>28.4</v>
      </c>
      <c r="F5" s="2">
        <v>149.19999999999999</v>
      </c>
      <c r="G5" s="2">
        <v>0.94</v>
      </c>
      <c r="H5" s="2">
        <v>56</v>
      </c>
      <c r="I5" s="2">
        <v>5.3</v>
      </c>
      <c r="J5" s="2">
        <v>149.19999999999999</v>
      </c>
      <c r="K5" s="2">
        <v>1.53</v>
      </c>
      <c r="L5" s="2">
        <v>2.77</v>
      </c>
    </row>
    <row r="6" spans="1:12">
      <c r="A6" s="1">
        <v>5</v>
      </c>
      <c r="B6" s="2" t="s">
        <v>15</v>
      </c>
      <c r="C6" s="2" t="str">
        <f>VLOOKUP(B6,Team_Mapping!A:B,2,FALSE)</f>
        <v>GB</v>
      </c>
      <c r="D6" s="2">
        <v>17</v>
      </c>
      <c r="E6" s="2">
        <v>30.9</v>
      </c>
      <c r="F6" s="2">
        <v>146.80000000000001</v>
      </c>
      <c r="G6" s="2">
        <v>1.35</v>
      </c>
      <c r="H6" s="2">
        <v>38</v>
      </c>
      <c r="I6" s="2">
        <v>4.7</v>
      </c>
      <c r="J6" s="2">
        <v>146.80000000000001</v>
      </c>
      <c r="K6" s="2">
        <v>1.06</v>
      </c>
      <c r="L6" s="2">
        <v>1.1599999999999999</v>
      </c>
    </row>
    <row r="7" spans="1:12">
      <c r="A7" s="1">
        <v>6</v>
      </c>
      <c r="B7" s="2" t="s">
        <v>16</v>
      </c>
      <c r="C7" s="2" t="str">
        <f>VLOOKUP(B7,Team_Mapping!A:B,2,FALSE)</f>
        <v>DET</v>
      </c>
      <c r="D7" s="2">
        <v>17</v>
      </c>
      <c r="E7" s="2">
        <v>31.4</v>
      </c>
      <c r="F7" s="2">
        <v>146.4</v>
      </c>
      <c r="G7" s="2">
        <v>1.71</v>
      </c>
      <c r="H7" s="2">
        <v>70</v>
      </c>
      <c r="I7" s="2">
        <v>4.7</v>
      </c>
      <c r="J7" s="2">
        <v>146.4</v>
      </c>
      <c r="K7" s="2">
        <v>0.71</v>
      </c>
      <c r="L7" s="2">
        <v>4.04</v>
      </c>
    </row>
    <row r="8" spans="1:12">
      <c r="A8" s="1">
        <v>7</v>
      </c>
      <c r="B8" s="2" t="s">
        <v>17</v>
      </c>
      <c r="C8" s="2" t="str">
        <f>VLOOKUP(B8,Team_Mapping!A:B,2,FALSE)</f>
        <v>ARI</v>
      </c>
      <c r="D8" s="2">
        <v>17</v>
      </c>
      <c r="E8" s="2">
        <v>27.2</v>
      </c>
      <c r="F8" s="2">
        <v>144.19999999999999</v>
      </c>
      <c r="G8" s="2">
        <v>1.06</v>
      </c>
      <c r="H8" s="2">
        <v>53</v>
      </c>
      <c r="I8" s="2">
        <v>5.3</v>
      </c>
      <c r="J8" s="2">
        <v>144.19999999999999</v>
      </c>
      <c r="K8" s="2">
        <v>1.24</v>
      </c>
      <c r="L8" s="2">
        <v>3.68</v>
      </c>
    </row>
    <row r="9" spans="1:12">
      <c r="A9" s="1">
        <v>8</v>
      </c>
      <c r="B9" s="2" t="s">
        <v>18</v>
      </c>
      <c r="C9" s="2" t="str">
        <f>VLOOKUP(B9,Team_Mapping!A:B,2,FALSE)</f>
        <v>IND</v>
      </c>
      <c r="D9" s="2">
        <v>17</v>
      </c>
      <c r="E9" s="2">
        <v>29.2</v>
      </c>
      <c r="F9" s="2">
        <v>137.1</v>
      </c>
      <c r="G9" s="2">
        <v>1.18</v>
      </c>
      <c r="H9" s="2">
        <v>70</v>
      </c>
      <c r="I9" s="2">
        <v>4.7</v>
      </c>
      <c r="J9" s="2">
        <v>137.1</v>
      </c>
      <c r="K9" s="2">
        <v>1.18</v>
      </c>
      <c r="L9" s="2">
        <v>0.62</v>
      </c>
    </row>
    <row r="10" spans="1:12">
      <c r="A10" s="1">
        <v>9</v>
      </c>
      <c r="B10" s="2" t="s">
        <v>19</v>
      </c>
      <c r="C10" s="2" t="str">
        <f>VLOOKUP(B10,Team_Mapping!A:B,2,FALSE)</f>
        <v>BUF</v>
      </c>
      <c r="D10" s="2">
        <v>17</v>
      </c>
      <c r="E10" s="2">
        <v>28.9</v>
      </c>
      <c r="F10" s="2">
        <v>131.19999999999999</v>
      </c>
      <c r="G10" s="2">
        <v>1.88</v>
      </c>
      <c r="H10" s="2">
        <v>65</v>
      </c>
      <c r="I10" s="2">
        <v>4.5</v>
      </c>
      <c r="J10" s="2">
        <v>131.19999999999999</v>
      </c>
      <c r="K10" s="2">
        <v>0.65</v>
      </c>
      <c r="L10" s="2">
        <v>4.9000000000000004</v>
      </c>
    </row>
    <row r="11" spans="1:12">
      <c r="A11" s="1">
        <v>10</v>
      </c>
      <c r="B11" s="2" t="s">
        <v>20</v>
      </c>
      <c r="C11" s="2" t="str">
        <f>VLOOKUP(B11,Team_Mapping!A:B,2,FALSE)</f>
        <v>ATL</v>
      </c>
      <c r="D11" s="2">
        <v>17</v>
      </c>
      <c r="E11" s="2">
        <v>29.1</v>
      </c>
      <c r="F11" s="2">
        <v>130.5</v>
      </c>
      <c r="G11" s="2">
        <v>1.06</v>
      </c>
      <c r="H11" s="2">
        <v>37</v>
      </c>
      <c r="I11" s="2">
        <v>4.5</v>
      </c>
      <c r="J11" s="2">
        <v>130.5</v>
      </c>
      <c r="K11" s="2">
        <v>1.24</v>
      </c>
      <c r="L11" s="2">
        <v>1</v>
      </c>
    </row>
    <row r="12" spans="1:12">
      <c r="A12" s="1">
        <v>11</v>
      </c>
      <c r="B12" s="2" t="s">
        <v>21</v>
      </c>
      <c r="C12" s="2" t="str">
        <f>VLOOKUP(B12,Team_Mapping!A:B,2,FALSE)</f>
        <v>PIT</v>
      </c>
      <c r="D12" s="2">
        <v>17</v>
      </c>
      <c r="E12" s="2">
        <v>31.4</v>
      </c>
      <c r="F12" s="2">
        <v>127.4</v>
      </c>
      <c r="G12" s="2">
        <v>0.82</v>
      </c>
      <c r="H12" s="2">
        <v>36</v>
      </c>
      <c r="I12" s="2">
        <v>4.0999999999999996</v>
      </c>
      <c r="J12" s="2">
        <v>127.4</v>
      </c>
      <c r="K12" s="2">
        <v>1.29</v>
      </c>
      <c r="L12" s="2">
        <v>-1.78</v>
      </c>
    </row>
    <row r="13" spans="1:12">
      <c r="A13" s="1">
        <v>12</v>
      </c>
      <c r="B13" s="2" t="s">
        <v>22</v>
      </c>
      <c r="C13" s="2" t="str">
        <f>VLOOKUP(B13,Team_Mapping!A:B,2,FALSE)</f>
        <v>SF</v>
      </c>
      <c r="D13" s="2">
        <v>17</v>
      </c>
      <c r="E13" s="2">
        <v>26.9</v>
      </c>
      <c r="F13" s="2">
        <v>127.2</v>
      </c>
      <c r="G13" s="2">
        <v>1</v>
      </c>
      <c r="H13" s="2">
        <v>76</v>
      </c>
      <c r="I13" s="2">
        <v>4.7</v>
      </c>
      <c r="J13" s="2">
        <v>127.2</v>
      </c>
      <c r="K13" s="2">
        <v>1.53</v>
      </c>
      <c r="L13" s="2">
        <v>1.35</v>
      </c>
    </row>
    <row r="14" spans="1:12">
      <c r="A14" s="1">
        <v>13</v>
      </c>
      <c r="B14" s="2" t="s">
        <v>23</v>
      </c>
      <c r="C14" s="2" t="str">
        <f>VLOOKUP(B14,Team_Mapping!A:B,2,FALSE)</f>
        <v>NE</v>
      </c>
      <c r="D14" s="2">
        <v>17</v>
      </c>
      <c r="E14" s="2">
        <v>26.2</v>
      </c>
      <c r="F14" s="2">
        <v>115.8</v>
      </c>
      <c r="G14" s="2">
        <v>0.65</v>
      </c>
      <c r="H14" s="2">
        <v>45</v>
      </c>
      <c r="I14" s="2">
        <v>4.4000000000000004</v>
      </c>
      <c r="J14" s="2">
        <v>115.8</v>
      </c>
      <c r="K14" s="2">
        <v>1.76</v>
      </c>
      <c r="L14" s="2">
        <v>-0.46</v>
      </c>
    </row>
    <row r="15" spans="1:12">
      <c r="A15" s="1">
        <v>14</v>
      </c>
      <c r="B15" s="2" t="s">
        <v>24</v>
      </c>
      <c r="C15" s="2" t="str">
        <f>VLOOKUP(B15,Team_Mapping!A:B,2,FALSE)</f>
        <v>NO</v>
      </c>
      <c r="D15" s="2">
        <v>17</v>
      </c>
      <c r="E15" s="2">
        <v>26.1</v>
      </c>
      <c r="F15" s="2">
        <v>114.9</v>
      </c>
      <c r="G15" s="2">
        <v>0.88</v>
      </c>
      <c r="H15" s="2">
        <v>75</v>
      </c>
      <c r="I15" s="2">
        <v>4.4000000000000004</v>
      </c>
      <c r="J15" s="2">
        <v>114.9</v>
      </c>
      <c r="K15" s="2">
        <v>0.94</v>
      </c>
      <c r="L15" s="2">
        <v>1.61</v>
      </c>
    </row>
    <row r="16" spans="1:12">
      <c r="A16" s="1">
        <v>15</v>
      </c>
      <c r="B16" s="2" t="s">
        <v>25</v>
      </c>
      <c r="C16" s="2" t="str">
        <f>VLOOKUP(B16,Team_Mapping!A:B,2,FALSE)</f>
        <v>HOU</v>
      </c>
      <c r="D16" s="2">
        <v>17</v>
      </c>
      <c r="E16" s="2">
        <v>25.5</v>
      </c>
      <c r="F16" s="2">
        <v>112.3</v>
      </c>
      <c r="G16" s="2">
        <v>0.88</v>
      </c>
      <c r="H16" s="2">
        <v>92</v>
      </c>
      <c r="I16" s="2">
        <v>4.4000000000000004</v>
      </c>
      <c r="J16" s="2">
        <v>112.3</v>
      </c>
      <c r="K16" s="2">
        <v>0.82</v>
      </c>
      <c r="L16" s="2">
        <v>-0.81</v>
      </c>
    </row>
    <row r="17" spans="1:12">
      <c r="A17" s="1">
        <v>16</v>
      </c>
      <c r="B17" s="2" t="s">
        <v>26</v>
      </c>
      <c r="C17" s="2" t="str">
        <f>VLOOKUP(B17,Team_Mapping!A:B,2,FALSE)</f>
        <v>DEN</v>
      </c>
      <c r="D17" s="2">
        <v>17</v>
      </c>
      <c r="E17" s="2">
        <v>27.1</v>
      </c>
      <c r="F17" s="2">
        <v>112.2</v>
      </c>
      <c r="G17" s="2">
        <v>0.71</v>
      </c>
      <c r="H17" s="2">
        <v>43</v>
      </c>
      <c r="I17" s="2">
        <v>4.0999999999999996</v>
      </c>
      <c r="J17" s="2">
        <v>112.2</v>
      </c>
      <c r="K17" s="2">
        <v>0.82</v>
      </c>
      <c r="L17" s="2">
        <v>-0.44</v>
      </c>
    </row>
    <row r="18" spans="1:12">
      <c r="A18" s="1">
        <v>17</v>
      </c>
      <c r="B18" s="2" t="s">
        <v>27</v>
      </c>
      <c r="C18" s="2" t="str">
        <f>VLOOKUP(B18,Team_Mapping!A:B,2,FALSE)</f>
        <v>LAC</v>
      </c>
      <c r="D18" s="2">
        <v>17</v>
      </c>
      <c r="E18" s="2">
        <v>27.2</v>
      </c>
      <c r="F18" s="2">
        <v>110.7</v>
      </c>
      <c r="G18" s="2">
        <v>1</v>
      </c>
      <c r="H18" s="2">
        <v>61</v>
      </c>
      <c r="I18" s="2">
        <v>4.0999999999999996</v>
      </c>
      <c r="J18" s="2">
        <v>110.7</v>
      </c>
      <c r="K18" s="2">
        <v>1.18</v>
      </c>
      <c r="L18" s="2">
        <v>-0.21</v>
      </c>
    </row>
    <row r="19" spans="1:12">
      <c r="A19" s="1">
        <v>18</v>
      </c>
      <c r="B19" s="2" t="s">
        <v>28</v>
      </c>
      <c r="C19" s="2" t="str">
        <f>VLOOKUP(B19,Team_Mapping!A:B,2,FALSE)</f>
        <v>CAR</v>
      </c>
      <c r="D19" s="2">
        <v>17</v>
      </c>
      <c r="E19" s="2">
        <v>24.1</v>
      </c>
      <c r="F19" s="2">
        <v>110.5</v>
      </c>
      <c r="G19" s="2">
        <v>1.06</v>
      </c>
      <c r="H19" s="2">
        <v>38</v>
      </c>
      <c r="I19" s="2">
        <v>4.5999999999999996</v>
      </c>
      <c r="J19" s="2">
        <v>110.5</v>
      </c>
      <c r="K19" s="2">
        <v>1</v>
      </c>
      <c r="L19" s="2">
        <v>1.39</v>
      </c>
    </row>
    <row r="20" spans="1:12">
      <c r="A20" s="1">
        <v>19</v>
      </c>
      <c r="B20" s="2" t="s">
        <v>29</v>
      </c>
      <c r="C20" s="2" t="str">
        <f>VLOOKUP(B20,Team_Mapping!A:B,2,FALSE)</f>
        <v>MIN</v>
      </c>
      <c r="D20" s="2">
        <v>17</v>
      </c>
      <c r="E20" s="2">
        <v>26.9</v>
      </c>
      <c r="F20" s="2">
        <v>109.1</v>
      </c>
      <c r="G20" s="2">
        <v>0.53</v>
      </c>
      <c r="H20" s="2">
        <v>58</v>
      </c>
      <c r="I20" s="2">
        <v>4.0999999999999996</v>
      </c>
      <c r="J20" s="2">
        <v>109.1</v>
      </c>
      <c r="K20" s="2">
        <v>1</v>
      </c>
      <c r="L20" s="2">
        <v>-1.33</v>
      </c>
    </row>
    <row r="21" spans="1:12">
      <c r="A21" s="1">
        <v>20</v>
      </c>
      <c r="B21" s="2" t="s">
        <v>30</v>
      </c>
      <c r="C21" s="2" t="str">
        <f>VLOOKUP(B21,Team_Mapping!A:B,2,FALSE)</f>
        <v>TEN</v>
      </c>
      <c r="D21" s="2">
        <v>17</v>
      </c>
      <c r="E21" s="2">
        <v>26.5</v>
      </c>
      <c r="F21" s="2">
        <v>109.1</v>
      </c>
      <c r="G21" s="2">
        <v>0.65</v>
      </c>
      <c r="H21" s="2">
        <v>41</v>
      </c>
      <c r="I21" s="2">
        <v>4.0999999999999996</v>
      </c>
      <c r="J21" s="2">
        <v>109.1</v>
      </c>
      <c r="K21" s="2">
        <v>1.65</v>
      </c>
      <c r="L21" s="2">
        <v>-1.0900000000000001</v>
      </c>
    </row>
    <row r="22" spans="1:12">
      <c r="A22" s="1">
        <v>21</v>
      </c>
      <c r="B22" s="2" t="s">
        <v>31</v>
      </c>
      <c r="C22" s="2" t="str">
        <f>VLOOKUP(B22,Team_Mapping!A:B,2,FALSE)</f>
        <v>MIA</v>
      </c>
      <c r="D22" s="2">
        <v>17</v>
      </c>
      <c r="E22" s="2">
        <v>26.4</v>
      </c>
      <c r="F22" s="2">
        <v>105.6</v>
      </c>
      <c r="G22" s="2">
        <v>0.71</v>
      </c>
      <c r="H22" s="2">
        <v>61</v>
      </c>
      <c r="I22" s="2">
        <v>4</v>
      </c>
      <c r="J22" s="2">
        <v>105.6</v>
      </c>
      <c r="K22" s="2">
        <v>1.65</v>
      </c>
      <c r="L22" s="2">
        <v>-3.71</v>
      </c>
    </row>
    <row r="23" spans="1:12">
      <c r="A23" s="1">
        <v>22</v>
      </c>
      <c r="B23" s="2" t="s">
        <v>32</v>
      </c>
      <c r="C23" s="2" t="str">
        <f>VLOOKUP(B23,Team_Mapping!A:B,2,FALSE)</f>
        <v>KC</v>
      </c>
      <c r="D23" s="2">
        <v>17</v>
      </c>
      <c r="E23" s="2">
        <v>26.5</v>
      </c>
      <c r="F23" s="2">
        <v>105.3</v>
      </c>
      <c r="G23" s="2">
        <v>0.88</v>
      </c>
      <c r="H23" s="2">
        <v>34</v>
      </c>
      <c r="I23" s="2">
        <v>4</v>
      </c>
      <c r="J23" s="2">
        <v>105.3</v>
      </c>
      <c r="K23" s="2">
        <v>0.59</v>
      </c>
      <c r="L23" s="2">
        <v>0.87</v>
      </c>
    </row>
    <row r="24" spans="1:12">
      <c r="A24" s="1">
        <v>23</v>
      </c>
      <c r="B24" s="2" t="s">
        <v>33</v>
      </c>
      <c r="C24" s="2" t="str">
        <f>VLOOKUP(B24,Team_Mapping!A:B,2,FALSE)</f>
        <v>NYG</v>
      </c>
      <c r="D24" s="2">
        <v>17</v>
      </c>
      <c r="E24" s="2">
        <v>24.9</v>
      </c>
      <c r="F24" s="2">
        <v>104.9</v>
      </c>
      <c r="G24" s="2">
        <v>0.76</v>
      </c>
      <c r="H24" s="2">
        <v>45</v>
      </c>
      <c r="I24" s="2">
        <v>4.2</v>
      </c>
      <c r="J24" s="2">
        <v>104.9</v>
      </c>
      <c r="K24" s="2">
        <v>1.29</v>
      </c>
      <c r="L24" s="2">
        <v>-0.5</v>
      </c>
    </row>
    <row r="25" spans="1:12">
      <c r="A25" s="1">
        <v>24</v>
      </c>
      <c r="B25" s="2" t="s">
        <v>34</v>
      </c>
      <c r="C25" s="2" t="str">
        <f>VLOOKUP(B25,Team_Mapping!A:B,2,FALSE)</f>
        <v>LAR</v>
      </c>
      <c r="D25" s="2">
        <v>17</v>
      </c>
      <c r="E25" s="2">
        <v>26.5</v>
      </c>
      <c r="F25" s="2">
        <v>103.8</v>
      </c>
      <c r="G25" s="2">
        <v>0.88</v>
      </c>
      <c r="H25" s="2">
        <v>30</v>
      </c>
      <c r="I25" s="2">
        <v>3.9</v>
      </c>
      <c r="J25" s="2">
        <v>103.8</v>
      </c>
      <c r="K25" s="2">
        <v>0.76</v>
      </c>
      <c r="L25" s="2">
        <v>-0.43</v>
      </c>
    </row>
    <row r="26" spans="1:12">
      <c r="A26" s="1">
        <v>25</v>
      </c>
      <c r="B26" s="2" t="s">
        <v>35</v>
      </c>
      <c r="C26" s="2" t="str">
        <f>VLOOKUP(B26,Team_Mapping!A:B,2,FALSE)</f>
        <v>CHI</v>
      </c>
      <c r="D26" s="2">
        <v>17</v>
      </c>
      <c r="E26" s="2">
        <v>25.4</v>
      </c>
      <c r="F26" s="2">
        <v>102</v>
      </c>
      <c r="G26" s="2">
        <v>0.76</v>
      </c>
      <c r="H26" s="2">
        <v>56</v>
      </c>
      <c r="I26" s="2">
        <v>4</v>
      </c>
      <c r="J26" s="2">
        <v>102</v>
      </c>
      <c r="K26" s="2">
        <v>1.1200000000000001</v>
      </c>
      <c r="L26" s="2">
        <v>-1.1299999999999999</v>
      </c>
    </row>
    <row r="27" spans="1:12">
      <c r="A27" s="1">
        <v>26</v>
      </c>
      <c r="B27" s="2" t="s">
        <v>36</v>
      </c>
      <c r="C27" s="2" t="str">
        <f>VLOOKUP(B27,Team_Mapping!A:B,2,FALSE)</f>
        <v>JAX</v>
      </c>
      <c r="D27" s="2">
        <v>17</v>
      </c>
      <c r="E27" s="2">
        <v>24.4</v>
      </c>
      <c r="F27" s="2">
        <v>101.7</v>
      </c>
      <c r="G27" s="2">
        <v>0.76</v>
      </c>
      <c r="H27" s="2">
        <v>65</v>
      </c>
      <c r="I27" s="2">
        <v>4.2</v>
      </c>
      <c r="J27" s="2">
        <v>101.7</v>
      </c>
      <c r="K27" s="2">
        <v>1.1200000000000001</v>
      </c>
      <c r="L27" s="2">
        <v>0.46</v>
      </c>
    </row>
    <row r="28" spans="1:12">
      <c r="A28" s="1">
        <v>27</v>
      </c>
      <c r="B28" s="2" t="s">
        <v>37</v>
      </c>
      <c r="C28" s="2" t="str">
        <f>VLOOKUP(B28,Team_Mapping!A:B,2,FALSE)</f>
        <v>DAL</v>
      </c>
      <c r="D28" s="2">
        <v>17</v>
      </c>
      <c r="E28" s="2">
        <v>25.2</v>
      </c>
      <c r="F28" s="2">
        <v>100.3</v>
      </c>
      <c r="G28" s="2">
        <v>0.35</v>
      </c>
      <c r="H28" s="2">
        <v>27</v>
      </c>
      <c r="I28" s="2">
        <v>4</v>
      </c>
      <c r="J28" s="2">
        <v>100.3</v>
      </c>
      <c r="K28" s="2">
        <v>1.71</v>
      </c>
      <c r="L28" s="2">
        <v>-2.02</v>
      </c>
    </row>
    <row r="29" spans="1:12">
      <c r="A29" s="1">
        <v>28</v>
      </c>
      <c r="B29" s="2" t="s">
        <v>38</v>
      </c>
      <c r="C29" s="2" t="str">
        <f>VLOOKUP(B29,Team_Mapping!A:B,2,FALSE)</f>
        <v>SEA</v>
      </c>
      <c r="D29" s="2">
        <v>17</v>
      </c>
      <c r="E29" s="2">
        <v>22.5</v>
      </c>
      <c r="F29" s="2">
        <v>95.7</v>
      </c>
      <c r="G29" s="2">
        <v>1</v>
      </c>
      <c r="H29" s="2">
        <v>51</v>
      </c>
      <c r="I29" s="2">
        <v>4.2</v>
      </c>
      <c r="J29" s="2">
        <v>95.7</v>
      </c>
      <c r="K29" s="2">
        <v>1.24</v>
      </c>
      <c r="L29" s="2">
        <v>-0.84</v>
      </c>
    </row>
    <row r="30" spans="1:12">
      <c r="A30" s="1">
        <v>29</v>
      </c>
      <c r="B30" s="2" t="s">
        <v>39</v>
      </c>
      <c r="C30" s="2" t="str">
        <f>VLOOKUP(B30,Team_Mapping!A:B,2,FALSE)</f>
        <v>CLE</v>
      </c>
      <c r="D30" s="2">
        <v>17</v>
      </c>
      <c r="E30" s="2">
        <v>23</v>
      </c>
      <c r="F30" s="2">
        <v>94.6</v>
      </c>
      <c r="G30" s="2">
        <v>0.47</v>
      </c>
      <c r="H30" s="2">
        <v>66</v>
      </c>
      <c r="I30" s="2">
        <v>4.0999999999999996</v>
      </c>
      <c r="J30" s="2">
        <v>94.6</v>
      </c>
      <c r="K30" s="2">
        <v>1.18</v>
      </c>
      <c r="L30" s="2">
        <v>-0.65</v>
      </c>
    </row>
    <row r="31" spans="1:12">
      <c r="A31" s="1">
        <v>30</v>
      </c>
      <c r="B31" s="2" t="s">
        <v>40</v>
      </c>
      <c r="C31" s="2" t="str">
        <f>VLOOKUP(B31,Team_Mapping!A:B,2,FALSE)</f>
        <v>CIN</v>
      </c>
      <c r="D31" s="2">
        <v>17</v>
      </c>
      <c r="E31" s="2">
        <v>22.4</v>
      </c>
      <c r="F31" s="2">
        <v>92.6</v>
      </c>
      <c r="G31" s="2">
        <v>0.65</v>
      </c>
      <c r="H31" s="2">
        <v>47</v>
      </c>
      <c r="I31" s="2">
        <v>4.0999999999999996</v>
      </c>
      <c r="J31" s="2">
        <v>92.6</v>
      </c>
      <c r="K31" s="2">
        <v>1.41</v>
      </c>
      <c r="L31" s="2">
        <v>-0.09</v>
      </c>
    </row>
    <row r="32" spans="1:12">
      <c r="A32" s="1">
        <v>31</v>
      </c>
      <c r="B32" s="2" t="s">
        <v>41</v>
      </c>
      <c r="C32" s="2" t="str">
        <f>VLOOKUP(B32,Team_Mapping!A:B,2,FALSE)</f>
        <v>NYJ</v>
      </c>
      <c r="D32" s="2">
        <v>17</v>
      </c>
      <c r="E32" s="2">
        <v>21.4</v>
      </c>
      <c r="F32" s="2">
        <v>91.8</v>
      </c>
      <c r="G32" s="2">
        <v>0.47</v>
      </c>
      <c r="H32" s="2">
        <v>42</v>
      </c>
      <c r="I32" s="2">
        <v>4.3</v>
      </c>
      <c r="J32" s="2">
        <v>91.8</v>
      </c>
      <c r="K32" s="2">
        <v>1.18</v>
      </c>
      <c r="L32" s="2">
        <v>-0.2</v>
      </c>
    </row>
    <row r="33" spans="1:12">
      <c r="A33" s="1">
        <v>32</v>
      </c>
      <c r="B33" s="2" t="s">
        <v>42</v>
      </c>
      <c r="C33" s="2" t="str">
        <f>VLOOKUP(B33,Team_Mapping!A:B,2,FALSE)</f>
        <v>LV</v>
      </c>
      <c r="D33" s="2">
        <v>17</v>
      </c>
      <c r="E33" s="2">
        <v>22.4</v>
      </c>
      <c r="F33" s="2">
        <v>79.8</v>
      </c>
      <c r="G33" s="2">
        <v>0.59</v>
      </c>
      <c r="H33" s="2">
        <v>40</v>
      </c>
      <c r="I33" s="2">
        <v>3.6</v>
      </c>
      <c r="J33" s="2">
        <v>79.8</v>
      </c>
      <c r="K33" s="2">
        <v>1.06</v>
      </c>
      <c r="L33" s="2">
        <v>-4.25</v>
      </c>
    </row>
    <row r="34" spans="1:12">
      <c r="A34" s="1"/>
      <c r="B34" s="2" t="s">
        <v>43</v>
      </c>
      <c r="C34" s="2"/>
      <c r="D34" s="2"/>
      <c r="E34" s="2">
        <v>459</v>
      </c>
      <c r="F34" s="2">
        <v>2036.7</v>
      </c>
      <c r="G34" s="2">
        <v>16</v>
      </c>
      <c r="H34" s="2">
        <v>54</v>
      </c>
      <c r="I34" s="2">
        <v>4.4000000000000004</v>
      </c>
      <c r="J34" s="2">
        <v>119.8</v>
      </c>
      <c r="K34" s="2">
        <v>19.8</v>
      </c>
      <c r="L34" s="2">
        <v>10.5</v>
      </c>
    </row>
    <row r="35" spans="1:12">
      <c r="A35" s="1"/>
      <c r="B35" s="2" t="s">
        <v>44</v>
      </c>
      <c r="C35" s="2"/>
      <c r="D35" s="2"/>
      <c r="E35" s="2">
        <v>14687</v>
      </c>
      <c r="F35" s="2">
        <v>65174</v>
      </c>
      <c r="G35" s="2">
        <v>511</v>
      </c>
      <c r="H35" s="2">
        <v>92</v>
      </c>
      <c r="I35" s="2">
        <v>4.4000000000000004</v>
      </c>
      <c r="J35" s="2">
        <v>119.8</v>
      </c>
      <c r="K35" s="2">
        <v>634</v>
      </c>
      <c r="L35" s="2"/>
    </row>
    <row r="36" spans="1:12">
      <c r="A36" s="1"/>
      <c r="B36" s="73" t="s">
        <v>1039</v>
      </c>
      <c r="C36" s="2" t="s">
        <v>574</v>
      </c>
      <c r="D36" s="2"/>
      <c r="E36" s="2">
        <v>27</v>
      </c>
      <c r="F36" s="2">
        <v>119.8</v>
      </c>
      <c r="G36" s="2">
        <v>0.9</v>
      </c>
      <c r="H36" s="2"/>
      <c r="I36" s="2">
        <v>4.4000000000000004</v>
      </c>
      <c r="J36" s="2">
        <v>119.8</v>
      </c>
      <c r="K36" s="2">
        <v>1.2</v>
      </c>
      <c r="L36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Team Projections</vt:lpstr>
      <vt:lpstr>Player Projections</vt:lpstr>
      <vt:lpstr>Rookies</vt:lpstr>
      <vt:lpstr>Data --&gt;</vt:lpstr>
      <vt:lpstr>Team vs. Player chk</vt:lpstr>
      <vt:lpstr>2024 Actuals</vt:lpstr>
      <vt:lpstr>Team_Total</vt:lpstr>
      <vt:lpstr>Team_Passing</vt:lpstr>
      <vt:lpstr>Team_Rushing</vt:lpstr>
      <vt:lpstr>Indiv_Passing</vt:lpstr>
      <vt:lpstr>Indiv_Rushing</vt:lpstr>
      <vt:lpstr>Indiv_Receiving</vt:lpstr>
      <vt:lpstr>Coaching Changes</vt:lpstr>
      <vt:lpstr>Base_Rookies</vt:lpstr>
      <vt:lpstr>Team_Mapping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Johnson</dc:creator>
  <cp:lastModifiedBy>Brad Johnson</cp:lastModifiedBy>
  <dcterms:created xsi:type="dcterms:W3CDTF">2025-03-19T01:22:09Z</dcterms:created>
  <dcterms:modified xsi:type="dcterms:W3CDTF">2025-03-23T19:07:18Z</dcterms:modified>
</cp:coreProperties>
</file>