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sam/Documents/WebDevProjects/pythonpaycalculator/"/>
    </mc:Choice>
  </mc:AlternateContent>
  <xr:revisionPtr revIDLastSave="0" documentId="13_ncr:1_{FBBC4405-7DF8-8E46-AF92-D1783866AF25}" xr6:coauthVersionLast="47" xr6:coauthVersionMax="47" xr10:uidLastSave="{00000000-0000-0000-0000-000000000000}"/>
  <bookViews>
    <workbookView xWindow="360" yWindow="500" windowWidth="28040" windowHeight="16320" activeTab="1" xr2:uid="{9F49DC5C-6A96-2841-848A-529403C530C8}"/>
  </bookViews>
  <sheets>
    <sheet name="Full Time" sheetId="1" r:id="rId1"/>
    <sheet name="LTF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3" i="2" l="1"/>
  <c r="H13" i="2"/>
  <c r="C13" i="2"/>
  <c r="F15" i="2" s="1"/>
  <c r="F16" i="2" s="1"/>
  <c r="M12" i="2"/>
  <c r="H12" i="2"/>
  <c r="C12" i="2"/>
  <c r="M11" i="2"/>
  <c r="H11" i="2"/>
  <c r="C11" i="2"/>
  <c r="M10" i="2"/>
  <c r="H10" i="2"/>
  <c r="C10" i="2"/>
  <c r="M9" i="2"/>
  <c r="H9" i="2"/>
  <c r="C9" i="2"/>
  <c r="M8" i="2"/>
  <c r="H8" i="2"/>
  <c r="C8" i="2"/>
  <c r="M7" i="2"/>
  <c r="H7" i="2"/>
  <c r="C7" i="2"/>
  <c r="M6" i="2"/>
  <c r="H6" i="2"/>
  <c r="C6" i="2"/>
  <c r="M5" i="2"/>
  <c r="C15" i="2" s="1"/>
  <c r="C16" i="2" s="1"/>
  <c r="H5" i="2"/>
  <c r="H5" i="1"/>
  <c r="H6" i="1"/>
  <c r="H7" i="1"/>
  <c r="H8" i="1"/>
  <c r="H9" i="1"/>
  <c r="H10" i="1"/>
  <c r="H11" i="1"/>
  <c r="H12" i="1"/>
  <c r="H13" i="1"/>
  <c r="M5" i="1"/>
  <c r="C15" i="1" s="1"/>
  <c r="C16" i="1" s="1"/>
  <c r="M6" i="1"/>
  <c r="M7" i="1"/>
  <c r="M8" i="1"/>
  <c r="M11" i="1"/>
  <c r="M10" i="1"/>
  <c r="M13" i="1"/>
  <c r="M12" i="1"/>
  <c r="M9" i="1"/>
  <c r="C13" i="1"/>
  <c r="F15" i="1" s="1"/>
  <c r="F16" i="1" s="1"/>
  <c r="M35" i="1" s="1"/>
  <c r="C12" i="1"/>
  <c r="C11" i="1"/>
  <c r="C10" i="1"/>
  <c r="C9" i="1"/>
  <c r="C8" i="1"/>
  <c r="C7" i="1"/>
  <c r="C6" i="1"/>
  <c r="I29" i="1" l="1"/>
  <c r="L28" i="1"/>
  <c r="H26" i="1"/>
  <c r="I28" i="1"/>
  <c r="L27" i="1"/>
  <c r="I30" i="1"/>
  <c r="J28" i="1"/>
  <c r="G28" i="1"/>
  <c r="J27" i="1"/>
  <c r="G27" i="1"/>
  <c r="J26" i="1"/>
  <c r="L30" i="1"/>
  <c r="L29" i="1"/>
  <c r="G29" i="1"/>
  <c r="C40" i="1"/>
  <c r="C39" i="1"/>
  <c r="G26" i="1"/>
  <c r="K30" i="1"/>
  <c r="M34" i="1"/>
  <c r="M42" i="1"/>
  <c r="H30" i="1"/>
  <c r="I27" i="1"/>
  <c r="K29" i="1"/>
  <c r="L26" i="1"/>
  <c r="M41" i="1"/>
  <c r="H29" i="1"/>
  <c r="K28" i="1"/>
  <c r="C35" i="1"/>
  <c r="M40" i="1"/>
  <c r="I26" i="1"/>
  <c r="H28" i="1"/>
  <c r="J30" i="1"/>
  <c r="K27" i="1"/>
  <c r="C42" i="1"/>
  <c r="G30" i="1"/>
  <c r="H27" i="1"/>
  <c r="J29" i="1"/>
  <c r="K26" i="1"/>
  <c r="C41" i="1"/>
  <c r="M39" i="1"/>
  <c r="G25" i="1"/>
  <c r="H25" i="1"/>
  <c r="I25" i="1"/>
  <c r="J25" i="1"/>
  <c r="K25" i="1"/>
  <c r="L25" i="1"/>
  <c r="C38" i="1"/>
  <c r="M38" i="1"/>
  <c r="G24" i="1"/>
  <c r="H24" i="1"/>
  <c r="I24" i="1"/>
  <c r="J24" i="1"/>
  <c r="K24" i="1"/>
  <c r="L24" i="1"/>
  <c r="C37" i="1"/>
  <c r="M37" i="1"/>
  <c r="G23" i="1"/>
  <c r="H23" i="1"/>
  <c r="I23" i="1"/>
  <c r="J23" i="1"/>
  <c r="K23" i="1"/>
  <c r="L23" i="1"/>
  <c r="C36" i="1"/>
  <c r="M36" i="1"/>
  <c r="E22" i="1"/>
  <c r="F29" i="1"/>
  <c r="E29" i="1"/>
  <c r="M29" i="1"/>
  <c r="G22" i="1"/>
  <c r="D30" i="1"/>
  <c r="C30" i="1"/>
  <c r="F22" i="1"/>
  <c r="F30" i="1"/>
  <c r="E30" i="1"/>
  <c r="M30" i="1"/>
  <c r="D23" i="1"/>
  <c r="D22" i="1"/>
  <c r="C23" i="1"/>
  <c r="F23" i="1"/>
  <c r="E23" i="1"/>
  <c r="M23" i="1"/>
  <c r="M22" i="1"/>
  <c r="D24" i="1"/>
  <c r="C24" i="1"/>
  <c r="M26" i="1"/>
  <c r="D27" i="1"/>
  <c r="C27" i="1"/>
  <c r="F27" i="1"/>
  <c r="I22" i="1"/>
  <c r="F28" i="1"/>
  <c r="D29" i="1"/>
  <c r="F24" i="1"/>
  <c r="E24" i="1"/>
  <c r="M24" i="1"/>
  <c r="L22" i="1"/>
  <c r="D25" i="1"/>
  <c r="C25" i="1"/>
  <c r="F26" i="1"/>
  <c r="J22" i="1"/>
  <c r="E27" i="1"/>
  <c r="D28" i="1"/>
  <c r="M28" i="1"/>
  <c r="H22" i="1"/>
  <c r="F25" i="1"/>
  <c r="E25" i="1"/>
  <c r="M25" i="1"/>
  <c r="K22" i="1"/>
  <c r="D26" i="1"/>
  <c r="C26" i="1"/>
  <c r="E26" i="1"/>
  <c r="M27" i="1"/>
  <c r="C28" i="1"/>
  <c r="E28" i="1"/>
  <c r="C29" i="1"/>
</calcChain>
</file>

<file path=xl/sharedStrings.xml><?xml version="1.0" encoding="utf-8"?>
<sst xmlns="http://schemas.openxmlformats.org/spreadsheetml/2006/main" count="61" uniqueCount="41">
  <si>
    <t>FY1</t>
  </si>
  <si>
    <t>Unsocial Enhancement per Hour multiplier for base rate</t>
  </si>
  <si>
    <t>Additional Hours Enhancement per Hour multiplier for base rate</t>
  </si>
  <si>
    <t>FY2</t>
  </si>
  <si>
    <t xml:space="preserve">Source BMA </t>
  </si>
  <si>
    <t>Number of Additional Hours Worked</t>
  </si>
  <si>
    <t>ST1</t>
  </si>
  <si>
    <t>Antisocial Hours</t>
  </si>
  <si>
    <t>Number of  Hours Worked</t>
  </si>
  <si>
    <r>
      <rPr>
        <b/>
        <sz val="12"/>
        <color theme="1"/>
        <rFont val="Calibri"/>
        <family val="2"/>
        <scheme val="minor"/>
      </rPr>
      <t>Weekend Allowance</t>
    </r>
    <r>
      <rPr>
        <sz val="12"/>
        <color theme="1"/>
        <rFont val="Calibri"/>
        <family val="2"/>
        <scheme val="minor"/>
      </rPr>
      <t xml:space="preserve">
For calculation of Weekend Allowance please see BMA link. It is calculated on the principle of a 0 - 0.15 multiplies applied to base salary depending on user selection</t>
    </r>
  </si>
  <si>
    <r>
      <rPr>
        <b/>
        <sz val="12"/>
        <color theme="1"/>
        <rFont val="Calibri"/>
        <family val="2"/>
        <scheme val="minor"/>
      </rPr>
      <t>Antisocial and Additional Hours Calculation</t>
    </r>
    <r>
      <rPr>
        <sz val="12"/>
        <color theme="1"/>
        <rFont val="Calibri"/>
        <family val="2"/>
        <scheme val="minor"/>
      </rPr>
      <t xml:space="preserve">
As the FY1 Table demonstrates it is possible to identify the multipliers which are applied to your base salary when you work either additional or antisocial hours. These are consistent and can be applied across all grades as can be seen in FY2 Table 2 which was calculated using these multiplies dynamically.</t>
    </r>
  </si>
  <si>
    <r>
      <t xml:space="preserve">NROC Calculation
</t>
    </r>
    <r>
      <rPr>
        <sz val="12"/>
        <color theme="1"/>
        <rFont val="Calibri"/>
        <family val="2"/>
        <scheme val="minor"/>
      </rPr>
      <t>This is based on a 0.08 Multiplier applied to the base salary.</t>
    </r>
  </si>
  <si>
    <r>
      <rPr>
        <b/>
        <sz val="12"/>
        <color theme="1"/>
        <rFont val="Calibri"/>
        <family val="2"/>
        <scheme val="minor"/>
      </rPr>
      <t>Antisocial and Additional Hours Calculation</t>
    </r>
    <r>
      <rPr>
        <sz val="12"/>
        <color theme="1"/>
        <rFont val="Calibri"/>
        <family val="2"/>
        <scheme val="minor"/>
      </rPr>
      <t xml:space="preserve">
See Tab 'Full Time' for reference</t>
    </r>
  </si>
  <si>
    <t>LTFT Allowance
£1000 Increase</t>
  </si>
  <si>
    <r>
      <rPr>
        <b/>
        <sz val="12"/>
        <color theme="1"/>
        <rFont val="Calibri"/>
        <family val="2"/>
        <scheme val="minor"/>
      </rPr>
      <t>Weekend Allowance</t>
    </r>
    <r>
      <rPr>
        <sz val="12"/>
        <color theme="1"/>
        <rFont val="Calibri"/>
        <family val="2"/>
        <scheme val="minor"/>
      </rPr>
      <t xml:space="preserve">
This is calculated based on the percentage you contribute to a rota. E.g a rota is 1:4 weekends on call and your hours are 50% of full time then you will be paid 50% of the weekend allowance </t>
    </r>
  </si>
  <si>
    <t>Source BMA 2016 Handbook</t>
  </si>
  <si>
    <r>
      <t xml:space="preserve">NROC Calculation
</t>
    </r>
    <r>
      <rPr>
        <sz val="12"/>
        <color theme="1"/>
        <rFont val="Calibri"/>
        <family val="2"/>
        <scheme val="minor"/>
      </rPr>
      <t>This is based on a 0.08 Multiplier applied to the base salary.</t>
    </r>
    <r>
      <rPr>
        <b/>
        <sz val="12"/>
        <color theme="1"/>
        <rFont val="Calibri"/>
        <family val="2"/>
        <scheme val="minor"/>
      </rPr>
      <t xml:space="preserve"> </t>
    </r>
    <r>
      <rPr>
        <sz val="12"/>
        <color theme="1"/>
        <rFont val="Calibri"/>
        <family val="2"/>
        <scheme val="minor"/>
      </rPr>
      <t>As with weekend allowance if you work 50% of the hours of the standard rota you will receive 50% of the NROC</t>
    </r>
  </si>
  <si>
    <t>2016 Contract</t>
  </si>
  <si>
    <t>2002 Contract</t>
  </si>
  <si>
    <t>Banding</t>
  </si>
  <si>
    <t>1A</t>
  </si>
  <si>
    <t>1B</t>
  </si>
  <si>
    <t>1C</t>
  </si>
  <si>
    <t>Unbanded</t>
  </si>
  <si>
    <t>Percentage Uplift</t>
  </si>
  <si>
    <t xml:space="preserve">Since 2012 Bandings of Grade 2 &amp; 3 have been elminated. Thus only banding in category 1 remains. </t>
  </si>
  <si>
    <t>BMA Guidance on Banding</t>
  </si>
  <si>
    <t>2002 Contract Terms</t>
  </si>
  <si>
    <t>FA</t>
  </si>
  <si>
    <t>FB</t>
  </si>
  <si>
    <t>FC</t>
  </si>
  <si>
    <t>Percentage of Base</t>
  </si>
  <si>
    <t>20 - 24 hours</t>
  </si>
  <si>
    <t>24 - 28</t>
  </si>
  <si>
    <t>28 - 32</t>
  </si>
  <si>
    <t>32 - 36</t>
  </si>
  <si>
    <t>36 - 40</t>
  </si>
  <si>
    <t>Thus &gt; 40 Hours but no antisocial = 1C for Calculator 
40 Hour Week = Unbanded</t>
  </si>
  <si>
    <t>1A = Working 1:4 Weekends + 40 - 48 Hour Week + 1/3 Hours Antisocial
1B = 40 - 48 Week + Antisocial Hours &lt; 1/3
1C = 40 - 48 Hour Work Week
Unbanded = 40 Hour Work Week</t>
  </si>
  <si>
    <t>Thus &lt; 40 Hours with antisocial = 1C for Calculator. No antisocial = unbanded</t>
  </si>
  <si>
    <t>FA = Working 1:4 Weekends + 48 Hour Week + 1/3 Hours Antisocial
FB = 48 Hour Week + Some antisocial hours &lt; 1/3. 
FC = 40 - 48 Hour Week
Unbanded = 40 Hour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</si>
</sst>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0"/>
  </numFmts>
  <fonts count="13">
    <font>
      <sz val="12"/>
      <color theme="1"/>
      <name val="Calibri"/>
      <family val="2"/>
      <scheme val="minor"/>
    </font>
    <font>
      <b/>
      <sz val="12"/>
      <color theme="1"/>
      <name val="Calibri"/>
      <family val="2"/>
      <scheme val="minor"/>
    </font>
    <font>
      <sz val="12"/>
      <color theme="0"/>
      <name val="Calibri"/>
      <family val="2"/>
      <scheme val="minor"/>
    </font>
    <font>
      <b/>
      <sz val="8"/>
      <color rgb="FF565654"/>
      <name val="InterFace"/>
    </font>
    <font>
      <sz val="8"/>
      <color rgb="FF565654"/>
      <name val="InterFace"/>
    </font>
    <font>
      <b/>
      <sz val="14"/>
      <color theme="1"/>
      <name val="Calibri"/>
      <family val="2"/>
      <scheme val="minor"/>
    </font>
    <font>
      <u/>
      <sz val="12"/>
      <color theme="10"/>
      <name val="Calibri"/>
      <family val="2"/>
      <scheme val="minor"/>
    </font>
    <font>
      <b/>
      <sz val="18"/>
      <color theme="1"/>
      <name val="Calibri"/>
      <family val="2"/>
      <scheme val="minor"/>
    </font>
    <font>
      <b/>
      <u/>
      <sz val="12"/>
      <color theme="10"/>
      <name val="Calibri"/>
      <family val="2"/>
      <scheme val="minor"/>
    </font>
    <font>
      <b/>
      <u/>
      <sz val="16"/>
      <color theme="10"/>
      <name val="Calibri"/>
      <family val="2"/>
      <scheme val="minor"/>
    </font>
    <font>
      <b/>
      <sz val="22"/>
      <color theme="1"/>
      <name val="Calibri (Body)"/>
    </font>
    <font>
      <b/>
      <sz val="20"/>
      <color theme="1"/>
      <name val="Calibri (Body)"/>
    </font>
    <font>
      <b/>
      <u/>
      <sz val="12"/>
      <color theme="4"/>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6" fillId="0" borderId="0" applyNumberFormat="0" applyFill="0" applyBorder="0" applyAlignment="0" applyProtection="0"/>
  </cellStyleXfs>
  <cellXfs count="52">
    <xf numFmtId="0" fontId="0" fillId="0" borderId="0" xfId="0"/>
    <xf numFmtId="0" fontId="7" fillId="0" borderId="4" xfId="0" applyFont="1" applyBorder="1" applyAlignment="1">
      <alignment vertical="center"/>
    </xf>
    <xf numFmtId="0" fontId="0" fillId="0" borderId="0" xfId="0" applyBorder="1"/>
    <xf numFmtId="0" fontId="0" fillId="0" borderId="5" xfId="0" applyBorder="1"/>
    <xf numFmtId="0" fontId="5" fillId="0" borderId="4" xfId="0" applyFont="1" applyBorder="1"/>
    <xf numFmtId="164" fontId="0" fillId="0" borderId="0" xfId="0" applyNumberFormat="1" applyBorder="1"/>
    <xf numFmtId="0" fontId="0" fillId="0" borderId="4" xfId="0" applyBorder="1"/>
    <xf numFmtId="0" fontId="9" fillId="0" borderId="4" xfId="1" applyFont="1" applyBorder="1" applyAlignment="1">
      <alignment horizontal="right"/>
    </xf>
    <xf numFmtId="164" fontId="2" fillId="0" borderId="0" xfId="0" applyNumberFormat="1" applyFont="1" applyBorder="1"/>
    <xf numFmtId="0" fontId="3" fillId="0" borderId="0" xfId="0" applyFont="1" applyBorder="1"/>
    <xf numFmtId="0" fontId="9" fillId="0" borderId="0" xfId="1" applyFont="1" applyBorder="1" applyAlignment="1">
      <alignment vertical="center"/>
    </xf>
    <xf numFmtId="0" fontId="9" fillId="0" borderId="5" xfId="1" applyFont="1" applyBorder="1" applyAlignment="1">
      <alignment vertical="center"/>
    </xf>
    <xf numFmtId="0" fontId="4" fillId="0" borderId="0" xfId="0" applyFont="1" applyBorder="1"/>
    <xf numFmtId="0" fontId="0" fillId="0" borderId="6" xfId="0" applyBorder="1"/>
    <xf numFmtId="0" fontId="0" fillId="0" borderId="7" xfId="0" applyBorder="1"/>
    <xf numFmtId="0" fontId="0" fillId="0" borderId="8" xfId="0" applyBorder="1"/>
    <xf numFmtId="0" fontId="11" fillId="0" borderId="4" xfId="0" applyFont="1" applyBorder="1"/>
    <xf numFmtId="0" fontId="5" fillId="0" borderId="0" xfId="0" applyFont="1" applyBorder="1"/>
    <xf numFmtId="9" fontId="0" fillId="0" borderId="0" xfId="0" applyNumberFormat="1" applyBorder="1"/>
    <xf numFmtId="0" fontId="5" fillId="0" borderId="0" xfId="0" applyFont="1" applyBorder="1" applyAlignment="1">
      <alignment wrapText="1"/>
    </xf>
    <xf numFmtId="0" fontId="0" fillId="0" borderId="0" xfId="0" applyBorder="1" applyAlignment="1">
      <alignment wrapText="1"/>
    </xf>
    <xf numFmtId="0" fontId="0" fillId="0" borderId="0" xfId="0" applyFill="1" applyBorder="1"/>
    <xf numFmtId="0" fontId="0" fillId="0" borderId="0" xfId="0" applyBorder="1" applyAlignment="1">
      <alignment vertical="top" wrapText="1"/>
    </xf>
    <xf numFmtId="0" fontId="1" fillId="0" borderId="0" xfId="0" applyFont="1" applyBorder="1" applyAlignment="1">
      <alignment horizontal="center" vertical="top" wrapText="1"/>
    </xf>
    <xf numFmtId="0" fontId="9" fillId="0" borderId="0" xfId="1" applyFont="1" applyBorder="1" applyAlignment="1">
      <alignment horizontal="center" vertical="center"/>
    </xf>
    <xf numFmtId="0" fontId="0" fillId="0" borderId="4" xfId="0" applyBorder="1" applyAlignment="1">
      <alignment horizontal="center" vertical="center" wrapText="1"/>
    </xf>
    <xf numFmtId="0" fontId="0" fillId="0" borderId="0"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12" fillId="0" borderId="0" xfId="1" applyFont="1" applyBorder="1" applyAlignment="1">
      <alignment horizontal="center" vertical="center" wrapText="1"/>
    </xf>
    <xf numFmtId="0" fontId="12" fillId="0" borderId="7" xfId="1" applyFont="1" applyBorder="1" applyAlignment="1">
      <alignment horizontal="center" vertical="center" wrapText="1"/>
    </xf>
    <xf numFmtId="0" fontId="8" fillId="0" borderId="0" xfId="1" applyFont="1" applyBorder="1" applyAlignment="1">
      <alignment horizontal="center" vertical="center" wrapText="1"/>
    </xf>
    <xf numFmtId="0" fontId="8" fillId="0" borderId="7" xfId="1" applyFont="1" applyBorder="1" applyAlignment="1">
      <alignment horizontal="center" vertical="center" wrapText="1"/>
    </xf>
    <xf numFmtId="0" fontId="9" fillId="0" borderId="0" xfId="1" applyFont="1" applyBorder="1" applyAlignment="1">
      <alignment horizontal="center" vertical="center" wrapText="1"/>
    </xf>
    <xf numFmtId="0" fontId="9" fillId="0" borderId="5" xfId="1" applyFont="1" applyBorder="1" applyAlignment="1">
      <alignment horizontal="center" vertical="center" wrapText="1"/>
    </xf>
    <xf numFmtId="0" fontId="10" fillId="0" borderId="1"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7" fillId="0" borderId="0" xfId="0" applyFont="1" applyBorder="1" applyAlignment="1">
      <alignment horizontal="center" vertical="center"/>
    </xf>
    <xf numFmtId="164" fontId="0" fillId="0" borderId="0" xfId="0" applyNumberFormat="1" applyBorder="1" applyAlignment="1">
      <alignment horizontal="center" vertical="center" wrapText="1"/>
    </xf>
    <xf numFmtId="0" fontId="1" fillId="0" borderId="0" xfId="0" applyFont="1" applyBorder="1" applyAlignment="1">
      <alignment horizontal="center" vertical="top" wrapText="1"/>
    </xf>
    <xf numFmtId="0" fontId="0" fillId="0" borderId="0" xfId="0" applyBorder="1" applyAlignment="1">
      <alignment horizontal="center" vertical="top" wrapText="1"/>
    </xf>
    <xf numFmtId="0" fontId="1" fillId="0" borderId="0" xfId="0" applyFont="1" applyBorder="1" applyAlignment="1">
      <alignment horizontal="center" vertical="center" wrapText="1"/>
    </xf>
    <xf numFmtId="165" fontId="1" fillId="0" borderId="0" xfId="0" applyNumberFormat="1" applyFont="1" applyBorder="1" applyAlignment="1">
      <alignment horizontal="center" vertical="center"/>
    </xf>
    <xf numFmtId="164" fontId="1" fillId="0" borderId="0" xfId="0" applyNumberFormat="1" applyFont="1" applyBorder="1" applyAlignment="1">
      <alignment horizontal="center" vertical="center"/>
    </xf>
    <xf numFmtId="0" fontId="1" fillId="0" borderId="4" xfId="0" applyFont="1" applyBorder="1" applyAlignment="1">
      <alignment horizontal="center" vertical="center" wrapText="1"/>
    </xf>
    <xf numFmtId="0" fontId="1" fillId="0" borderId="7" xfId="0" applyFont="1" applyBorder="1" applyAlignment="1">
      <alignment horizontal="center" vertical="top" wrapText="1"/>
    </xf>
    <xf numFmtId="0" fontId="9" fillId="0" borderId="0" xfId="1" applyFont="1" applyBorder="1" applyAlignment="1">
      <alignment horizontal="center" vertical="center"/>
    </xf>
    <xf numFmtId="0" fontId="9" fillId="0" borderId="5" xfId="1" applyFont="1" applyBorder="1" applyAlignment="1">
      <alignment horizontal="center" vertical="center"/>
    </xf>
    <xf numFmtId="0" fontId="9" fillId="0" borderId="7" xfId="1" applyFont="1" applyBorder="1" applyAlignment="1">
      <alignment horizontal="center" vertical="center"/>
    </xf>
    <xf numFmtId="0" fontId="9" fillId="0" borderId="8" xfId="1" applyFont="1" applyBorder="1" applyAlignment="1">
      <alignment horizontal="center" vertical="center"/>
    </xf>
    <xf numFmtId="0" fontId="0" fillId="0" borderId="0" xfId="0" quotePrefix="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bma.org.uk/media/3069/bma_junior_doctors_handbook_2015_full.pdf" TargetMode="External"/><Relationship Id="rId2" Type="http://schemas.openxmlformats.org/officeDocument/2006/relationships/hyperlink" Target="https://www.bma.org.uk/media/4054/bma-junior-doctors-2016-handbook-april-21.pdf" TargetMode="External"/><Relationship Id="rId1" Type="http://schemas.openxmlformats.org/officeDocument/2006/relationships/hyperlink" Target="https://www.bma.org.uk/media/4650/bma-junior-doctors-contracts-pay-tables-october-2021.pdf" TargetMode="External"/><Relationship Id="rId5" Type="http://schemas.openxmlformats.org/officeDocument/2006/relationships/hyperlink" Target="https://naseersjourney.com/wp-content/uploads/2018/05/Are-you-being-paid-correctly.pdf" TargetMode="External"/><Relationship Id="rId4" Type="http://schemas.openxmlformats.org/officeDocument/2006/relationships/hyperlink" Target="https://www.nhsemployers.org/sites/default/files/2021-06/Terms-and-Conditions-of-Service-2002-NHS-Medical-dental-staff.pdf"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bma.org.uk/media/3069/bma_junior_doctors_handbook_2015_full.pdf" TargetMode="External"/><Relationship Id="rId2" Type="http://schemas.openxmlformats.org/officeDocument/2006/relationships/hyperlink" Target="https://www.bma.org.uk/media/4054/bma-junior-doctors-2016-handbook-april-21.pdf" TargetMode="External"/><Relationship Id="rId1" Type="http://schemas.openxmlformats.org/officeDocument/2006/relationships/hyperlink" Target="https://www.bma.org.uk/media/4650/bma-junior-doctors-contracts-pay-tables-october-2021.pdf" TargetMode="External"/><Relationship Id="rId5" Type="http://schemas.openxmlformats.org/officeDocument/2006/relationships/hyperlink" Target="https://naseersjourney.com/wp-content/uploads/2018/05/Are-you-being-paid-correctly.pdf" TargetMode="External"/><Relationship Id="rId4" Type="http://schemas.openxmlformats.org/officeDocument/2006/relationships/hyperlink" Target="https://www.nhsemployers.org/sites/default/files/2021-06/Terms-and-Conditions-of-Service-2002-NHS-Medical-dental-staff.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1B2C6-2634-6E4C-B2F6-3EB950B9731A}">
  <dimension ref="B1:T60"/>
  <sheetViews>
    <sheetView topLeftCell="A32" zoomScale="87" workbookViewId="0">
      <selection activeCell="F53" sqref="F53:I54"/>
    </sheetView>
  </sheetViews>
  <sheetFormatPr baseColWidth="10" defaultRowHeight="16"/>
  <cols>
    <col min="2" max="2" width="39.5" customWidth="1"/>
    <col min="3" max="3" width="19.1640625" bestFit="1" customWidth="1"/>
    <col min="5" max="5" width="13.33203125" customWidth="1"/>
    <col min="20" max="20" width="16.1640625" customWidth="1"/>
  </cols>
  <sheetData>
    <row r="1" spans="2:20" ht="17" thickBot="1"/>
    <row r="2" spans="2:20" ht="37" customHeight="1">
      <c r="B2" s="35" t="s">
        <v>17</v>
      </c>
      <c r="C2" s="36"/>
      <c r="D2" s="36"/>
      <c r="E2" s="36"/>
      <c r="F2" s="36"/>
      <c r="G2" s="36"/>
      <c r="H2" s="36"/>
      <c r="I2" s="36"/>
      <c r="J2" s="36"/>
      <c r="K2" s="36"/>
      <c r="L2" s="36"/>
      <c r="M2" s="36"/>
      <c r="N2" s="36"/>
      <c r="O2" s="36"/>
      <c r="P2" s="36"/>
      <c r="Q2" s="36"/>
      <c r="R2" s="36"/>
      <c r="S2" s="36"/>
      <c r="T2" s="37"/>
    </row>
    <row r="3" spans="2:20" ht="24">
      <c r="B3" s="1" t="s">
        <v>0</v>
      </c>
      <c r="C3" s="38" t="s">
        <v>7</v>
      </c>
      <c r="D3" s="38"/>
      <c r="E3" s="38"/>
      <c r="F3" s="38"/>
      <c r="G3" s="38"/>
      <c r="H3" s="38"/>
      <c r="I3" s="38"/>
      <c r="J3" s="38"/>
      <c r="K3" s="38"/>
      <c r="L3" s="38"/>
      <c r="M3" s="38"/>
      <c r="N3" s="2"/>
      <c r="O3" s="2"/>
      <c r="P3" s="2"/>
      <c r="Q3" s="2"/>
      <c r="R3" s="2"/>
      <c r="S3" s="2"/>
      <c r="T3" s="3"/>
    </row>
    <row r="4" spans="2:20" ht="19" customHeight="1">
      <c r="B4" s="4" t="s">
        <v>8</v>
      </c>
      <c r="C4" s="2">
        <v>0</v>
      </c>
      <c r="D4" s="2">
        <v>2</v>
      </c>
      <c r="E4" s="2">
        <v>4</v>
      </c>
      <c r="F4" s="2">
        <v>6</v>
      </c>
      <c r="G4" s="2">
        <v>8</v>
      </c>
      <c r="H4" s="2">
        <v>10</v>
      </c>
      <c r="I4" s="2">
        <v>12</v>
      </c>
      <c r="J4" s="2">
        <v>14</v>
      </c>
      <c r="K4" s="2">
        <v>16</v>
      </c>
      <c r="L4" s="2">
        <v>18</v>
      </c>
      <c r="M4" s="2">
        <v>20</v>
      </c>
      <c r="N4" s="5"/>
      <c r="O4" s="39" t="s">
        <v>10</v>
      </c>
      <c r="P4" s="39"/>
      <c r="Q4" s="39"/>
      <c r="R4" s="39"/>
      <c r="S4" s="33" t="s">
        <v>15</v>
      </c>
      <c r="T4" s="34"/>
    </row>
    <row r="5" spans="2:20" ht="16" customHeight="1">
      <c r="B5" s="6">
        <v>40</v>
      </c>
      <c r="C5" s="5">
        <v>28808</v>
      </c>
      <c r="D5" s="5"/>
      <c r="E5" s="5"/>
      <c r="F5" s="5"/>
      <c r="G5" s="5"/>
      <c r="H5" s="5">
        <f>31473/C5</f>
        <v>1.0925090252707581</v>
      </c>
      <c r="I5" s="5"/>
      <c r="J5" s="5"/>
      <c r="K5" s="5"/>
      <c r="L5" s="5"/>
      <c r="M5" s="5">
        <f>34137/C5</f>
        <v>1.1849833379616772</v>
      </c>
      <c r="N5" s="5"/>
      <c r="O5" s="39"/>
      <c r="P5" s="39"/>
      <c r="Q5" s="39"/>
      <c r="R5" s="39"/>
      <c r="S5" s="33"/>
      <c r="T5" s="34"/>
    </row>
    <row r="6" spans="2:20" ht="16" customHeight="1">
      <c r="B6" s="6">
        <v>41</v>
      </c>
      <c r="C6" s="5">
        <f xml:space="preserve"> 29528 / C5</f>
        <v>1.0249930574840322</v>
      </c>
      <c r="D6" s="5"/>
      <c r="E6" s="5"/>
      <c r="F6" s="5"/>
      <c r="G6" s="5"/>
      <c r="H6" s="5">
        <f>32193/C5</f>
        <v>1.1175020827547903</v>
      </c>
      <c r="I6" s="5"/>
      <c r="J6" s="5"/>
      <c r="K6" s="5"/>
      <c r="L6" s="5"/>
      <c r="M6" s="5">
        <f>34858/C5</f>
        <v>1.2100111080255485</v>
      </c>
      <c r="N6" s="5"/>
      <c r="O6" s="39"/>
      <c r="P6" s="39"/>
      <c r="Q6" s="39"/>
      <c r="R6" s="39"/>
      <c r="S6" s="33"/>
      <c r="T6" s="34"/>
    </row>
    <row r="7" spans="2:20" ht="16" customHeight="1">
      <c r="B7" s="6">
        <v>42</v>
      </c>
      <c r="C7" s="5">
        <f xml:space="preserve"> 30248 / C5</f>
        <v>1.0499861149680645</v>
      </c>
      <c r="D7" s="5"/>
      <c r="E7" s="5"/>
      <c r="F7" s="5"/>
      <c r="G7" s="5"/>
      <c r="H7" s="5">
        <f>32913/C5</f>
        <v>1.1424951402388226</v>
      </c>
      <c r="I7" s="5"/>
      <c r="J7" s="5"/>
      <c r="K7" s="5"/>
      <c r="L7" s="5"/>
      <c r="M7" s="5">
        <f xml:space="preserve"> 35578 / C5</f>
        <v>1.2350041655095807</v>
      </c>
      <c r="N7" s="5"/>
      <c r="O7" s="39"/>
      <c r="P7" s="39"/>
      <c r="Q7" s="39"/>
      <c r="R7" s="39"/>
      <c r="S7" s="33"/>
      <c r="T7" s="34"/>
    </row>
    <row r="8" spans="2:20" ht="16" customHeight="1">
      <c r="B8" s="6">
        <v>43</v>
      </c>
      <c r="C8" s="5">
        <f xml:space="preserve"> 30969 / C5</f>
        <v>1.0750138850319355</v>
      </c>
      <c r="D8" s="5"/>
      <c r="E8" s="5"/>
      <c r="F8" s="5"/>
      <c r="G8" s="5"/>
      <c r="H8" s="5">
        <f>33633/C5</f>
        <v>1.1674881977228548</v>
      </c>
      <c r="I8" s="5"/>
      <c r="J8" s="5"/>
      <c r="K8" s="5"/>
      <c r="L8" s="5"/>
      <c r="M8" s="5">
        <f xml:space="preserve"> 36298 / C5</f>
        <v>1.2599972229936129</v>
      </c>
      <c r="N8" s="5"/>
      <c r="O8" s="39"/>
      <c r="P8" s="39"/>
      <c r="Q8" s="39"/>
      <c r="R8" s="39"/>
      <c r="S8" s="33"/>
      <c r="T8" s="34"/>
    </row>
    <row r="9" spans="2:20" ht="16" customHeight="1">
      <c r="B9" s="6">
        <v>44</v>
      </c>
      <c r="C9" s="5">
        <f xml:space="preserve"> 31689 / C5</f>
        <v>1.1000069425159678</v>
      </c>
      <c r="D9" s="5"/>
      <c r="E9" s="5"/>
      <c r="F9" s="5"/>
      <c r="G9" s="5"/>
      <c r="H9" s="5">
        <f>34354/C5</f>
        <v>1.1925159677867259</v>
      </c>
      <c r="I9" s="5"/>
      <c r="J9" s="5"/>
      <c r="K9" s="5"/>
      <c r="L9" s="5"/>
      <c r="M9" s="5">
        <f xml:space="preserve"> 37018 / C5</f>
        <v>1.2849902804776452</v>
      </c>
      <c r="N9" s="5"/>
      <c r="O9" s="39"/>
      <c r="P9" s="39"/>
      <c r="Q9" s="39"/>
      <c r="R9" s="39"/>
      <c r="S9" s="33"/>
      <c r="T9" s="34"/>
    </row>
    <row r="10" spans="2:20" ht="16" customHeight="1">
      <c r="B10" s="6">
        <v>45</v>
      </c>
      <c r="C10" s="5">
        <f>32409/C5</f>
        <v>1.125</v>
      </c>
      <c r="D10" s="5"/>
      <c r="E10" s="5"/>
      <c r="F10" s="5"/>
      <c r="G10" s="5"/>
      <c r="H10" s="5">
        <f>35074/C5</f>
        <v>1.2175090252707581</v>
      </c>
      <c r="I10" s="5"/>
      <c r="J10" s="5"/>
      <c r="K10" s="5"/>
      <c r="L10" s="5"/>
      <c r="M10" s="5">
        <f xml:space="preserve"> 37738 / C5</f>
        <v>1.3099833379616772</v>
      </c>
      <c r="N10" s="5"/>
      <c r="O10" s="39"/>
      <c r="P10" s="39"/>
      <c r="Q10" s="39"/>
      <c r="R10" s="39"/>
      <c r="S10" s="33"/>
      <c r="T10" s="34"/>
    </row>
    <row r="11" spans="2:20" ht="16" customHeight="1">
      <c r="B11" s="6">
        <v>46</v>
      </c>
      <c r="C11" s="5">
        <f xml:space="preserve"> 33129 / C5</f>
        <v>1.1499930574840322</v>
      </c>
      <c r="D11" s="5"/>
      <c r="E11" s="5"/>
      <c r="F11" s="5"/>
      <c r="G11" s="5"/>
      <c r="H11" s="5">
        <f>35794/C5</f>
        <v>1.2425020827547903</v>
      </c>
      <c r="I11" s="5"/>
      <c r="J11" s="5"/>
      <c r="K11" s="5"/>
      <c r="L11" s="5"/>
      <c r="M11" s="5">
        <f xml:space="preserve"> 38459 / C5</f>
        <v>1.3350111080255485</v>
      </c>
      <c r="N11" s="5"/>
      <c r="O11" s="39"/>
      <c r="P11" s="39"/>
      <c r="Q11" s="39"/>
      <c r="R11" s="39"/>
      <c r="S11" s="33"/>
      <c r="T11" s="34"/>
    </row>
    <row r="12" spans="2:20" ht="16" customHeight="1">
      <c r="B12" s="6">
        <v>47</v>
      </c>
      <c r="C12" s="5">
        <f xml:space="preserve"> 33849 / C5</f>
        <v>1.1749861149680645</v>
      </c>
      <c r="D12" s="5"/>
      <c r="E12" s="5"/>
      <c r="F12" s="5"/>
      <c r="G12" s="5"/>
      <c r="H12" s="5">
        <f>36514/C5</f>
        <v>1.2674951402388226</v>
      </c>
      <c r="I12" s="5"/>
      <c r="J12" s="5"/>
      <c r="K12" s="5"/>
      <c r="L12" s="5"/>
      <c r="M12" s="5">
        <f xml:space="preserve"> 39179 / C5</f>
        <v>1.3600041655095807</v>
      </c>
      <c r="N12" s="5"/>
      <c r="O12" s="39"/>
      <c r="P12" s="39"/>
      <c r="Q12" s="39"/>
      <c r="R12" s="39"/>
      <c r="S12" s="33"/>
      <c r="T12" s="34"/>
    </row>
    <row r="13" spans="2:20" ht="16" customHeight="1">
      <c r="B13" s="6">
        <v>48</v>
      </c>
      <c r="C13" s="5">
        <f xml:space="preserve"> 34570 / C5</f>
        <v>1.2000138850319355</v>
      </c>
      <c r="D13" s="5"/>
      <c r="E13" s="5"/>
      <c r="F13" s="5"/>
      <c r="G13" s="5"/>
      <c r="H13" s="5">
        <f>37234/C5</f>
        <v>1.2924881977228548</v>
      </c>
      <c r="I13" s="5"/>
      <c r="J13" s="5"/>
      <c r="K13" s="5"/>
      <c r="L13" s="5"/>
      <c r="M13" s="5">
        <f xml:space="preserve"> 39899 / C5</f>
        <v>1.3849972229936129</v>
      </c>
      <c r="N13" s="5"/>
      <c r="O13" s="39"/>
      <c r="P13" s="39"/>
      <c r="Q13" s="39"/>
      <c r="R13" s="39"/>
      <c r="S13" s="33"/>
      <c r="T13" s="34"/>
    </row>
    <row r="14" spans="2:20" ht="21">
      <c r="B14" s="7" t="s">
        <v>4</v>
      </c>
      <c r="C14" s="2"/>
      <c r="D14" s="2"/>
      <c r="E14" s="2"/>
      <c r="F14" s="2"/>
      <c r="G14" s="2"/>
      <c r="H14" s="2"/>
      <c r="I14" s="2"/>
      <c r="J14" s="2"/>
      <c r="K14" s="2"/>
      <c r="L14" s="2"/>
      <c r="M14" s="2"/>
      <c r="N14" s="5"/>
      <c r="O14" s="5"/>
      <c r="P14" s="5"/>
      <c r="Q14" s="5"/>
      <c r="R14" s="5"/>
      <c r="S14" s="33"/>
      <c r="T14" s="34"/>
    </row>
    <row r="15" spans="2:20" ht="16" customHeight="1">
      <c r="B15" s="6"/>
      <c r="C15" s="8">
        <f>M5- 1</f>
        <v>0.18498333796167721</v>
      </c>
      <c r="D15" s="2"/>
      <c r="E15" s="2"/>
      <c r="F15" s="8">
        <f xml:space="preserve"> C13 - 1</f>
        <v>0.20001388503193551</v>
      </c>
      <c r="G15" s="2"/>
      <c r="H15" s="2"/>
      <c r="I15" s="2"/>
      <c r="J15" s="2"/>
      <c r="K15" s="2"/>
      <c r="L15" s="2"/>
      <c r="M15" s="2"/>
      <c r="N15" s="5"/>
      <c r="O15" s="39" t="s">
        <v>9</v>
      </c>
      <c r="P15" s="39"/>
      <c r="Q15" s="39"/>
      <c r="R15" s="39"/>
      <c r="S15" s="33"/>
      <c r="T15" s="34"/>
    </row>
    <row r="16" spans="2:20" ht="16" customHeight="1">
      <c r="B16" s="45" t="s">
        <v>1</v>
      </c>
      <c r="C16" s="43">
        <f xml:space="preserve"> C15 / 20</f>
        <v>9.2491668980838604E-3</v>
      </c>
      <c r="D16" s="42" t="s">
        <v>2</v>
      </c>
      <c r="E16" s="42"/>
      <c r="F16" s="44">
        <f>F15 / 8</f>
        <v>2.5001735628991939E-2</v>
      </c>
      <c r="G16" s="2"/>
      <c r="H16" s="2"/>
      <c r="I16" s="2"/>
      <c r="J16" s="2"/>
      <c r="K16" s="2"/>
      <c r="L16" s="2"/>
      <c r="M16" s="2"/>
      <c r="N16" s="5"/>
      <c r="O16" s="39"/>
      <c r="P16" s="39"/>
      <c r="Q16" s="39"/>
      <c r="R16" s="39"/>
      <c r="S16" s="33"/>
      <c r="T16" s="34"/>
    </row>
    <row r="17" spans="2:20" ht="16" customHeight="1">
      <c r="B17" s="45"/>
      <c r="C17" s="43"/>
      <c r="D17" s="42"/>
      <c r="E17" s="42"/>
      <c r="F17" s="44"/>
      <c r="G17" s="2"/>
      <c r="H17" s="2"/>
      <c r="I17" s="2"/>
      <c r="J17" s="2"/>
      <c r="K17" s="2"/>
      <c r="L17" s="2"/>
      <c r="M17" s="2"/>
      <c r="N17" s="5"/>
      <c r="O17" s="39"/>
      <c r="P17" s="39"/>
      <c r="Q17" s="39"/>
      <c r="R17" s="39"/>
      <c r="S17" s="33"/>
      <c r="T17" s="34"/>
    </row>
    <row r="18" spans="2:20" ht="16" customHeight="1">
      <c r="B18" s="45"/>
      <c r="C18" s="43"/>
      <c r="D18" s="42"/>
      <c r="E18" s="42"/>
      <c r="F18" s="44"/>
      <c r="G18" s="2"/>
      <c r="H18" s="2"/>
      <c r="I18" s="2"/>
      <c r="J18" s="2"/>
      <c r="K18" s="2"/>
      <c r="L18" s="2"/>
      <c r="M18" s="2"/>
      <c r="N18" s="5"/>
      <c r="O18" s="39"/>
      <c r="P18" s="39"/>
      <c r="Q18" s="39"/>
      <c r="R18" s="39"/>
      <c r="S18" s="33"/>
      <c r="T18" s="34"/>
    </row>
    <row r="19" spans="2:20" ht="16" customHeight="1">
      <c r="B19" s="6"/>
      <c r="C19" s="2"/>
      <c r="D19" s="2"/>
      <c r="E19" s="2"/>
      <c r="F19" s="9"/>
      <c r="G19" s="2"/>
      <c r="H19" s="2"/>
      <c r="I19" s="2"/>
      <c r="J19" s="2"/>
      <c r="K19" s="2"/>
      <c r="L19" s="2"/>
      <c r="M19" s="2"/>
      <c r="N19" s="5"/>
      <c r="O19" s="39"/>
      <c r="P19" s="39"/>
      <c r="Q19" s="39"/>
      <c r="R19" s="39"/>
      <c r="S19" s="33"/>
      <c r="T19" s="34"/>
    </row>
    <row r="20" spans="2:20" ht="24">
      <c r="B20" s="1" t="s">
        <v>3</v>
      </c>
      <c r="C20" s="38" t="s">
        <v>7</v>
      </c>
      <c r="D20" s="38"/>
      <c r="E20" s="38"/>
      <c r="F20" s="38"/>
      <c r="G20" s="38"/>
      <c r="H20" s="38"/>
      <c r="I20" s="38"/>
      <c r="J20" s="38"/>
      <c r="K20" s="38"/>
      <c r="L20" s="38"/>
      <c r="M20" s="38"/>
      <c r="N20" s="5"/>
      <c r="O20" s="39"/>
      <c r="P20" s="39"/>
      <c r="Q20" s="39"/>
      <c r="R20" s="39"/>
      <c r="S20" s="33"/>
      <c r="T20" s="34"/>
    </row>
    <row r="21" spans="2:20" ht="16" customHeight="1">
      <c r="B21" s="4" t="s">
        <v>5</v>
      </c>
      <c r="C21" s="2">
        <v>0</v>
      </c>
      <c r="D21" s="2">
        <v>2</v>
      </c>
      <c r="E21" s="2">
        <v>4</v>
      </c>
      <c r="F21" s="2">
        <v>6</v>
      </c>
      <c r="G21" s="2">
        <v>8</v>
      </c>
      <c r="H21" s="2">
        <v>10</v>
      </c>
      <c r="I21" s="2">
        <v>12</v>
      </c>
      <c r="J21" s="2">
        <v>14</v>
      </c>
      <c r="K21" s="2">
        <v>16</v>
      </c>
      <c r="L21" s="2">
        <v>18</v>
      </c>
      <c r="M21" s="2">
        <v>20</v>
      </c>
      <c r="N21" s="2"/>
      <c r="O21" s="2"/>
      <c r="P21" s="2"/>
      <c r="Q21" s="2"/>
      <c r="R21" s="2"/>
      <c r="S21" s="33"/>
      <c r="T21" s="34"/>
    </row>
    <row r="22" spans="2:20" ht="16" customHeight="1">
      <c r="B22" s="6">
        <v>0</v>
      </c>
      <c r="C22" s="5">
        <v>33345</v>
      </c>
      <c r="D22" s="5">
        <f>$C$22+($C$22*($F$16*B22))+($C$22*($D$21*$C$16))</f>
        <v>33961.82694043321</v>
      </c>
      <c r="E22" s="5">
        <f>$C$22+($C$22*($F$16*B22))+($C$22*($E$21*$C$16))</f>
        <v>34578.653880866426</v>
      </c>
      <c r="F22" s="5">
        <f>$C$22+($C$22*($F$16*B22))+($C$22*($F$21*$C$16))</f>
        <v>35195.480821299636</v>
      </c>
      <c r="G22" s="5">
        <f>$C$22+($C$22*($F$16*B22))+($C$22*($G$21*$C$16))</f>
        <v>35812.307761732853</v>
      </c>
      <c r="H22" s="5">
        <f>$C$22+($C$22*($F$16*B22))+($C$22*($H$21*$C$16))</f>
        <v>36429.134702166062</v>
      </c>
      <c r="I22" s="5">
        <f>$C$22+($C$22*($F$16*B22))+($C$22*($I$21*$C$16))</f>
        <v>37045.961642599279</v>
      </c>
      <c r="J22" s="5">
        <f>$C$22+($C$22*($F$16*B22))+($C$22*($J$21*$C$16))</f>
        <v>37662.788583032489</v>
      </c>
      <c r="K22" s="5">
        <f>$C$22+($C$22*($F$16*B22))+($C$22*($K$21*$C$16))</f>
        <v>38279.615523465698</v>
      </c>
      <c r="L22" s="5">
        <f>$C$22+($C$22*($F$16*B22))+($C$22*($L$21*$C$16))</f>
        <v>38896.442463898915</v>
      </c>
      <c r="M22" s="5">
        <f>$C$22+($C$22*($F$16*B22))+($C$22*($M$21*$C$16))</f>
        <v>39513.269404332124</v>
      </c>
      <c r="N22" s="2"/>
      <c r="O22" s="40" t="s">
        <v>11</v>
      </c>
      <c r="P22" s="41"/>
      <c r="Q22" s="41"/>
      <c r="R22" s="41"/>
      <c r="S22" s="33"/>
      <c r="T22" s="34"/>
    </row>
    <row r="23" spans="2:20" ht="16" customHeight="1">
      <c r="B23" s="6">
        <v>1</v>
      </c>
      <c r="C23" s="5">
        <f xml:space="preserve"> $C$22 + ($C$22 * ($F$16 *B23)) + ($C$22 * ($C$21*$C$16))</f>
        <v>34178.682874548736</v>
      </c>
      <c r="D23" s="5">
        <f t="shared" ref="D23:D30" si="0">$C$22+($C$22*($F$16*B23))+($C$22*($D$21*$C$16))</f>
        <v>34795.509814981946</v>
      </c>
      <c r="E23" s="5">
        <f t="shared" ref="E23:E30" si="1">$C$22+($C$22*($F$16*B23))+($C$22*($E$21*$C$16))</f>
        <v>35412.336755415163</v>
      </c>
      <c r="F23" s="5">
        <f t="shared" ref="F23:F30" si="2">$C$22+($C$22*($F$16*B23))+($C$22*($F$21*$C$16))</f>
        <v>36029.163695848372</v>
      </c>
      <c r="G23" s="5">
        <f t="shared" ref="G23:G30" si="3">$C$22+($C$22*($F$16*B23))+($C$22*($G$21*$C$16))</f>
        <v>36645.990636281589</v>
      </c>
      <c r="H23" s="5">
        <f t="shared" ref="H23:H30" si="4">$C$22+($C$22*($F$16*B23))+($C$22*($H$21*$C$16))</f>
        <v>37262.817576714799</v>
      </c>
      <c r="I23" s="5">
        <f t="shared" ref="I23:I30" si="5">$C$22+($C$22*($F$16*B23))+($C$22*($I$21*$C$16))</f>
        <v>37879.644517148015</v>
      </c>
      <c r="J23" s="5">
        <f t="shared" ref="J23:J30" si="6">$C$22+($C$22*($F$16*B23))+($C$22*($J$21*$C$16))</f>
        <v>38496.471457581225</v>
      </c>
      <c r="K23" s="5">
        <f t="shared" ref="K23:K30" si="7">$C$22+($C$22*($F$16*B23))+($C$22*($K$21*$C$16))</f>
        <v>39113.298398014434</v>
      </c>
      <c r="L23" s="5">
        <f t="shared" ref="L23:L30" si="8">$C$22+($C$22*($F$16*B23))+($C$22*($L$21*$C$16))</f>
        <v>39730.125338447651</v>
      </c>
      <c r="M23" s="5">
        <f t="shared" ref="M23:M30" si="9">$C$22+($C$22*($F$16*B23))+($C$22*($M$21*$C$16))</f>
        <v>40346.952278880861</v>
      </c>
      <c r="N23" s="2"/>
      <c r="O23" s="41"/>
      <c r="P23" s="41"/>
      <c r="Q23" s="41"/>
      <c r="R23" s="41"/>
      <c r="S23" s="33"/>
      <c r="T23" s="34"/>
    </row>
    <row r="24" spans="2:20" ht="16" customHeight="1">
      <c r="B24" s="6">
        <v>2</v>
      </c>
      <c r="C24" s="5">
        <f t="shared" ref="C24:C30" si="10" xml:space="preserve"> $C$22 + ($C$22 * ($F$16 *B24)) + ($C$22 * ($C$21*$C$16))</f>
        <v>35012.365749097473</v>
      </c>
      <c r="D24" s="5">
        <f t="shared" si="0"/>
        <v>35629.192689530682</v>
      </c>
      <c r="E24" s="5">
        <f t="shared" si="1"/>
        <v>36246.019629963899</v>
      </c>
      <c r="F24" s="5">
        <f t="shared" si="2"/>
        <v>36862.846570397109</v>
      </c>
      <c r="G24" s="5">
        <f t="shared" si="3"/>
        <v>37479.673510830326</v>
      </c>
      <c r="H24" s="5">
        <f t="shared" si="4"/>
        <v>38096.500451263535</v>
      </c>
      <c r="I24" s="5">
        <f t="shared" si="5"/>
        <v>38713.327391696752</v>
      </c>
      <c r="J24" s="5">
        <f t="shared" si="6"/>
        <v>39330.154332129961</v>
      </c>
      <c r="K24" s="5">
        <f t="shared" si="7"/>
        <v>39946.981272563171</v>
      </c>
      <c r="L24" s="5">
        <f t="shared" si="8"/>
        <v>40563.808212996388</v>
      </c>
      <c r="M24" s="5">
        <f t="shared" si="9"/>
        <v>41180.635153429597</v>
      </c>
      <c r="N24" s="2"/>
      <c r="O24" s="41"/>
      <c r="P24" s="41"/>
      <c r="Q24" s="41"/>
      <c r="R24" s="41"/>
      <c r="S24" s="33"/>
      <c r="T24" s="34"/>
    </row>
    <row r="25" spans="2:20" ht="16" customHeight="1">
      <c r="B25" s="6">
        <v>3</v>
      </c>
      <c r="C25" s="5">
        <f t="shared" si="10"/>
        <v>35846.048623646209</v>
      </c>
      <c r="D25" s="5">
        <f t="shared" si="0"/>
        <v>36462.875564079419</v>
      </c>
      <c r="E25" s="5">
        <f t="shared" si="1"/>
        <v>37079.702504512636</v>
      </c>
      <c r="F25" s="5">
        <f t="shared" si="2"/>
        <v>37696.529444945845</v>
      </c>
      <c r="G25" s="5">
        <f t="shared" si="3"/>
        <v>38313.356385379062</v>
      </c>
      <c r="H25" s="5">
        <f t="shared" si="4"/>
        <v>38930.183325812272</v>
      </c>
      <c r="I25" s="5">
        <f t="shared" si="5"/>
        <v>39547.010266245488</v>
      </c>
      <c r="J25" s="5">
        <f t="shared" si="6"/>
        <v>40163.837206678698</v>
      </c>
      <c r="K25" s="5">
        <f t="shared" si="7"/>
        <v>40780.664147111907</v>
      </c>
      <c r="L25" s="5">
        <f t="shared" si="8"/>
        <v>41397.491087545124</v>
      </c>
      <c r="M25" s="5">
        <f t="shared" si="9"/>
        <v>42014.318027978334</v>
      </c>
      <c r="N25" s="2"/>
      <c r="O25" s="41"/>
      <c r="P25" s="41"/>
      <c r="Q25" s="41"/>
      <c r="R25" s="41"/>
      <c r="S25" s="33"/>
      <c r="T25" s="34"/>
    </row>
    <row r="26" spans="2:20" ht="16" customHeight="1">
      <c r="B26" s="6">
        <v>4</v>
      </c>
      <c r="C26" s="5">
        <f t="shared" si="10"/>
        <v>36679.731498194946</v>
      </c>
      <c r="D26" s="5">
        <f t="shared" si="0"/>
        <v>37296.558438628155</v>
      </c>
      <c r="E26" s="5">
        <f t="shared" si="1"/>
        <v>37913.385379061372</v>
      </c>
      <c r="F26" s="5">
        <f t="shared" si="2"/>
        <v>38530.212319494582</v>
      </c>
      <c r="G26" s="5">
        <f t="shared" si="3"/>
        <v>39147.039259927798</v>
      </c>
      <c r="H26" s="5">
        <f t="shared" si="4"/>
        <v>39763.866200361008</v>
      </c>
      <c r="I26" s="5">
        <f t="shared" si="5"/>
        <v>40380.693140794225</v>
      </c>
      <c r="J26" s="5">
        <f t="shared" si="6"/>
        <v>40997.520081227434</v>
      </c>
      <c r="K26" s="5">
        <f t="shared" si="7"/>
        <v>41614.347021660644</v>
      </c>
      <c r="L26" s="5">
        <f t="shared" si="8"/>
        <v>42231.173962093861</v>
      </c>
      <c r="M26" s="5">
        <f t="shared" si="9"/>
        <v>42848.00090252707</v>
      </c>
      <c r="N26" s="2"/>
      <c r="O26" s="2"/>
      <c r="P26" s="2"/>
      <c r="Q26" s="2"/>
      <c r="R26" s="2"/>
      <c r="S26" s="10"/>
      <c r="T26" s="11"/>
    </row>
    <row r="27" spans="2:20" ht="16" customHeight="1">
      <c r="B27" s="6">
        <v>5</v>
      </c>
      <c r="C27" s="5">
        <f t="shared" si="10"/>
        <v>37513.414372743682</v>
      </c>
      <c r="D27" s="5">
        <f t="shared" si="0"/>
        <v>38130.241313176892</v>
      </c>
      <c r="E27" s="5">
        <f t="shared" si="1"/>
        <v>38747.068253610109</v>
      </c>
      <c r="F27" s="5">
        <f t="shared" si="2"/>
        <v>39363.895194043318</v>
      </c>
      <c r="G27" s="5">
        <f t="shared" si="3"/>
        <v>39980.722134476535</v>
      </c>
      <c r="H27" s="5">
        <f t="shared" si="4"/>
        <v>40597.549074909744</v>
      </c>
      <c r="I27" s="5">
        <f t="shared" si="5"/>
        <v>41214.376015342961</v>
      </c>
      <c r="J27" s="5">
        <f t="shared" si="6"/>
        <v>41831.202955776171</v>
      </c>
      <c r="K27" s="5">
        <f t="shared" si="7"/>
        <v>42448.02989620938</v>
      </c>
      <c r="L27" s="5">
        <f t="shared" si="8"/>
        <v>43064.856836642597</v>
      </c>
      <c r="M27" s="5">
        <f t="shared" si="9"/>
        <v>43681.683777075807</v>
      </c>
      <c r="N27" s="2"/>
      <c r="O27" s="2"/>
      <c r="P27" s="2"/>
      <c r="Q27" s="2"/>
      <c r="R27" s="2"/>
      <c r="S27" s="10"/>
      <c r="T27" s="11"/>
    </row>
    <row r="28" spans="2:20" ht="16" customHeight="1">
      <c r="B28" s="6">
        <v>6</v>
      </c>
      <c r="C28" s="5">
        <f t="shared" si="10"/>
        <v>38347.097247292419</v>
      </c>
      <c r="D28" s="5">
        <f t="shared" si="0"/>
        <v>38963.924187725628</v>
      </c>
      <c r="E28" s="5">
        <f t="shared" si="1"/>
        <v>39580.751128158845</v>
      </c>
      <c r="F28" s="5">
        <f t="shared" si="2"/>
        <v>40197.578068592054</v>
      </c>
      <c r="G28" s="5">
        <f t="shared" si="3"/>
        <v>40814.405009025271</v>
      </c>
      <c r="H28" s="5">
        <f t="shared" si="4"/>
        <v>41431.231949458481</v>
      </c>
      <c r="I28" s="5">
        <f t="shared" si="5"/>
        <v>42048.058889891698</v>
      </c>
      <c r="J28" s="5">
        <f t="shared" si="6"/>
        <v>42664.885830324907</v>
      </c>
      <c r="K28" s="5">
        <f t="shared" si="7"/>
        <v>43281.712770758117</v>
      </c>
      <c r="L28" s="5">
        <f t="shared" si="8"/>
        <v>43898.539711191333</v>
      </c>
      <c r="M28" s="5">
        <f t="shared" si="9"/>
        <v>44515.366651624543</v>
      </c>
      <c r="N28" s="2"/>
      <c r="O28" s="2"/>
      <c r="P28" s="2"/>
      <c r="Q28" s="2"/>
      <c r="R28" s="2"/>
      <c r="S28" s="10"/>
      <c r="T28" s="11"/>
    </row>
    <row r="29" spans="2:20" ht="16" customHeight="1">
      <c r="B29" s="6">
        <v>7</v>
      </c>
      <c r="C29" s="5">
        <f t="shared" si="10"/>
        <v>39180.780121841155</v>
      </c>
      <c r="D29" s="5">
        <f t="shared" si="0"/>
        <v>39797.607062274365</v>
      </c>
      <c r="E29" s="5">
        <f t="shared" si="1"/>
        <v>40414.434002707581</v>
      </c>
      <c r="F29" s="5">
        <f t="shared" si="2"/>
        <v>41031.260943140791</v>
      </c>
      <c r="G29" s="5">
        <f t="shared" si="3"/>
        <v>41648.087883574008</v>
      </c>
      <c r="H29" s="5">
        <f t="shared" si="4"/>
        <v>42264.914824007217</v>
      </c>
      <c r="I29" s="5">
        <f t="shared" si="5"/>
        <v>42881.741764440434</v>
      </c>
      <c r="J29" s="5">
        <f t="shared" si="6"/>
        <v>43498.568704873644</v>
      </c>
      <c r="K29" s="5">
        <f t="shared" si="7"/>
        <v>44115.395645306853</v>
      </c>
      <c r="L29" s="5">
        <f t="shared" si="8"/>
        <v>44732.22258574007</v>
      </c>
      <c r="M29" s="5">
        <f t="shared" si="9"/>
        <v>45349.049526173279</v>
      </c>
      <c r="N29" s="2"/>
      <c r="O29" s="2"/>
      <c r="P29" s="2"/>
      <c r="Q29" s="2"/>
      <c r="R29" s="2"/>
      <c r="S29" s="10"/>
      <c r="T29" s="11"/>
    </row>
    <row r="30" spans="2:20" ht="16" customHeight="1">
      <c r="B30" s="6">
        <v>8</v>
      </c>
      <c r="C30" s="5">
        <f t="shared" si="10"/>
        <v>40014.462996389891</v>
      </c>
      <c r="D30" s="5">
        <f t="shared" si="0"/>
        <v>40631.289936823101</v>
      </c>
      <c r="E30" s="5">
        <f t="shared" si="1"/>
        <v>41248.116877256318</v>
      </c>
      <c r="F30" s="5">
        <f t="shared" si="2"/>
        <v>41864.943817689527</v>
      </c>
      <c r="G30" s="5">
        <f t="shared" si="3"/>
        <v>42481.770758122744</v>
      </c>
      <c r="H30" s="5">
        <f t="shared" si="4"/>
        <v>43098.597698555954</v>
      </c>
      <c r="I30" s="5">
        <f t="shared" si="5"/>
        <v>43715.42463898917</v>
      </c>
      <c r="J30" s="5">
        <f t="shared" si="6"/>
        <v>44332.25157942238</v>
      </c>
      <c r="K30" s="5">
        <f t="shared" si="7"/>
        <v>44949.07851985559</v>
      </c>
      <c r="L30" s="5">
        <f t="shared" si="8"/>
        <v>45565.905460288806</v>
      </c>
      <c r="M30" s="5">
        <f t="shared" si="9"/>
        <v>46182.732400722016</v>
      </c>
      <c r="N30" s="2"/>
      <c r="O30" s="2"/>
      <c r="P30" s="2"/>
      <c r="Q30" s="2"/>
      <c r="R30" s="2"/>
      <c r="S30" s="10"/>
      <c r="T30" s="11"/>
    </row>
    <row r="31" spans="2:20">
      <c r="B31" s="6"/>
      <c r="C31" s="2"/>
      <c r="D31" s="2"/>
      <c r="E31" s="2"/>
      <c r="F31" s="12"/>
      <c r="G31" s="2"/>
      <c r="H31" s="2"/>
      <c r="I31" s="2"/>
      <c r="J31" s="2"/>
      <c r="K31" s="2"/>
      <c r="L31" s="2"/>
      <c r="M31" s="2"/>
      <c r="N31" s="2"/>
      <c r="O31" s="2"/>
      <c r="P31" s="2"/>
      <c r="Q31" s="2"/>
      <c r="R31" s="2"/>
      <c r="S31" s="2"/>
      <c r="T31" s="3"/>
    </row>
    <row r="32" spans="2:20" ht="24">
      <c r="B32" s="1" t="s">
        <v>6</v>
      </c>
      <c r="C32" s="38" t="s">
        <v>7</v>
      </c>
      <c r="D32" s="38"/>
      <c r="E32" s="38"/>
      <c r="F32" s="38"/>
      <c r="G32" s="38"/>
      <c r="H32" s="38"/>
      <c r="I32" s="38"/>
      <c r="J32" s="38"/>
      <c r="K32" s="38"/>
      <c r="L32" s="38"/>
      <c r="M32" s="38"/>
      <c r="N32" s="2"/>
      <c r="O32" s="2"/>
      <c r="P32" s="2"/>
      <c r="Q32" s="2"/>
      <c r="R32" s="2"/>
      <c r="S32" s="2"/>
      <c r="T32" s="3"/>
    </row>
    <row r="33" spans="2:20" ht="19">
      <c r="B33" s="4" t="s">
        <v>5</v>
      </c>
      <c r="C33" s="2">
        <v>0</v>
      </c>
      <c r="D33" s="2">
        <v>2</v>
      </c>
      <c r="E33" s="2">
        <v>4</v>
      </c>
      <c r="F33" s="2">
        <v>6</v>
      </c>
      <c r="G33" s="2">
        <v>8</v>
      </c>
      <c r="H33" s="2">
        <v>10</v>
      </c>
      <c r="I33" s="2">
        <v>12</v>
      </c>
      <c r="J33" s="2">
        <v>14</v>
      </c>
      <c r="K33" s="2">
        <v>16</v>
      </c>
      <c r="L33" s="2">
        <v>18</v>
      </c>
      <c r="M33" s="2">
        <v>20</v>
      </c>
      <c r="N33" s="2"/>
      <c r="O33" s="2"/>
      <c r="P33" s="2"/>
      <c r="Q33" s="2"/>
      <c r="R33" s="2"/>
      <c r="S33" s="2"/>
      <c r="T33" s="3"/>
    </row>
    <row r="34" spans="2:20">
      <c r="B34" s="6">
        <v>0</v>
      </c>
      <c r="C34" s="5">
        <v>39467</v>
      </c>
      <c r="D34" s="5"/>
      <c r="E34" s="5"/>
      <c r="F34" s="5"/>
      <c r="G34" s="5"/>
      <c r="H34" s="5"/>
      <c r="I34" s="5"/>
      <c r="J34" s="5"/>
      <c r="K34" s="5"/>
      <c r="L34" s="5"/>
      <c r="M34" s="5">
        <f xml:space="preserve"> $C$34 + ($C$34 * ($F$16 *B34)) + ($C$34 * ($M$33*$C$16))</f>
        <v>46767.737399333513</v>
      </c>
      <c r="N34" s="2"/>
      <c r="O34" s="2"/>
      <c r="P34" s="2"/>
      <c r="Q34" s="2"/>
      <c r="R34" s="2"/>
      <c r="S34" s="2"/>
      <c r="T34" s="3"/>
    </row>
    <row r="35" spans="2:20">
      <c r="B35" s="6">
        <v>1</v>
      </c>
      <c r="C35" s="5">
        <f xml:space="preserve"> $C$34 + ($C$34 * ($F$16 *B35)) + ($C$34 * ($C$33*$C$16))</f>
        <v>40453.743500069424</v>
      </c>
      <c r="D35" s="5"/>
      <c r="E35" s="5"/>
      <c r="F35" s="5"/>
      <c r="G35" s="5"/>
      <c r="H35" s="5"/>
      <c r="I35" s="5"/>
      <c r="J35" s="5"/>
      <c r="K35" s="5"/>
      <c r="L35" s="5"/>
      <c r="M35" s="5">
        <f t="shared" ref="M35:M42" si="11" xml:space="preserve"> $C$34 + ($C$34 * ($F$16 *B35)) + ($C$34 * ($M$33*$C$16))</f>
        <v>47754.480899402937</v>
      </c>
      <c r="N35" s="2"/>
      <c r="O35" s="2"/>
      <c r="P35" s="2"/>
      <c r="Q35" s="2"/>
      <c r="R35" s="2"/>
      <c r="S35" s="2"/>
      <c r="T35" s="3"/>
    </row>
    <row r="36" spans="2:20">
      <c r="B36" s="6">
        <v>2</v>
      </c>
      <c r="C36" s="5">
        <f t="shared" ref="C36:C42" si="12" xml:space="preserve"> $C$34 + ($C$34 * ($F$16 *B36)) + ($C$34 * ($C$33*$C$16))</f>
        <v>41440.487000138848</v>
      </c>
      <c r="D36" s="5"/>
      <c r="E36" s="5"/>
      <c r="F36" s="5"/>
      <c r="G36" s="5"/>
      <c r="H36" s="5"/>
      <c r="I36" s="5"/>
      <c r="J36" s="5"/>
      <c r="K36" s="5"/>
      <c r="L36" s="5"/>
      <c r="M36" s="5">
        <f t="shared" si="11"/>
        <v>48741.224399472361</v>
      </c>
      <c r="N36" s="2"/>
      <c r="O36" s="2"/>
      <c r="P36" s="2"/>
      <c r="Q36" s="2"/>
      <c r="R36" s="2"/>
      <c r="S36" s="2"/>
      <c r="T36" s="3"/>
    </row>
    <row r="37" spans="2:20">
      <c r="B37" s="6">
        <v>3</v>
      </c>
      <c r="C37" s="5">
        <f t="shared" si="12"/>
        <v>42427.230500208272</v>
      </c>
      <c r="D37" s="5"/>
      <c r="E37" s="5"/>
      <c r="F37" s="5"/>
      <c r="G37" s="5"/>
      <c r="H37" s="5"/>
      <c r="I37" s="5"/>
      <c r="J37" s="5"/>
      <c r="K37" s="5"/>
      <c r="L37" s="5"/>
      <c r="M37" s="5">
        <f t="shared" si="11"/>
        <v>49727.967899541785</v>
      </c>
      <c r="N37" s="2"/>
      <c r="O37" s="2"/>
      <c r="P37" s="2"/>
      <c r="Q37" s="2"/>
      <c r="R37" s="2"/>
      <c r="S37" s="2"/>
      <c r="T37" s="3"/>
    </row>
    <row r="38" spans="2:20">
      <c r="B38" s="6">
        <v>4</v>
      </c>
      <c r="C38" s="5">
        <f t="shared" si="12"/>
        <v>43413.974000277696</v>
      </c>
      <c r="D38" s="5"/>
      <c r="E38" s="5"/>
      <c r="F38" s="5"/>
      <c r="G38" s="5"/>
      <c r="H38" s="5"/>
      <c r="I38" s="5"/>
      <c r="J38" s="5"/>
      <c r="K38" s="5"/>
      <c r="L38" s="5"/>
      <c r="M38" s="5">
        <f t="shared" si="11"/>
        <v>50714.711399611209</v>
      </c>
      <c r="N38" s="2"/>
      <c r="O38" s="2"/>
      <c r="P38" s="2"/>
      <c r="Q38" s="2"/>
      <c r="R38" s="2"/>
      <c r="S38" s="2"/>
      <c r="T38" s="3"/>
    </row>
    <row r="39" spans="2:20">
      <c r="B39" s="6">
        <v>5</v>
      </c>
      <c r="C39" s="5">
        <f t="shared" si="12"/>
        <v>44400.71750034712</v>
      </c>
      <c r="D39" s="5"/>
      <c r="E39" s="5"/>
      <c r="F39" s="5"/>
      <c r="G39" s="5"/>
      <c r="H39" s="5"/>
      <c r="I39" s="5"/>
      <c r="J39" s="5"/>
      <c r="K39" s="5"/>
      <c r="L39" s="5"/>
      <c r="M39" s="5">
        <f t="shared" si="11"/>
        <v>51701.454899680633</v>
      </c>
      <c r="N39" s="2"/>
      <c r="O39" s="2"/>
      <c r="P39" s="2"/>
      <c r="Q39" s="2"/>
      <c r="R39" s="2"/>
      <c r="S39" s="2"/>
      <c r="T39" s="3"/>
    </row>
    <row r="40" spans="2:20">
      <c r="B40" s="6">
        <v>6</v>
      </c>
      <c r="C40" s="5">
        <f t="shared" si="12"/>
        <v>45387.461000416552</v>
      </c>
      <c r="D40" s="5"/>
      <c r="E40" s="5"/>
      <c r="F40" s="5"/>
      <c r="G40" s="5"/>
      <c r="H40" s="5"/>
      <c r="I40" s="5"/>
      <c r="J40" s="5"/>
      <c r="K40" s="5"/>
      <c r="L40" s="5"/>
      <c r="M40" s="5">
        <f t="shared" si="11"/>
        <v>52688.198399750065</v>
      </c>
      <c r="N40" s="2"/>
      <c r="O40" s="2"/>
      <c r="P40" s="2"/>
      <c r="Q40" s="2"/>
      <c r="R40" s="2"/>
      <c r="S40" s="2"/>
      <c r="T40" s="3"/>
    </row>
    <row r="41" spans="2:20">
      <c r="B41" s="6">
        <v>7</v>
      </c>
      <c r="C41" s="5">
        <f t="shared" si="12"/>
        <v>46374.204500485976</v>
      </c>
      <c r="D41" s="5"/>
      <c r="E41" s="5"/>
      <c r="F41" s="5"/>
      <c r="G41" s="5"/>
      <c r="H41" s="5"/>
      <c r="I41" s="5"/>
      <c r="J41" s="5"/>
      <c r="K41" s="5"/>
      <c r="L41" s="5"/>
      <c r="M41" s="5">
        <f t="shared" si="11"/>
        <v>53674.941899819489</v>
      </c>
      <c r="N41" s="2"/>
      <c r="O41" s="2"/>
      <c r="P41" s="2"/>
      <c r="Q41" s="2"/>
      <c r="R41" s="2"/>
      <c r="S41" s="2"/>
      <c r="T41" s="3"/>
    </row>
    <row r="42" spans="2:20">
      <c r="B42" s="6">
        <v>8</v>
      </c>
      <c r="C42" s="5">
        <f t="shared" si="12"/>
        <v>47360.9480005554</v>
      </c>
      <c r="D42" s="5"/>
      <c r="E42" s="5"/>
      <c r="F42" s="5"/>
      <c r="G42" s="5"/>
      <c r="H42" s="5"/>
      <c r="I42" s="5"/>
      <c r="J42" s="5"/>
      <c r="K42" s="5"/>
      <c r="L42" s="5"/>
      <c r="M42" s="5">
        <f t="shared" si="11"/>
        <v>54661.685399888913</v>
      </c>
      <c r="N42" s="2"/>
      <c r="O42" s="2"/>
      <c r="P42" s="2"/>
      <c r="Q42" s="2"/>
      <c r="R42" s="2"/>
      <c r="S42" s="2"/>
      <c r="T42" s="3"/>
    </row>
    <row r="43" spans="2:20" ht="17" thickBot="1">
      <c r="B43" s="13"/>
      <c r="C43" s="14"/>
      <c r="D43" s="14"/>
      <c r="E43" s="14"/>
      <c r="F43" s="14"/>
      <c r="G43" s="14"/>
      <c r="H43" s="14"/>
      <c r="I43" s="14"/>
      <c r="J43" s="14"/>
      <c r="K43" s="14"/>
      <c r="L43" s="14"/>
      <c r="M43" s="14"/>
      <c r="N43" s="14"/>
      <c r="O43" s="14"/>
      <c r="P43" s="14"/>
      <c r="Q43" s="14"/>
      <c r="R43" s="14"/>
      <c r="S43" s="14"/>
      <c r="T43" s="15"/>
    </row>
    <row r="44" spans="2:20" ht="17" thickBot="1">
      <c r="B44" s="2"/>
      <c r="C44" s="2"/>
      <c r="D44" s="2"/>
      <c r="E44" s="2"/>
      <c r="F44" s="2"/>
      <c r="G44" s="2"/>
      <c r="H44" s="2"/>
      <c r="I44" s="2"/>
      <c r="J44" s="2"/>
      <c r="K44" s="2"/>
      <c r="L44" s="2"/>
      <c r="M44" s="2"/>
      <c r="N44" s="2"/>
      <c r="O44" s="2"/>
      <c r="P44" s="2"/>
      <c r="Q44" s="2"/>
      <c r="R44" s="2"/>
      <c r="S44" s="2"/>
      <c r="T44" s="2"/>
    </row>
    <row r="45" spans="2:20" ht="29">
      <c r="B45" s="35" t="s">
        <v>18</v>
      </c>
      <c r="C45" s="36"/>
      <c r="D45" s="36"/>
      <c r="E45" s="36"/>
      <c r="F45" s="36"/>
      <c r="G45" s="36"/>
      <c r="H45" s="36"/>
      <c r="I45" s="36"/>
      <c r="J45" s="36"/>
      <c r="K45" s="36"/>
      <c r="L45" s="36"/>
      <c r="M45" s="36"/>
      <c r="N45" s="36"/>
      <c r="O45" s="36"/>
      <c r="P45" s="36"/>
      <c r="Q45" s="36"/>
      <c r="R45" s="36"/>
      <c r="S45" s="36"/>
      <c r="T45" s="37"/>
    </row>
    <row r="46" spans="2:20">
      <c r="B46" s="6"/>
      <c r="C46" s="2"/>
      <c r="D46" s="2"/>
      <c r="E46" s="2"/>
      <c r="F46" s="2"/>
      <c r="G46" s="2"/>
      <c r="H46" s="2"/>
      <c r="I46" s="2"/>
      <c r="J46" s="2"/>
      <c r="K46" s="2"/>
      <c r="L46" s="2"/>
      <c r="M46" s="2"/>
      <c r="N46" s="2"/>
      <c r="O46" s="2"/>
      <c r="P46" s="2"/>
      <c r="Q46" s="2"/>
      <c r="R46" s="2"/>
      <c r="S46" s="2"/>
      <c r="T46" s="3"/>
    </row>
    <row r="47" spans="2:20" ht="26">
      <c r="B47" s="16" t="s">
        <v>19</v>
      </c>
      <c r="C47" s="17" t="s">
        <v>24</v>
      </c>
      <c r="D47" s="2"/>
      <c r="E47" s="2"/>
      <c r="F47" s="2"/>
      <c r="G47" s="2"/>
      <c r="H47" s="2"/>
      <c r="I47" s="2"/>
      <c r="J47" s="2"/>
      <c r="K47" s="2"/>
      <c r="L47" s="2"/>
      <c r="M47" s="2"/>
      <c r="N47" s="2"/>
      <c r="O47" s="2"/>
      <c r="P47" s="2"/>
      <c r="Q47" s="2"/>
      <c r="R47" s="2"/>
      <c r="S47" s="2"/>
      <c r="T47" s="3"/>
    </row>
    <row r="48" spans="2:20">
      <c r="B48" s="6" t="s">
        <v>20</v>
      </c>
      <c r="C48" s="18">
        <v>0.5</v>
      </c>
      <c r="D48" s="2"/>
      <c r="E48" s="2"/>
      <c r="F48" s="2"/>
      <c r="G48" s="2"/>
      <c r="H48" s="2"/>
      <c r="I48" s="2"/>
      <c r="J48" s="2"/>
      <c r="K48" s="2"/>
      <c r="L48" s="2"/>
      <c r="M48" s="2"/>
      <c r="N48" s="2"/>
      <c r="O48" s="2"/>
      <c r="P48" s="2"/>
      <c r="Q48" s="2"/>
      <c r="R48" s="2"/>
      <c r="S48" s="2"/>
      <c r="T48" s="3"/>
    </row>
    <row r="49" spans="2:20">
      <c r="B49" s="6" t="s">
        <v>21</v>
      </c>
      <c r="C49" s="18">
        <v>0.4</v>
      </c>
      <c r="D49" s="2"/>
      <c r="E49" s="2"/>
      <c r="F49" s="2"/>
      <c r="G49" s="2"/>
      <c r="H49" s="2"/>
      <c r="I49" s="2"/>
      <c r="J49" s="2"/>
      <c r="K49" s="2"/>
      <c r="L49" s="2"/>
      <c r="M49" s="2"/>
      <c r="N49" s="2"/>
      <c r="O49" s="2"/>
      <c r="P49" s="2"/>
      <c r="Q49" s="2"/>
      <c r="R49" s="2"/>
      <c r="S49" s="2"/>
      <c r="T49" s="3"/>
    </row>
    <row r="50" spans="2:20">
      <c r="B50" s="6" t="s">
        <v>22</v>
      </c>
      <c r="C50" s="18">
        <v>0.2</v>
      </c>
      <c r="D50" s="2"/>
      <c r="E50" s="2"/>
      <c r="F50" s="2"/>
      <c r="G50" s="2"/>
      <c r="H50" s="2"/>
      <c r="I50" s="2"/>
      <c r="J50" s="2"/>
      <c r="K50" s="2"/>
      <c r="L50" s="2"/>
      <c r="M50" s="2"/>
      <c r="N50" s="2"/>
      <c r="O50" s="2"/>
      <c r="P50" s="2"/>
      <c r="Q50" s="2"/>
      <c r="R50" s="2"/>
      <c r="S50" s="2"/>
      <c r="T50" s="3"/>
    </row>
    <row r="51" spans="2:20">
      <c r="B51" s="6" t="s">
        <v>23</v>
      </c>
      <c r="C51" s="18">
        <v>0</v>
      </c>
      <c r="D51" s="2"/>
      <c r="E51" s="2"/>
      <c r="F51" s="2"/>
      <c r="G51" s="2"/>
      <c r="H51" s="2"/>
      <c r="I51" s="2"/>
      <c r="J51" s="2"/>
      <c r="K51" s="2"/>
      <c r="L51" s="2"/>
      <c r="M51" s="2"/>
      <c r="N51" s="2"/>
      <c r="O51" s="2"/>
      <c r="P51" s="2"/>
      <c r="Q51" s="2"/>
      <c r="R51" s="2"/>
      <c r="S51" s="2"/>
      <c r="T51" s="3"/>
    </row>
    <row r="52" spans="2:20">
      <c r="B52" s="6"/>
      <c r="C52" s="2"/>
      <c r="D52" s="2"/>
      <c r="E52" s="2"/>
      <c r="F52" s="2"/>
      <c r="G52" s="2"/>
      <c r="H52" s="2"/>
      <c r="I52" s="2"/>
      <c r="J52" s="2"/>
      <c r="K52" s="2"/>
      <c r="L52" s="2"/>
      <c r="M52" s="2"/>
      <c r="N52" s="2"/>
      <c r="O52" s="2"/>
      <c r="P52" s="2"/>
      <c r="Q52" s="2"/>
      <c r="R52" s="2"/>
      <c r="S52" s="2"/>
      <c r="T52" s="3"/>
    </row>
    <row r="53" spans="2:20" ht="85" customHeight="1">
      <c r="B53" s="25" t="s">
        <v>25</v>
      </c>
      <c r="C53" s="26"/>
      <c r="D53" s="31" t="s">
        <v>4</v>
      </c>
      <c r="E53" s="2"/>
      <c r="F53" s="26" t="s">
        <v>37</v>
      </c>
      <c r="G53" s="26"/>
      <c r="H53" s="26"/>
      <c r="I53" s="26"/>
      <c r="J53" s="2"/>
      <c r="K53" s="2"/>
      <c r="L53" s="2"/>
      <c r="M53" s="2"/>
      <c r="N53" s="2"/>
      <c r="O53" s="2"/>
      <c r="P53" s="2"/>
      <c r="Q53" s="2"/>
      <c r="R53" s="2"/>
      <c r="S53" s="2"/>
      <c r="T53" s="3"/>
    </row>
    <row r="54" spans="2:20">
      <c r="B54" s="25"/>
      <c r="C54" s="26"/>
      <c r="D54" s="31"/>
      <c r="E54" s="2"/>
      <c r="F54" s="26"/>
      <c r="G54" s="26"/>
      <c r="H54" s="26"/>
      <c r="I54" s="26"/>
      <c r="J54" s="2"/>
      <c r="K54" s="2"/>
      <c r="L54" s="2"/>
      <c r="M54" s="2"/>
      <c r="N54" s="2"/>
      <c r="O54" s="2"/>
      <c r="P54" s="2"/>
      <c r="Q54" s="2"/>
      <c r="R54" s="2"/>
      <c r="S54" s="2"/>
      <c r="T54" s="3"/>
    </row>
    <row r="55" spans="2:20">
      <c r="B55" s="25"/>
      <c r="C55" s="26"/>
      <c r="D55" s="31"/>
      <c r="E55" s="2"/>
      <c r="F55" s="20"/>
      <c r="G55" s="20"/>
      <c r="H55" s="20"/>
      <c r="I55" s="20"/>
      <c r="J55" s="2"/>
      <c r="K55" s="2"/>
      <c r="L55" s="2"/>
      <c r="M55" s="2"/>
      <c r="N55" s="2"/>
      <c r="O55" s="2"/>
      <c r="P55" s="2"/>
      <c r="Q55" s="2"/>
      <c r="R55" s="2"/>
      <c r="S55" s="2"/>
      <c r="T55" s="3"/>
    </row>
    <row r="56" spans="2:20">
      <c r="B56" s="25"/>
      <c r="C56" s="26"/>
      <c r="D56" s="31"/>
      <c r="E56" s="2"/>
      <c r="F56" s="2"/>
      <c r="G56" s="2"/>
      <c r="H56" s="2"/>
      <c r="I56" s="2"/>
      <c r="J56" s="2"/>
      <c r="K56" s="2"/>
      <c r="L56" s="2"/>
      <c r="M56" s="2"/>
      <c r="N56" s="2"/>
      <c r="O56" s="2"/>
      <c r="P56" s="2"/>
      <c r="Q56" s="2"/>
      <c r="R56" s="2"/>
      <c r="S56" s="2"/>
      <c r="T56" s="3"/>
    </row>
    <row r="57" spans="2:20">
      <c r="B57" s="25"/>
      <c r="C57" s="26"/>
      <c r="D57" s="31"/>
      <c r="E57" s="2"/>
      <c r="F57" s="2"/>
      <c r="G57" s="2"/>
      <c r="H57" s="2"/>
      <c r="I57" s="2"/>
      <c r="J57" s="2"/>
      <c r="K57" s="2"/>
      <c r="L57" s="2"/>
      <c r="M57" s="2"/>
      <c r="N57" s="2"/>
      <c r="O57" s="2"/>
      <c r="P57" s="2"/>
      <c r="Q57" s="2"/>
      <c r="R57" s="2"/>
      <c r="S57" s="2"/>
      <c r="T57" s="3"/>
    </row>
    <row r="58" spans="2:20">
      <c r="B58" s="25" t="s">
        <v>38</v>
      </c>
      <c r="C58" s="26"/>
      <c r="D58" s="29" t="s">
        <v>27</v>
      </c>
      <c r="E58" s="31" t="s">
        <v>26</v>
      </c>
      <c r="F58" s="2"/>
      <c r="G58" s="2"/>
      <c r="H58" s="2"/>
      <c r="I58" s="2"/>
      <c r="J58" s="2"/>
      <c r="K58" s="2"/>
      <c r="L58" s="2"/>
      <c r="M58" s="2"/>
      <c r="N58" s="2"/>
      <c r="O58" s="2"/>
      <c r="P58" s="2"/>
      <c r="Q58" s="2"/>
      <c r="R58" s="2"/>
      <c r="S58" s="2"/>
      <c r="T58" s="3"/>
    </row>
    <row r="59" spans="2:20">
      <c r="B59" s="25"/>
      <c r="C59" s="26"/>
      <c r="D59" s="29"/>
      <c r="E59" s="31"/>
      <c r="F59" s="2"/>
      <c r="G59" s="2"/>
      <c r="H59" s="2"/>
      <c r="I59" s="2"/>
      <c r="J59" s="2"/>
      <c r="K59" s="2"/>
      <c r="L59" s="2"/>
      <c r="M59" s="2"/>
      <c r="N59" s="2"/>
      <c r="O59" s="2"/>
      <c r="P59" s="2"/>
      <c r="Q59" s="2"/>
      <c r="R59" s="2"/>
      <c r="S59" s="2"/>
      <c r="T59" s="3"/>
    </row>
    <row r="60" spans="2:20" ht="37" customHeight="1" thickBot="1">
      <c r="B60" s="27"/>
      <c r="C60" s="28"/>
      <c r="D60" s="30"/>
      <c r="E60" s="32"/>
      <c r="F60" s="14"/>
      <c r="G60" s="14"/>
      <c r="H60" s="14"/>
      <c r="I60" s="14"/>
      <c r="J60" s="14"/>
      <c r="K60" s="14"/>
      <c r="L60" s="14"/>
      <c r="M60" s="14"/>
      <c r="N60" s="14"/>
      <c r="O60" s="14"/>
      <c r="P60" s="14"/>
      <c r="Q60" s="14"/>
      <c r="R60" s="14"/>
      <c r="S60" s="14"/>
      <c r="T60" s="15"/>
    </row>
  </sheetData>
  <mergeCells count="19">
    <mergeCell ref="B16:B18"/>
    <mergeCell ref="O4:R13"/>
    <mergeCell ref="F53:I54"/>
    <mergeCell ref="B58:C60"/>
    <mergeCell ref="D58:D60"/>
    <mergeCell ref="E58:E60"/>
    <mergeCell ref="S4:T25"/>
    <mergeCell ref="B2:T2"/>
    <mergeCell ref="B45:T45"/>
    <mergeCell ref="B53:C57"/>
    <mergeCell ref="D53:D57"/>
    <mergeCell ref="C20:M20"/>
    <mergeCell ref="C32:M32"/>
    <mergeCell ref="C3:M3"/>
    <mergeCell ref="O15:R20"/>
    <mergeCell ref="O22:R25"/>
    <mergeCell ref="D16:E18"/>
    <mergeCell ref="C16:C18"/>
    <mergeCell ref="F16:F18"/>
  </mergeCells>
  <hyperlinks>
    <hyperlink ref="B14" r:id="rId1" display="Source " xr:uid="{8F9A7227-24F3-5744-85CB-10536084EAD4}"/>
    <hyperlink ref="S4" r:id="rId2" display="BMA 2016 Handbook" xr:uid="{CF84847E-5CE7-8C4E-8D8F-43DDE253F6F6}"/>
    <hyperlink ref="D53:D57" r:id="rId3" display="Source" xr:uid="{AD79995A-F157-CF41-9BE8-2727660EAB65}"/>
    <hyperlink ref="D58:D60" r:id="rId4" display="Source BMA " xr:uid="{ACF8B0C2-CABE-B044-8814-430B4463B9C6}"/>
    <hyperlink ref="E58:E60" r:id="rId5" display="BMA Guidance on Banding" xr:uid="{3081FCCC-A7A8-7240-BF34-061C1DCEDCA4}"/>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7FCCB-6597-CB46-8060-467CA5083896}">
  <dimension ref="A1:U56"/>
  <sheetViews>
    <sheetView tabSelected="1" topLeftCell="A29" zoomScale="117" workbookViewId="0">
      <selection activeCell="H50" sqref="H50"/>
    </sheetView>
  </sheetViews>
  <sheetFormatPr baseColWidth="10" defaultRowHeight="16"/>
  <cols>
    <col min="2" max="2" width="30" customWidth="1"/>
    <col min="3" max="3" width="19.83203125" customWidth="1"/>
    <col min="19" max="19" width="25.5" bestFit="1" customWidth="1"/>
  </cols>
  <sheetData>
    <row r="1" spans="2:20" ht="17" thickBot="1"/>
    <row r="2" spans="2:20" ht="56" customHeight="1">
      <c r="B2" s="35" t="s">
        <v>17</v>
      </c>
      <c r="C2" s="36"/>
      <c r="D2" s="36"/>
      <c r="E2" s="36"/>
      <c r="F2" s="36"/>
      <c r="G2" s="36"/>
      <c r="H2" s="36"/>
      <c r="I2" s="36"/>
      <c r="J2" s="36"/>
      <c r="K2" s="36"/>
      <c r="L2" s="36"/>
      <c r="M2" s="36"/>
      <c r="N2" s="36"/>
      <c r="O2" s="36"/>
      <c r="P2" s="36"/>
      <c r="Q2" s="36"/>
      <c r="R2" s="36"/>
      <c r="S2" s="36"/>
      <c r="T2" s="37"/>
    </row>
    <row r="3" spans="2:20" ht="24">
      <c r="B3" s="1" t="s">
        <v>0</v>
      </c>
      <c r="C3" s="38" t="s">
        <v>7</v>
      </c>
      <c r="D3" s="38"/>
      <c r="E3" s="38"/>
      <c r="F3" s="38"/>
      <c r="G3" s="38"/>
      <c r="H3" s="38"/>
      <c r="I3" s="38"/>
      <c r="J3" s="38"/>
      <c r="K3" s="38"/>
      <c r="L3" s="38"/>
      <c r="M3" s="38"/>
      <c r="N3" s="2"/>
      <c r="O3" s="2"/>
      <c r="P3" s="2"/>
      <c r="Q3" s="2"/>
      <c r="R3" s="2"/>
      <c r="S3" s="2"/>
      <c r="T3" s="3"/>
    </row>
    <row r="4" spans="2:20" ht="21" customHeight="1">
      <c r="B4" s="4" t="s">
        <v>8</v>
      </c>
      <c r="C4" s="2">
        <v>0</v>
      </c>
      <c r="D4" s="2">
        <v>2</v>
      </c>
      <c r="E4" s="2">
        <v>4</v>
      </c>
      <c r="F4" s="2">
        <v>6</v>
      </c>
      <c r="G4" s="2">
        <v>8</v>
      </c>
      <c r="H4" s="2">
        <v>10</v>
      </c>
      <c r="I4" s="2">
        <v>12</v>
      </c>
      <c r="J4" s="2">
        <v>14</v>
      </c>
      <c r="K4" s="2">
        <v>16</v>
      </c>
      <c r="L4" s="2">
        <v>18</v>
      </c>
      <c r="M4" s="2">
        <v>20</v>
      </c>
      <c r="N4" s="5"/>
      <c r="O4" s="39" t="s">
        <v>12</v>
      </c>
      <c r="P4" s="39"/>
      <c r="Q4" s="39"/>
      <c r="R4" s="39"/>
      <c r="S4" s="47" t="s">
        <v>15</v>
      </c>
      <c r="T4" s="48"/>
    </row>
    <row r="5" spans="2:20" ht="16" customHeight="1">
      <c r="B5" s="6">
        <v>40</v>
      </c>
      <c r="C5" s="5">
        <v>28808</v>
      </c>
      <c r="D5" s="5"/>
      <c r="E5" s="5"/>
      <c r="F5" s="5"/>
      <c r="G5" s="5"/>
      <c r="H5" s="5">
        <f>31473/C5</f>
        <v>1.0925090252707581</v>
      </c>
      <c r="I5" s="5"/>
      <c r="J5" s="5"/>
      <c r="K5" s="5"/>
      <c r="L5" s="5"/>
      <c r="M5" s="5">
        <f>34137/C5</f>
        <v>1.1849833379616772</v>
      </c>
      <c r="N5" s="5"/>
      <c r="O5" s="39"/>
      <c r="P5" s="39"/>
      <c r="Q5" s="39"/>
      <c r="R5" s="39"/>
      <c r="S5" s="47"/>
      <c r="T5" s="48"/>
    </row>
    <row r="6" spans="2:20" ht="16" customHeight="1">
      <c r="B6" s="6">
        <v>41</v>
      </c>
      <c r="C6" s="5">
        <f xml:space="preserve"> 29528 / C5</f>
        <v>1.0249930574840322</v>
      </c>
      <c r="D6" s="5"/>
      <c r="E6" s="5"/>
      <c r="F6" s="5"/>
      <c r="G6" s="5"/>
      <c r="H6" s="5">
        <f>32193/C5</f>
        <v>1.1175020827547903</v>
      </c>
      <c r="I6" s="5"/>
      <c r="J6" s="5"/>
      <c r="K6" s="5"/>
      <c r="L6" s="5"/>
      <c r="M6" s="5">
        <f>34858/C5</f>
        <v>1.2100111080255485</v>
      </c>
      <c r="N6" s="5"/>
      <c r="O6" s="39"/>
      <c r="P6" s="39"/>
      <c r="Q6" s="39"/>
      <c r="R6" s="39"/>
      <c r="S6" s="47"/>
      <c r="T6" s="48"/>
    </row>
    <row r="7" spans="2:20" ht="16" customHeight="1">
      <c r="B7" s="6">
        <v>42</v>
      </c>
      <c r="C7" s="5">
        <f xml:space="preserve"> 30248 / C5</f>
        <v>1.0499861149680645</v>
      </c>
      <c r="D7" s="5"/>
      <c r="E7" s="5"/>
      <c r="F7" s="5"/>
      <c r="G7" s="5"/>
      <c r="H7" s="5">
        <f>32913/C5</f>
        <v>1.1424951402388226</v>
      </c>
      <c r="I7" s="5"/>
      <c r="J7" s="5"/>
      <c r="K7" s="5"/>
      <c r="L7" s="5"/>
      <c r="M7" s="5">
        <f xml:space="preserve"> 35578 / C5</f>
        <v>1.2350041655095807</v>
      </c>
      <c r="N7" s="5"/>
      <c r="O7" s="39"/>
      <c r="P7" s="39"/>
      <c r="Q7" s="39"/>
      <c r="R7" s="39"/>
      <c r="S7" s="47"/>
      <c r="T7" s="48"/>
    </row>
    <row r="8" spans="2:20" ht="16" customHeight="1">
      <c r="B8" s="6">
        <v>43</v>
      </c>
      <c r="C8" s="5">
        <f xml:space="preserve"> 30969 / C5</f>
        <v>1.0750138850319355</v>
      </c>
      <c r="D8" s="5"/>
      <c r="E8" s="5"/>
      <c r="F8" s="5"/>
      <c r="G8" s="5"/>
      <c r="H8" s="5">
        <f>33633/C5</f>
        <v>1.1674881977228548</v>
      </c>
      <c r="I8" s="5"/>
      <c r="J8" s="5"/>
      <c r="K8" s="5"/>
      <c r="L8" s="5"/>
      <c r="M8" s="5">
        <f xml:space="preserve"> 36298 / C5</f>
        <v>1.2599972229936129</v>
      </c>
      <c r="N8" s="5"/>
      <c r="O8" s="39"/>
      <c r="P8" s="39"/>
      <c r="Q8" s="39"/>
      <c r="R8" s="39"/>
      <c r="S8" s="47"/>
      <c r="T8" s="48"/>
    </row>
    <row r="9" spans="2:20" ht="16" customHeight="1">
      <c r="B9" s="6">
        <v>44</v>
      </c>
      <c r="C9" s="5">
        <f xml:space="preserve"> 31689 / C5</f>
        <v>1.1000069425159678</v>
      </c>
      <c r="D9" s="5"/>
      <c r="E9" s="5"/>
      <c r="F9" s="5"/>
      <c r="G9" s="5"/>
      <c r="H9" s="5">
        <f>34354/C5</f>
        <v>1.1925159677867259</v>
      </c>
      <c r="I9" s="5"/>
      <c r="J9" s="5"/>
      <c r="K9" s="5"/>
      <c r="L9" s="5"/>
      <c r="M9" s="5">
        <f xml:space="preserve"> 37018 / C5</f>
        <v>1.2849902804776452</v>
      </c>
      <c r="N9" s="5"/>
      <c r="O9" s="39"/>
      <c r="P9" s="39"/>
      <c r="Q9" s="39"/>
      <c r="R9" s="39"/>
      <c r="S9" s="47"/>
      <c r="T9" s="48"/>
    </row>
    <row r="10" spans="2:20" ht="16" customHeight="1">
      <c r="B10" s="6">
        <v>45</v>
      </c>
      <c r="C10" s="5">
        <f>32409/C5</f>
        <v>1.125</v>
      </c>
      <c r="D10" s="5"/>
      <c r="E10" s="5"/>
      <c r="F10" s="5"/>
      <c r="G10" s="5"/>
      <c r="H10" s="5">
        <f>35074/C5</f>
        <v>1.2175090252707581</v>
      </c>
      <c r="I10" s="5"/>
      <c r="J10" s="5"/>
      <c r="K10" s="5"/>
      <c r="L10" s="5"/>
      <c r="M10" s="5">
        <f xml:space="preserve"> 37738 / C5</f>
        <v>1.3099833379616772</v>
      </c>
      <c r="N10" s="5"/>
      <c r="O10" s="39"/>
      <c r="P10" s="39"/>
      <c r="Q10" s="39"/>
      <c r="R10" s="39"/>
      <c r="S10" s="47"/>
      <c r="T10" s="48"/>
    </row>
    <row r="11" spans="2:20" ht="16" customHeight="1">
      <c r="B11" s="6">
        <v>46</v>
      </c>
      <c r="C11" s="5">
        <f xml:space="preserve"> 33129 / C5</f>
        <v>1.1499930574840322</v>
      </c>
      <c r="D11" s="5"/>
      <c r="E11" s="5"/>
      <c r="F11" s="5"/>
      <c r="G11" s="5"/>
      <c r="H11" s="5">
        <f>35794/C5</f>
        <v>1.2425020827547903</v>
      </c>
      <c r="I11" s="5"/>
      <c r="J11" s="5"/>
      <c r="K11" s="5"/>
      <c r="L11" s="5"/>
      <c r="M11" s="5">
        <f xml:space="preserve"> 38459 / C5</f>
        <v>1.3350111080255485</v>
      </c>
      <c r="N11" s="5"/>
      <c r="O11" s="39"/>
      <c r="P11" s="39"/>
      <c r="Q11" s="39"/>
      <c r="R11" s="39"/>
      <c r="S11" s="47"/>
      <c r="T11" s="48"/>
    </row>
    <row r="12" spans="2:20" ht="16" customHeight="1">
      <c r="B12" s="6">
        <v>47</v>
      </c>
      <c r="C12" s="5">
        <f xml:space="preserve"> 33849 / C5</f>
        <v>1.1749861149680645</v>
      </c>
      <c r="D12" s="5"/>
      <c r="E12" s="5"/>
      <c r="F12" s="5"/>
      <c r="G12" s="5"/>
      <c r="H12" s="5">
        <f>36514/C5</f>
        <v>1.2674951402388226</v>
      </c>
      <c r="I12" s="5"/>
      <c r="J12" s="5"/>
      <c r="K12" s="5"/>
      <c r="L12" s="5"/>
      <c r="M12" s="5">
        <f xml:space="preserve"> 39179 / C5</f>
        <v>1.3600041655095807</v>
      </c>
      <c r="N12" s="5"/>
      <c r="O12" s="39"/>
      <c r="P12" s="39"/>
      <c r="Q12" s="39"/>
      <c r="R12" s="39"/>
      <c r="S12" s="47"/>
      <c r="T12" s="48"/>
    </row>
    <row r="13" spans="2:20" ht="16" customHeight="1">
      <c r="B13" s="6">
        <v>48</v>
      </c>
      <c r="C13" s="5">
        <f xml:space="preserve"> 34570 / C5</f>
        <v>1.2000138850319355</v>
      </c>
      <c r="D13" s="5"/>
      <c r="E13" s="5"/>
      <c r="F13" s="5"/>
      <c r="G13" s="5"/>
      <c r="H13" s="5">
        <f>37234/C5</f>
        <v>1.2924881977228548</v>
      </c>
      <c r="I13" s="5"/>
      <c r="J13" s="5"/>
      <c r="K13" s="5"/>
      <c r="L13" s="5"/>
      <c r="M13" s="5">
        <f xml:space="preserve"> 39899 / C5</f>
        <v>1.3849972229936129</v>
      </c>
      <c r="N13" s="5"/>
      <c r="O13" s="39"/>
      <c r="P13" s="39"/>
      <c r="Q13" s="39"/>
      <c r="R13" s="39"/>
      <c r="S13" s="47"/>
      <c r="T13" s="48"/>
    </row>
    <row r="14" spans="2:20" ht="21">
      <c r="B14" s="7" t="s">
        <v>4</v>
      </c>
      <c r="C14" s="2"/>
      <c r="D14" s="2"/>
      <c r="E14" s="2"/>
      <c r="F14" s="2"/>
      <c r="G14" s="2"/>
      <c r="H14" s="2"/>
      <c r="I14" s="2"/>
      <c r="J14" s="2"/>
      <c r="K14" s="2"/>
      <c r="L14" s="2"/>
      <c r="M14" s="2"/>
      <c r="N14" s="5"/>
      <c r="O14" s="5"/>
      <c r="P14" s="5"/>
      <c r="Q14" s="5"/>
      <c r="R14" s="5"/>
      <c r="S14" s="47"/>
      <c r="T14" s="48"/>
    </row>
    <row r="15" spans="2:20">
      <c r="B15" s="6"/>
      <c r="C15" s="8">
        <f>M5- 1</f>
        <v>0.18498333796167721</v>
      </c>
      <c r="D15" s="2"/>
      <c r="E15" s="2"/>
      <c r="F15" s="8">
        <f xml:space="preserve"> C13 - 1</f>
        <v>0.20001388503193551</v>
      </c>
      <c r="G15" s="2"/>
      <c r="H15" s="2"/>
      <c r="I15" s="2"/>
      <c r="J15" s="2"/>
      <c r="K15" s="2"/>
      <c r="L15" s="2"/>
      <c r="M15" s="2"/>
      <c r="N15" s="5"/>
      <c r="O15" s="39" t="s">
        <v>14</v>
      </c>
      <c r="P15" s="39"/>
      <c r="Q15" s="39"/>
      <c r="R15" s="39"/>
      <c r="S15" s="47"/>
      <c r="T15" s="48"/>
    </row>
    <row r="16" spans="2:20">
      <c r="B16" s="45" t="s">
        <v>1</v>
      </c>
      <c r="C16" s="43">
        <f xml:space="preserve"> C15 / 20</f>
        <v>9.2491668980838604E-3</v>
      </c>
      <c r="D16" s="42" t="s">
        <v>2</v>
      </c>
      <c r="E16" s="42"/>
      <c r="F16" s="44">
        <f>F15 / 8</f>
        <v>2.5001735628991939E-2</v>
      </c>
      <c r="G16" s="2"/>
      <c r="H16" s="2"/>
      <c r="I16" s="2"/>
      <c r="J16" s="2"/>
      <c r="K16" s="2"/>
      <c r="L16" s="2"/>
      <c r="M16" s="2"/>
      <c r="N16" s="5"/>
      <c r="O16" s="39"/>
      <c r="P16" s="39"/>
      <c r="Q16" s="39"/>
      <c r="R16" s="39"/>
      <c r="S16" s="47"/>
      <c r="T16" s="48"/>
    </row>
    <row r="17" spans="1:21">
      <c r="B17" s="45"/>
      <c r="C17" s="43"/>
      <c r="D17" s="42"/>
      <c r="E17" s="42"/>
      <c r="F17" s="44"/>
      <c r="G17" s="2"/>
      <c r="H17" s="2"/>
      <c r="I17" s="2"/>
      <c r="J17" s="2"/>
      <c r="K17" s="2"/>
      <c r="L17" s="2"/>
      <c r="M17" s="2"/>
      <c r="N17" s="5"/>
      <c r="O17" s="39"/>
      <c r="P17" s="39"/>
      <c r="Q17" s="39"/>
      <c r="R17" s="39"/>
      <c r="S17" s="47"/>
      <c r="T17" s="48"/>
    </row>
    <row r="18" spans="1:21">
      <c r="B18" s="45"/>
      <c r="C18" s="43"/>
      <c r="D18" s="42"/>
      <c r="E18" s="42"/>
      <c r="F18" s="44"/>
      <c r="G18" s="2"/>
      <c r="H18" s="2"/>
      <c r="I18" s="2"/>
      <c r="J18" s="2"/>
      <c r="K18" s="2"/>
      <c r="L18" s="2"/>
      <c r="M18" s="2"/>
      <c r="N18" s="5"/>
      <c r="O18" s="39"/>
      <c r="P18" s="39"/>
      <c r="Q18" s="39"/>
      <c r="R18" s="39"/>
      <c r="S18" s="47"/>
      <c r="T18" s="48"/>
    </row>
    <row r="19" spans="1:21">
      <c r="B19" s="6"/>
      <c r="C19" s="2"/>
      <c r="D19" s="2"/>
      <c r="E19" s="2"/>
      <c r="F19" s="9"/>
      <c r="G19" s="2"/>
      <c r="H19" s="2"/>
      <c r="I19" s="2"/>
      <c r="J19" s="2"/>
      <c r="K19" s="2"/>
      <c r="L19" s="2"/>
      <c r="M19" s="2"/>
      <c r="N19" s="5"/>
      <c r="O19" s="39"/>
      <c r="P19" s="39"/>
      <c r="Q19" s="39"/>
      <c r="R19" s="39"/>
      <c r="S19" s="47"/>
      <c r="T19" s="48"/>
    </row>
    <row r="20" spans="1:21" ht="24">
      <c r="B20" s="1"/>
      <c r="C20" s="38"/>
      <c r="D20" s="38"/>
      <c r="E20" s="38"/>
      <c r="F20" s="38"/>
      <c r="G20" s="38"/>
      <c r="H20" s="38"/>
      <c r="I20" s="38"/>
      <c r="J20" s="38"/>
      <c r="K20" s="38"/>
      <c r="L20" s="38"/>
      <c r="M20" s="38"/>
      <c r="N20" s="5"/>
      <c r="O20" s="39"/>
      <c r="P20" s="39"/>
      <c r="Q20" s="39"/>
      <c r="R20" s="39"/>
      <c r="S20" s="47"/>
      <c r="T20" s="48"/>
    </row>
    <row r="21" spans="1:21" ht="19">
      <c r="B21" s="4"/>
      <c r="C21" s="2"/>
      <c r="D21" s="2"/>
      <c r="E21" s="2"/>
      <c r="F21" s="2"/>
      <c r="G21" s="2"/>
      <c r="H21" s="2"/>
      <c r="I21" s="2"/>
      <c r="J21" s="2"/>
      <c r="K21" s="2"/>
      <c r="L21" s="2"/>
      <c r="M21" s="2"/>
      <c r="N21" s="2"/>
      <c r="O21" s="2"/>
      <c r="P21" s="2"/>
      <c r="Q21" s="2"/>
      <c r="R21" s="2"/>
      <c r="S21" s="47"/>
      <c r="T21" s="48"/>
    </row>
    <row r="22" spans="1:21" ht="16" customHeight="1">
      <c r="B22" s="6"/>
      <c r="C22" s="5"/>
      <c r="D22" s="5"/>
      <c r="E22" s="5"/>
      <c r="F22" s="5"/>
      <c r="G22" s="5"/>
      <c r="H22" s="5"/>
      <c r="I22" s="5"/>
      <c r="J22" s="5"/>
      <c r="K22" s="5"/>
      <c r="L22" s="5"/>
      <c r="M22" s="5"/>
      <c r="N22" s="2"/>
      <c r="O22" s="40" t="s">
        <v>16</v>
      </c>
      <c r="P22" s="40"/>
      <c r="Q22" s="40"/>
      <c r="R22" s="40"/>
      <c r="S22" s="47"/>
      <c r="T22" s="48"/>
    </row>
    <row r="23" spans="1:21">
      <c r="B23" s="6"/>
      <c r="C23" s="5"/>
      <c r="D23" s="5"/>
      <c r="E23" s="5"/>
      <c r="F23" s="5"/>
      <c r="G23" s="5"/>
      <c r="H23" s="5"/>
      <c r="I23" s="5"/>
      <c r="J23" s="5"/>
      <c r="K23" s="5"/>
      <c r="L23" s="5"/>
      <c r="M23" s="5"/>
      <c r="N23" s="2"/>
      <c r="O23" s="40"/>
      <c r="P23" s="40"/>
      <c r="Q23" s="40"/>
      <c r="R23" s="40"/>
      <c r="S23" s="47"/>
      <c r="T23" s="48"/>
    </row>
    <row r="24" spans="1:21">
      <c r="B24" s="6"/>
      <c r="C24" s="5"/>
      <c r="D24" s="5"/>
      <c r="E24" s="5"/>
      <c r="F24" s="5"/>
      <c r="G24" s="5"/>
      <c r="H24" s="5"/>
      <c r="I24" s="5"/>
      <c r="J24" s="5"/>
      <c r="K24" s="5"/>
      <c r="L24" s="5"/>
      <c r="M24" s="5"/>
      <c r="N24" s="2"/>
      <c r="O24" s="40"/>
      <c r="P24" s="40"/>
      <c r="Q24" s="40"/>
      <c r="R24" s="40"/>
      <c r="S24" s="47"/>
      <c r="T24" s="48"/>
    </row>
    <row r="25" spans="1:21">
      <c r="B25" s="6"/>
      <c r="C25" s="5"/>
      <c r="D25" s="5"/>
      <c r="E25" s="5"/>
      <c r="F25" s="5"/>
      <c r="G25" s="5"/>
      <c r="H25" s="5"/>
      <c r="I25" s="5"/>
      <c r="J25" s="5"/>
      <c r="K25" s="5"/>
      <c r="L25" s="5"/>
      <c r="M25" s="5"/>
      <c r="N25" s="2"/>
      <c r="O25" s="40"/>
      <c r="P25" s="40"/>
      <c r="Q25" s="40"/>
      <c r="R25" s="40"/>
      <c r="S25" s="47"/>
      <c r="T25" s="48"/>
    </row>
    <row r="26" spans="1:21">
      <c r="B26" s="6"/>
      <c r="C26" s="2"/>
      <c r="D26" s="2"/>
      <c r="E26" s="2"/>
      <c r="F26" s="2"/>
      <c r="G26" s="2"/>
      <c r="H26" s="2"/>
      <c r="I26" s="2"/>
      <c r="J26" s="2"/>
      <c r="K26" s="2"/>
      <c r="L26" s="2"/>
      <c r="M26" s="2"/>
      <c r="N26" s="2"/>
      <c r="O26" s="40"/>
      <c r="P26" s="40"/>
      <c r="Q26" s="40"/>
      <c r="R26" s="40"/>
      <c r="S26" s="47"/>
      <c r="T26" s="48"/>
    </row>
    <row r="27" spans="1:21" ht="16" customHeight="1">
      <c r="B27" s="6"/>
      <c r="C27" s="2"/>
      <c r="D27" s="2"/>
      <c r="E27" s="2"/>
      <c r="F27" s="2"/>
      <c r="G27" s="2"/>
      <c r="H27" s="2"/>
      <c r="I27" s="2"/>
      <c r="J27" s="2"/>
      <c r="K27" s="2"/>
      <c r="L27" s="2"/>
      <c r="M27" s="2"/>
      <c r="N27" s="2"/>
      <c r="O27" s="2"/>
      <c r="P27" s="22"/>
      <c r="Q27" s="22"/>
      <c r="R27" s="22"/>
      <c r="S27" s="47"/>
      <c r="T27" s="48"/>
    </row>
    <row r="28" spans="1:21">
      <c r="B28" s="6"/>
      <c r="C28" s="2"/>
      <c r="D28" s="2"/>
      <c r="E28" s="2"/>
      <c r="F28" s="2"/>
      <c r="G28" s="2"/>
      <c r="H28" s="2"/>
      <c r="I28" s="2"/>
      <c r="J28" s="2"/>
      <c r="K28" s="2"/>
      <c r="L28" s="2"/>
      <c r="M28" s="2"/>
      <c r="N28" s="2"/>
      <c r="O28" s="40" t="s">
        <v>13</v>
      </c>
      <c r="P28" s="40"/>
      <c r="Q28" s="40"/>
      <c r="R28" s="40"/>
      <c r="S28" s="47"/>
      <c r="T28" s="48"/>
    </row>
    <row r="29" spans="1:21">
      <c r="B29" s="6"/>
      <c r="C29" s="2"/>
      <c r="D29" s="2"/>
      <c r="E29" s="2"/>
      <c r="F29" s="2"/>
      <c r="G29" s="2"/>
      <c r="H29" s="2"/>
      <c r="I29" s="2"/>
      <c r="J29" s="2"/>
      <c r="K29" s="2"/>
      <c r="L29" s="2"/>
      <c r="M29" s="2"/>
      <c r="N29" s="2"/>
      <c r="O29" s="40"/>
      <c r="P29" s="40"/>
      <c r="Q29" s="40"/>
      <c r="R29" s="40"/>
      <c r="S29" s="47"/>
      <c r="T29" s="48"/>
    </row>
    <row r="30" spans="1:21" ht="17" thickBot="1">
      <c r="B30" s="13"/>
      <c r="C30" s="14"/>
      <c r="D30" s="14"/>
      <c r="E30" s="14"/>
      <c r="F30" s="14"/>
      <c r="G30" s="14"/>
      <c r="H30" s="14"/>
      <c r="I30" s="14"/>
      <c r="J30" s="14"/>
      <c r="K30" s="14"/>
      <c r="L30" s="14"/>
      <c r="M30" s="14"/>
      <c r="N30" s="14"/>
      <c r="O30" s="46"/>
      <c r="P30" s="46"/>
      <c r="Q30" s="46"/>
      <c r="R30" s="46"/>
      <c r="S30" s="49"/>
      <c r="T30" s="50"/>
    </row>
    <row r="31" spans="1:21" ht="22" thickBot="1">
      <c r="A31" s="2"/>
      <c r="B31" s="2"/>
      <c r="C31" s="2"/>
      <c r="D31" s="2"/>
      <c r="E31" s="2"/>
      <c r="F31" s="2"/>
      <c r="G31" s="2"/>
      <c r="H31" s="2"/>
      <c r="I31" s="2"/>
      <c r="J31" s="2"/>
      <c r="K31" s="2"/>
      <c r="L31" s="2"/>
      <c r="M31" s="2"/>
      <c r="N31" s="2"/>
      <c r="O31" s="23"/>
      <c r="P31" s="23"/>
      <c r="Q31" s="23"/>
      <c r="R31" s="23"/>
      <c r="S31" s="24"/>
      <c r="T31" s="24"/>
      <c r="U31" s="2"/>
    </row>
    <row r="32" spans="1:21" ht="29">
      <c r="B32" s="35" t="s">
        <v>18</v>
      </c>
      <c r="C32" s="36"/>
      <c r="D32" s="36"/>
      <c r="E32" s="36"/>
      <c r="F32" s="36"/>
      <c r="G32" s="36"/>
      <c r="H32" s="36"/>
      <c r="I32" s="36"/>
      <c r="J32" s="36"/>
      <c r="K32" s="36"/>
      <c r="L32" s="36"/>
      <c r="M32" s="36"/>
      <c r="N32" s="36"/>
      <c r="O32" s="36"/>
      <c r="P32" s="36"/>
      <c r="Q32" s="36"/>
      <c r="R32" s="36"/>
      <c r="S32" s="36"/>
      <c r="T32" s="37"/>
    </row>
    <row r="33" spans="2:20">
      <c r="B33" s="6"/>
      <c r="C33" s="2"/>
      <c r="D33" s="2"/>
      <c r="E33" s="2"/>
      <c r="F33" s="2"/>
      <c r="G33" s="2"/>
      <c r="H33" s="2"/>
      <c r="I33" s="2"/>
      <c r="J33" s="2"/>
      <c r="K33" s="2"/>
      <c r="L33" s="2"/>
      <c r="M33" s="2"/>
      <c r="N33" s="2"/>
      <c r="O33" s="2"/>
      <c r="P33" s="2"/>
      <c r="Q33" s="2"/>
      <c r="R33" s="2"/>
      <c r="S33" s="2"/>
      <c r="T33" s="3"/>
    </row>
    <row r="34" spans="2:20" ht="36">
      <c r="B34" s="16" t="s">
        <v>19</v>
      </c>
      <c r="C34" s="19" t="s">
        <v>24</v>
      </c>
      <c r="D34" s="2"/>
      <c r="E34" s="20" t="s">
        <v>31</v>
      </c>
      <c r="F34" s="2"/>
      <c r="G34" s="2"/>
      <c r="H34" s="2"/>
      <c r="I34" s="2"/>
      <c r="J34" s="2"/>
      <c r="K34" s="2"/>
      <c r="L34" s="2"/>
      <c r="M34" s="2"/>
      <c r="N34" s="2"/>
      <c r="O34" s="2"/>
      <c r="P34" s="2"/>
      <c r="Q34" s="2"/>
      <c r="R34" s="2"/>
      <c r="S34" s="2"/>
      <c r="T34" s="3"/>
    </row>
    <row r="35" spans="2:20">
      <c r="B35" s="6" t="s">
        <v>28</v>
      </c>
      <c r="C35" s="18">
        <v>0.5</v>
      </c>
      <c r="D35" s="2"/>
      <c r="E35" s="2" t="s">
        <v>32</v>
      </c>
      <c r="F35" s="2">
        <v>0.5</v>
      </c>
      <c r="G35" s="2"/>
      <c r="H35" s="2"/>
      <c r="I35" s="2"/>
      <c r="J35" s="2"/>
      <c r="K35" s="2"/>
      <c r="L35" s="2"/>
      <c r="M35" s="2"/>
      <c r="N35" s="2"/>
      <c r="O35" s="2"/>
      <c r="P35" s="2"/>
      <c r="Q35" s="2"/>
      <c r="R35" s="2"/>
      <c r="S35" s="2"/>
      <c r="T35" s="3"/>
    </row>
    <row r="36" spans="2:20">
      <c r="B36" s="6" t="s">
        <v>29</v>
      </c>
      <c r="C36" s="18">
        <v>0.4</v>
      </c>
      <c r="D36" s="2"/>
      <c r="E36" s="2" t="s">
        <v>33</v>
      </c>
      <c r="F36" s="2">
        <v>0.6</v>
      </c>
      <c r="G36" s="2"/>
      <c r="H36" s="2"/>
      <c r="I36" s="2"/>
      <c r="J36" s="2"/>
      <c r="K36" s="2"/>
      <c r="L36" s="2"/>
      <c r="M36" s="2"/>
      <c r="N36" s="2"/>
      <c r="O36" s="2"/>
      <c r="P36" s="2"/>
      <c r="Q36" s="2"/>
      <c r="R36" s="2"/>
      <c r="S36" s="2"/>
      <c r="T36" s="3"/>
    </row>
    <row r="37" spans="2:20">
      <c r="B37" s="6" t="s">
        <v>30</v>
      </c>
      <c r="C37" s="18">
        <v>0.2</v>
      </c>
      <c r="D37" s="2"/>
      <c r="E37" s="21" t="s">
        <v>34</v>
      </c>
      <c r="F37" s="2">
        <v>0.7</v>
      </c>
      <c r="G37" s="2"/>
      <c r="H37" s="2"/>
      <c r="I37" s="2"/>
      <c r="J37" s="2"/>
      <c r="K37" s="2"/>
      <c r="L37" s="2"/>
      <c r="M37" s="2"/>
      <c r="N37" s="2"/>
      <c r="O37" s="2"/>
      <c r="P37" s="2"/>
      <c r="Q37" s="2"/>
      <c r="R37" s="2"/>
      <c r="S37" s="2"/>
      <c r="T37" s="3"/>
    </row>
    <row r="38" spans="2:20">
      <c r="B38" s="6" t="s">
        <v>23</v>
      </c>
      <c r="C38" s="18">
        <v>0</v>
      </c>
      <c r="D38" s="2"/>
      <c r="E38" s="21" t="s">
        <v>35</v>
      </c>
      <c r="F38" s="2">
        <v>0.8</v>
      </c>
      <c r="G38" s="2"/>
      <c r="H38" s="2"/>
      <c r="I38" s="2"/>
      <c r="J38" s="2"/>
      <c r="K38" s="2"/>
      <c r="L38" s="2"/>
      <c r="M38" s="2"/>
      <c r="N38" s="2"/>
      <c r="O38" s="2"/>
      <c r="P38" s="2"/>
      <c r="Q38" s="2"/>
      <c r="R38" s="2"/>
      <c r="S38" s="2"/>
      <c r="T38" s="3"/>
    </row>
    <row r="39" spans="2:20">
      <c r="B39" s="6"/>
      <c r="C39" s="2"/>
      <c r="D39" s="2"/>
      <c r="E39" s="21" t="s">
        <v>36</v>
      </c>
      <c r="F39" s="2">
        <v>0.9</v>
      </c>
      <c r="G39" s="2"/>
      <c r="H39" s="2"/>
      <c r="I39" s="2"/>
      <c r="J39" s="2"/>
      <c r="K39" s="2"/>
      <c r="L39" s="2"/>
      <c r="M39" s="2"/>
      <c r="N39" s="2"/>
      <c r="O39" s="2"/>
      <c r="P39" s="2"/>
      <c r="Q39" s="2"/>
      <c r="R39" s="2"/>
      <c r="S39" s="2"/>
      <c r="T39" s="3"/>
    </row>
    <row r="40" spans="2:20">
      <c r="B40" s="25" t="s">
        <v>25</v>
      </c>
      <c r="C40" s="26"/>
      <c r="D40" s="31" t="s">
        <v>4</v>
      </c>
      <c r="E40" s="2"/>
      <c r="F40" s="26" t="s">
        <v>39</v>
      </c>
      <c r="G40" s="26"/>
      <c r="H40" s="26"/>
      <c r="I40" s="26"/>
      <c r="J40" s="2"/>
      <c r="K40" s="2"/>
      <c r="L40" s="2"/>
      <c r="M40" s="2"/>
      <c r="N40" s="2"/>
      <c r="O40" s="2"/>
      <c r="P40" s="2"/>
      <c r="Q40" s="2"/>
      <c r="R40" s="2"/>
      <c r="S40" s="2"/>
      <c r="T40" s="3"/>
    </row>
    <row r="41" spans="2:20">
      <c r="B41" s="25"/>
      <c r="C41" s="26"/>
      <c r="D41" s="31"/>
      <c r="E41" s="2"/>
      <c r="F41" s="26"/>
      <c r="G41" s="26"/>
      <c r="H41" s="26"/>
      <c r="I41" s="26"/>
      <c r="J41" s="2"/>
      <c r="K41" s="2"/>
      <c r="L41" s="2"/>
      <c r="M41" s="2"/>
      <c r="N41" s="2"/>
      <c r="O41" s="2"/>
      <c r="P41" s="2"/>
      <c r="Q41" s="2"/>
      <c r="R41" s="2"/>
      <c r="S41" s="2"/>
      <c r="T41" s="3"/>
    </row>
    <row r="42" spans="2:20">
      <c r="B42" s="25"/>
      <c r="C42" s="26"/>
      <c r="D42" s="31"/>
      <c r="E42" s="2"/>
      <c r="F42" s="2"/>
      <c r="G42" s="2"/>
      <c r="H42" s="2"/>
      <c r="I42" s="2"/>
      <c r="J42" s="2"/>
      <c r="K42" s="2"/>
      <c r="L42" s="2"/>
      <c r="M42" s="2"/>
      <c r="N42" s="2"/>
      <c r="O42" s="2"/>
      <c r="P42" s="2"/>
      <c r="Q42" s="2"/>
      <c r="R42" s="2"/>
      <c r="S42" s="2"/>
      <c r="T42" s="3"/>
    </row>
    <row r="43" spans="2:20">
      <c r="B43" s="25"/>
      <c r="C43" s="26"/>
      <c r="D43" s="31"/>
      <c r="E43" s="2"/>
      <c r="F43" s="2"/>
      <c r="G43" s="2"/>
      <c r="H43" s="2"/>
      <c r="I43" s="2"/>
      <c r="J43" s="2"/>
      <c r="K43" s="2"/>
      <c r="L43" s="2"/>
      <c r="M43" s="2"/>
      <c r="N43" s="2"/>
      <c r="O43" s="2"/>
      <c r="P43" s="2"/>
      <c r="Q43" s="2"/>
      <c r="R43" s="2"/>
      <c r="S43" s="2"/>
      <c r="T43" s="3"/>
    </row>
    <row r="44" spans="2:20">
      <c r="B44" s="25"/>
      <c r="C44" s="26"/>
      <c r="D44" s="31"/>
      <c r="E44" s="2"/>
      <c r="F44" s="2"/>
      <c r="G44" s="2"/>
      <c r="H44" s="2"/>
      <c r="I44" s="2"/>
      <c r="J44" s="2"/>
      <c r="K44" s="2"/>
      <c r="L44" s="2"/>
      <c r="M44" s="2"/>
      <c r="N44" s="2"/>
      <c r="O44" s="2"/>
      <c r="P44" s="2"/>
      <c r="Q44" s="2"/>
      <c r="R44" s="2"/>
      <c r="S44" s="2"/>
      <c r="T44" s="3"/>
    </row>
    <row r="45" spans="2:20">
      <c r="B45" s="25" t="s">
        <v>40</v>
      </c>
      <c r="C45" s="26"/>
      <c r="D45" s="29" t="s">
        <v>27</v>
      </c>
      <c r="E45" s="31" t="s">
        <v>26</v>
      </c>
      <c r="F45" s="2"/>
      <c r="G45" s="2"/>
      <c r="H45" s="2"/>
      <c r="I45" s="2"/>
      <c r="J45" s="2"/>
      <c r="K45" s="2"/>
      <c r="L45" s="2"/>
      <c r="M45" s="2"/>
      <c r="N45" s="2"/>
      <c r="O45" s="2"/>
      <c r="P45" s="2"/>
      <c r="Q45" s="2"/>
      <c r="R45" s="2"/>
      <c r="S45" s="2"/>
      <c r="T45" s="3"/>
    </row>
    <row r="46" spans="2:20">
      <c r="B46" s="25"/>
      <c r="C46" s="26"/>
      <c r="D46" s="29"/>
      <c r="E46" s="31"/>
      <c r="F46" s="2"/>
      <c r="G46" s="2"/>
      <c r="H46" s="2"/>
      <c r="I46" s="2"/>
      <c r="J46" s="2"/>
      <c r="K46" s="2"/>
      <c r="L46" s="2"/>
      <c r="M46" s="2"/>
      <c r="N46" s="2"/>
      <c r="O46" s="2"/>
      <c r="P46" s="2"/>
      <c r="Q46" s="2"/>
      <c r="R46" s="2"/>
      <c r="S46" s="2"/>
      <c r="T46" s="3"/>
    </row>
    <row r="47" spans="2:20" ht="60" customHeight="1" thickBot="1">
      <c r="B47" s="27"/>
      <c r="C47" s="28"/>
      <c r="D47" s="30"/>
      <c r="E47" s="32"/>
      <c r="F47" s="14"/>
      <c r="G47" s="14"/>
      <c r="H47" s="14"/>
      <c r="I47" s="14"/>
      <c r="J47" s="14"/>
      <c r="K47" s="14"/>
      <c r="L47" s="14"/>
      <c r="M47" s="14"/>
      <c r="N47" s="14"/>
      <c r="O47" s="14"/>
      <c r="P47" s="14"/>
      <c r="Q47" s="14"/>
      <c r="R47" s="14"/>
      <c r="S47" s="14"/>
      <c r="T47" s="15"/>
    </row>
    <row r="51" spans="2:2">
      <c r="B51" s="51"/>
    </row>
    <row r="53" spans="2:2">
      <c r="B53" s="51"/>
    </row>
    <row r="54" spans="2:2">
      <c r="B54" s="51"/>
    </row>
    <row r="55" spans="2:2">
      <c r="B55" s="51"/>
    </row>
    <row r="56" spans="2:2">
      <c r="B56" s="51"/>
    </row>
  </sheetData>
  <mergeCells count="19">
    <mergeCell ref="F16:F18"/>
    <mergeCell ref="C20:M20"/>
    <mergeCell ref="F40:I41"/>
    <mergeCell ref="B2:T2"/>
    <mergeCell ref="B32:T32"/>
    <mergeCell ref="B40:C44"/>
    <mergeCell ref="D40:D44"/>
    <mergeCell ref="B45:C47"/>
    <mergeCell ref="D45:D47"/>
    <mergeCell ref="E45:E47"/>
    <mergeCell ref="O22:R26"/>
    <mergeCell ref="O28:R30"/>
    <mergeCell ref="S4:T30"/>
    <mergeCell ref="C3:M3"/>
    <mergeCell ref="O4:R13"/>
    <mergeCell ref="O15:R20"/>
    <mergeCell ref="B16:B18"/>
    <mergeCell ref="C16:C18"/>
    <mergeCell ref="D16:E18"/>
  </mergeCells>
  <hyperlinks>
    <hyperlink ref="B14" r:id="rId1" display="Source " xr:uid="{65B79DEF-E9C7-5E4C-B686-20B4E859114A}"/>
    <hyperlink ref="S4" r:id="rId2" display="BMA 2016 Handbook" xr:uid="{B9719F63-DC2E-7A46-9798-4C1DD2436EB0}"/>
    <hyperlink ref="D40:D44" r:id="rId3" display="Source" xr:uid="{1ED02DF8-FC43-7940-AC52-ED59D4092372}"/>
    <hyperlink ref="D45:D47" r:id="rId4" display="Source BMA " xr:uid="{C8CB37E8-00EB-6D4B-B7B0-AD8FD26BD0FA}"/>
    <hyperlink ref="E45:E47" r:id="rId5" display="BMA Guidance on Banding" xr:uid="{556578E0-27E7-2542-B0AD-D41638405773}"/>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Full Time</vt:lpstr>
      <vt:lpstr>LTFT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2022-01-18T18:00:16Z</dcterms:created>
  <dcterms:modified xsi:type="dcterms:W3CDTF">2022-01-20T17:41:09Z</dcterms:modified>
</cp:coreProperties>
</file>