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filterPrivacy="1" defaultThemeVersion="124226"/>
  <xr:revisionPtr revIDLastSave="0" documentId="13_ncr:1_{B0E1B02F-3393-1640-B748-3F38FA5BD896}" xr6:coauthVersionLast="46" xr6:coauthVersionMax="46" xr10:uidLastSave="{00000000-0000-0000-0000-000000000000}"/>
  <bookViews>
    <workbookView xWindow="0" yWindow="500" windowWidth="35840" windowHeight="21900" activeTab="1" xr2:uid="{00000000-000D-0000-FFFF-FFFF00000000}"/>
  </bookViews>
  <sheets>
    <sheet name="2018" sheetId="1" r:id="rId1"/>
    <sheet name="2019" sheetId="2" r:id="rId2"/>
    <sheet name="Jan-Mar 2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2" l="1"/>
  <c r="H34" i="2"/>
  <c r="G34" i="2"/>
  <c r="D41" i="2"/>
  <c r="D40" i="2"/>
  <c r="G42" i="3"/>
  <c r="G41" i="3"/>
  <c r="G40" i="3"/>
  <c r="E42" i="3"/>
  <c r="D42" i="3"/>
  <c r="C42" i="3"/>
  <c r="D41" i="3"/>
  <c r="C41" i="3"/>
  <c r="E41" i="3" s="1"/>
  <c r="D40" i="3"/>
  <c r="C40" i="3"/>
  <c r="E40" i="3" s="1"/>
  <c r="E35" i="3"/>
  <c r="E34" i="3"/>
  <c r="E33" i="3"/>
  <c r="D35" i="3"/>
  <c r="D34" i="3"/>
  <c r="D33" i="3"/>
  <c r="L35" i="3"/>
  <c r="L34" i="3"/>
  <c r="L33" i="3"/>
  <c r="C35" i="3"/>
  <c r="C34" i="3"/>
  <c r="C33" i="3"/>
  <c r="O14" i="1"/>
  <c r="O13" i="1"/>
  <c r="O12" i="1"/>
  <c r="I34" i="2"/>
  <c r="I33" i="2"/>
  <c r="I32" i="2"/>
  <c r="H33" i="2"/>
  <c r="X7" i="2"/>
  <c r="X6" i="2"/>
  <c r="X5" i="2"/>
  <c r="L14" i="1"/>
  <c r="L13" i="1"/>
  <c r="L12" i="1"/>
  <c r="M7" i="1"/>
  <c r="M6" i="1"/>
  <c r="M5" i="1"/>
  <c r="G33" i="2"/>
  <c r="G32" i="2"/>
</calcChain>
</file>

<file path=xl/sharedStrings.xml><?xml version="1.0" encoding="utf-8"?>
<sst xmlns="http://schemas.openxmlformats.org/spreadsheetml/2006/main" count="258" uniqueCount="40">
  <si>
    <t>New Drug Arrests - Male</t>
  </si>
  <si>
    <t>Age Category</t>
  </si>
  <si>
    <t>0-10</t>
  </si>
  <si>
    <t>11-17</t>
  </si>
  <si>
    <t>18-30</t>
  </si>
  <si>
    <t>31-50</t>
  </si>
  <si>
    <t>51-70</t>
  </si>
  <si>
    <t>Over 70</t>
  </si>
  <si>
    <t>Grand Total</t>
  </si>
  <si>
    <t>5+1 Ethnicity</t>
  </si>
  <si>
    <t>White</t>
  </si>
  <si>
    <t>Mixed</t>
  </si>
  <si>
    <t>Black</t>
  </si>
  <si>
    <t>Asian</t>
  </si>
  <si>
    <t>Other</t>
  </si>
  <si>
    <t>Not Provided/Not Stated/Unknown</t>
  </si>
  <si>
    <t>New Drug Arrests - Female</t>
  </si>
  <si>
    <t>August to December 2019</t>
  </si>
  <si>
    <t>Drug Arrests Disposals - Male</t>
  </si>
  <si>
    <t>Disposal</t>
  </si>
  <si>
    <t>Charged To Court</t>
  </si>
  <si>
    <t>Out of Court Disposal</t>
  </si>
  <si>
    <t>Other Disposal</t>
  </si>
  <si>
    <t xml:space="preserve">5+1 Ethnicity </t>
  </si>
  <si>
    <t xml:space="preserve"> 11-17</t>
  </si>
  <si>
    <t>Drug Arrests Disposals - Female</t>
  </si>
  <si>
    <t>W</t>
  </si>
  <si>
    <t>B</t>
  </si>
  <si>
    <t>A</t>
  </si>
  <si>
    <t>Yr-Yr</t>
  </si>
  <si>
    <t>Down 6%</t>
  </si>
  <si>
    <t>Down 7%</t>
  </si>
  <si>
    <t>Up 16%</t>
  </si>
  <si>
    <t>2019b</t>
  </si>
  <si>
    <t>JAN-MAR</t>
  </si>
  <si>
    <t>APRIL-DEC</t>
  </si>
  <si>
    <t>down 21%</t>
  </si>
  <si>
    <t>down 9%</t>
  </si>
  <si>
    <t>down 20%</t>
  </si>
  <si>
    <t>11yrs-17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</si>
</sst>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2" fillId="2" borderId="0" xfId="2" applyNumberFormat="1" applyFont="1" applyFill="1" applyBorder="1" applyAlignment="1">
      <alignment horizontal="center" vertical="center"/>
    </xf>
    <xf numFmtId="0" fontId="2" fillId="2" borderId="1" xfId="2" applyNumberFormat="1" applyFont="1" applyFill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" fillId="0" borderId="0" xfId="2" applyNumberFormat="1" applyAlignment="1">
      <alignment horizontal="center" vertical="center"/>
    </xf>
    <xf numFmtId="0" fontId="2" fillId="2" borderId="2" xfId="2" applyNumberFormat="1" applyFont="1" applyFill="1" applyBorder="1" applyAlignment="1">
      <alignment horizontal="center" vertical="center"/>
    </xf>
    <xf numFmtId="0" fontId="3" fillId="0" borderId="0" xfId="1"/>
    <xf numFmtId="0" fontId="2" fillId="2" borderId="0" xfId="2" applyNumberFormat="1" applyFont="1" applyFill="1" applyBorder="1" applyAlignment="1">
      <alignment horizontal="center" vertical="center"/>
    </xf>
    <xf numFmtId="0" fontId="2" fillId="2" borderId="1" xfId="2" applyNumberFormat="1" applyFont="1" applyFill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" fillId="0" borderId="0" xfId="2" applyNumberFormat="1" applyAlignment="1">
      <alignment horizontal="center" vertical="center"/>
    </xf>
    <xf numFmtId="0" fontId="2" fillId="2" borderId="2" xfId="2" applyNumberFormat="1" applyFont="1" applyFill="1" applyBorder="1" applyAlignment="1">
      <alignment horizontal="center" vertical="center"/>
    </xf>
    <xf numFmtId="0" fontId="2" fillId="2" borderId="0" xfId="2" applyNumberFormat="1" applyFont="1" applyFill="1" applyBorder="1" applyAlignment="1">
      <alignment horizontal="center" vertical="center" wrapText="1"/>
    </xf>
    <xf numFmtId="0" fontId="1" fillId="0" borderId="0" xfId="2" applyFont="1" applyAlignment="1">
      <alignment horizontal="center" vertical="center"/>
    </xf>
    <xf numFmtId="17" fontId="1" fillId="0" borderId="0" xfId="2" applyNumberFormat="1" applyFont="1" applyAlignment="1">
      <alignment horizontal="center" vertical="center"/>
    </xf>
    <xf numFmtId="0" fontId="3" fillId="0" borderId="0" xfId="1"/>
    <xf numFmtId="0" fontId="2" fillId="2" borderId="0" xfId="2" applyNumberFormat="1" applyFont="1" applyFill="1" applyBorder="1" applyAlignment="1">
      <alignment horizontal="center" vertical="center"/>
    </xf>
    <xf numFmtId="0" fontId="2" fillId="2" borderId="1" xfId="2" applyNumberFormat="1" applyFont="1" applyFill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" fillId="0" borderId="0" xfId="2" applyNumberFormat="1" applyAlignment="1">
      <alignment horizontal="center" vertical="center"/>
    </xf>
    <xf numFmtId="0" fontId="2" fillId="2" borderId="2" xfId="2" applyNumberFormat="1" applyFont="1" applyFill="1" applyBorder="1" applyAlignment="1">
      <alignment horizontal="center" vertical="center"/>
    </xf>
    <xf numFmtId="0" fontId="2" fillId="2" borderId="0" xfId="2" applyNumberFormat="1" applyFont="1" applyFill="1" applyBorder="1" applyAlignment="1">
      <alignment horizontal="center" vertical="center" wrapText="1"/>
    </xf>
    <xf numFmtId="0" fontId="1" fillId="0" borderId="0" xfId="2" applyFont="1" applyAlignment="1">
      <alignment horizontal="center" vertical="center"/>
    </xf>
    <xf numFmtId="17" fontId="1" fillId="0" borderId="0" xfId="2" applyNumberFormat="1" applyFont="1" applyAlignment="1">
      <alignment horizontal="center" vertical="center"/>
    </xf>
    <xf numFmtId="0" fontId="1" fillId="0" borderId="0" xfId="2" applyNumberFormat="1" applyFill="1" applyAlignment="1">
      <alignment horizontal="center" vertical="center"/>
    </xf>
    <xf numFmtId="0" fontId="5" fillId="0" borderId="0" xfId="0" applyFont="1"/>
    <xf numFmtId="10" fontId="0" fillId="0" borderId="0" xfId="0" applyNumberFormat="1"/>
    <xf numFmtId="17" fontId="0" fillId="0" borderId="0" xfId="0" applyNumberFormat="1"/>
    <xf numFmtId="9" fontId="0" fillId="0" borderId="0" xfId="0" applyNumberFormat="1"/>
    <xf numFmtId="0" fontId="2" fillId="2" borderId="0" xfId="2" applyNumberFormat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/>
    </xf>
    <xf numFmtId="0" fontId="0" fillId="3" borderId="0" xfId="0" applyFill="1"/>
  </cellXfs>
  <cellStyles count="4">
    <cellStyle name="Normal" xfId="0" builtinId="0"/>
    <cellStyle name="Normal 10 10" xfId="3" xr:uid="{00000000-0005-0000-0000-000001000000}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'2018'!$L$3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'2018'!$K$4:$K$7</c:f>
              <c:strCache>
                <c:ptCount val="4"/>
                <c:pt idx="1">
                  <c:v>White</c:v>
                </c:pt>
                <c:pt idx="2">
                  <c:v>Black</c:v>
                </c:pt>
                <c:pt idx="3">
                  <c:v>Asian</c:v>
                </c:pt>
              </c:strCache>
            </c:strRef>
          </c:cat>
          <c:val>
            <c:numRef>
              <c:f>'2018'!$L$4:$L$7</c:f>
              <c:numCache>
                <c:formatCode>General</c:formatCode>
                <c:ptCount val="4"/>
                <c:pt idx="1">
                  <c:v>1274</c:v>
                </c:pt>
                <c:pt idx="2">
                  <c:v>222</c:v>
                </c:pt>
                <c:pt idx="3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6-8E45-8361-A98C25FF0114}"/>
            </c:ext>
          </c:extLst>
        </c:ser>
        <c:ser>
          <c:idx val="1"/>
          <c:order val="1"/>
          <c:tx>
            <c:strRef>
              <c:f>'2018'!$M$3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'2018'!$K$4:$K$7</c:f>
              <c:strCache>
                <c:ptCount val="4"/>
                <c:pt idx="1">
                  <c:v>White</c:v>
                </c:pt>
                <c:pt idx="2">
                  <c:v>Black</c:v>
                </c:pt>
                <c:pt idx="3">
                  <c:v>Asian</c:v>
                </c:pt>
              </c:strCache>
            </c:strRef>
          </c:cat>
          <c:val>
            <c:numRef>
              <c:f>'2018'!$M$4:$M$7</c:f>
              <c:numCache>
                <c:formatCode>General</c:formatCode>
                <c:ptCount val="4"/>
                <c:pt idx="1">
                  <c:v>1196</c:v>
                </c:pt>
                <c:pt idx="2">
                  <c:v>206</c:v>
                </c:pt>
                <c:pt idx="3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6-8E45-8361-A98C25FF0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827792"/>
        <c:axId val="985872832"/>
      </c:barChart>
      <c:catAx>
        <c:axId val="98582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872832"/>
        <c:crosses val="autoZero"/>
        <c:auto val="1"/>
        <c:lblAlgn val="ctr"/>
        <c:lblOffset val="100"/>
        <c:noMultiLvlLbl val="0"/>
      </c:catAx>
      <c:valAx>
        <c:axId val="9858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82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'2018'!$D$29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'2018'!$C$30:$C$33</c:f>
              <c:strCache>
                <c:ptCount val="4"/>
                <c:pt idx="1">
                  <c:v>White</c:v>
                </c:pt>
                <c:pt idx="2">
                  <c:v>Black</c:v>
                </c:pt>
                <c:pt idx="3">
                  <c:v>Asian</c:v>
                </c:pt>
              </c:strCache>
            </c:strRef>
          </c:cat>
          <c:val>
            <c:numRef>
              <c:f>'2018'!$D$30:$D$33</c:f>
              <c:numCache>
                <c:formatCode>General</c:formatCode>
                <c:ptCount val="4"/>
                <c:pt idx="1">
                  <c:v>1274</c:v>
                </c:pt>
                <c:pt idx="2">
                  <c:v>222</c:v>
                </c:pt>
                <c:pt idx="3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4-E749-B636-A189943DEF8F}"/>
            </c:ext>
          </c:extLst>
        </c:ser>
        <c:ser>
          <c:idx val="1"/>
          <c:order val="1"/>
          <c:tx>
            <c:strRef>
              <c:f>'2018'!$E$29</c:f>
              <c:strCache>
                <c:ptCount val="1"/>
                <c:pt idx="0">
                  <c:v>2019b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'2018'!$C$30:$C$33</c:f>
              <c:strCache>
                <c:ptCount val="4"/>
                <c:pt idx="1">
                  <c:v>White</c:v>
                </c:pt>
                <c:pt idx="2">
                  <c:v>Black</c:v>
                </c:pt>
                <c:pt idx="3">
                  <c:v>Asian</c:v>
                </c:pt>
              </c:strCache>
            </c:strRef>
          </c:cat>
          <c:val>
            <c:numRef>
              <c:f>'2018'!$E$30:$E$33</c:f>
              <c:numCache>
                <c:formatCode>General</c:formatCode>
                <c:ptCount val="4"/>
                <c:pt idx="1">
                  <c:v>1340</c:v>
                </c:pt>
                <c:pt idx="2">
                  <c:v>225</c:v>
                </c:pt>
                <c:pt idx="3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4-E749-B636-A189943DE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588800"/>
        <c:axId val="866590448"/>
      </c:barChart>
      <c:catAx>
        <c:axId val="8665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90448"/>
        <c:crosses val="autoZero"/>
        <c:auto val="1"/>
        <c:lblAlgn val="ctr"/>
        <c:lblOffset val="100"/>
        <c:noMultiLvlLbl val="0"/>
      </c:catAx>
      <c:valAx>
        <c:axId val="8665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Yr-on-Yr</a:t>
            </a:r>
            <a:r>
              <a:rPr lang="en-GB" baseline="0"/>
              <a:t>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'2018'!$K$12:$K$14</c:f>
              <c:strCache>
                <c:ptCount val="3"/>
                <c:pt idx="0">
                  <c:v>W</c:v>
                </c:pt>
                <c:pt idx="1">
                  <c:v>B</c:v>
                </c:pt>
                <c:pt idx="2">
                  <c:v>A</c:v>
                </c:pt>
              </c:strCache>
            </c:strRef>
          </c:cat>
          <c:val>
            <c:numRef>
              <c:f>'2018'!$L$12:$L$14</c:f>
              <c:numCache>
                <c:formatCode>General</c:formatCode>
                <c:ptCount val="3"/>
                <c:pt idx="0">
                  <c:v>-6.1224489795918366E-2</c:v>
                </c:pt>
                <c:pt idx="1">
                  <c:v>-7.2072072072072071E-2</c:v>
                </c:pt>
                <c:pt idx="2">
                  <c:v>0.15570934256055363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7-4C42-8542-DB8FF83C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2256400"/>
        <c:axId val="1102070400"/>
      </c:barChart>
      <c:catAx>
        <c:axId val="110225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70400"/>
        <c:crosses val="autoZero"/>
        <c:auto val="1"/>
        <c:lblAlgn val="ctr"/>
        <c:lblOffset val="100"/>
        <c:noMultiLvlLbl val="0"/>
      </c:catAx>
      <c:valAx>
        <c:axId val="11020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5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27982</xdr:colOff>
      <xdr:row>16</xdr:row>
      <xdr:rowOff>142355</xdr:rowOff>
    </xdr:from>
    <xdr:to>
      <xdr:col>15</xdr:col>
      <xdr:colOff>553202</xdr:colOff>
      <xdr:row>33</xdr:row>
      <xdr:rowOff>80075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7D1E1-5CDB-084F-88ED-A0803B25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236063</xdr:colOff>
      <xdr:row>34</xdr:row>
      <xdr:rowOff>16791</xdr:rowOff>
    </xdr:from>
    <xdr:to>
      <xdr:col>9</xdr:col>
      <xdr:colOff>510153</xdr:colOff>
      <xdr:row>50</xdr:row>
      <xdr:rowOff>119539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524A7-057B-B046-B98D-CC26BC890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566119</xdr:colOff>
      <xdr:row>34</xdr:row>
      <xdr:rowOff>88542</xdr:rowOff>
    </xdr:from>
    <xdr:to>
      <xdr:col>16</xdr:col>
      <xdr:colOff>416876</xdr:colOff>
      <xdr:row>51</xdr:row>
      <xdr:rowOff>26261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FC3AAE-B3B3-AD4D-A29D-D82348DB3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3"/>
  <sheetViews>
    <sheetView zoomScale="177" zoomScaleNormal="177" workbookViewId="0">
      <selection activeCell="L5" sqref="L5"/>
    </sheetView>
  </sheetViews>
  <sheetFormatPr baseColWidth="10" defaultColWidth="8.83203125" defaultRowHeight="13" x14ac:dyDescent="0.15"/>
  <cols>
    <col min="2" max="2" width="29.83203125" customWidth="1"/>
    <col min="9" max="9" width="12.1640625" customWidth="1"/>
  </cols>
  <sheetData>
    <row r="2" spans="2:16" x14ac:dyDescent="0.15">
      <c r="B2" s="1" t="s">
        <v>0</v>
      </c>
      <c r="C2" s="1"/>
      <c r="D2" s="29" t="s">
        <v>1</v>
      </c>
      <c r="E2" s="29"/>
      <c r="F2" s="29"/>
      <c r="G2" s="29"/>
      <c r="H2" s="1"/>
      <c r="I2" s="1"/>
    </row>
    <row r="3" spans="2:16" x14ac:dyDescent="0.15">
      <c r="B3" s="1"/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L3">
        <v>2018</v>
      </c>
      <c r="M3">
        <v>2019</v>
      </c>
      <c r="N3">
        <v>2018</v>
      </c>
      <c r="O3" t="s">
        <v>33</v>
      </c>
    </row>
    <row r="4" spans="2:16" x14ac:dyDescent="0.15">
      <c r="B4" s="2" t="s">
        <v>9</v>
      </c>
      <c r="C4" s="2"/>
      <c r="D4" s="2"/>
      <c r="E4" s="2"/>
      <c r="F4" s="2"/>
      <c r="G4" s="2"/>
      <c r="H4" s="2"/>
      <c r="I4" s="2"/>
    </row>
    <row r="5" spans="2:16" x14ac:dyDescent="0.15">
      <c r="B5" s="3" t="s">
        <v>10</v>
      </c>
      <c r="C5" s="3">
        <v>0</v>
      </c>
      <c r="D5" s="4">
        <v>61</v>
      </c>
      <c r="E5" s="4">
        <v>534</v>
      </c>
      <c r="F5" s="4">
        <v>382</v>
      </c>
      <c r="G5" s="4">
        <v>69</v>
      </c>
      <c r="H5" s="4">
        <v>0</v>
      </c>
      <c r="I5" s="4">
        <v>1046</v>
      </c>
      <c r="K5" t="s">
        <v>10</v>
      </c>
      <c r="L5" s="24">
        <v>1274</v>
      </c>
      <c r="M5">
        <f>(1021+175)</f>
        <v>1196</v>
      </c>
      <c r="N5" s="24">
        <v>1274</v>
      </c>
      <c r="O5" s="25">
        <v>1340</v>
      </c>
    </row>
    <row r="6" spans="2:16" x14ac:dyDescent="0.15">
      <c r="B6" s="3" t="s">
        <v>11</v>
      </c>
      <c r="C6" s="3">
        <v>0</v>
      </c>
      <c r="D6" s="4">
        <v>10</v>
      </c>
      <c r="E6" s="4">
        <v>77</v>
      </c>
      <c r="F6" s="4">
        <v>18</v>
      </c>
      <c r="G6" s="4">
        <v>2</v>
      </c>
      <c r="H6" s="4">
        <v>0</v>
      </c>
      <c r="I6" s="4">
        <v>107</v>
      </c>
      <c r="K6" t="s">
        <v>12</v>
      </c>
      <c r="L6" s="24">
        <v>222</v>
      </c>
      <c r="M6">
        <f>(196+10)</f>
        <v>206</v>
      </c>
      <c r="N6" s="24">
        <v>222</v>
      </c>
      <c r="O6" s="25">
        <v>225</v>
      </c>
    </row>
    <row r="7" spans="2:16" x14ac:dyDescent="0.15">
      <c r="B7" s="3" t="s">
        <v>12</v>
      </c>
      <c r="C7" s="3">
        <v>0</v>
      </c>
      <c r="D7" s="4">
        <v>18</v>
      </c>
      <c r="E7" s="4">
        <v>148</v>
      </c>
      <c r="F7" s="4">
        <v>35</v>
      </c>
      <c r="G7" s="4">
        <v>9</v>
      </c>
      <c r="H7" s="4">
        <v>0</v>
      </c>
      <c r="I7" s="4">
        <v>210</v>
      </c>
      <c r="K7" t="s">
        <v>13</v>
      </c>
      <c r="L7" s="24">
        <v>289</v>
      </c>
      <c r="M7">
        <f>(327+7)</f>
        <v>334</v>
      </c>
      <c r="N7" s="24">
        <v>289</v>
      </c>
      <c r="O7" s="25">
        <v>365</v>
      </c>
    </row>
    <row r="8" spans="2:16" x14ac:dyDescent="0.15">
      <c r="B8" s="3" t="s">
        <v>13</v>
      </c>
      <c r="C8" s="3">
        <v>0</v>
      </c>
      <c r="D8" s="4">
        <v>28</v>
      </c>
      <c r="E8" s="4">
        <v>160</v>
      </c>
      <c r="F8" s="4">
        <v>87</v>
      </c>
      <c r="G8" s="4">
        <v>4</v>
      </c>
      <c r="H8" s="4">
        <v>0</v>
      </c>
      <c r="I8" s="4">
        <v>279</v>
      </c>
    </row>
    <row r="9" spans="2:16" x14ac:dyDescent="0.15">
      <c r="B9" s="3" t="s">
        <v>14</v>
      </c>
      <c r="C9" s="3">
        <v>0</v>
      </c>
      <c r="D9" s="4">
        <v>5</v>
      </c>
      <c r="E9" s="4">
        <v>19</v>
      </c>
      <c r="F9" s="4">
        <v>15</v>
      </c>
      <c r="G9" s="4">
        <v>0</v>
      </c>
      <c r="H9" s="4">
        <v>0</v>
      </c>
      <c r="I9" s="4">
        <v>39</v>
      </c>
    </row>
    <row r="10" spans="2:16" x14ac:dyDescent="0.15">
      <c r="B10" s="3" t="s">
        <v>15</v>
      </c>
      <c r="C10" s="3">
        <v>0</v>
      </c>
      <c r="D10" s="4">
        <v>5</v>
      </c>
      <c r="E10" s="4">
        <v>20</v>
      </c>
      <c r="F10" s="4">
        <v>22</v>
      </c>
      <c r="G10" s="4">
        <v>2</v>
      </c>
      <c r="H10" s="4">
        <v>0</v>
      </c>
      <c r="I10" s="4">
        <v>49</v>
      </c>
    </row>
    <row r="11" spans="2:16" x14ac:dyDescent="0.15">
      <c r="B11" s="5" t="s">
        <v>8</v>
      </c>
      <c r="C11" s="5">
        <v>0</v>
      </c>
      <c r="D11" s="5">
        <v>127</v>
      </c>
      <c r="E11" s="5">
        <v>958</v>
      </c>
      <c r="F11" s="5">
        <v>559</v>
      </c>
      <c r="G11" s="5">
        <v>86</v>
      </c>
      <c r="H11" s="5">
        <v>0</v>
      </c>
      <c r="I11" s="5">
        <v>1730</v>
      </c>
      <c r="K11" t="s">
        <v>29</v>
      </c>
    </row>
    <row r="12" spans="2:16" x14ac:dyDescent="0.15">
      <c r="K12" t="s">
        <v>26</v>
      </c>
      <c r="L12">
        <f>(1196-1274)/1274</f>
        <v>-6.1224489795918366E-2</v>
      </c>
      <c r="M12" t="s">
        <v>30</v>
      </c>
      <c r="O12">
        <f>(1340-1274)/1274</f>
        <v>5.1805337519623233E-2</v>
      </c>
      <c r="P12" s="26">
        <v>5.1999999999999998E-2</v>
      </c>
    </row>
    <row r="13" spans="2:16" x14ac:dyDescent="0.15">
      <c r="K13" t="s">
        <v>27</v>
      </c>
      <c r="L13">
        <f>(206-222)/222</f>
        <v>-7.2072072072072071E-2</v>
      </c>
      <c r="M13" t="s">
        <v>31</v>
      </c>
      <c r="O13">
        <f>(225-222)/222</f>
        <v>1.3513513513513514E-2</v>
      </c>
      <c r="P13" s="26">
        <v>1.2999999999999999E-2</v>
      </c>
    </row>
    <row r="14" spans="2:16" x14ac:dyDescent="0.15">
      <c r="K14" t="s">
        <v>28</v>
      </c>
      <c r="L14">
        <f>(334-289)/289</f>
        <v>0.15570934256055363</v>
      </c>
      <c r="M14" t="s">
        <v>32</v>
      </c>
      <c r="O14">
        <f>(365-289)/289</f>
        <v>0.26297577854671278</v>
      </c>
      <c r="P14" s="26">
        <v>0.26300000000000001</v>
      </c>
    </row>
    <row r="17" spans="2:9" x14ac:dyDescent="0.15">
      <c r="B17" s="1" t="s">
        <v>16</v>
      </c>
      <c r="C17" s="1"/>
      <c r="D17" s="29" t="s">
        <v>1</v>
      </c>
      <c r="E17" s="29"/>
      <c r="F17" s="29"/>
      <c r="G17" s="29"/>
      <c r="H17" s="1"/>
      <c r="I17" s="1"/>
    </row>
    <row r="18" spans="2:9" x14ac:dyDescent="0.15">
      <c r="B18" s="1"/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</row>
    <row r="19" spans="2:9" x14ac:dyDescent="0.15">
      <c r="B19" s="2" t="s">
        <v>9</v>
      </c>
      <c r="C19" s="2"/>
      <c r="D19" s="2"/>
      <c r="E19" s="2"/>
      <c r="F19" s="2"/>
      <c r="G19" s="2"/>
      <c r="H19" s="2"/>
      <c r="I19" s="2"/>
    </row>
    <row r="20" spans="2:9" x14ac:dyDescent="0.15">
      <c r="B20" s="3" t="s">
        <v>10</v>
      </c>
      <c r="C20" s="3">
        <v>0</v>
      </c>
      <c r="D20" s="4">
        <v>5</v>
      </c>
      <c r="E20" s="4">
        <v>90</v>
      </c>
      <c r="F20" s="4">
        <v>115</v>
      </c>
      <c r="G20" s="4">
        <v>18</v>
      </c>
      <c r="H20" s="4">
        <v>0</v>
      </c>
      <c r="I20" s="4">
        <v>228</v>
      </c>
    </row>
    <row r="21" spans="2:9" x14ac:dyDescent="0.15">
      <c r="B21" s="3" t="s">
        <v>11</v>
      </c>
      <c r="C21" s="3">
        <v>0</v>
      </c>
      <c r="D21" s="4">
        <v>2</v>
      </c>
      <c r="E21" s="4">
        <v>7</v>
      </c>
      <c r="F21" s="4">
        <v>6</v>
      </c>
      <c r="G21" s="4">
        <v>0</v>
      </c>
      <c r="H21" s="4">
        <v>0</v>
      </c>
      <c r="I21" s="4">
        <v>15</v>
      </c>
    </row>
    <row r="22" spans="2:9" x14ac:dyDescent="0.15">
      <c r="B22" s="3" t="s">
        <v>12</v>
      </c>
      <c r="C22" s="3">
        <v>0</v>
      </c>
      <c r="D22" s="4">
        <v>0</v>
      </c>
      <c r="E22" s="4">
        <v>3</v>
      </c>
      <c r="F22" s="4">
        <v>7</v>
      </c>
      <c r="G22" s="4">
        <v>2</v>
      </c>
      <c r="H22" s="4">
        <v>0</v>
      </c>
      <c r="I22" s="4">
        <v>12</v>
      </c>
    </row>
    <row r="23" spans="2:9" x14ac:dyDescent="0.15">
      <c r="B23" s="3" t="s">
        <v>13</v>
      </c>
      <c r="C23" s="3">
        <v>0</v>
      </c>
      <c r="D23" s="4">
        <v>0</v>
      </c>
      <c r="E23" s="4">
        <v>6</v>
      </c>
      <c r="F23" s="4">
        <v>3</v>
      </c>
      <c r="G23" s="4">
        <v>1</v>
      </c>
      <c r="H23" s="4">
        <v>0</v>
      </c>
      <c r="I23" s="4">
        <v>10</v>
      </c>
    </row>
    <row r="24" spans="2:9" x14ac:dyDescent="0.15">
      <c r="B24" s="3" t="s">
        <v>14</v>
      </c>
      <c r="C24" s="3">
        <v>0</v>
      </c>
      <c r="D24" s="4">
        <v>0</v>
      </c>
      <c r="E24" s="4">
        <v>3</v>
      </c>
      <c r="F24" s="4">
        <v>3</v>
      </c>
      <c r="G24" s="4">
        <v>0</v>
      </c>
      <c r="H24" s="4">
        <v>0</v>
      </c>
      <c r="I24" s="4">
        <v>6</v>
      </c>
    </row>
    <row r="25" spans="2:9" x14ac:dyDescent="0.15">
      <c r="B25" s="3" t="s">
        <v>15</v>
      </c>
      <c r="C25" s="3">
        <v>0</v>
      </c>
      <c r="D25" s="4">
        <v>0</v>
      </c>
      <c r="E25" s="4">
        <v>2</v>
      </c>
      <c r="F25" s="4">
        <v>1</v>
      </c>
      <c r="G25" s="4">
        <v>0</v>
      </c>
      <c r="H25" s="4">
        <v>0</v>
      </c>
      <c r="I25" s="4">
        <v>3</v>
      </c>
    </row>
    <row r="26" spans="2:9" x14ac:dyDescent="0.15">
      <c r="B26" s="5" t="s">
        <v>8</v>
      </c>
      <c r="C26" s="5">
        <v>0</v>
      </c>
      <c r="D26" s="5">
        <v>7</v>
      </c>
      <c r="E26" s="5">
        <v>111</v>
      </c>
      <c r="F26" s="5">
        <v>135</v>
      </c>
      <c r="G26" s="5">
        <v>21</v>
      </c>
      <c r="H26" s="5">
        <v>0</v>
      </c>
      <c r="I26" s="5">
        <v>274</v>
      </c>
    </row>
    <row r="29" spans="2:9" x14ac:dyDescent="0.15">
      <c r="D29">
        <v>2018</v>
      </c>
      <c r="E29" t="s">
        <v>33</v>
      </c>
    </row>
    <row r="31" spans="2:9" x14ac:dyDescent="0.15">
      <c r="C31" t="s">
        <v>10</v>
      </c>
      <c r="D31" s="24">
        <v>1274</v>
      </c>
      <c r="E31" s="25">
        <v>1340</v>
      </c>
    </row>
    <row r="32" spans="2:9" x14ac:dyDescent="0.15">
      <c r="C32" t="s">
        <v>12</v>
      </c>
      <c r="D32" s="24">
        <v>222</v>
      </c>
      <c r="E32" s="25">
        <v>225</v>
      </c>
    </row>
    <row r="33" spans="3:5" x14ac:dyDescent="0.15">
      <c r="C33" t="s">
        <v>13</v>
      </c>
      <c r="D33" s="24">
        <v>289</v>
      </c>
      <c r="E33" s="25">
        <v>365</v>
      </c>
    </row>
  </sheetData>
  <mergeCells count="2">
    <mergeCell ref="D2:G2"/>
    <mergeCell ref="D17:G17"/>
  </mergeCells>
  <pageMargins left="0.7" right="0.7" top="0.75" bottom="0.75" header="0.3" footer="0.3"/>
  <ignoredErrors>
    <ignoredError sqref="D3 D18" twoDigitTextYea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1"/>
  <sheetViews>
    <sheetView tabSelected="1" zoomScale="114" zoomScaleNormal="114" workbookViewId="0">
      <selection activeCell="G37" sqref="G37"/>
    </sheetView>
  </sheetViews>
  <sheetFormatPr baseColWidth="10" defaultColWidth="8.83203125" defaultRowHeight="13" x14ac:dyDescent="0.15"/>
  <cols>
    <col min="2" max="2" width="29.83203125" customWidth="1"/>
    <col min="9" max="9" width="12.6640625" customWidth="1"/>
    <col min="11" max="11" width="28.5" customWidth="1"/>
    <col min="12" max="12" width="13.1640625" customWidth="1"/>
    <col min="13" max="13" width="15.6640625" customWidth="1"/>
    <col min="14" max="14" width="14" customWidth="1"/>
    <col min="15" max="15" width="13.1640625" customWidth="1"/>
    <col min="17" max="17" width="30" customWidth="1"/>
    <col min="18" max="18" width="12.1640625" customWidth="1"/>
    <col min="19" max="19" width="18.1640625" customWidth="1"/>
    <col min="20" max="20" width="15" customWidth="1"/>
    <col min="21" max="21" width="14" customWidth="1"/>
  </cols>
  <sheetData>
    <row r="1" spans="2:24" ht="15" x14ac:dyDescent="0.2">
      <c r="B1" s="6"/>
      <c r="C1" s="6"/>
      <c r="D1" s="6"/>
      <c r="E1" s="6"/>
      <c r="F1" s="6"/>
      <c r="G1" s="6"/>
      <c r="H1" s="6"/>
      <c r="I1" s="6"/>
      <c r="J1" s="6"/>
      <c r="K1" s="30" t="s">
        <v>17</v>
      </c>
      <c r="L1" s="30"/>
      <c r="M1" s="30"/>
      <c r="N1" s="30"/>
      <c r="O1" s="30"/>
      <c r="P1" s="6"/>
      <c r="Q1" s="30" t="s">
        <v>17</v>
      </c>
      <c r="R1" s="30"/>
      <c r="S1" s="30"/>
      <c r="T1" s="30"/>
      <c r="U1" s="30"/>
    </row>
    <row r="2" spans="2:24" ht="15" x14ac:dyDescent="0.2">
      <c r="B2" s="29" t="s">
        <v>0</v>
      </c>
      <c r="C2" s="7"/>
      <c r="D2" s="29" t="s">
        <v>1</v>
      </c>
      <c r="E2" s="29"/>
      <c r="F2" s="29"/>
      <c r="G2" s="29"/>
      <c r="H2" s="7"/>
      <c r="I2" s="7"/>
      <c r="J2" s="6"/>
      <c r="K2" s="29" t="s">
        <v>18</v>
      </c>
      <c r="L2" s="29" t="s">
        <v>19</v>
      </c>
      <c r="M2" s="29"/>
      <c r="N2" s="29"/>
      <c r="O2" s="7"/>
      <c r="P2" s="6"/>
      <c r="Q2" s="29" t="s">
        <v>18</v>
      </c>
      <c r="R2" s="29" t="s">
        <v>19</v>
      </c>
      <c r="S2" s="29"/>
      <c r="T2" s="29"/>
      <c r="U2" s="7"/>
    </row>
    <row r="3" spans="2:24" ht="28" x14ac:dyDescent="0.2">
      <c r="B3" s="29"/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6"/>
      <c r="K3" s="29"/>
      <c r="L3" s="12" t="s">
        <v>20</v>
      </c>
      <c r="M3" s="12" t="s">
        <v>21</v>
      </c>
      <c r="N3" s="7" t="s">
        <v>22</v>
      </c>
      <c r="O3" s="7" t="s">
        <v>8</v>
      </c>
      <c r="P3" s="6"/>
      <c r="Q3" s="29"/>
      <c r="R3" s="12" t="s">
        <v>20</v>
      </c>
      <c r="S3" s="12" t="s">
        <v>21</v>
      </c>
      <c r="T3" s="7" t="s">
        <v>22</v>
      </c>
      <c r="U3" s="7" t="s">
        <v>8</v>
      </c>
    </row>
    <row r="4" spans="2:24" ht="15" x14ac:dyDescent="0.2">
      <c r="B4" s="8" t="s">
        <v>9</v>
      </c>
      <c r="C4" s="8"/>
      <c r="D4" s="8"/>
      <c r="E4" s="8"/>
      <c r="F4" s="8"/>
      <c r="G4" s="8"/>
      <c r="H4" s="8"/>
      <c r="I4" s="8"/>
      <c r="J4" s="6"/>
      <c r="K4" s="8" t="s">
        <v>1</v>
      </c>
      <c r="L4" s="8"/>
      <c r="M4" s="8"/>
      <c r="N4" s="8"/>
      <c r="O4" s="8"/>
      <c r="P4" s="6"/>
      <c r="Q4" s="8" t="s">
        <v>23</v>
      </c>
      <c r="R4" s="8"/>
      <c r="S4" s="8"/>
      <c r="T4" s="8"/>
      <c r="U4" s="8"/>
    </row>
    <row r="5" spans="2:24" ht="15" x14ac:dyDescent="0.2">
      <c r="B5" s="9" t="s">
        <v>10</v>
      </c>
      <c r="C5" s="9">
        <v>0</v>
      </c>
      <c r="D5" s="10">
        <v>61</v>
      </c>
      <c r="E5" s="10">
        <v>583</v>
      </c>
      <c r="F5" s="10">
        <v>318</v>
      </c>
      <c r="G5" s="10">
        <v>58</v>
      </c>
      <c r="H5" s="10">
        <v>1</v>
      </c>
      <c r="I5" s="10">
        <v>1021</v>
      </c>
      <c r="J5" s="6"/>
      <c r="K5" s="13" t="s">
        <v>2</v>
      </c>
      <c r="L5" s="9">
        <v>0</v>
      </c>
      <c r="M5" s="10">
        <v>0</v>
      </c>
      <c r="N5" s="10">
        <v>0</v>
      </c>
      <c r="O5" s="10">
        <v>0</v>
      </c>
      <c r="P5" s="6"/>
      <c r="Q5" s="9" t="s">
        <v>10</v>
      </c>
      <c r="R5" s="9">
        <v>64</v>
      </c>
      <c r="S5" s="10">
        <v>17</v>
      </c>
      <c r="T5" s="10">
        <v>46</v>
      </c>
      <c r="U5" s="10">
        <v>127</v>
      </c>
      <c r="W5" t="s">
        <v>26</v>
      </c>
      <c r="X5">
        <f>(127+17)</f>
        <v>144</v>
      </c>
    </row>
    <row r="6" spans="2:24" ht="15" x14ac:dyDescent="0.2">
      <c r="B6" s="9" t="s">
        <v>11</v>
      </c>
      <c r="C6" s="9">
        <v>0</v>
      </c>
      <c r="D6" s="10">
        <v>22</v>
      </c>
      <c r="E6" s="10">
        <v>58</v>
      </c>
      <c r="F6" s="10">
        <v>19</v>
      </c>
      <c r="G6" s="10">
        <v>1</v>
      </c>
      <c r="H6" s="10">
        <v>0</v>
      </c>
      <c r="I6" s="10">
        <v>100</v>
      </c>
      <c r="J6" s="6"/>
      <c r="K6" s="14" t="s">
        <v>24</v>
      </c>
      <c r="L6" s="9">
        <v>5</v>
      </c>
      <c r="M6" s="10">
        <v>6</v>
      </c>
      <c r="N6" s="10">
        <v>10</v>
      </c>
      <c r="O6" s="10">
        <v>21</v>
      </c>
      <c r="P6" s="6"/>
      <c r="Q6" s="9" t="s">
        <v>11</v>
      </c>
      <c r="R6" s="9">
        <v>5</v>
      </c>
      <c r="S6" s="10">
        <v>1</v>
      </c>
      <c r="T6" s="10">
        <v>6</v>
      </c>
      <c r="U6" s="10">
        <v>12</v>
      </c>
      <c r="W6" t="s">
        <v>27</v>
      </c>
      <c r="X6">
        <f>(18+1)</f>
        <v>19</v>
      </c>
    </row>
    <row r="7" spans="2:24" ht="15" x14ac:dyDescent="0.2">
      <c r="B7" s="9" t="s">
        <v>12</v>
      </c>
      <c r="C7" s="9">
        <v>0</v>
      </c>
      <c r="D7" s="10">
        <v>22</v>
      </c>
      <c r="E7" s="10">
        <v>131</v>
      </c>
      <c r="F7" s="10">
        <v>37</v>
      </c>
      <c r="G7" s="10">
        <v>6</v>
      </c>
      <c r="H7" s="10">
        <v>0</v>
      </c>
      <c r="I7" s="10">
        <v>196</v>
      </c>
      <c r="J7" s="6"/>
      <c r="K7" s="13" t="s">
        <v>4</v>
      </c>
      <c r="L7" s="9">
        <v>75</v>
      </c>
      <c r="M7" s="10">
        <v>20</v>
      </c>
      <c r="N7" s="10">
        <v>36</v>
      </c>
      <c r="O7" s="10">
        <v>131</v>
      </c>
      <c r="P7" s="6"/>
      <c r="Q7" s="9" t="s">
        <v>12</v>
      </c>
      <c r="R7" s="9">
        <v>11</v>
      </c>
      <c r="S7" s="10">
        <v>3</v>
      </c>
      <c r="T7" s="10">
        <v>4</v>
      </c>
      <c r="U7" s="10">
        <v>18</v>
      </c>
      <c r="W7" t="s">
        <v>28</v>
      </c>
      <c r="X7" s="24">
        <f>(31+0)</f>
        <v>31</v>
      </c>
    </row>
    <row r="8" spans="2:24" ht="15" x14ac:dyDescent="0.2">
      <c r="B8" s="9" t="s">
        <v>13</v>
      </c>
      <c r="C8" s="9">
        <v>0</v>
      </c>
      <c r="D8" s="10">
        <v>29</v>
      </c>
      <c r="E8" s="10">
        <v>220</v>
      </c>
      <c r="F8" s="10">
        <v>74</v>
      </c>
      <c r="G8" s="10">
        <v>4</v>
      </c>
      <c r="H8" s="10">
        <v>0</v>
      </c>
      <c r="I8" s="10">
        <v>327</v>
      </c>
      <c r="J8" s="6"/>
      <c r="K8" s="13" t="s">
        <v>5</v>
      </c>
      <c r="L8" s="9">
        <v>35</v>
      </c>
      <c r="M8" s="10">
        <v>8</v>
      </c>
      <c r="N8" s="10">
        <v>28</v>
      </c>
      <c r="O8" s="10">
        <v>71</v>
      </c>
      <c r="P8" s="6"/>
      <c r="Q8" s="9" t="s">
        <v>13</v>
      </c>
      <c r="R8" s="9">
        <v>15</v>
      </c>
      <c r="S8" s="10">
        <v>7</v>
      </c>
      <c r="T8" s="10">
        <v>9</v>
      </c>
      <c r="U8" s="10">
        <v>31</v>
      </c>
    </row>
    <row r="9" spans="2:24" ht="15" x14ac:dyDescent="0.2">
      <c r="B9" s="9" t="s">
        <v>14</v>
      </c>
      <c r="C9" s="9">
        <v>0</v>
      </c>
      <c r="D9" s="10">
        <v>3</v>
      </c>
      <c r="E9" s="10">
        <v>18</v>
      </c>
      <c r="F9" s="10">
        <v>7</v>
      </c>
      <c r="G9" s="10">
        <v>2</v>
      </c>
      <c r="H9" s="10">
        <v>0</v>
      </c>
      <c r="I9" s="10">
        <v>30</v>
      </c>
      <c r="J9" s="6"/>
      <c r="K9" s="13" t="s">
        <v>6</v>
      </c>
      <c r="L9" s="9">
        <v>6</v>
      </c>
      <c r="M9" s="10">
        <v>1</v>
      </c>
      <c r="N9" s="10">
        <v>1</v>
      </c>
      <c r="O9" s="10">
        <v>8</v>
      </c>
      <c r="P9" s="6"/>
      <c r="Q9" s="9" t="s">
        <v>14</v>
      </c>
      <c r="R9" s="9">
        <v>1</v>
      </c>
      <c r="S9" s="10">
        <v>0</v>
      </c>
      <c r="T9" s="10">
        <v>0</v>
      </c>
      <c r="U9" s="10">
        <v>1</v>
      </c>
    </row>
    <row r="10" spans="2:24" ht="15" x14ac:dyDescent="0.2">
      <c r="B10" s="9" t="s">
        <v>15</v>
      </c>
      <c r="C10" s="9">
        <v>0</v>
      </c>
      <c r="D10" s="10">
        <v>14</v>
      </c>
      <c r="E10" s="10">
        <v>83</v>
      </c>
      <c r="F10" s="10">
        <v>56</v>
      </c>
      <c r="G10" s="10">
        <v>11</v>
      </c>
      <c r="H10" s="10">
        <v>0</v>
      </c>
      <c r="I10" s="10">
        <v>164</v>
      </c>
      <c r="J10" s="6"/>
      <c r="K10" s="13" t="s">
        <v>7</v>
      </c>
      <c r="L10" s="9">
        <v>0</v>
      </c>
      <c r="M10" s="10">
        <v>0</v>
      </c>
      <c r="N10" s="10">
        <v>0</v>
      </c>
      <c r="O10" s="10">
        <v>0</v>
      </c>
      <c r="P10" s="6"/>
      <c r="Q10" s="9" t="s">
        <v>15</v>
      </c>
      <c r="R10" s="9">
        <v>25</v>
      </c>
      <c r="S10" s="10">
        <v>7</v>
      </c>
      <c r="T10" s="10">
        <v>10</v>
      </c>
      <c r="U10" s="10">
        <v>42</v>
      </c>
    </row>
    <row r="11" spans="2:24" ht="15" x14ac:dyDescent="0.2">
      <c r="B11" s="11" t="s">
        <v>8</v>
      </c>
      <c r="C11" s="11">
        <v>0</v>
      </c>
      <c r="D11" s="11">
        <v>151</v>
      </c>
      <c r="E11" s="11">
        <v>1093</v>
      </c>
      <c r="F11" s="11">
        <v>511</v>
      </c>
      <c r="G11" s="11">
        <v>82</v>
      </c>
      <c r="H11" s="11">
        <v>1</v>
      </c>
      <c r="I11" s="11">
        <v>1838</v>
      </c>
      <c r="J11" s="6"/>
      <c r="K11" s="11" t="s">
        <v>8</v>
      </c>
      <c r="L11" s="11">
        <v>121</v>
      </c>
      <c r="M11" s="11">
        <v>35</v>
      </c>
      <c r="N11" s="11">
        <v>75</v>
      </c>
      <c r="O11" s="11">
        <v>231</v>
      </c>
      <c r="P11" s="6"/>
      <c r="Q11" s="11" t="s">
        <v>8</v>
      </c>
      <c r="R11" s="11">
        <v>121</v>
      </c>
      <c r="S11" s="11">
        <v>35</v>
      </c>
      <c r="T11" s="11">
        <v>75</v>
      </c>
      <c r="U11" s="11">
        <v>231</v>
      </c>
    </row>
    <row r="16" spans="2:24" ht="15" x14ac:dyDescent="0.2">
      <c r="B16" s="6"/>
      <c r="C16" s="6"/>
      <c r="D16" s="6"/>
      <c r="E16" s="6"/>
      <c r="F16" s="6"/>
      <c r="G16" s="6"/>
      <c r="H16" s="6"/>
      <c r="I16" s="6"/>
      <c r="J16" s="6"/>
      <c r="K16" s="30" t="s">
        <v>17</v>
      </c>
      <c r="L16" s="30"/>
      <c r="M16" s="30"/>
      <c r="N16" s="30"/>
      <c r="O16" s="30"/>
      <c r="P16" s="6"/>
      <c r="Q16" s="30" t="s">
        <v>17</v>
      </c>
      <c r="R16" s="30"/>
      <c r="S16" s="30"/>
      <c r="T16" s="30"/>
      <c r="U16" s="30"/>
    </row>
    <row r="17" spans="2:21" ht="15" x14ac:dyDescent="0.2">
      <c r="B17" s="29" t="s">
        <v>16</v>
      </c>
      <c r="C17" s="7"/>
      <c r="D17" s="29" t="s">
        <v>1</v>
      </c>
      <c r="E17" s="29"/>
      <c r="F17" s="29"/>
      <c r="G17" s="29"/>
      <c r="H17" s="7"/>
      <c r="I17" s="7"/>
      <c r="J17" s="6"/>
      <c r="K17" s="29" t="s">
        <v>25</v>
      </c>
      <c r="L17" s="29" t="s">
        <v>19</v>
      </c>
      <c r="M17" s="29"/>
      <c r="N17" s="29"/>
      <c r="O17" s="7"/>
      <c r="P17" s="6"/>
      <c r="Q17" s="29" t="s">
        <v>25</v>
      </c>
      <c r="R17" s="29" t="s">
        <v>19</v>
      </c>
      <c r="S17" s="29"/>
      <c r="T17" s="29"/>
      <c r="U17" s="7"/>
    </row>
    <row r="18" spans="2:21" ht="28" x14ac:dyDescent="0.2">
      <c r="B18" s="29"/>
      <c r="C18" s="7" t="s">
        <v>2</v>
      </c>
      <c r="D18" s="7" t="s">
        <v>3</v>
      </c>
      <c r="E18" s="7" t="s">
        <v>4</v>
      </c>
      <c r="F18" s="7" t="s">
        <v>5</v>
      </c>
      <c r="G18" s="7" t="s">
        <v>6</v>
      </c>
      <c r="H18" s="7" t="s">
        <v>7</v>
      </c>
      <c r="I18" s="7" t="s">
        <v>8</v>
      </c>
      <c r="J18" s="6"/>
      <c r="K18" s="29"/>
      <c r="L18" s="12" t="s">
        <v>20</v>
      </c>
      <c r="M18" s="12" t="s">
        <v>21</v>
      </c>
      <c r="N18" s="7" t="s">
        <v>22</v>
      </c>
      <c r="O18" s="7" t="s">
        <v>8</v>
      </c>
      <c r="P18" s="6"/>
      <c r="Q18" s="29"/>
      <c r="R18" s="12" t="s">
        <v>20</v>
      </c>
      <c r="S18" s="12" t="s">
        <v>21</v>
      </c>
      <c r="T18" s="7" t="s">
        <v>22</v>
      </c>
      <c r="U18" s="7" t="s">
        <v>8</v>
      </c>
    </row>
    <row r="19" spans="2:21" ht="15" x14ac:dyDescent="0.2">
      <c r="B19" s="8" t="s">
        <v>9</v>
      </c>
      <c r="C19" s="8"/>
      <c r="D19" s="8"/>
      <c r="E19" s="8"/>
      <c r="F19" s="8"/>
      <c r="G19" s="8"/>
      <c r="H19" s="8"/>
      <c r="I19" s="8"/>
      <c r="J19" s="6"/>
      <c r="K19" s="8" t="s">
        <v>1</v>
      </c>
      <c r="L19" s="8"/>
      <c r="M19" s="8"/>
      <c r="N19" s="8"/>
      <c r="O19" s="8"/>
      <c r="P19" s="6"/>
      <c r="Q19" s="8" t="s">
        <v>23</v>
      </c>
      <c r="R19" s="8"/>
      <c r="S19" s="8"/>
      <c r="T19" s="8"/>
      <c r="U19" s="8"/>
    </row>
    <row r="20" spans="2:21" ht="15" x14ac:dyDescent="0.2">
      <c r="B20" s="9" t="s">
        <v>10</v>
      </c>
      <c r="C20" s="9">
        <v>0</v>
      </c>
      <c r="D20" s="10">
        <v>5</v>
      </c>
      <c r="E20" s="10">
        <v>77</v>
      </c>
      <c r="F20" s="10">
        <v>76</v>
      </c>
      <c r="G20" s="10">
        <v>16</v>
      </c>
      <c r="H20" s="10">
        <v>1</v>
      </c>
      <c r="I20" s="10">
        <v>175</v>
      </c>
      <c r="J20" s="6"/>
      <c r="K20" s="13" t="s">
        <v>2</v>
      </c>
      <c r="L20" s="9">
        <v>0</v>
      </c>
      <c r="M20" s="10">
        <v>0</v>
      </c>
      <c r="N20" s="10">
        <v>0</v>
      </c>
      <c r="O20" s="10">
        <v>0</v>
      </c>
      <c r="P20" s="6"/>
      <c r="Q20" s="9" t="s">
        <v>10</v>
      </c>
      <c r="R20" s="9">
        <v>8</v>
      </c>
      <c r="S20" s="10">
        <v>0</v>
      </c>
      <c r="T20" s="10">
        <v>9</v>
      </c>
      <c r="U20" s="10">
        <v>17</v>
      </c>
    </row>
    <row r="21" spans="2:21" ht="15" x14ac:dyDescent="0.2">
      <c r="B21" s="9" t="s">
        <v>11</v>
      </c>
      <c r="C21" s="9">
        <v>0</v>
      </c>
      <c r="D21" s="10">
        <v>0</v>
      </c>
      <c r="E21" s="10">
        <v>1</v>
      </c>
      <c r="F21" s="10">
        <v>4</v>
      </c>
      <c r="G21" s="10">
        <v>0</v>
      </c>
      <c r="H21" s="10">
        <v>0</v>
      </c>
      <c r="I21" s="10">
        <v>5</v>
      </c>
      <c r="J21" s="6"/>
      <c r="K21" s="14" t="s">
        <v>24</v>
      </c>
      <c r="L21" s="9">
        <v>0</v>
      </c>
      <c r="M21" s="10">
        <v>0</v>
      </c>
      <c r="N21" s="10">
        <v>0</v>
      </c>
      <c r="O21" s="10">
        <v>0</v>
      </c>
      <c r="P21" s="6"/>
      <c r="Q21" s="9" t="s">
        <v>11</v>
      </c>
      <c r="R21" s="9">
        <v>0</v>
      </c>
      <c r="S21" s="10">
        <v>0</v>
      </c>
      <c r="T21" s="10">
        <v>0</v>
      </c>
      <c r="U21" s="10">
        <v>0</v>
      </c>
    </row>
    <row r="22" spans="2:21" ht="15" x14ac:dyDescent="0.2">
      <c r="B22" s="9" t="s">
        <v>12</v>
      </c>
      <c r="C22" s="9">
        <v>0</v>
      </c>
      <c r="D22" s="10">
        <v>0</v>
      </c>
      <c r="E22" s="10">
        <v>6</v>
      </c>
      <c r="F22" s="10">
        <v>3</v>
      </c>
      <c r="G22" s="10">
        <v>1</v>
      </c>
      <c r="H22" s="10">
        <v>0</v>
      </c>
      <c r="I22" s="10">
        <v>10</v>
      </c>
      <c r="J22" s="6"/>
      <c r="K22" s="13" t="s">
        <v>4</v>
      </c>
      <c r="L22" s="9">
        <v>3</v>
      </c>
      <c r="M22" s="10">
        <v>0</v>
      </c>
      <c r="N22" s="10">
        <v>1</v>
      </c>
      <c r="O22" s="10">
        <v>4</v>
      </c>
      <c r="P22" s="6"/>
      <c r="Q22" s="9" t="s">
        <v>12</v>
      </c>
      <c r="R22" s="9">
        <v>1</v>
      </c>
      <c r="S22" s="10">
        <v>0</v>
      </c>
      <c r="T22" s="10">
        <v>0</v>
      </c>
      <c r="U22" s="10">
        <v>1</v>
      </c>
    </row>
    <row r="23" spans="2:21" ht="15" x14ac:dyDescent="0.2">
      <c r="B23" s="9" t="s">
        <v>13</v>
      </c>
      <c r="C23" s="9">
        <v>0</v>
      </c>
      <c r="D23" s="10">
        <v>1</v>
      </c>
      <c r="E23" s="10">
        <v>6</v>
      </c>
      <c r="F23" s="10">
        <v>0</v>
      </c>
      <c r="G23" s="10">
        <v>0</v>
      </c>
      <c r="H23" s="10">
        <v>0</v>
      </c>
      <c r="I23" s="10">
        <v>7</v>
      </c>
      <c r="J23" s="6"/>
      <c r="K23" s="13" t="s">
        <v>5</v>
      </c>
      <c r="L23" s="9">
        <v>7</v>
      </c>
      <c r="M23" s="10">
        <v>0</v>
      </c>
      <c r="N23" s="10">
        <v>8</v>
      </c>
      <c r="O23" s="10">
        <v>15</v>
      </c>
      <c r="P23" s="6"/>
      <c r="Q23" s="9" t="s">
        <v>13</v>
      </c>
      <c r="R23" s="9">
        <v>0</v>
      </c>
      <c r="S23" s="10">
        <v>0</v>
      </c>
      <c r="T23" s="10">
        <v>0</v>
      </c>
      <c r="U23" s="10">
        <v>0</v>
      </c>
    </row>
    <row r="24" spans="2:21" ht="15" x14ac:dyDescent="0.2">
      <c r="B24" s="9" t="s">
        <v>14</v>
      </c>
      <c r="C24" s="9">
        <v>0</v>
      </c>
      <c r="D24" s="10">
        <v>0</v>
      </c>
      <c r="E24" s="10">
        <v>1</v>
      </c>
      <c r="F24" s="10">
        <v>2</v>
      </c>
      <c r="G24" s="10">
        <v>0</v>
      </c>
      <c r="H24" s="10">
        <v>0</v>
      </c>
      <c r="I24" s="10">
        <v>3</v>
      </c>
      <c r="J24" s="6"/>
      <c r="K24" s="13" t="s">
        <v>6</v>
      </c>
      <c r="L24" s="9">
        <v>2</v>
      </c>
      <c r="M24" s="10">
        <v>0</v>
      </c>
      <c r="N24" s="10">
        <v>1</v>
      </c>
      <c r="O24" s="10">
        <v>3</v>
      </c>
      <c r="P24" s="6"/>
      <c r="Q24" s="9" t="s">
        <v>14</v>
      </c>
      <c r="R24" s="9">
        <v>0</v>
      </c>
      <c r="S24" s="10">
        <v>0</v>
      </c>
      <c r="T24" s="10">
        <v>0</v>
      </c>
      <c r="U24" s="10">
        <v>0</v>
      </c>
    </row>
    <row r="25" spans="2:21" ht="15" x14ac:dyDescent="0.2">
      <c r="B25" s="9" t="s">
        <v>15</v>
      </c>
      <c r="C25" s="9">
        <v>0</v>
      </c>
      <c r="D25" s="10">
        <v>1</v>
      </c>
      <c r="E25" s="10">
        <v>4</v>
      </c>
      <c r="F25" s="10">
        <v>13</v>
      </c>
      <c r="G25" s="10">
        <v>1</v>
      </c>
      <c r="H25" s="10">
        <v>0</v>
      </c>
      <c r="I25" s="10">
        <v>19</v>
      </c>
      <c r="J25" s="6"/>
      <c r="K25" s="13" t="s">
        <v>7</v>
      </c>
      <c r="L25" s="9">
        <v>0</v>
      </c>
      <c r="M25" s="10">
        <v>0</v>
      </c>
      <c r="N25" s="10">
        <v>0</v>
      </c>
      <c r="O25" s="10">
        <v>0</v>
      </c>
      <c r="P25" s="6"/>
      <c r="Q25" s="9" t="s">
        <v>15</v>
      </c>
      <c r="R25" s="9">
        <v>3</v>
      </c>
      <c r="S25" s="10">
        <v>0</v>
      </c>
      <c r="T25" s="10">
        <v>1</v>
      </c>
      <c r="U25" s="10">
        <v>4</v>
      </c>
    </row>
    <row r="26" spans="2:21" ht="15" x14ac:dyDescent="0.2">
      <c r="B26" s="11" t="s">
        <v>8</v>
      </c>
      <c r="C26" s="11">
        <v>0</v>
      </c>
      <c r="D26" s="11">
        <v>7</v>
      </c>
      <c r="E26" s="11">
        <v>95</v>
      </c>
      <c r="F26" s="11">
        <v>98</v>
      </c>
      <c r="G26" s="11">
        <v>18</v>
      </c>
      <c r="H26" s="11">
        <v>1</v>
      </c>
      <c r="I26" s="11">
        <v>219</v>
      </c>
      <c r="J26" s="6"/>
      <c r="K26" s="11" t="s">
        <v>8</v>
      </c>
      <c r="L26" s="11">
        <v>12</v>
      </c>
      <c r="M26" s="11">
        <v>0</v>
      </c>
      <c r="N26" s="11">
        <v>10</v>
      </c>
      <c r="O26" s="11">
        <v>22</v>
      </c>
      <c r="P26" s="6"/>
      <c r="Q26" s="11" t="s">
        <v>8</v>
      </c>
      <c r="R26" s="11">
        <v>12</v>
      </c>
      <c r="S26" s="11">
        <v>0</v>
      </c>
      <c r="T26" s="11">
        <v>10</v>
      </c>
      <c r="U26" s="11">
        <v>22</v>
      </c>
    </row>
    <row r="32" spans="2:21" x14ac:dyDescent="0.15">
      <c r="F32" s="31" t="s">
        <v>26</v>
      </c>
      <c r="G32" s="31">
        <f>(1021+175)</f>
        <v>1196</v>
      </c>
      <c r="H32">
        <f>(127+17)</f>
        <v>144</v>
      </c>
      <c r="I32">
        <f>SUM(G32:H32)</f>
        <v>1340</v>
      </c>
    </row>
    <row r="33" spans="1:9" x14ac:dyDescent="0.15">
      <c r="F33" s="31" t="s">
        <v>27</v>
      </c>
      <c r="G33" s="31">
        <f>(196+10)</f>
        <v>206</v>
      </c>
      <c r="H33">
        <f>(18+1)</f>
        <v>19</v>
      </c>
      <c r="I33">
        <f>SUM(G33:H33)</f>
        <v>225</v>
      </c>
    </row>
    <row r="34" spans="1:9" x14ac:dyDescent="0.15">
      <c r="F34" s="31" t="s">
        <v>28</v>
      </c>
      <c r="G34" s="31">
        <f>(327+7)</f>
        <v>334</v>
      </c>
      <c r="H34" s="24">
        <f>(31+0)</f>
        <v>31</v>
      </c>
      <c r="I34">
        <f>SUM(G34:H34)</f>
        <v>365</v>
      </c>
    </row>
    <row r="38" spans="1:9" x14ac:dyDescent="0.15">
      <c r="A38" s="27" t="s">
        <v>39</v>
      </c>
      <c r="B38">
        <v>2018</v>
      </c>
      <c r="C38">
        <v>2019</v>
      </c>
    </row>
    <row r="39" spans="1:9" x14ac:dyDescent="0.15">
      <c r="A39" t="s">
        <v>26</v>
      </c>
      <c r="B39">
        <v>66</v>
      </c>
      <c r="C39">
        <v>66</v>
      </c>
      <c r="D39">
        <v>0</v>
      </c>
      <c r="E39">
        <v>0</v>
      </c>
    </row>
    <row r="40" spans="1:9" x14ac:dyDescent="0.15">
      <c r="A40" t="s">
        <v>27</v>
      </c>
      <c r="B40">
        <v>18</v>
      </c>
      <c r="C40">
        <v>22</v>
      </c>
      <c r="D40">
        <f>(22-18)/18</f>
        <v>0.22222222222222221</v>
      </c>
      <c r="E40" s="28">
        <v>0.22</v>
      </c>
    </row>
    <row r="41" spans="1:9" x14ac:dyDescent="0.15">
      <c r="A41" t="s">
        <v>28</v>
      </c>
      <c r="B41">
        <v>28</v>
      </c>
      <c r="C41">
        <v>30</v>
      </c>
      <c r="D41">
        <f>(30-28)/28</f>
        <v>7.1428571428571425E-2</v>
      </c>
      <c r="E41" s="28">
        <v>7.0000000000000007E-2</v>
      </c>
    </row>
  </sheetData>
  <mergeCells count="16">
    <mergeCell ref="Q1:U1"/>
    <mergeCell ref="Q16:U16"/>
    <mergeCell ref="K1:O1"/>
    <mergeCell ref="K16:O16"/>
    <mergeCell ref="B2:B3"/>
    <mergeCell ref="D2:G2"/>
    <mergeCell ref="L2:N2"/>
    <mergeCell ref="R2:T2"/>
    <mergeCell ref="R17:T17"/>
    <mergeCell ref="B17:B18"/>
    <mergeCell ref="K2:K3"/>
    <mergeCell ref="K17:K18"/>
    <mergeCell ref="Q2:Q3"/>
    <mergeCell ref="Q17:Q18"/>
    <mergeCell ref="D17:G17"/>
    <mergeCell ref="L17:N17"/>
  </mergeCells>
  <pageMargins left="0.7" right="0.7" top="0.75" bottom="0.75" header="0.3" footer="0.3"/>
  <ignoredErrors>
    <ignoredError sqref="D3 D18 K21 K6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42"/>
  <sheetViews>
    <sheetView topLeftCell="A5" zoomScale="136" zoomScaleNormal="136" workbookViewId="0">
      <selection activeCell="H43" sqref="H43"/>
    </sheetView>
  </sheetViews>
  <sheetFormatPr baseColWidth="10" defaultColWidth="8.83203125" defaultRowHeight="13" x14ac:dyDescent="0.15"/>
  <cols>
    <col min="2" max="2" width="30.5" customWidth="1"/>
    <col min="9" max="9" width="13.5" customWidth="1"/>
    <col min="11" max="11" width="30.33203125" customWidth="1"/>
    <col min="12" max="12" width="12.33203125" customWidth="1"/>
    <col min="13" max="13" width="16.1640625" customWidth="1"/>
    <col min="14" max="14" width="17.83203125" customWidth="1"/>
    <col min="15" max="15" width="13.83203125" customWidth="1"/>
    <col min="17" max="17" width="30.5" customWidth="1"/>
    <col min="18" max="18" width="12.1640625" customWidth="1"/>
    <col min="19" max="19" width="18.1640625" customWidth="1"/>
    <col min="20" max="20" width="14.6640625" customWidth="1"/>
    <col min="21" max="21" width="15.1640625" customWidth="1"/>
  </cols>
  <sheetData>
    <row r="2" spans="2:21" ht="15" x14ac:dyDescent="0.2">
      <c r="B2" s="29" t="s">
        <v>0</v>
      </c>
      <c r="C2" s="16"/>
      <c r="D2" s="29" t="s">
        <v>1</v>
      </c>
      <c r="E2" s="29"/>
      <c r="F2" s="29"/>
      <c r="G2" s="29"/>
      <c r="H2" s="16"/>
      <c r="I2" s="16"/>
      <c r="J2" s="15"/>
      <c r="K2" s="29" t="s">
        <v>18</v>
      </c>
      <c r="L2" s="29" t="s">
        <v>19</v>
      </c>
      <c r="M2" s="29"/>
      <c r="N2" s="29"/>
      <c r="O2" s="16"/>
      <c r="P2" s="15"/>
      <c r="Q2" s="29" t="s">
        <v>18</v>
      </c>
      <c r="R2" s="29" t="s">
        <v>19</v>
      </c>
      <c r="S2" s="29"/>
      <c r="T2" s="29"/>
      <c r="U2" s="16"/>
    </row>
    <row r="3" spans="2:21" ht="28" x14ac:dyDescent="0.2">
      <c r="B3" s="29"/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5"/>
      <c r="K3" s="29"/>
      <c r="L3" s="21" t="s">
        <v>20</v>
      </c>
      <c r="M3" s="21" t="s">
        <v>21</v>
      </c>
      <c r="N3" s="16" t="s">
        <v>22</v>
      </c>
      <c r="O3" s="16" t="s">
        <v>8</v>
      </c>
      <c r="P3" s="15"/>
      <c r="Q3" s="29"/>
      <c r="R3" s="21" t="s">
        <v>20</v>
      </c>
      <c r="S3" s="21" t="s">
        <v>21</v>
      </c>
      <c r="T3" s="16" t="s">
        <v>22</v>
      </c>
      <c r="U3" s="16" t="s">
        <v>8</v>
      </c>
    </row>
    <row r="4" spans="2:21" ht="15" x14ac:dyDescent="0.2">
      <c r="B4" s="17" t="s">
        <v>9</v>
      </c>
      <c r="C4" s="17"/>
      <c r="D4" s="17"/>
      <c r="E4" s="17"/>
      <c r="F4" s="17"/>
      <c r="G4" s="17"/>
      <c r="H4" s="17"/>
      <c r="I4" s="17"/>
      <c r="J4" s="15"/>
      <c r="K4" s="17" t="s">
        <v>1</v>
      </c>
      <c r="L4" s="17"/>
      <c r="M4" s="17"/>
      <c r="N4" s="17"/>
      <c r="O4" s="17"/>
      <c r="P4" s="15"/>
      <c r="Q4" s="17" t="s">
        <v>23</v>
      </c>
      <c r="R4" s="17"/>
      <c r="S4" s="17"/>
      <c r="T4" s="17"/>
      <c r="U4" s="17"/>
    </row>
    <row r="5" spans="2:21" ht="15" x14ac:dyDescent="0.2">
      <c r="B5" s="18" t="s">
        <v>10</v>
      </c>
      <c r="C5" s="18">
        <v>0</v>
      </c>
      <c r="D5" s="19">
        <v>24</v>
      </c>
      <c r="E5" s="19">
        <v>78</v>
      </c>
      <c r="F5" s="19">
        <v>63</v>
      </c>
      <c r="G5" s="19">
        <v>13</v>
      </c>
      <c r="H5" s="19">
        <v>0</v>
      </c>
      <c r="I5" s="19">
        <v>178</v>
      </c>
      <c r="J5" s="15"/>
      <c r="K5" s="22" t="s">
        <v>2</v>
      </c>
      <c r="L5" s="18">
        <v>0</v>
      </c>
      <c r="M5" s="19">
        <v>0</v>
      </c>
      <c r="N5" s="19">
        <v>0</v>
      </c>
      <c r="O5" s="19">
        <v>0</v>
      </c>
      <c r="P5" s="15"/>
      <c r="Q5" s="18" t="s">
        <v>10</v>
      </c>
      <c r="R5" s="18">
        <v>56</v>
      </c>
      <c r="S5" s="19">
        <v>12</v>
      </c>
      <c r="T5" s="19">
        <v>37</v>
      </c>
      <c r="U5" s="19">
        <v>105</v>
      </c>
    </row>
    <row r="6" spans="2:21" ht="15" x14ac:dyDescent="0.2">
      <c r="B6" s="18" t="s">
        <v>11</v>
      </c>
      <c r="C6" s="18">
        <v>0</v>
      </c>
      <c r="D6" s="19">
        <v>7</v>
      </c>
      <c r="E6" s="19">
        <v>12</v>
      </c>
      <c r="F6" s="19">
        <v>1</v>
      </c>
      <c r="G6" s="19">
        <v>0</v>
      </c>
      <c r="H6" s="19">
        <v>0</v>
      </c>
      <c r="I6" s="19">
        <v>20</v>
      </c>
      <c r="J6" s="15"/>
      <c r="K6" s="23" t="s">
        <v>24</v>
      </c>
      <c r="L6" s="18">
        <v>4</v>
      </c>
      <c r="M6" s="19">
        <v>3</v>
      </c>
      <c r="N6" s="19">
        <v>9</v>
      </c>
      <c r="O6" s="19">
        <v>16</v>
      </c>
      <c r="P6" s="15"/>
      <c r="Q6" s="18" t="s">
        <v>11</v>
      </c>
      <c r="R6" s="18">
        <v>4</v>
      </c>
      <c r="S6" s="19">
        <v>1</v>
      </c>
      <c r="T6" s="19">
        <v>2</v>
      </c>
      <c r="U6" s="19">
        <v>7</v>
      </c>
    </row>
    <row r="7" spans="2:21" ht="15" x14ac:dyDescent="0.2">
      <c r="B7" s="18" t="s">
        <v>12</v>
      </c>
      <c r="C7" s="18">
        <v>0</v>
      </c>
      <c r="D7" s="19">
        <v>4</v>
      </c>
      <c r="E7" s="19">
        <v>38</v>
      </c>
      <c r="F7" s="19">
        <v>8</v>
      </c>
      <c r="G7" s="19">
        <v>3</v>
      </c>
      <c r="H7" s="19">
        <v>0</v>
      </c>
      <c r="I7" s="19">
        <v>53</v>
      </c>
      <c r="J7" s="15"/>
      <c r="K7" s="22" t="s">
        <v>4</v>
      </c>
      <c r="L7" s="18">
        <v>39</v>
      </c>
      <c r="M7" s="19">
        <v>15</v>
      </c>
      <c r="N7" s="19">
        <v>33</v>
      </c>
      <c r="O7" s="19">
        <v>87</v>
      </c>
      <c r="P7" s="15"/>
      <c r="Q7" s="18" t="s">
        <v>12</v>
      </c>
      <c r="R7" s="18">
        <v>7</v>
      </c>
      <c r="S7" s="19">
        <v>1</v>
      </c>
      <c r="T7" s="19">
        <v>3</v>
      </c>
      <c r="U7" s="19">
        <v>11</v>
      </c>
    </row>
    <row r="8" spans="2:21" ht="15" x14ac:dyDescent="0.2">
      <c r="B8" s="18" t="s">
        <v>13</v>
      </c>
      <c r="C8" s="18">
        <v>0</v>
      </c>
      <c r="D8" s="19">
        <v>8</v>
      </c>
      <c r="E8" s="19">
        <v>41</v>
      </c>
      <c r="F8" s="19">
        <v>6</v>
      </c>
      <c r="G8" s="19">
        <v>1</v>
      </c>
      <c r="H8" s="19">
        <v>0</v>
      </c>
      <c r="I8" s="19">
        <v>56</v>
      </c>
      <c r="J8" s="15"/>
      <c r="K8" s="22" t="s">
        <v>5</v>
      </c>
      <c r="L8" s="18">
        <v>36</v>
      </c>
      <c r="M8" s="19">
        <v>6</v>
      </c>
      <c r="N8" s="19">
        <v>15</v>
      </c>
      <c r="O8" s="19">
        <v>57</v>
      </c>
      <c r="P8" s="15"/>
      <c r="Q8" s="18" t="s">
        <v>13</v>
      </c>
      <c r="R8" s="18">
        <v>5</v>
      </c>
      <c r="S8" s="19">
        <v>6</v>
      </c>
      <c r="T8" s="19">
        <v>8</v>
      </c>
      <c r="U8" s="19">
        <v>19</v>
      </c>
    </row>
    <row r="9" spans="2:21" ht="15" x14ac:dyDescent="0.2">
      <c r="B9" s="18" t="s">
        <v>14</v>
      </c>
      <c r="C9" s="18">
        <v>0</v>
      </c>
      <c r="D9" s="19">
        <v>1</v>
      </c>
      <c r="E9" s="19">
        <v>7</v>
      </c>
      <c r="F9" s="19">
        <v>6</v>
      </c>
      <c r="G9" s="19">
        <v>0</v>
      </c>
      <c r="H9" s="19">
        <v>0</v>
      </c>
      <c r="I9" s="19">
        <v>14</v>
      </c>
      <c r="J9" s="15"/>
      <c r="K9" s="22" t="s">
        <v>6</v>
      </c>
      <c r="L9" s="18">
        <v>10</v>
      </c>
      <c r="M9" s="19">
        <v>1</v>
      </c>
      <c r="N9" s="19">
        <v>2</v>
      </c>
      <c r="O9" s="19">
        <v>13</v>
      </c>
      <c r="P9" s="15"/>
      <c r="Q9" s="18" t="s">
        <v>14</v>
      </c>
      <c r="R9" s="18">
        <v>2</v>
      </c>
      <c r="S9" s="19"/>
      <c r="T9" s="19"/>
      <c r="U9" s="19">
        <v>2</v>
      </c>
    </row>
    <row r="10" spans="2:21" ht="15" x14ac:dyDescent="0.2">
      <c r="B10" s="18" t="s">
        <v>15</v>
      </c>
      <c r="C10" s="18">
        <v>0</v>
      </c>
      <c r="D10" s="19">
        <v>5</v>
      </c>
      <c r="E10" s="19">
        <v>28</v>
      </c>
      <c r="F10" s="19">
        <v>25</v>
      </c>
      <c r="G10" s="19">
        <v>2</v>
      </c>
      <c r="H10" s="19">
        <v>0</v>
      </c>
      <c r="I10" s="19">
        <v>60</v>
      </c>
      <c r="J10" s="15"/>
      <c r="K10" s="22" t="s">
        <v>7</v>
      </c>
      <c r="L10" s="18">
        <v>0</v>
      </c>
      <c r="M10" s="19">
        <v>0</v>
      </c>
      <c r="N10" s="19">
        <v>0</v>
      </c>
      <c r="O10" s="19">
        <v>0</v>
      </c>
      <c r="P10" s="15"/>
      <c r="Q10" s="18" t="s">
        <v>15</v>
      </c>
      <c r="R10" s="18">
        <v>15</v>
      </c>
      <c r="S10" s="19">
        <v>5</v>
      </c>
      <c r="T10" s="19">
        <v>9</v>
      </c>
      <c r="U10" s="19">
        <v>29</v>
      </c>
    </row>
    <row r="11" spans="2:21" ht="15" x14ac:dyDescent="0.2">
      <c r="B11" s="20" t="s">
        <v>8</v>
      </c>
      <c r="C11" s="20">
        <v>0</v>
      </c>
      <c r="D11" s="20">
        <v>49</v>
      </c>
      <c r="E11" s="20">
        <v>204</v>
      </c>
      <c r="F11" s="20">
        <v>109</v>
      </c>
      <c r="G11" s="20">
        <v>19</v>
      </c>
      <c r="H11" s="20">
        <v>0</v>
      </c>
      <c r="I11" s="20">
        <v>381</v>
      </c>
      <c r="J11" s="15"/>
      <c r="K11" s="20" t="s">
        <v>8</v>
      </c>
      <c r="L11" s="20">
        <v>89</v>
      </c>
      <c r="M11" s="20">
        <v>25</v>
      </c>
      <c r="N11" s="20">
        <v>59</v>
      </c>
      <c r="O11" s="20">
        <v>173</v>
      </c>
      <c r="P11" s="15"/>
      <c r="Q11" s="20" t="s">
        <v>8</v>
      </c>
      <c r="R11" s="20">
        <v>89</v>
      </c>
      <c r="S11" s="20">
        <v>25</v>
      </c>
      <c r="T11" s="20">
        <v>59</v>
      </c>
      <c r="U11" s="20">
        <v>173</v>
      </c>
    </row>
    <row r="17" spans="2:21" ht="15" x14ac:dyDescent="0.2">
      <c r="B17" s="29" t="s">
        <v>16</v>
      </c>
      <c r="C17" s="16"/>
      <c r="D17" s="29" t="s">
        <v>1</v>
      </c>
      <c r="E17" s="29"/>
      <c r="F17" s="29"/>
      <c r="G17" s="29"/>
      <c r="H17" s="16"/>
      <c r="I17" s="16"/>
      <c r="J17" s="15"/>
      <c r="K17" s="29" t="s">
        <v>25</v>
      </c>
      <c r="L17" s="29" t="s">
        <v>19</v>
      </c>
      <c r="M17" s="29"/>
      <c r="N17" s="29"/>
      <c r="O17" s="16"/>
      <c r="P17" s="15"/>
      <c r="Q17" s="29" t="s">
        <v>25</v>
      </c>
      <c r="R17" s="29" t="s">
        <v>19</v>
      </c>
      <c r="S17" s="29"/>
      <c r="T17" s="29"/>
      <c r="U17" s="16"/>
    </row>
    <row r="18" spans="2:21" ht="28" x14ac:dyDescent="0.2">
      <c r="B18" s="29"/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 t="s">
        <v>7</v>
      </c>
      <c r="I18" s="16" t="s">
        <v>8</v>
      </c>
      <c r="J18" s="15"/>
      <c r="K18" s="29"/>
      <c r="L18" s="21" t="s">
        <v>20</v>
      </c>
      <c r="M18" s="21" t="s">
        <v>21</v>
      </c>
      <c r="N18" s="16" t="s">
        <v>22</v>
      </c>
      <c r="O18" s="16" t="s">
        <v>8</v>
      </c>
      <c r="P18" s="15"/>
      <c r="Q18" s="29"/>
      <c r="R18" s="21" t="s">
        <v>20</v>
      </c>
      <c r="S18" s="21" t="s">
        <v>21</v>
      </c>
      <c r="T18" s="16" t="s">
        <v>22</v>
      </c>
      <c r="U18" s="16" t="s">
        <v>8</v>
      </c>
    </row>
    <row r="19" spans="2:21" ht="15" x14ac:dyDescent="0.2">
      <c r="B19" s="17" t="s">
        <v>9</v>
      </c>
      <c r="C19" s="17"/>
      <c r="D19" s="17"/>
      <c r="E19" s="17"/>
      <c r="F19" s="17"/>
      <c r="G19" s="17"/>
      <c r="H19" s="17"/>
      <c r="I19" s="17"/>
      <c r="J19" s="15"/>
      <c r="K19" s="17" t="s">
        <v>1</v>
      </c>
      <c r="L19" s="17"/>
      <c r="M19" s="17"/>
      <c r="N19" s="17"/>
      <c r="O19" s="17"/>
      <c r="P19" s="15"/>
      <c r="Q19" s="17" t="s">
        <v>23</v>
      </c>
      <c r="R19" s="17"/>
      <c r="S19" s="17"/>
      <c r="T19" s="17"/>
      <c r="U19" s="17"/>
    </row>
    <row r="20" spans="2:21" ht="15" x14ac:dyDescent="0.2">
      <c r="B20" s="18" t="s">
        <v>10</v>
      </c>
      <c r="C20" s="18">
        <v>0</v>
      </c>
      <c r="D20" s="19">
        <v>4</v>
      </c>
      <c r="E20" s="19">
        <v>10</v>
      </c>
      <c r="F20" s="19">
        <v>18</v>
      </c>
      <c r="G20" s="19">
        <v>3</v>
      </c>
      <c r="H20" s="19">
        <v>0</v>
      </c>
      <c r="I20" s="19">
        <v>35</v>
      </c>
      <c r="J20" s="15"/>
      <c r="K20" s="22" t="s">
        <v>2</v>
      </c>
      <c r="L20" s="18">
        <v>0</v>
      </c>
      <c r="M20" s="19">
        <v>0</v>
      </c>
      <c r="N20" s="19">
        <v>0</v>
      </c>
      <c r="O20" s="19">
        <v>0</v>
      </c>
      <c r="P20" s="15"/>
      <c r="Q20" s="18" t="s">
        <v>10</v>
      </c>
      <c r="R20" s="18">
        <v>7</v>
      </c>
      <c r="S20" s="19">
        <v>1</v>
      </c>
      <c r="T20" s="19">
        <v>5</v>
      </c>
      <c r="U20" s="19">
        <v>13</v>
      </c>
    </row>
    <row r="21" spans="2:21" ht="15" x14ac:dyDescent="0.2">
      <c r="B21" s="18" t="s">
        <v>11</v>
      </c>
      <c r="C21" s="18">
        <v>0</v>
      </c>
      <c r="D21" s="19">
        <v>1</v>
      </c>
      <c r="E21" s="19">
        <v>1</v>
      </c>
      <c r="F21" s="19">
        <v>0</v>
      </c>
      <c r="G21" s="19">
        <v>0</v>
      </c>
      <c r="H21" s="19">
        <v>0</v>
      </c>
      <c r="I21" s="19">
        <v>2</v>
      </c>
      <c r="J21" s="15"/>
      <c r="K21" s="23" t="s">
        <v>24</v>
      </c>
      <c r="L21" s="18">
        <v>0</v>
      </c>
      <c r="M21" s="19">
        <v>0</v>
      </c>
      <c r="N21" s="19">
        <v>0</v>
      </c>
      <c r="O21" s="19">
        <v>0</v>
      </c>
      <c r="P21" s="15"/>
      <c r="Q21" s="18" t="s">
        <v>11</v>
      </c>
      <c r="R21" s="18">
        <v>0</v>
      </c>
      <c r="S21" s="19">
        <v>0</v>
      </c>
      <c r="T21" s="19">
        <v>0</v>
      </c>
      <c r="U21" s="19">
        <v>0</v>
      </c>
    </row>
    <row r="22" spans="2:21" ht="15" x14ac:dyDescent="0.2">
      <c r="B22" s="18" t="s">
        <v>12</v>
      </c>
      <c r="C22" s="18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5"/>
      <c r="K22" s="22" t="s">
        <v>4</v>
      </c>
      <c r="L22" s="18">
        <v>1</v>
      </c>
      <c r="M22" s="19">
        <v>1</v>
      </c>
      <c r="N22" s="19">
        <v>3</v>
      </c>
      <c r="O22" s="19">
        <v>5</v>
      </c>
      <c r="P22" s="15"/>
      <c r="Q22" s="18" t="s">
        <v>12</v>
      </c>
      <c r="R22" s="18">
        <v>0</v>
      </c>
      <c r="S22" s="19">
        <v>0</v>
      </c>
      <c r="T22" s="19">
        <v>0</v>
      </c>
      <c r="U22" s="19">
        <v>0</v>
      </c>
    </row>
    <row r="23" spans="2:21" ht="15" x14ac:dyDescent="0.2">
      <c r="B23" s="18" t="s">
        <v>13</v>
      </c>
      <c r="C23" s="18">
        <v>0</v>
      </c>
      <c r="D23" s="19">
        <v>0</v>
      </c>
      <c r="E23" s="19">
        <v>1</v>
      </c>
      <c r="F23" s="19">
        <v>0</v>
      </c>
      <c r="G23" s="19">
        <v>0</v>
      </c>
      <c r="H23" s="19">
        <v>0</v>
      </c>
      <c r="I23" s="19">
        <v>1</v>
      </c>
      <c r="J23" s="15"/>
      <c r="K23" s="22" t="s">
        <v>5</v>
      </c>
      <c r="L23" s="18">
        <v>7</v>
      </c>
      <c r="M23" s="19">
        <v>0</v>
      </c>
      <c r="N23" s="19">
        <v>1</v>
      </c>
      <c r="O23" s="19">
        <v>8</v>
      </c>
      <c r="P23" s="15"/>
      <c r="Q23" s="18" t="s">
        <v>13</v>
      </c>
      <c r="R23" s="18">
        <v>0</v>
      </c>
      <c r="S23" s="19">
        <v>0</v>
      </c>
      <c r="T23" s="19">
        <v>0</v>
      </c>
      <c r="U23" s="19">
        <v>0</v>
      </c>
    </row>
    <row r="24" spans="2:21" ht="15" x14ac:dyDescent="0.2">
      <c r="B24" s="18" t="s">
        <v>14</v>
      </c>
      <c r="C24" s="18">
        <v>0</v>
      </c>
      <c r="D24" s="19">
        <v>0</v>
      </c>
      <c r="E24" s="19">
        <v>1</v>
      </c>
      <c r="F24" s="19">
        <v>1</v>
      </c>
      <c r="G24" s="19">
        <v>0</v>
      </c>
      <c r="H24" s="19">
        <v>0</v>
      </c>
      <c r="I24" s="19">
        <v>2</v>
      </c>
      <c r="J24" s="15"/>
      <c r="K24" s="22" t="s">
        <v>6</v>
      </c>
      <c r="L24" s="18">
        <v>0</v>
      </c>
      <c r="M24" s="19">
        <v>0</v>
      </c>
      <c r="N24" s="19">
        <v>1</v>
      </c>
      <c r="O24" s="19">
        <v>1</v>
      </c>
      <c r="P24" s="15"/>
      <c r="Q24" s="18" t="s">
        <v>14</v>
      </c>
      <c r="R24" s="18">
        <v>1</v>
      </c>
      <c r="S24" s="19">
        <v>0</v>
      </c>
      <c r="T24" s="19">
        <v>0</v>
      </c>
      <c r="U24" s="19">
        <v>1</v>
      </c>
    </row>
    <row r="25" spans="2:21" ht="15" x14ac:dyDescent="0.2">
      <c r="B25" s="18" t="s">
        <v>15</v>
      </c>
      <c r="C25" s="18">
        <v>0</v>
      </c>
      <c r="D25" s="19">
        <v>0</v>
      </c>
      <c r="E25" s="19">
        <v>1</v>
      </c>
      <c r="F25" s="19">
        <v>3</v>
      </c>
      <c r="G25" s="19">
        <v>2</v>
      </c>
      <c r="H25" s="19">
        <v>0</v>
      </c>
      <c r="I25" s="19">
        <v>6</v>
      </c>
      <c r="J25" s="15"/>
      <c r="K25" s="22" t="s">
        <v>7</v>
      </c>
      <c r="L25" s="18">
        <v>0</v>
      </c>
      <c r="M25" s="19">
        <v>0</v>
      </c>
      <c r="N25" s="19">
        <v>0</v>
      </c>
      <c r="O25" s="19">
        <v>0</v>
      </c>
      <c r="P25" s="15"/>
      <c r="Q25" s="18" t="s">
        <v>15</v>
      </c>
      <c r="R25" s="18">
        <v>0</v>
      </c>
      <c r="S25" s="19">
        <v>0</v>
      </c>
      <c r="T25" s="19">
        <v>0</v>
      </c>
      <c r="U25" s="19">
        <v>0</v>
      </c>
    </row>
    <row r="26" spans="2:21" ht="15" x14ac:dyDescent="0.2">
      <c r="B26" s="20" t="s">
        <v>8</v>
      </c>
      <c r="C26" s="20">
        <v>0</v>
      </c>
      <c r="D26" s="20">
        <v>5</v>
      </c>
      <c r="E26" s="20">
        <v>14</v>
      </c>
      <c r="F26" s="20">
        <v>22</v>
      </c>
      <c r="G26" s="20">
        <v>5</v>
      </c>
      <c r="H26" s="20">
        <v>0</v>
      </c>
      <c r="I26" s="20">
        <v>46</v>
      </c>
      <c r="J26" s="15"/>
      <c r="K26" s="20" t="s">
        <v>8</v>
      </c>
      <c r="L26" s="20">
        <v>8</v>
      </c>
      <c r="M26" s="20">
        <v>1</v>
      </c>
      <c r="N26" s="20">
        <v>5</v>
      </c>
      <c r="O26" s="20">
        <v>14</v>
      </c>
      <c r="P26" s="15"/>
      <c r="Q26" s="20" t="s">
        <v>8</v>
      </c>
      <c r="R26" s="20">
        <v>8</v>
      </c>
      <c r="S26" s="20">
        <v>1</v>
      </c>
      <c r="T26" s="20">
        <v>5</v>
      </c>
      <c r="U26" s="20">
        <v>14</v>
      </c>
    </row>
    <row r="31" spans="2:21" x14ac:dyDescent="0.15">
      <c r="B31" t="s">
        <v>34</v>
      </c>
      <c r="D31" t="s">
        <v>35</v>
      </c>
      <c r="K31" t="s">
        <v>35</v>
      </c>
    </row>
    <row r="33" spans="2:12" x14ac:dyDescent="0.15">
      <c r="B33" t="s">
        <v>26</v>
      </c>
      <c r="C33">
        <f>(178+35)</f>
        <v>213</v>
      </c>
      <c r="D33">
        <f>(725+120)</f>
        <v>845</v>
      </c>
      <c r="E33">
        <f>SUM(C33:D33)</f>
        <v>1058</v>
      </c>
      <c r="K33" t="s">
        <v>26</v>
      </c>
      <c r="L33">
        <f>(725+120)</f>
        <v>845</v>
      </c>
    </row>
    <row r="34" spans="2:12" x14ac:dyDescent="0.15">
      <c r="B34" t="s">
        <v>27</v>
      </c>
      <c r="C34">
        <f>(53+0)</f>
        <v>53</v>
      </c>
      <c r="D34">
        <f>(59+7)</f>
        <v>66</v>
      </c>
      <c r="E34">
        <f>SUM(C34:D34)</f>
        <v>119</v>
      </c>
      <c r="K34" t="s">
        <v>27</v>
      </c>
      <c r="L34">
        <f>(59+7)</f>
        <v>66</v>
      </c>
    </row>
    <row r="35" spans="2:12" x14ac:dyDescent="0.15">
      <c r="B35" t="s">
        <v>28</v>
      </c>
      <c r="C35">
        <f>(56+1)</f>
        <v>57</v>
      </c>
      <c r="D35">
        <f>(231+4)</f>
        <v>235</v>
      </c>
      <c r="E35">
        <f>SUM(C35:D35)</f>
        <v>292</v>
      </c>
      <c r="K35" t="s">
        <v>28</v>
      </c>
      <c r="L35">
        <f>(231+4)</f>
        <v>235</v>
      </c>
    </row>
    <row r="39" spans="2:12" x14ac:dyDescent="0.15">
      <c r="B39">
        <v>2019</v>
      </c>
    </row>
    <row r="40" spans="2:12" x14ac:dyDescent="0.15">
      <c r="B40" t="s">
        <v>26</v>
      </c>
      <c r="C40">
        <f>(1021+175)</f>
        <v>1196</v>
      </c>
      <c r="D40">
        <f>(127+17)</f>
        <v>144</v>
      </c>
      <c r="E40">
        <f>SUM(C40:D40)</f>
        <v>1340</v>
      </c>
      <c r="F40">
        <v>1058</v>
      </c>
      <c r="G40">
        <f>(1058-1340)/1340</f>
        <v>-0.21044776119402986</v>
      </c>
      <c r="H40" t="s">
        <v>36</v>
      </c>
    </row>
    <row r="41" spans="2:12" x14ac:dyDescent="0.15">
      <c r="B41" t="s">
        <v>27</v>
      </c>
      <c r="C41">
        <f>(196+10)</f>
        <v>206</v>
      </c>
      <c r="D41">
        <f>(18+1)</f>
        <v>19</v>
      </c>
      <c r="E41">
        <f>SUM(C41:D41)</f>
        <v>225</v>
      </c>
      <c r="F41">
        <v>119</v>
      </c>
      <c r="G41">
        <f>(119-225)/119</f>
        <v>-0.89075630252100846</v>
      </c>
      <c r="H41" t="s">
        <v>37</v>
      </c>
    </row>
    <row r="42" spans="2:12" x14ac:dyDescent="0.15">
      <c r="B42" t="s">
        <v>28</v>
      </c>
      <c r="C42">
        <f>(327+7)</f>
        <v>334</v>
      </c>
      <c r="D42" s="24">
        <f>(31+0)</f>
        <v>31</v>
      </c>
      <c r="E42">
        <f>SUM(C42:D42)</f>
        <v>365</v>
      </c>
      <c r="F42">
        <v>292</v>
      </c>
      <c r="G42">
        <f>(292-365)/365</f>
        <v>-0.2</v>
      </c>
      <c r="H42" t="s">
        <v>38</v>
      </c>
    </row>
  </sheetData>
  <mergeCells count="12">
    <mergeCell ref="R2:T2"/>
    <mergeCell ref="L17:N17"/>
    <mergeCell ref="R17:T17"/>
    <mergeCell ref="B2:B3"/>
    <mergeCell ref="B17:B18"/>
    <mergeCell ref="K2:K3"/>
    <mergeCell ref="K17:K18"/>
    <mergeCell ref="Q2:Q3"/>
    <mergeCell ref="Q17:Q18"/>
    <mergeCell ref="D2:G2"/>
    <mergeCell ref="D17:G17"/>
    <mergeCell ref="L2:N2"/>
  </mergeCells>
  <pageMargins left="0.7" right="0.7" top="0.75" bottom="0.75" header="0.3" footer="0.3"/>
  <ignoredErrors>
    <ignoredError sqref="D3 D18 K6 K2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</vt:lpstr>
      <vt:lpstr>2019</vt:lpstr>
      <vt:lpstr>Jan-Mar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2021-01-15T10:34:11Z</dcterms:created>
  <dcterms:modified xsi:type="dcterms:W3CDTF">2021-01-27T21:24:09Z</dcterms:modified>
</cp:coreProperties>
</file>