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Proyecto_obras_metalmecanicas\"/>
    </mc:Choice>
  </mc:AlternateContent>
  <xr:revisionPtr revIDLastSave="0" documentId="13_ncr:1_{422678C2-1BA4-4411-AFCD-A75CB36535FE}" xr6:coauthVersionLast="47" xr6:coauthVersionMax="47" xr10:uidLastSave="{00000000-0000-0000-0000-000000000000}"/>
  <bookViews>
    <workbookView xWindow="28680" yWindow="-120" windowWidth="29040" windowHeight="15720" xr2:uid="{B6BB3C77-FF5E-4662-A89C-6EA3C0FB13C4}"/>
  </bookViews>
  <sheets>
    <sheet name="data" sheetId="1" r:id="rId1"/>
    <sheet name="programado" sheetId="7" r:id="rId2"/>
    <sheet name="ejecutado" sheetId="8" r:id="rId3"/>
    <sheet name="resumen" sheetId="9" r:id="rId4"/>
    <sheet name="proyecto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6" l="1"/>
  <c r="I6" i="6" s="1"/>
  <c r="G5" i="6"/>
  <c r="I5" i="6" s="1"/>
  <c r="G4" i="6"/>
  <c r="I4" i="6" s="1"/>
  <c r="G3" i="6"/>
  <c r="I3" i="6" s="1"/>
  <c r="G2" i="6"/>
  <c r="I2" i="6" s="1"/>
  <c r="C4" i="1"/>
  <c r="I4" i="1" s="1"/>
  <c r="K4" i="1" s="1"/>
  <c r="C5" i="1"/>
  <c r="I5" i="1" s="1"/>
  <c r="K5" i="1" s="1"/>
  <c r="C6" i="1"/>
  <c r="C7" i="1"/>
  <c r="C8" i="1"/>
  <c r="I8" i="1" s="1"/>
  <c r="C9" i="1"/>
  <c r="I9" i="1" s="1"/>
  <c r="C10" i="1"/>
  <c r="I10" i="1" s="1"/>
  <c r="K10" i="1" s="1"/>
  <c r="C11" i="1"/>
  <c r="I11" i="1" s="1"/>
  <c r="K11" i="1" s="1"/>
  <c r="C12" i="1"/>
  <c r="I12" i="1" s="1"/>
  <c r="K12" i="1" s="1"/>
  <c r="C13" i="1"/>
  <c r="C14" i="1"/>
  <c r="I14" i="1" s="1"/>
  <c r="C15" i="1"/>
  <c r="I15" i="1" s="1"/>
  <c r="C16" i="1"/>
  <c r="I16" i="1" s="1"/>
  <c r="K16" i="1" s="1"/>
  <c r="C17" i="1"/>
  <c r="I17" i="1" s="1"/>
  <c r="K17" i="1" s="1"/>
  <c r="C18" i="1"/>
  <c r="I18" i="1" s="1"/>
  <c r="K18" i="1" s="1"/>
  <c r="C19" i="1"/>
  <c r="C20" i="1"/>
  <c r="I20" i="1" s="1"/>
  <c r="C21" i="1"/>
  <c r="I21" i="1" s="1"/>
  <c r="K21" i="1" s="1"/>
  <c r="C22" i="1"/>
  <c r="I22" i="1" s="1"/>
  <c r="C23" i="1"/>
  <c r="C24" i="1"/>
  <c r="C25" i="1"/>
  <c r="I25" i="1" s="1"/>
  <c r="C26" i="1"/>
  <c r="C27" i="1"/>
  <c r="C28" i="1"/>
  <c r="I28" i="1" s="1"/>
  <c r="C29" i="1"/>
  <c r="I29" i="1" s="1"/>
  <c r="C30" i="1"/>
  <c r="I30" i="1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" i="8"/>
  <c r="H1" i="1"/>
  <c r="C3" i="1"/>
  <c r="I3" i="1" s="1"/>
  <c r="K3" i="1" s="1"/>
  <c r="F1" i="9" l="1"/>
  <c r="I5" i="8"/>
  <c r="I6" i="8"/>
  <c r="I7" i="8"/>
  <c r="I6" i="1" s="1"/>
  <c r="I8" i="8"/>
  <c r="I7" i="1" s="1"/>
  <c r="I9" i="8"/>
  <c r="I10" i="8"/>
  <c r="I12" i="8"/>
  <c r="I13" i="8"/>
  <c r="I14" i="8"/>
  <c r="I15" i="8"/>
  <c r="I13" i="1" s="1"/>
  <c r="I16" i="8"/>
  <c r="I17" i="8"/>
  <c r="I19" i="8"/>
  <c r="I20" i="8"/>
  <c r="I21" i="8"/>
  <c r="I22" i="8"/>
  <c r="I19" i="1" s="1"/>
  <c r="I23" i="8"/>
  <c r="I25" i="8"/>
  <c r="I26" i="8"/>
  <c r="I27" i="8"/>
  <c r="I23" i="1" s="1"/>
  <c r="I28" i="8"/>
  <c r="I24" i="1" s="1"/>
  <c r="I29" i="8"/>
  <c r="I31" i="8"/>
  <c r="I26" i="1" s="1"/>
  <c r="I32" i="8"/>
  <c r="I27" i="1" s="1"/>
  <c r="I33" i="8"/>
  <c r="I34" i="8"/>
  <c r="I35" i="8"/>
  <c r="I4" i="8"/>
  <c r="H35" i="8"/>
  <c r="H34" i="8"/>
  <c r="H33" i="8"/>
  <c r="H32" i="8"/>
  <c r="H31" i="8"/>
  <c r="H29" i="8"/>
  <c r="H28" i="8"/>
  <c r="H27" i="8"/>
  <c r="H26" i="8"/>
  <c r="H25" i="8"/>
  <c r="H23" i="8"/>
  <c r="H22" i="8"/>
  <c r="H21" i="8"/>
  <c r="H20" i="8"/>
  <c r="H19" i="8"/>
  <c r="H17" i="8"/>
  <c r="H16" i="8"/>
  <c r="H15" i="8"/>
  <c r="H14" i="8"/>
  <c r="H13" i="8"/>
  <c r="H12" i="8"/>
  <c r="H10" i="8"/>
  <c r="H9" i="8"/>
  <c r="H8" i="8"/>
  <c r="H7" i="8"/>
  <c r="H6" i="8"/>
  <c r="H5" i="8"/>
  <c r="H4" i="8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X30" i="7" s="1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N30" i="7" s="1"/>
  <c r="AO31" i="7"/>
  <c r="AP31" i="7"/>
  <c r="AQ31" i="7"/>
  <c r="AR31" i="7"/>
  <c r="AS31" i="7"/>
  <c r="AT31" i="7"/>
  <c r="AU31" i="7"/>
  <c r="AV31" i="7"/>
  <c r="AW31" i="7"/>
  <c r="AX31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H32" i="7"/>
  <c r="H33" i="7"/>
  <c r="H34" i="7"/>
  <c r="H35" i="7"/>
  <c r="H31" i="7"/>
  <c r="G32" i="7"/>
  <c r="G33" i="7"/>
  <c r="G34" i="7"/>
  <c r="G35" i="7"/>
  <c r="G31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H26" i="7"/>
  <c r="H27" i="7"/>
  <c r="H28" i="7"/>
  <c r="H29" i="7"/>
  <c r="H25" i="7"/>
  <c r="G26" i="7"/>
  <c r="G27" i="7"/>
  <c r="G28" i="7"/>
  <c r="G29" i="7"/>
  <c r="G25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H20" i="7"/>
  <c r="H21" i="7"/>
  <c r="H22" i="7"/>
  <c r="H23" i="7"/>
  <c r="H19" i="7"/>
  <c r="G20" i="7"/>
  <c r="G21" i="7"/>
  <c r="G22" i="7"/>
  <c r="G23" i="7"/>
  <c r="G19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H12" i="7"/>
  <c r="H13" i="7"/>
  <c r="H14" i="7"/>
  <c r="H15" i="7"/>
  <c r="H16" i="7"/>
  <c r="H17" i="7"/>
  <c r="G13" i="7"/>
  <c r="G14" i="7"/>
  <c r="G15" i="7"/>
  <c r="G16" i="7"/>
  <c r="G17" i="7"/>
  <c r="G12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H5" i="7"/>
  <c r="H6" i="7"/>
  <c r="H7" i="7"/>
  <c r="H8" i="7"/>
  <c r="H9" i="7"/>
  <c r="H10" i="7"/>
  <c r="H4" i="7"/>
  <c r="G4" i="7"/>
  <c r="G5" i="7"/>
  <c r="G6" i="7"/>
  <c r="G7" i="7"/>
  <c r="G8" i="7"/>
  <c r="G9" i="7"/>
  <c r="G10" i="7"/>
  <c r="E3" i="6"/>
  <c r="E4" i="6"/>
  <c r="E5" i="6"/>
  <c r="E6" i="6"/>
  <c r="E2" i="6"/>
  <c r="H3" i="1"/>
  <c r="J3" i="1" s="1"/>
  <c r="D126" i="9" l="1"/>
  <c r="D125" i="9"/>
  <c r="D124" i="9"/>
  <c r="D123" i="9"/>
  <c r="D122" i="9"/>
  <c r="D121" i="9"/>
  <c r="D120" i="9"/>
  <c r="D119" i="9"/>
  <c r="D118" i="9"/>
  <c r="D117" i="9"/>
  <c r="D127" i="9"/>
  <c r="D109" i="9"/>
  <c r="D107" i="9"/>
  <c r="D106" i="9"/>
  <c r="D104" i="9"/>
  <c r="D108" i="9"/>
  <c r="D92" i="9"/>
  <c r="D91" i="9"/>
  <c r="D90" i="9"/>
  <c r="D93" i="9"/>
  <c r="D89" i="9"/>
  <c r="D88" i="9"/>
  <c r="D70" i="9"/>
  <c r="D69" i="9"/>
  <c r="D68" i="9"/>
  <c r="D67" i="9"/>
  <c r="D65" i="9"/>
  <c r="D34" i="9"/>
  <c r="D44" i="9"/>
  <c r="D43" i="9"/>
  <c r="D11" i="9"/>
  <c r="D42" i="9"/>
  <c r="D41" i="9"/>
  <c r="D40" i="9"/>
  <c r="D39" i="9"/>
  <c r="D38" i="9"/>
  <c r="D6" i="9"/>
  <c r="D37" i="9"/>
  <c r="D5" i="9"/>
  <c r="D36" i="9"/>
  <c r="D35" i="9"/>
  <c r="J30" i="8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J24" i="8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J11" i="8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J3" i="8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J18" i="8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AT18" i="7"/>
  <c r="AD18" i="7"/>
  <c r="N18" i="7"/>
  <c r="R11" i="7"/>
  <c r="AM18" i="7"/>
  <c r="W18" i="7"/>
  <c r="AJ3" i="7"/>
  <c r="T3" i="7"/>
  <c r="AX11" i="7"/>
  <c r="AH11" i="7"/>
  <c r="AN18" i="7"/>
  <c r="X18" i="7"/>
  <c r="U3" i="7"/>
  <c r="AC3" i="7"/>
  <c r="AS3" i="7"/>
  <c r="AU3" i="7"/>
  <c r="AE3" i="7"/>
  <c r="O3" i="7"/>
  <c r="AO3" i="7"/>
  <c r="I3" i="7"/>
  <c r="AI3" i="7"/>
  <c r="S3" i="7"/>
  <c r="AI18" i="7"/>
  <c r="S18" i="7"/>
  <c r="AS18" i="7"/>
  <c r="AC18" i="7"/>
  <c r="M18" i="7"/>
  <c r="X3" i="7"/>
  <c r="AX3" i="7"/>
  <c r="AH3" i="7"/>
  <c r="R3" i="7"/>
  <c r="AS11" i="7"/>
  <c r="AC11" i="7"/>
  <c r="M11" i="7"/>
  <c r="AX18" i="7"/>
  <c r="AH18" i="7"/>
  <c r="R18" i="7"/>
  <c r="AR18" i="7"/>
  <c r="AB18" i="7"/>
  <c r="L18" i="7"/>
  <c r="V30" i="7"/>
  <c r="M3" i="7"/>
  <c r="AM3" i="7"/>
  <c r="W3" i="7"/>
  <c r="AW3" i="7"/>
  <c r="AG3" i="7"/>
  <c r="Q3" i="7"/>
  <c r="AW18" i="7"/>
  <c r="AG18" i="7"/>
  <c r="Q18" i="7"/>
  <c r="AQ18" i="7"/>
  <c r="AA18" i="7"/>
  <c r="K18" i="7"/>
  <c r="AN3" i="7"/>
  <c r="AB3" i="7"/>
  <c r="AV3" i="7"/>
  <c r="AF3" i="7"/>
  <c r="P3" i="7"/>
  <c r="AL18" i="7"/>
  <c r="V18" i="7"/>
  <c r="AV18" i="7"/>
  <c r="AF18" i="7"/>
  <c r="P18" i="7"/>
  <c r="AP18" i="7"/>
  <c r="Z18" i="7"/>
  <c r="J18" i="7"/>
  <c r="AN24" i="7"/>
  <c r="AJ30" i="7"/>
  <c r="T30" i="7"/>
  <c r="AA3" i="7"/>
  <c r="K3" i="7"/>
  <c r="AK3" i="7"/>
  <c r="AK18" i="7"/>
  <c r="U18" i="7"/>
  <c r="AO18" i="7"/>
  <c r="Y18" i="7"/>
  <c r="I18" i="7"/>
  <c r="AI30" i="7"/>
  <c r="N3" i="7"/>
  <c r="AO11" i="7"/>
  <c r="Y11" i="7"/>
  <c r="I11" i="7"/>
  <c r="AT3" i="7"/>
  <c r="AM11" i="7"/>
  <c r="W11" i="7"/>
  <c r="AL24" i="7"/>
  <c r="V24" i="7"/>
  <c r="AJ24" i="7"/>
  <c r="T24" i="7"/>
  <c r="AL30" i="7"/>
  <c r="AD3" i="7"/>
  <c r="AN11" i="7"/>
  <c r="X11" i="7"/>
  <c r="AR11" i="7"/>
  <c r="AB11" i="7"/>
  <c r="L11" i="7"/>
  <c r="AL11" i="7"/>
  <c r="V11" i="7"/>
  <c r="H30" i="7"/>
  <c r="L3" i="7"/>
  <c r="J3" i="7"/>
  <c r="H11" i="7"/>
  <c r="AW11" i="7"/>
  <c r="AG11" i="7"/>
  <c r="Q11" i="7"/>
  <c r="AQ11" i="7"/>
  <c r="AA11" i="7"/>
  <c r="K11" i="7"/>
  <c r="AK11" i="7"/>
  <c r="U11" i="7"/>
  <c r="AJ18" i="7"/>
  <c r="T18" i="7"/>
  <c r="X24" i="7"/>
  <c r="Y3" i="7"/>
  <c r="AV11" i="7"/>
  <c r="AF11" i="7"/>
  <c r="P11" i="7"/>
  <c r="AP11" i="7"/>
  <c r="Z11" i="7"/>
  <c r="J11" i="7"/>
  <c r="AJ11" i="7"/>
  <c r="T11" i="7"/>
  <c r="AR3" i="7"/>
  <c r="AU11" i="7"/>
  <c r="AE11" i="7"/>
  <c r="O11" i="7"/>
  <c r="AI11" i="7"/>
  <c r="S11" i="7"/>
  <c r="Z3" i="7"/>
  <c r="AT11" i="7"/>
  <c r="AD11" i="7"/>
  <c r="N11" i="7"/>
  <c r="H24" i="7"/>
  <c r="AP3" i="7"/>
  <c r="AL3" i="7"/>
  <c r="V3" i="7"/>
  <c r="AQ3" i="7"/>
  <c r="H3" i="7"/>
  <c r="AU18" i="7"/>
  <c r="AE18" i="7"/>
  <c r="O18" i="7"/>
  <c r="AI24" i="7"/>
  <c r="S24" i="7"/>
  <c r="S30" i="7"/>
  <c r="AX24" i="7"/>
  <c r="AH24" i="7"/>
  <c r="R24" i="7"/>
  <c r="AX30" i="7"/>
  <c r="AH30" i="7"/>
  <c r="R30" i="7"/>
  <c r="AW24" i="7"/>
  <c r="AG24" i="7"/>
  <c r="Q24" i="7"/>
  <c r="AW30" i="7"/>
  <c r="AG30" i="7"/>
  <c r="Q30" i="7"/>
  <c r="AV24" i="7"/>
  <c r="AF24" i="7"/>
  <c r="P24" i="7"/>
  <c r="AV30" i="7"/>
  <c r="AF30" i="7"/>
  <c r="P30" i="7"/>
  <c r="AU24" i="7"/>
  <c r="AE24" i="7"/>
  <c r="O24" i="7"/>
  <c r="AU30" i="7"/>
  <c r="AE30" i="7"/>
  <c r="O30" i="7"/>
  <c r="AT30" i="7"/>
  <c r="AD30" i="7"/>
  <c r="N30" i="7"/>
  <c r="AS24" i="7"/>
  <c r="AC24" i="7"/>
  <c r="M24" i="7"/>
  <c r="AS30" i="7"/>
  <c r="AC30" i="7"/>
  <c r="M30" i="7"/>
  <c r="AR24" i="7"/>
  <c r="AB24" i="7"/>
  <c r="L24" i="7"/>
  <c r="AR30" i="7"/>
  <c r="AB30" i="7"/>
  <c r="L30" i="7"/>
  <c r="AQ24" i="7"/>
  <c r="AA24" i="7"/>
  <c r="K24" i="7"/>
  <c r="K30" i="7"/>
  <c r="AP24" i="7"/>
  <c r="Z24" i="7"/>
  <c r="J24" i="7"/>
  <c r="AP30" i="7"/>
  <c r="Z30" i="7"/>
  <c r="J30" i="7"/>
  <c r="AO24" i="7"/>
  <c r="Y24" i="7"/>
  <c r="I24" i="7"/>
  <c r="AO30" i="7"/>
  <c r="Y30" i="7"/>
  <c r="I30" i="7"/>
  <c r="AT24" i="7"/>
  <c r="AD24" i="7"/>
  <c r="N24" i="7"/>
  <c r="H18" i="7"/>
  <c r="AM24" i="7"/>
  <c r="W24" i="7"/>
  <c r="AK24" i="7"/>
  <c r="U24" i="7"/>
  <c r="AM30" i="7"/>
  <c r="W30" i="7"/>
  <c r="AQ30" i="7"/>
  <c r="AA30" i="7"/>
  <c r="AK30" i="7"/>
  <c r="U30" i="7"/>
  <c r="H19" i="1"/>
  <c r="J19" i="1" s="1"/>
  <c r="K19" i="1" s="1"/>
  <c r="H28" i="1"/>
  <c r="J28" i="1" s="1"/>
  <c r="K28" i="1" s="1"/>
  <c r="H18" i="1"/>
  <c r="J18" i="1" s="1"/>
  <c r="H29" i="1"/>
  <c r="J29" i="1" s="1"/>
  <c r="K29" i="1" s="1"/>
  <c r="H27" i="1"/>
  <c r="J27" i="1" s="1"/>
  <c r="K27" i="1" s="1"/>
  <c r="H25" i="1"/>
  <c r="J25" i="1" s="1"/>
  <c r="K25" i="1" s="1"/>
  <c r="H23" i="1"/>
  <c r="J23" i="1" s="1"/>
  <c r="K23" i="1" s="1"/>
  <c r="H21" i="1"/>
  <c r="J21" i="1" s="1"/>
  <c r="H17" i="1"/>
  <c r="J17" i="1" s="1"/>
  <c r="H30" i="1"/>
  <c r="J30" i="1" s="1"/>
  <c r="K30" i="1" s="1"/>
  <c r="H26" i="1"/>
  <c r="J26" i="1" s="1"/>
  <c r="K26" i="1" s="1"/>
  <c r="H24" i="1"/>
  <c r="J24" i="1" s="1"/>
  <c r="K24" i="1" s="1"/>
  <c r="H22" i="1"/>
  <c r="J22" i="1" s="1"/>
  <c r="K22" i="1" s="1"/>
  <c r="H20" i="1"/>
  <c r="J20" i="1" s="1"/>
  <c r="K20" i="1" s="1"/>
  <c r="H16" i="1"/>
  <c r="J16" i="1" s="1"/>
  <c r="H12" i="1"/>
  <c r="J12" i="1" s="1"/>
  <c r="H15" i="1"/>
  <c r="J15" i="1" s="1"/>
  <c r="K15" i="1" s="1"/>
  <c r="H13" i="1"/>
  <c r="J13" i="1" s="1"/>
  <c r="K13" i="1" s="1"/>
  <c r="H11" i="1"/>
  <c r="J11" i="1" s="1"/>
  <c r="H14" i="1"/>
  <c r="J14" i="1" s="1"/>
  <c r="K14" i="1" s="1"/>
  <c r="H10" i="1"/>
  <c r="J10" i="1" s="1"/>
  <c r="H9" i="1"/>
  <c r="J9" i="1" s="1"/>
  <c r="K9" i="1" s="1"/>
  <c r="H5" i="1"/>
  <c r="J5" i="1" s="1"/>
  <c r="H8" i="1"/>
  <c r="J8" i="1" s="1"/>
  <c r="K8" i="1" s="1"/>
  <c r="H7" i="1"/>
  <c r="J7" i="1" s="1"/>
  <c r="K7" i="1" s="1"/>
  <c r="H6" i="1"/>
  <c r="J6" i="1" s="1"/>
  <c r="K6" i="1" s="1"/>
  <c r="H4" i="1"/>
  <c r="J4" i="1" s="1"/>
  <c r="AP3" i="8" l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H2" i="6"/>
  <c r="J2" i="6" s="1"/>
  <c r="K2" i="6" s="1"/>
  <c r="D32" i="9"/>
  <c r="D33" i="9"/>
  <c r="Z18" i="8"/>
  <c r="D71" i="9"/>
  <c r="U11" i="8"/>
  <c r="D45" i="9"/>
  <c r="AE24" i="8"/>
  <c r="D94" i="9"/>
  <c r="AJ30" i="8"/>
  <c r="D110" i="9"/>
  <c r="D26" i="9"/>
  <c r="D18" i="9"/>
  <c r="D21" i="9"/>
  <c r="D31" i="9"/>
  <c r="D27" i="9"/>
  <c r="D22" i="9"/>
  <c r="D12" i="9"/>
  <c r="D7" i="9"/>
  <c r="D28" i="9"/>
  <c r="D23" i="9"/>
  <c r="D2" i="9"/>
  <c r="D13" i="9"/>
  <c r="D8" i="9"/>
  <c r="D29" i="9"/>
  <c r="D3" i="9"/>
  <c r="D24" i="9"/>
  <c r="D14" i="9"/>
  <c r="D30" i="9"/>
  <c r="D9" i="9"/>
  <c r="D4" i="9"/>
  <c r="D25" i="9"/>
  <c r="D15" i="9"/>
  <c r="D20" i="9"/>
  <c r="D16" i="9"/>
  <c r="D19" i="9"/>
  <c r="D10" i="9"/>
  <c r="D17" i="9"/>
  <c r="AF24" i="8" l="1"/>
  <c r="D95" i="9"/>
  <c r="V11" i="8"/>
  <c r="D46" i="9"/>
  <c r="AK30" i="8"/>
  <c r="D111" i="9"/>
  <c r="AA18" i="8"/>
  <c r="D72" i="9"/>
  <c r="W11" i="8" l="1"/>
  <c r="D47" i="9"/>
  <c r="AL30" i="8"/>
  <c r="D112" i="9"/>
  <c r="AB18" i="8"/>
  <c r="D73" i="9"/>
  <c r="AG24" i="8"/>
  <c r="D96" i="9"/>
  <c r="AH24" i="8" l="1"/>
  <c r="D97" i="9"/>
  <c r="AM30" i="8"/>
  <c r="D113" i="9"/>
  <c r="AC18" i="8"/>
  <c r="D74" i="9"/>
  <c r="X11" i="8"/>
  <c r="D48" i="9"/>
  <c r="Y11" i="8" l="1"/>
  <c r="D49" i="9"/>
  <c r="AD18" i="8"/>
  <c r="D75" i="9"/>
  <c r="AN30" i="8"/>
  <c r="D115" i="9" s="1"/>
  <c r="D114" i="9"/>
  <c r="AI24" i="8"/>
  <c r="D98" i="9"/>
  <c r="AJ24" i="8" l="1"/>
  <c r="D99" i="9"/>
  <c r="AO30" i="8"/>
  <c r="AE18" i="8"/>
  <c r="D76" i="9"/>
  <c r="Z11" i="8"/>
  <c r="D50" i="9"/>
  <c r="AP30" i="8" l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H6" i="6"/>
  <c r="J6" i="6" s="1"/>
  <c r="K6" i="6" s="1"/>
  <c r="D116" i="9"/>
  <c r="AA11" i="8"/>
  <c r="D51" i="9"/>
  <c r="AF18" i="8"/>
  <c r="D77" i="9"/>
  <c r="AK24" i="8"/>
  <c r="D100" i="9"/>
  <c r="I30" i="8" l="1"/>
  <c r="AG18" i="8"/>
  <c r="D78" i="9"/>
  <c r="AL24" i="8"/>
  <c r="D101" i="9"/>
  <c r="AB11" i="8"/>
  <c r="D52" i="9"/>
  <c r="AC11" i="8" l="1"/>
  <c r="D53" i="9"/>
  <c r="AM24" i="8"/>
  <c r="D102" i="9"/>
  <c r="AH18" i="8"/>
  <c r="D79" i="9"/>
  <c r="AI18" i="8" l="1"/>
  <c r="D80" i="9"/>
  <c r="AN24" i="8"/>
  <c r="AO24" i="8" s="1"/>
  <c r="D103" i="9"/>
  <c r="AD11" i="8"/>
  <c r="D54" i="9"/>
  <c r="AP24" i="8" l="1"/>
  <c r="AQ24" i="8" s="1"/>
  <c r="AR24" i="8" s="1"/>
  <c r="AS24" i="8" s="1"/>
  <c r="AT24" i="8" s="1"/>
  <c r="AU24" i="8" s="1"/>
  <c r="AV24" i="8" s="1"/>
  <c r="AW24" i="8" s="1"/>
  <c r="AX24" i="8" s="1"/>
  <c r="AY24" i="8" s="1"/>
  <c r="AZ24" i="8" s="1"/>
  <c r="H5" i="6"/>
  <c r="J5" i="6" s="1"/>
  <c r="K5" i="6" s="1"/>
  <c r="D105" i="9"/>
  <c r="AE11" i="8"/>
  <c r="D55" i="9"/>
  <c r="AJ18" i="8"/>
  <c r="D81" i="9"/>
  <c r="I24" i="8" l="1"/>
  <c r="AK18" i="8"/>
  <c r="D82" i="9"/>
  <c r="AF11" i="8"/>
  <c r="D56" i="9"/>
  <c r="AG11" i="8" l="1"/>
  <c r="D57" i="9"/>
  <c r="AL18" i="8"/>
  <c r="D83" i="9"/>
  <c r="AM18" i="8" l="1"/>
  <c r="D84" i="9"/>
  <c r="AH11" i="8"/>
  <c r="D58" i="9"/>
  <c r="AI11" i="8" l="1"/>
  <c r="D59" i="9"/>
  <c r="AN18" i="8"/>
  <c r="D85" i="9"/>
  <c r="AO18" i="8" l="1"/>
  <c r="D86" i="9"/>
  <c r="AJ11" i="8"/>
  <c r="D60" i="9"/>
  <c r="AP18" i="8" l="1"/>
  <c r="AQ18" i="8" s="1"/>
  <c r="AR18" i="8" s="1"/>
  <c r="AS18" i="8" s="1"/>
  <c r="AT18" i="8" s="1"/>
  <c r="AU18" i="8" s="1"/>
  <c r="AV18" i="8" s="1"/>
  <c r="AW18" i="8" s="1"/>
  <c r="AX18" i="8" s="1"/>
  <c r="AY18" i="8" s="1"/>
  <c r="AZ18" i="8" s="1"/>
  <c r="I18" i="8" s="1"/>
  <c r="H4" i="6"/>
  <c r="J4" i="6" s="1"/>
  <c r="K4" i="6" s="1"/>
  <c r="D87" i="9"/>
  <c r="AK11" i="8"/>
  <c r="D61" i="9"/>
  <c r="AL11" i="8" l="1"/>
  <c r="D62" i="9"/>
  <c r="AM11" i="8" l="1"/>
  <c r="D63" i="9"/>
  <c r="AN11" i="8" l="1"/>
  <c r="AO11" i="8" s="1"/>
  <c r="D64" i="9"/>
  <c r="AP11" i="8" l="1"/>
  <c r="AQ11" i="8" s="1"/>
  <c r="AR11" i="8" s="1"/>
  <c r="AS11" i="8" s="1"/>
  <c r="AT11" i="8" s="1"/>
  <c r="AU11" i="8" s="1"/>
  <c r="AV11" i="8" s="1"/>
  <c r="AW11" i="8" s="1"/>
  <c r="AX11" i="8" s="1"/>
  <c r="AY11" i="8" s="1"/>
  <c r="AZ11" i="8" s="1"/>
  <c r="I11" i="8" s="1"/>
  <c r="H3" i="6"/>
  <c r="J3" i="6" s="1"/>
  <c r="K3" i="6" s="1"/>
  <c r="D66" i="9"/>
</calcChain>
</file>

<file path=xl/sharedStrings.xml><?xml version="1.0" encoding="utf-8"?>
<sst xmlns="http://schemas.openxmlformats.org/spreadsheetml/2006/main" count="145" uniqueCount="58">
  <si>
    <t>Nombre Tarea</t>
  </si>
  <si>
    <t>Fecha Inicio</t>
  </si>
  <si>
    <t>Fecha Fin</t>
  </si>
  <si>
    <t>Duración (días)</t>
  </si>
  <si>
    <t>Costo (USD)</t>
  </si>
  <si>
    <t>Diseño de planos</t>
  </si>
  <si>
    <t>Compra de materiales</t>
  </si>
  <si>
    <t>Preparación del terreno</t>
  </si>
  <si>
    <t>Instalación de cimientos</t>
  </si>
  <si>
    <t>Montaje de estructura</t>
  </si>
  <si>
    <t>Instalación de cubierta</t>
  </si>
  <si>
    <t>Pintura y acabados</t>
  </si>
  <si>
    <t>Corte de planchas</t>
  </si>
  <si>
    <t>Conformado de piezas</t>
  </si>
  <si>
    <t>Soldadura de tanques</t>
  </si>
  <si>
    <t>Pruebas de estanqueidad</t>
  </si>
  <si>
    <t>Pintura anticorrosiva</t>
  </si>
  <si>
    <t>Transporte e instalación</t>
  </si>
  <si>
    <t>Diseño de soportes</t>
  </si>
  <si>
    <t>Fabricación de vigas</t>
  </si>
  <si>
    <t>Instalación de rieles</t>
  </si>
  <si>
    <t>Montaje de puente grúa</t>
  </si>
  <si>
    <t>Pruebas de funcionamiento</t>
  </si>
  <si>
    <t>Diagnóstico de fallas</t>
  </si>
  <si>
    <t>Desmontaje de piezas</t>
  </si>
  <si>
    <t>Reparación de motor</t>
  </si>
  <si>
    <t>Reemplazo de componentes</t>
  </si>
  <si>
    <t>Diseño del sistema</t>
  </si>
  <si>
    <t>Compra de equipos</t>
  </si>
  <si>
    <t>Instalación de ductos</t>
  </si>
  <si>
    <t>Montaje de ventiladores</t>
  </si>
  <si>
    <t>Pruebas del sistema</t>
  </si>
  <si>
    <t>proyecto_id</t>
  </si>
  <si>
    <t>nombre_proyecto</t>
  </si>
  <si>
    <t>Construcción de Estructura Metálica para Nave Industrial</t>
  </si>
  <si>
    <t>Fabricación de Tanques de Almacenamiento</t>
  </si>
  <si>
    <t>Montaje de Puente Grúa</t>
  </si>
  <si>
    <t>Reparación de Maquinaria Pesada</t>
  </si>
  <si>
    <t>Instalación de Sistema de Ventilación Industrial</t>
  </si>
  <si>
    <t>Estado</t>
  </si>
  <si>
    <t>Planeado</t>
  </si>
  <si>
    <t>Ejecutado</t>
  </si>
  <si>
    <t>inicio_proyecto</t>
  </si>
  <si>
    <t>fin_proyecto</t>
  </si>
  <si>
    <t>duracion_proyecto</t>
  </si>
  <si>
    <t>costo_proyecto</t>
  </si>
  <si>
    <t>peso %</t>
  </si>
  <si>
    <t>Programado</t>
  </si>
  <si>
    <t>Fecha</t>
  </si>
  <si>
    <t>programdo</t>
  </si>
  <si>
    <t>ejecutado</t>
  </si>
  <si>
    <t>Avnce</t>
  </si>
  <si>
    <t>Diferencia</t>
  </si>
  <si>
    <t>clave</t>
  </si>
  <si>
    <t>Costo Planeado</t>
  </si>
  <si>
    <t>Costo Ejecutado</t>
  </si>
  <si>
    <t>Costo Real</t>
  </si>
  <si>
    <t>Peso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</si>
</sst>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04040"/>
      <name val="Segoe UI"/>
      <family val="2"/>
    </font>
    <font>
      <sz val="10"/>
      <color rgb="FF404040"/>
      <name val="Segoe U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vertical="center" wrapText="1"/>
    </xf>
    <xf numFmtId="14" fontId="0" fillId="0" borderId="0" xfId="0" applyNumberFormat="1"/>
    <xf numFmtId="14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vertical="center"/>
    </xf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horizontal="left" vertical="center"/>
    </xf>
    <xf numFmtId="10" fontId="0" fillId="0" borderId="0" xfId="0" applyNumberFormat="1"/>
    <xf numFmtId="10" fontId="4" fillId="0" borderId="0" xfId="1" applyNumberFormat="1" applyFont="1"/>
    <xf numFmtId="0" fontId="0" fillId="0" borderId="0" xfId="0" applyAlignment="1">
      <alignment horizontal="center" vertical="center"/>
    </xf>
    <xf numFmtId="165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0" fillId="3" borderId="1" xfId="0" applyFont="1" applyFill="1" applyBorder="1"/>
    <xf numFmtId="0" fontId="0" fillId="3" borderId="2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0" fillId="3" borderId="3" xfId="0" applyFont="1" applyFill="1" applyBorder="1"/>
    <xf numFmtId="14" fontId="0" fillId="3" borderId="4" xfId="0" applyNumberFormat="1" applyFont="1" applyFill="1" applyBorder="1"/>
    <xf numFmtId="14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3" xfId="0" applyFont="1" applyBorder="1"/>
    <xf numFmtId="14" fontId="0" fillId="0" borderId="4" xfId="0" applyNumberFormat="1" applyFont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14" fontId="0" fillId="3" borderId="8" xfId="0" applyNumberFormat="1" applyFont="1" applyFill="1" applyBorder="1"/>
    <xf numFmtId="14" fontId="0" fillId="3" borderId="1" xfId="0" applyNumberFormat="1" applyFont="1" applyFill="1" applyBorder="1"/>
    <xf numFmtId="10" fontId="0" fillId="3" borderId="5" xfId="1" applyNumberFormat="1" applyFont="1" applyFill="1" applyBorder="1"/>
    <xf numFmtId="10" fontId="0" fillId="0" borderId="5" xfId="1" applyNumberFormat="1" applyFont="1" applyBorder="1"/>
    <xf numFmtId="10" fontId="0" fillId="3" borderId="1" xfId="1" applyNumberFormat="1" applyFont="1" applyFill="1" applyBorder="1"/>
  </cellXfs>
  <cellStyles count="2">
    <cellStyle name="Normal" xfId="0" builtinId="0"/>
    <cellStyle name="Porcentaje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Segoe UI"/>
        <family val="2"/>
        <scheme val="none"/>
      </font>
      <numFmt numFmtId="165" formatCode="dd/mm/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Segoe UI"/>
        <family val="2"/>
        <scheme val="none"/>
      </font>
      <numFmt numFmtId="165" formatCode="dd/mm/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18E1E4-8091-4A76-9525-8D131718ECCA}" name="tbl_tareas" displayName="tbl_tareas" ref="A2:L30" totalsRowShown="0" headerRowDxfId="13">
  <autoFilter ref="A2:L30" xr:uid="{7918E1E4-8091-4A76-9525-8D131718ECCA}"/>
  <tableColumns count="12">
    <tableColumn id="1" xr3:uid="{67B00E3C-0065-4693-80A0-7872C31B196C}" name="proyecto_id"/>
    <tableColumn id="2" xr3:uid="{8E06B881-1DAA-46B4-AEA3-B1013B7AD753}" name="Nombre Tarea" dataDxfId="12"/>
    <tableColumn id="3" xr3:uid="{F8BF8C27-CA68-476A-925D-3D16167C0575}" name="clave" dataDxfId="11">
      <calculatedColumnFormula>A3&amp;B3</calculatedColumnFormula>
    </tableColumn>
    <tableColumn id="4" xr3:uid="{DBBA8661-FEEF-440C-892E-A16A67EFCE6F}" name="Fecha Inicio" dataDxfId="10"/>
    <tableColumn id="5" xr3:uid="{3466E355-414D-47EC-B112-2A834E7F4EF3}" name="Fecha Fin" dataDxfId="9"/>
    <tableColumn id="6" xr3:uid="{5FB6A287-EAFB-42CC-AC69-3ED36EB977B9}" name="Duración (días)" dataDxfId="8"/>
    <tableColumn id="7" xr3:uid="{AC44C5B5-1B7D-4E90-A811-B09A08D03EFD}" name="Costo (USD)" dataDxfId="7"/>
    <tableColumn id="8" xr3:uid="{FF5205B4-6676-4B7A-8854-7B4F90E580B3}" name="Planeado" dataDxfId="6" dataCellStyle="Porcentaje">
      <calculatedColumnFormula>IF((H$1-$D3+1)/($E3-$D3+1)&gt;0,IF((H$1-$D3+1)/($E3-$D3+1)&lt;1,(H$1-$D3+1)/($E3-$D3+1),1),0)</calculatedColumnFormula>
    </tableColumn>
    <tableColumn id="9" xr3:uid="{F9BC8D65-8861-4AB6-B3D1-BCAF343316D1}" name="Ejecutado" dataDxfId="5" dataCellStyle="Porcentaje">
      <calculatedColumnFormula>VLOOKUP(C3,ejecutado!$C$2:$I$35,7,FALSE)</calculatedColumnFormula>
    </tableColumn>
    <tableColumn id="10" xr3:uid="{F8E28A70-D727-44F5-8DCD-400F766F3639}" name="Diferencia" dataDxfId="4">
      <calculatedColumnFormula>I3-H3</calculatedColumnFormula>
    </tableColumn>
    <tableColumn id="11" xr3:uid="{4BF7CC6C-C788-4046-9DF5-1171ECC8350E}" name="Estado" dataDxfId="3">
      <calculatedColumnFormula>IF(I3=1,"Terminada",IF(AND(I3&gt;0,J3&lt;0),"En ejecución con retraso",IF(AND(I3&gt;0,J3&gt;0),"En ejecución con adelanto","Sin iniciar")))</calculatedColumnFormula>
    </tableColumn>
    <tableColumn id="12" xr3:uid="{43ACF79A-4921-42C9-BAFB-92364A7735E6}" name="Peso 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B34FDE-D130-432C-A9D1-3AE2E446F689}" name="tbl_resumen" displayName="tbl_resumen" ref="A1:D127" totalsRowShown="0">
  <autoFilter ref="A1:D127" xr:uid="{8FB34FDE-D130-432C-A9D1-3AE2E446F689}"/>
  <tableColumns count="4">
    <tableColumn id="1" xr3:uid="{216BE879-D85C-4ACA-B644-CB4C13D6BB01}" name="Fecha" dataDxfId="2"/>
    <tableColumn id="2" xr3:uid="{23FF6286-9856-48C5-9E80-C1BCE031E316}" name="proyecto_id"/>
    <tableColumn id="3" xr3:uid="{071B9F03-AE7D-4BF7-A5A9-81BE1394BC2C}" name="programdo" dataDxfId="1" dataCellStyle="Porcentaje"/>
    <tableColumn id="4" xr3:uid="{D18FBED0-C928-4CB6-8FA5-4A364F359408}" name="ejecutado" dataDxfId="0" dataCellStyle="Porcentaje">
      <calculatedColumnFormula>IF(A2&lt;=$F$1,HLOOKUP(A2,ejecutado!$J$1:$AZ$30,30,FALSE),"")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6C44-42B9-4B6A-9396-6DA6ACB9F7A1}">
  <sheetPr codeName="Hoja1"/>
  <dimension ref="A1:M30"/>
  <sheetViews>
    <sheetView tabSelected="1" workbookViewId="0">
      <selection activeCell="L26" sqref="L26:L30"/>
    </sheetView>
  </sheetViews>
  <sheetFormatPr baseColWidth="10" defaultRowHeight="14.4" x14ac:dyDescent="0.3"/>
  <cols>
    <col min="1" max="1" width="13.21875" customWidth="1"/>
    <col min="2" max="2" width="24.5546875" bestFit="1" customWidth="1"/>
    <col min="3" max="3" width="24.5546875" customWidth="1"/>
    <col min="4" max="4" width="13.109375" customWidth="1"/>
    <col min="5" max="5" width="11" customWidth="1"/>
    <col min="6" max="6" width="16.109375" customWidth="1"/>
    <col min="7" max="7" width="13.33203125" customWidth="1"/>
    <col min="9" max="9" width="23.109375" bestFit="1" customWidth="1"/>
    <col min="10" max="10" width="11.6640625" customWidth="1"/>
    <col min="11" max="11" width="23.5546875" bestFit="1" customWidth="1"/>
  </cols>
  <sheetData>
    <row r="1" spans="1:13" x14ac:dyDescent="0.3">
      <c r="H1" s="2">
        <f ca="1">TODAY()+3</f>
        <v>45708</v>
      </c>
    </row>
    <row r="2" spans="1:13" ht="15" x14ac:dyDescent="0.3">
      <c r="A2" t="s">
        <v>32</v>
      </c>
      <c r="B2" s="13" t="s">
        <v>0</v>
      </c>
      <c r="C2" s="13" t="s">
        <v>53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40</v>
      </c>
      <c r="I2" s="13" t="s">
        <v>41</v>
      </c>
      <c r="J2" s="13" t="s">
        <v>52</v>
      </c>
      <c r="K2" s="13" t="s">
        <v>39</v>
      </c>
      <c r="L2" s="4" t="s">
        <v>57</v>
      </c>
    </row>
    <row r="3" spans="1:13" ht="15" x14ac:dyDescent="0.3">
      <c r="A3">
        <v>1</v>
      </c>
      <c r="B3" s="6" t="s">
        <v>5</v>
      </c>
      <c r="C3" s="6" t="str">
        <f>A3&amp;B3</f>
        <v>1Diseño de planos</v>
      </c>
      <c r="D3" s="14">
        <v>45678</v>
      </c>
      <c r="E3" s="14">
        <v>45682</v>
      </c>
      <c r="F3" s="1">
        <v>5</v>
      </c>
      <c r="G3" s="1">
        <v>2000</v>
      </c>
      <c r="H3" s="9">
        <f t="shared" ref="H3:H30" ca="1" si="0">IF((H$1-$D3+1)/($E3-$D3+1)&gt;0,IF((H$1-$D3+1)/($E3-$D3+1)&lt;1,(H$1-$D3+1)/($E3-$D3+1),1),0)</f>
        <v>1</v>
      </c>
      <c r="I3" s="8">
        <f>VLOOKUP(C3,ejecutado!$C$2:$I$35,7,FALSE)</f>
        <v>1</v>
      </c>
      <c r="J3" s="11">
        <f ca="1">I3-H3</f>
        <v>0</v>
      </c>
      <c r="K3" s="2" t="str">
        <f t="shared" ref="K3:K30" si="1">IF(I3=1,"Terminada",IF(AND(I3&gt;0,J3&lt;0),"En ejecución con retraso",IF(AND(I3&gt;0,J3&gt;0),"En ejecución con adelanto","Sin iniciar")))</f>
        <v>Terminada</v>
      </c>
      <c r="L3" s="11">
        <v>3.0769230769230771E-2</v>
      </c>
      <c r="M3" s="2"/>
    </row>
    <row r="4" spans="1:13" ht="15" x14ac:dyDescent="0.3">
      <c r="A4">
        <v>1</v>
      </c>
      <c r="B4" s="6" t="s">
        <v>6</v>
      </c>
      <c r="C4" s="6" t="str">
        <f t="shared" ref="C4:C30" si="2">A4&amp;B4</f>
        <v>1Compra de materiales</v>
      </c>
      <c r="D4" s="14">
        <v>45683</v>
      </c>
      <c r="E4" s="14">
        <v>45687</v>
      </c>
      <c r="F4" s="1">
        <v>5</v>
      </c>
      <c r="G4" s="1">
        <v>15000</v>
      </c>
      <c r="H4" s="9">
        <f t="shared" ca="1" si="0"/>
        <v>1</v>
      </c>
      <c r="I4" s="8">
        <f>VLOOKUP(C4,ejecutado!$C$2:$I$35,7,FALSE)</f>
        <v>1.0000000000000002</v>
      </c>
      <c r="J4" s="11">
        <f t="shared" ref="J4:J30" ca="1" si="3">I4-H4</f>
        <v>0</v>
      </c>
      <c r="K4" s="2" t="str">
        <f t="shared" si="1"/>
        <v>Terminada</v>
      </c>
      <c r="L4" s="11">
        <v>0.23076923076923078</v>
      </c>
      <c r="M4" s="2"/>
    </row>
    <row r="5" spans="1:13" ht="15" x14ac:dyDescent="0.3">
      <c r="A5">
        <v>1</v>
      </c>
      <c r="B5" s="6" t="s">
        <v>7</v>
      </c>
      <c r="C5" s="6" t="str">
        <f t="shared" si="2"/>
        <v>1Preparación del terreno</v>
      </c>
      <c r="D5" s="14">
        <v>45685</v>
      </c>
      <c r="E5" s="14">
        <v>45692</v>
      </c>
      <c r="F5" s="1">
        <v>5</v>
      </c>
      <c r="G5" s="1">
        <v>5000</v>
      </c>
      <c r="H5" s="9">
        <f t="shared" ca="1" si="0"/>
        <v>1</v>
      </c>
      <c r="I5" s="8">
        <f>VLOOKUP(C5,ejecutado!$C$2:$I$35,7,FALSE)</f>
        <v>1.0000000000000002</v>
      </c>
      <c r="J5" s="11">
        <f t="shared" ca="1" si="3"/>
        <v>0</v>
      </c>
      <c r="K5" s="2" t="str">
        <f t="shared" si="1"/>
        <v>Terminada</v>
      </c>
      <c r="L5" s="11">
        <v>7.6923076923076927E-2</v>
      </c>
      <c r="M5" s="2"/>
    </row>
    <row r="6" spans="1:13" ht="15" x14ac:dyDescent="0.3">
      <c r="A6">
        <v>1</v>
      </c>
      <c r="B6" s="6" t="s">
        <v>8</v>
      </c>
      <c r="C6" s="6" t="str">
        <f t="shared" si="2"/>
        <v>1Instalación de cimientos</v>
      </c>
      <c r="D6" s="14">
        <v>45692</v>
      </c>
      <c r="E6" s="14">
        <v>45697</v>
      </c>
      <c r="F6" s="1">
        <v>5</v>
      </c>
      <c r="G6" s="1">
        <v>8000</v>
      </c>
      <c r="H6" s="9">
        <f t="shared" ca="1" si="0"/>
        <v>1</v>
      </c>
      <c r="I6" s="8">
        <f>VLOOKUP(C6,ejecutado!$C$2:$I$35,7,FALSE)</f>
        <v>0.75</v>
      </c>
      <c r="J6" s="11">
        <f t="shared" ca="1" si="3"/>
        <v>-0.25</v>
      </c>
      <c r="K6" s="2" t="str">
        <f t="shared" ca="1" si="1"/>
        <v>En ejecución con retraso</v>
      </c>
      <c r="L6" s="11">
        <v>0.12307692307692308</v>
      </c>
      <c r="M6" s="2"/>
    </row>
    <row r="7" spans="1:13" ht="15" x14ac:dyDescent="0.3">
      <c r="A7">
        <v>1</v>
      </c>
      <c r="B7" s="6" t="s">
        <v>9</v>
      </c>
      <c r="C7" s="6" t="str">
        <f t="shared" si="2"/>
        <v>1Montaje de estructura</v>
      </c>
      <c r="D7" s="14">
        <v>45698</v>
      </c>
      <c r="E7" s="14">
        <v>45707</v>
      </c>
      <c r="F7" s="1">
        <v>10</v>
      </c>
      <c r="G7" s="1">
        <v>20000</v>
      </c>
      <c r="H7" s="9">
        <f t="shared" ca="1" si="0"/>
        <v>1</v>
      </c>
      <c r="I7" s="8">
        <f>VLOOKUP(C7,ejecutado!$C$2:$I$35,7,FALSE)</f>
        <v>0.02</v>
      </c>
      <c r="J7" s="11">
        <f t="shared" ca="1" si="3"/>
        <v>-0.98</v>
      </c>
      <c r="K7" s="2" t="str">
        <f t="shared" ca="1" si="1"/>
        <v>En ejecución con retraso</v>
      </c>
      <c r="L7" s="11">
        <v>0.30769230769230771</v>
      </c>
      <c r="M7" s="2"/>
    </row>
    <row r="8" spans="1:13" ht="15" x14ac:dyDescent="0.3">
      <c r="A8">
        <v>1</v>
      </c>
      <c r="B8" s="6" t="s">
        <v>10</v>
      </c>
      <c r="C8" s="6" t="str">
        <f t="shared" si="2"/>
        <v>1Instalación de cubierta</v>
      </c>
      <c r="D8" s="14">
        <v>45708</v>
      </c>
      <c r="E8" s="14">
        <v>45712</v>
      </c>
      <c r="F8" s="1">
        <v>5</v>
      </c>
      <c r="G8" s="1">
        <v>10000</v>
      </c>
      <c r="H8" s="9">
        <f t="shared" ca="1" si="0"/>
        <v>0.2</v>
      </c>
      <c r="I8" s="8">
        <f>VLOOKUP(C8,ejecutado!$C$2:$I$35,7,FALSE)</f>
        <v>0</v>
      </c>
      <c r="J8" s="11">
        <f t="shared" ca="1" si="3"/>
        <v>-0.2</v>
      </c>
      <c r="K8" s="2" t="str">
        <f t="shared" ca="1" si="1"/>
        <v>Sin iniciar</v>
      </c>
      <c r="L8" s="11">
        <v>0.15384615384615385</v>
      </c>
      <c r="M8" s="2"/>
    </row>
    <row r="9" spans="1:13" ht="15" x14ac:dyDescent="0.3">
      <c r="A9">
        <v>1</v>
      </c>
      <c r="B9" s="6" t="s">
        <v>11</v>
      </c>
      <c r="C9" s="6" t="str">
        <f t="shared" si="2"/>
        <v>1Pintura y acabados</v>
      </c>
      <c r="D9" s="14">
        <v>45713</v>
      </c>
      <c r="E9" s="14">
        <v>45717</v>
      </c>
      <c r="F9" s="1">
        <v>5</v>
      </c>
      <c r="G9" s="1">
        <v>5000</v>
      </c>
      <c r="H9" s="9">
        <f t="shared" ca="1" si="0"/>
        <v>0</v>
      </c>
      <c r="I9" s="8">
        <f>VLOOKUP(C9,ejecutado!$C$2:$I$35,7,FALSE)</f>
        <v>0</v>
      </c>
      <c r="J9" s="11">
        <f t="shared" ca="1" si="3"/>
        <v>0</v>
      </c>
      <c r="K9" s="2" t="str">
        <f t="shared" ca="1" si="1"/>
        <v>Sin iniciar</v>
      </c>
      <c r="L9" s="11">
        <v>7.6923076923076927E-2</v>
      </c>
      <c r="M9" s="2"/>
    </row>
    <row r="10" spans="1:13" ht="15" x14ac:dyDescent="0.3">
      <c r="A10">
        <v>2</v>
      </c>
      <c r="B10" s="5" t="s">
        <v>12</v>
      </c>
      <c r="C10" s="6" t="str">
        <f t="shared" si="2"/>
        <v>2Corte de planchas</v>
      </c>
      <c r="D10" s="15">
        <v>45688</v>
      </c>
      <c r="E10" s="15">
        <v>45690</v>
      </c>
      <c r="F10" s="5">
        <v>3</v>
      </c>
      <c r="G10" s="5">
        <v>3000</v>
      </c>
      <c r="H10" s="9">
        <f t="shared" ca="1" si="0"/>
        <v>1</v>
      </c>
      <c r="I10" s="8">
        <f>VLOOKUP(C10,ejecutado!$C$2:$I$35,7,FALSE)</f>
        <v>1</v>
      </c>
      <c r="J10" s="11">
        <f t="shared" ca="1" si="3"/>
        <v>0</v>
      </c>
      <c r="K10" s="2" t="str">
        <f t="shared" si="1"/>
        <v>Terminada</v>
      </c>
      <c r="L10" s="9">
        <v>9.6774193548387094E-2</v>
      </c>
    </row>
    <row r="11" spans="1:13" ht="15" x14ac:dyDescent="0.3">
      <c r="A11">
        <v>2</v>
      </c>
      <c r="B11" s="5" t="s">
        <v>13</v>
      </c>
      <c r="C11" s="6" t="str">
        <f t="shared" si="2"/>
        <v>2Conformado de piezas</v>
      </c>
      <c r="D11" s="15">
        <v>45691</v>
      </c>
      <c r="E11" s="15">
        <v>45694</v>
      </c>
      <c r="F11" s="5">
        <v>4</v>
      </c>
      <c r="G11" s="5">
        <v>4500</v>
      </c>
      <c r="H11" s="9">
        <f t="shared" ca="1" si="0"/>
        <v>1</v>
      </c>
      <c r="I11" s="8">
        <f>VLOOKUP(C11,ejecutado!$C$2:$I$35,7,FALSE)</f>
        <v>1.0000000000000002</v>
      </c>
      <c r="J11" s="11">
        <f t="shared" ca="1" si="3"/>
        <v>0</v>
      </c>
      <c r="K11" s="2" t="str">
        <f t="shared" si="1"/>
        <v>Terminada</v>
      </c>
      <c r="L11" s="9">
        <v>0.14516129032258066</v>
      </c>
    </row>
    <row r="12" spans="1:13" ht="15" x14ac:dyDescent="0.3">
      <c r="A12">
        <v>2</v>
      </c>
      <c r="B12" s="5" t="s">
        <v>14</v>
      </c>
      <c r="C12" s="6" t="str">
        <f t="shared" si="2"/>
        <v>2Soldadura de tanques</v>
      </c>
      <c r="D12" s="15">
        <v>45695</v>
      </c>
      <c r="E12" s="15">
        <v>45702</v>
      </c>
      <c r="F12" s="5">
        <v>8</v>
      </c>
      <c r="G12" s="5">
        <v>12000</v>
      </c>
      <c r="H12" s="9">
        <f t="shared" ca="1" si="0"/>
        <v>1</v>
      </c>
      <c r="I12" s="8">
        <f>VLOOKUP(C12,ejecutado!$C$2:$I$35,7,FALSE)</f>
        <v>1.0000000000000002</v>
      </c>
      <c r="J12" s="11">
        <f t="shared" ca="1" si="3"/>
        <v>0</v>
      </c>
      <c r="K12" s="2" t="str">
        <f t="shared" si="1"/>
        <v>Terminada</v>
      </c>
      <c r="L12" s="9">
        <v>0.38709677419354838</v>
      </c>
    </row>
    <row r="13" spans="1:13" ht="15" x14ac:dyDescent="0.3">
      <c r="A13">
        <v>2</v>
      </c>
      <c r="B13" s="5" t="s">
        <v>15</v>
      </c>
      <c r="C13" s="6" t="str">
        <f t="shared" si="2"/>
        <v>2Pruebas de estanqueidad</v>
      </c>
      <c r="D13" s="15">
        <v>45703</v>
      </c>
      <c r="E13" s="15">
        <v>45704</v>
      </c>
      <c r="F13" s="5">
        <v>2</v>
      </c>
      <c r="G13" s="5">
        <v>2000</v>
      </c>
      <c r="H13" s="9">
        <f t="shared" ca="1" si="0"/>
        <v>1</v>
      </c>
      <c r="I13" s="8">
        <f>VLOOKUP(C13,ejecutado!$C$2:$I$35,7,FALSE)</f>
        <v>0.66</v>
      </c>
      <c r="J13" s="11">
        <f t="shared" ca="1" si="3"/>
        <v>-0.33999999999999997</v>
      </c>
      <c r="K13" s="2" t="str">
        <f t="shared" ca="1" si="1"/>
        <v>En ejecución con retraso</v>
      </c>
      <c r="L13" s="9">
        <v>6.4516129032258063E-2</v>
      </c>
    </row>
    <row r="14" spans="1:13" ht="15" x14ac:dyDescent="0.3">
      <c r="A14">
        <v>2</v>
      </c>
      <c r="B14" s="5" t="s">
        <v>16</v>
      </c>
      <c r="C14" s="6" t="str">
        <f t="shared" si="2"/>
        <v>2Pintura anticorrosiva</v>
      </c>
      <c r="D14" s="15">
        <v>45705</v>
      </c>
      <c r="E14" s="15">
        <v>45707</v>
      </c>
      <c r="F14" s="5">
        <v>3</v>
      </c>
      <c r="G14" s="5">
        <v>3500</v>
      </c>
      <c r="H14" s="9">
        <f t="shared" ca="1" si="0"/>
        <v>1</v>
      </c>
      <c r="I14" s="8">
        <f>VLOOKUP(C14,ejecutado!$C$2:$I$35,7,FALSE)</f>
        <v>0</v>
      </c>
      <c r="J14" s="11">
        <f t="shared" ca="1" si="3"/>
        <v>-1</v>
      </c>
      <c r="K14" s="2" t="str">
        <f t="shared" ca="1" si="1"/>
        <v>Sin iniciar</v>
      </c>
      <c r="L14" s="9">
        <v>0.11290322580645161</v>
      </c>
    </row>
    <row r="15" spans="1:13" ht="15" x14ac:dyDescent="0.3">
      <c r="A15">
        <v>2</v>
      </c>
      <c r="B15" s="5" t="s">
        <v>17</v>
      </c>
      <c r="C15" s="6" t="str">
        <f t="shared" si="2"/>
        <v>2Transporte e instalación</v>
      </c>
      <c r="D15" s="15">
        <v>45708</v>
      </c>
      <c r="E15" s="15">
        <v>45712</v>
      </c>
      <c r="F15" s="5">
        <v>5</v>
      </c>
      <c r="G15" s="5">
        <v>6000</v>
      </c>
      <c r="H15" s="9">
        <f t="shared" ca="1" si="0"/>
        <v>0.2</v>
      </c>
      <c r="I15" s="8">
        <f>VLOOKUP(C15,ejecutado!$C$2:$I$35,7,FALSE)</f>
        <v>0</v>
      </c>
      <c r="J15" s="11">
        <f t="shared" ca="1" si="3"/>
        <v>-0.2</v>
      </c>
      <c r="K15" s="2" t="str">
        <f t="shared" ca="1" si="1"/>
        <v>Sin iniciar</v>
      </c>
      <c r="L15" s="9">
        <v>0.19354838709677419</v>
      </c>
    </row>
    <row r="16" spans="1:13" ht="15" x14ac:dyDescent="0.3">
      <c r="A16">
        <v>3</v>
      </c>
      <c r="B16" s="1" t="s">
        <v>18</v>
      </c>
      <c r="C16" s="6" t="str">
        <f t="shared" si="2"/>
        <v>3Diseño de soportes</v>
      </c>
      <c r="D16" s="14">
        <v>45693</v>
      </c>
      <c r="E16" s="14">
        <v>45695</v>
      </c>
      <c r="F16" s="1">
        <v>3</v>
      </c>
      <c r="G16" s="1">
        <v>1500</v>
      </c>
      <c r="H16" s="9">
        <f t="shared" ca="1" si="0"/>
        <v>1</v>
      </c>
      <c r="I16" s="8">
        <f>VLOOKUP(C16,ejecutado!$C$2:$I$35,7,FALSE)</f>
        <v>1</v>
      </c>
      <c r="J16" s="11">
        <f t="shared" ca="1" si="3"/>
        <v>0</v>
      </c>
      <c r="K16" s="2" t="str">
        <f t="shared" si="1"/>
        <v>Terminada</v>
      </c>
      <c r="L16" s="9">
        <v>5.6603773584905662E-2</v>
      </c>
    </row>
    <row r="17" spans="1:12" ht="15" x14ac:dyDescent="0.3">
      <c r="A17">
        <v>3</v>
      </c>
      <c r="B17" s="1" t="s">
        <v>19</v>
      </c>
      <c r="C17" s="6" t="str">
        <f t="shared" si="2"/>
        <v>3Fabricación de vigas</v>
      </c>
      <c r="D17" s="14">
        <v>45696</v>
      </c>
      <c r="E17" s="14">
        <v>45702</v>
      </c>
      <c r="F17" s="1">
        <v>7</v>
      </c>
      <c r="G17" s="1">
        <v>8000</v>
      </c>
      <c r="H17" s="9">
        <f t="shared" ca="1" si="0"/>
        <v>1</v>
      </c>
      <c r="I17" s="8">
        <f>VLOOKUP(C17,ejecutado!$C$2:$I$35,7,FALSE)</f>
        <v>1.0000000000000002</v>
      </c>
      <c r="J17" s="11">
        <f t="shared" ca="1" si="3"/>
        <v>0</v>
      </c>
      <c r="K17" s="2" t="str">
        <f t="shared" si="1"/>
        <v>Terminada</v>
      </c>
      <c r="L17" s="9">
        <v>0.30188679245283018</v>
      </c>
    </row>
    <row r="18" spans="1:12" ht="15" x14ac:dyDescent="0.3">
      <c r="A18">
        <v>3</v>
      </c>
      <c r="B18" s="1" t="s">
        <v>20</v>
      </c>
      <c r="C18" s="6" t="str">
        <f t="shared" si="2"/>
        <v>3Instalación de rieles</v>
      </c>
      <c r="D18" s="14">
        <v>45703</v>
      </c>
      <c r="E18" s="14">
        <v>45707</v>
      </c>
      <c r="F18" s="1">
        <v>5</v>
      </c>
      <c r="G18" s="1">
        <v>5000</v>
      </c>
      <c r="H18" s="9">
        <f t="shared" ca="1" si="0"/>
        <v>1</v>
      </c>
      <c r="I18" s="8">
        <f>VLOOKUP(C18,ejecutado!$C$2:$I$35,7,FALSE)</f>
        <v>1.0000000000000002</v>
      </c>
      <c r="J18" s="11">
        <f t="shared" ca="1" si="3"/>
        <v>0</v>
      </c>
      <c r="K18" s="2" t="str">
        <f t="shared" si="1"/>
        <v>Terminada</v>
      </c>
      <c r="L18" s="9">
        <v>0.18867924528301888</v>
      </c>
    </row>
    <row r="19" spans="1:12" ht="15" x14ac:dyDescent="0.3">
      <c r="A19">
        <v>3</v>
      </c>
      <c r="B19" s="1" t="s">
        <v>21</v>
      </c>
      <c r="C19" s="6" t="str">
        <f t="shared" si="2"/>
        <v>3Montaje de puente grúa</v>
      </c>
      <c r="D19" s="14">
        <v>45708</v>
      </c>
      <c r="E19" s="14">
        <v>45712</v>
      </c>
      <c r="F19" s="1">
        <v>5</v>
      </c>
      <c r="G19" s="1">
        <v>10000</v>
      </c>
      <c r="H19" s="9">
        <f t="shared" ca="1" si="0"/>
        <v>0.2</v>
      </c>
      <c r="I19" s="8">
        <f>VLOOKUP(C19,ejecutado!$C$2:$I$35,7,FALSE)</f>
        <v>7.0000000000000007E-2</v>
      </c>
      <c r="J19" s="11">
        <f t="shared" ca="1" si="3"/>
        <v>-0.13</v>
      </c>
      <c r="K19" s="2" t="str">
        <f t="shared" ca="1" si="1"/>
        <v>En ejecución con retraso</v>
      </c>
      <c r="L19" s="9">
        <v>0.37735849056603776</v>
      </c>
    </row>
    <row r="20" spans="1:12" ht="15" x14ac:dyDescent="0.3">
      <c r="A20">
        <v>3</v>
      </c>
      <c r="B20" s="5" t="s">
        <v>22</v>
      </c>
      <c r="C20" s="6" t="str">
        <f t="shared" si="2"/>
        <v>3Pruebas de funcionamiento</v>
      </c>
      <c r="D20" s="14">
        <v>45713</v>
      </c>
      <c r="E20" s="14">
        <v>45714</v>
      </c>
      <c r="F20" s="1">
        <v>2</v>
      </c>
      <c r="G20" s="1">
        <v>2000</v>
      </c>
      <c r="H20" s="9">
        <f t="shared" ca="1" si="0"/>
        <v>0</v>
      </c>
      <c r="I20" s="8">
        <f>VLOOKUP(C20,ejecutado!$C$2:$I$35,7,FALSE)</f>
        <v>0</v>
      </c>
      <c r="J20" s="11">
        <f t="shared" ca="1" si="3"/>
        <v>0</v>
      </c>
      <c r="K20" s="2" t="str">
        <f t="shared" ca="1" si="1"/>
        <v>Sin iniciar</v>
      </c>
      <c r="L20" s="9">
        <v>7.5471698113207544E-2</v>
      </c>
    </row>
    <row r="21" spans="1:12" ht="15" x14ac:dyDescent="0.3">
      <c r="A21">
        <v>4</v>
      </c>
      <c r="B21" s="6" t="s">
        <v>23</v>
      </c>
      <c r="C21" s="6" t="str">
        <f t="shared" si="2"/>
        <v>4Diagnóstico de fallas</v>
      </c>
      <c r="D21" s="14">
        <v>45698</v>
      </c>
      <c r="E21" s="14">
        <v>45699</v>
      </c>
      <c r="F21" s="1">
        <v>2</v>
      </c>
      <c r="G21" s="1">
        <v>1000</v>
      </c>
      <c r="H21" s="9">
        <f t="shared" ca="1" si="0"/>
        <v>1</v>
      </c>
      <c r="I21" s="8">
        <f>VLOOKUP(C21,ejecutado!$C$2:$I$35,7,FALSE)</f>
        <v>1</v>
      </c>
      <c r="J21" s="11">
        <f t="shared" ca="1" si="3"/>
        <v>0</v>
      </c>
      <c r="K21" s="2" t="str">
        <f t="shared" si="1"/>
        <v>Terminada</v>
      </c>
      <c r="L21" s="9">
        <v>7.407407407407407E-2</v>
      </c>
    </row>
    <row r="22" spans="1:12" ht="15" x14ac:dyDescent="0.3">
      <c r="A22">
        <v>4</v>
      </c>
      <c r="B22" s="6" t="s">
        <v>24</v>
      </c>
      <c r="C22" s="6" t="str">
        <f t="shared" si="2"/>
        <v>4Desmontaje de piezas</v>
      </c>
      <c r="D22" s="14">
        <v>45700</v>
      </c>
      <c r="E22" s="14">
        <v>45702</v>
      </c>
      <c r="F22" s="1">
        <v>3</v>
      </c>
      <c r="G22" s="1">
        <v>2000</v>
      </c>
      <c r="H22" s="9">
        <f t="shared" ca="1" si="0"/>
        <v>1</v>
      </c>
      <c r="I22" s="8">
        <f>VLOOKUP(C22,ejecutado!$C$2:$I$35,7,FALSE)</f>
        <v>0.92000000000000015</v>
      </c>
      <c r="J22" s="11">
        <f t="shared" ca="1" si="3"/>
        <v>-7.9999999999999849E-2</v>
      </c>
      <c r="K22" s="2" t="str">
        <f t="shared" ca="1" si="1"/>
        <v>En ejecución con retraso</v>
      </c>
      <c r="L22" s="9">
        <v>0.14814814814814814</v>
      </c>
    </row>
    <row r="23" spans="1:12" ht="15" x14ac:dyDescent="0.3">
      <c r="A23">
        <v>4</v>
      </c>
      <c r="B23" s="6" t="s">
        <v>25</v>
      </c>
      <c r="C23" s="6" t="str">
        <f t="shared" si="2"/>
        <v>4Reparación de motor</v>
      </c>
      <c r="D23" s="14">
        <v>45703</v>
      </c>
      <c r="E23" s="14">
        <v>45707</v>
      </c>
      <c r="F23" s="1">
        <v>5</v>
      </c>
      <c r="G23" s="1">
        <v>5000</v>
      </c>
      <c r="H23" s="9">
        <f t="shared" ca="1" si="0"/>
        <v>1</v>
      </c>
      <c r="I23" s="8">
        <f>VLOOKUP(C23,ejecutado!$C$2:$I$35,7,FALSE)</f>
        <v>0.74500000000000011</v>
      </c>
      <c r="J23" s="11">
        <f t="shared" ca="1" si="3"/>
        <v>-0.25499999999999989</v>
      </c>
      <c r="K23" s="2" t="str">
        <f t="shared" ca="1" si="1"/>
        <v>En ejecución con retraso</v>
      </c>
      <c r="L23" s="9">
        <v>0.37037037037037035</v>
      </c>
    </row>
    <row r="24" spans="1:12" ht="15" x14ac:dyDescent="0.3">
      <c r="A24">
        <v>4</v>
      </c>
      <c r="B24" s="6" t="s">
        <v>26</v>
      </c>
      <c r="C24" s="6" t="str">
        <f t="shared" si="2"/>
        <v>4Reemplazo de componentes</v>
      </c>
      <c r="D24" s="14">
        <v>45708</v>
      </c>
      <c r="E24" s="14">
        <v>45710</v>
      </c>
      <c r="F24" s="1">
        <v>3</v>
      </c>
      <c r="G24" s="1">
        <v>4000</v>
      </c>
      <c r="H24" s="9">
        <f t="shared" ca="1" si="0"/>
        <v>0.33333333333333331</v>
      </c>
      <c r="I24" s="8">
        <f>VLOOKUP(C24,ejecutado!$C$2:$I$35,7,FALSE)</f>
        <v>0.21000000000000002</v>
      </c>
      <c r="J24" s="11">
        <f t="shared" ca="1" si="3"/>
        <v>-0.12333333333333329</v>
      </c>
      <c r="K24" s="2" t="str">
        <f t="shared" ca="1" si="1"/>
        <v>En ejecución con retraso</v>
      </c>
      <c r="L24" s="9">
        <v>0.29629629629629628</v>
      </c>
    </row>
    <row r="25" spans="1:12" ht="15" x14ac:dyDescent="0.3">
      <c r="A25">
        <v>4</v>
      </c>
      <c r="B25" s="6" t="s">
        <v>22</v>
      </c>
      <c r="C25" s="6" t="str">
        <f t="shared" si="2"/>
        <v>4Pruebas de funcionamiento</v>
      </c>
      <c r="D25" s="14">
        <v>45711</v>
      </c>
      <c r="E25" s="14">
        <v>45712</v>
      </c>
      <c r="F25" s="1">
        <v>2</v>
      </c>
      <c r="G25" s="1">
        <v>1500</v>
      </c>
      <c r="H25" s="9">
        <f t="shared" ca="1" si="0"/>
        <v>0</v>
      </c>
      <c r="I25" s="8">
        <f>VLOOKUP(C25,ejecutado!$C$2:$I$35,7,FALSE)</f>
        <v>0</v>
      </c>
      <c r="J25" s="11">
        <f t="shared" ca="1" si="3"/>
        <v>0</v>
      </c>
      <c r="K25" s="2" t="str">
        <f t="shared" ca="1" si="1"/>
        <v>Sin iniciar</v>
      </c>
      <c r="L25" s="9">
        <v>0.1111111111111111</v>
      </c>
    </row>
    <row r="26" spans="1:12" ht="15" x14ac:dyDescent="0.3">
      <c r="A26">
        <v>5</v>
      </c>
      <c r="B26" s="1" t="s">
        <v>27</v>
      </c>
      <c r="C26" s="6" t="str">
        <f t="shared" si="2"/>
        <v>5Diseño del sistema</v>
      </c>
      <c r="D26" s="14">
        <v>45703</v>
      </c>
      <c r="E26" s="14">
        <v>45705</v>
      </c>
      <c r="F26" s="1">
        <v>3</v>
      </c>
      <c r="G26" s="1">
        <v>2000</v>
      </c>
      <c r="H26" s="9">
        <f t="shared" ca="1" si="0"/>
        <v>1</v>
      </c>
      <c r="I26" s="8">
        <f>VLOOKUP(C26,ejecutado!$C$2:$I$35,7,FALSE)</f>
        <v>0.8</v>
      </c>
      <c r="J26" s="11">
        <f t="shared" ca="1" si="3"/>
        <v>-0.19999999999999996</v>
      </c>
      <c r="K26" s="2" t="str">
        <f t="shared" ca="1" si="1"/>
        <v>En ejecución con retraso</v>
      </c>
      <c r="L26" s="9">
        <v>6.6666666666666666E-2</v>
      </c>
    </row>
    <row r="27" spans="1:12" ht="15" x14ac:dyDescent="0.3">
      <c r="A27">
        <v>5</v>
      </c>
      <c r="B27" s="1" t="s">
        <v>28</v>
      </c>
      <c r="C27" s="6" t="str">
        <f t="shared" si="2"/>
        <v>5Compra de equipos</v>
      </c>
      <c r="D27" s="14">
        <v>45706</v>
      </c>
      <c r="E27" s="14">
        <v>45709</v>
      </c>
      <c r="F27" s="1">
        <v>4</v>
      </c>
      <c r="G27" s="1">
        <v>12000</v>
      </c>
      <c r="H27" s="9">
        <f t="shared" ca="1" si="0"/>
        <v>0.75</v>
      </c>
      <c r="I27" s="8">
        <f>VLOOKUP(C27,ejecutado!$C$2:$I$35,7,FALSE)</f>
        <v>0.05</v>
      </c>
      <c r="J27" s="11">
        <f t="shared" ca="1" si="3"/>
        <v>-0.7</v>
      </c>
      <c r="K27" s="2" t="str">
        <f t="shared" ca="1" si="1"/>
        <v>En ejecución con retraso</v>
      </c>
      <c r="L27" s="9">
        <v>0.4</v>
      </c>
    </row>
    <row r="28" spans="1:12" ht="15" x14ac:dyDescent="0.3">
      <c r="A28">
        <v>5</v>
      </c>
      <c r="B28" s="1" t="s">
        <v>29</v>
      </c>
      <c r="C28" s="6" t="str">
        <f t="shared" si="2"/>
        <v>5Instalación de ductos</v>
      </c>
      <c r="D28" s="14">
        <v>45710</v>
      </c>
      <c r="E28" s="14">
        <v>45714</v>
      </c>
      <c r="F28" s="1">
        <v>5</v>
      </c>
      <c r="G28" s="1">
        <v>8000</v>
      </c>
      <c r="H28" s="9">
        <f t="shared" ca="1" si="0"/>
        <v>0</v>
      </c>
      <c r="I28" s="8">
        <f>VLOOKUP(C28,ejecutado!$C$2:$I$35,7,FALSE)</f>
        <v>0</v>
      </c>
      <c r="J28" s="11">
        <f t="shared" ca="1" si="3"/>
        <v>0</v>
      </c>
      <c r="K28" s="2" t="str">
        <f t="shared" ca="1" si="1"/>
        <v>Sin iniciar</v>
      </c>
      <c r="L28" s="9">
        <v>0.26666666666666666</v>
      </c>
    </row>
    <row r="29" spans="1:12" ht="15" x14ac:dyDescent="0.3">
      <c r="A29">
        <v>5</v>
      </c>
      <c r="B29" s="1" t="s">
        <v>30</v>
      </c>
      <c r="C29" s="6" t="str">
        <f t="shared" si="2"/>
        <v>5Montaje de ventiladores</v>
      </c>
      <c r="D29" s="14">
        <v>45715</v>
      </c>
      <c r="E29" s="14">
        <v>45717</v>
      </c>
      <c r="F29" s="1">
        <v>3</v>
      </c>
      <c r="G29" s="1">
        <v>6000</v>
      </c>
      <c r="H29" s="9">
        <f t="shared" ca="1" si="0"/>
        <v>0</v>
      </c>
      <c r="I29" s="8">
        <f>VLOOKUP(C29,ejecutado!$C$2:$I$35,7,FALSE)</f>
        <v>0</v>
      </c>
      <c r="J29" s="11">
        <f t="shared" ca="1" si="3"/>
        <v>0</v>
      </c>
      <c r="K29" s="2" t="str">
        <f t="shared" ca="1" si="1"/>
        <v>Sin iniciar</v>
      </c>
      <c r="L29" s="9">
        <v>0.2</v>
      </c>
    </row>
    <row r="30" spans="1:12" ht="15" x14ac:dyDescent="0.3">
      <c r="A30">
        <v>5</v>
      </c>
      <c r="B30" s="1" t="s">
        <v>31</v>
      </c>
      <c r="C30" s="6" t="str">
        <f t="shared" si="2"/>
        <v>5Pruebas del sistema</v>
      </c>
      <c r="D30" s="14">
        <v>45718</v>
      </c>
      <c r="E30" s="14">
        <v>45719</v>
      </c>
      <c r="F30" s="1">
        <v>2</v>
      </c>
      <c r="G30" s="1">
        <v>2000</v>
      </c>
      <c r="H30" s="9">
        <f t="shared" ca="1" si="0"/>
        <v>0</v>
      </c>
      <c r="I30" s="8">
        <f>VLOOKUP(C30,ejecutado!$C$2:$I$35,7,FALSE)</f>
        <v>0</v>
      </c>
      <c r="J30" s="11">
        <f t="shared" ca="1" si="3"/>
        <v>0</v>
      </c>
      <c r="K30" s="2" t="str">
        <f t="shared" ca="1" si="1"/>
        <v>Sin iniciar</v>
      </c>
      <c r="L30" s="9">
        <v>6.6666666666666666E-2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4805-687E-46E7-B496-9AFA251659F5}">
  <sheetPr codeName="Hoja2"/>
  <dimension ref="A1:BC127"/>
  <sheetViews>
    <sheetView workbookViewId="0">
      <pane xSplit="7" ySplit="3" topLeftCell="AK4" activePane="bottomRight" state="frozen"/>
      <selection pane="topRight" activeCell="H1" sqref="H1"/>
      <selection pane="bottomLeft" activeCell="A4" sqref="A4"/>
      <selection pane="bottomRight" activeCell="AK16" sqref="AK16"/>
    </sheetView>
  </sheetViews>
  <sheetFormatPr baseColWidth="10" defaultRowHeight="14.4" x14ac:dyDescent="0.3"/>
  <cols>
    <col min="1" max="1" width="11.21875" bestFit="1" customWidth="1"/>
    <col min="2" max="2" width="24.5546875" bestFit="1" customWidth="1"/>
    <col min="3" max="3" width="12.33203125" bestFit="1" customWidth="1"/>
    <col min="4" max="4" width="10.5546875" bestFit="1" customWidth="1"/>
    <col min="5" max="5" width="15.33203125" bestFit="1" customWidth="1"/>
    <col min="6" max="6" width="12.44140625" bestFit="1" customWidth="1"/>
  </cols>
  <sheetData>
    <row r="1" spans="1:55" x14ac:dyDescent="0.3">
      <c r="H1" s="2">
        <v>45677</v>
      </c>
      <c r="I1" s="2">
        <v>45678</v>
      </c>
      <c r="J1" s="2">
        <v>45679</v>
      </c>
      <c r="K1" s="2">
        <v>45680</v>
      </c>
      <c r="L1" s="2">
        <v>45681</v>
      </c>
      <c r="M1" s="2">
        <v>45682</v>
      </c>
      <c r="N1" s="2">
        <v>45683</v>
      </c>
      <c r="O1" s="2">
        <v>45684</v>
      </c>
      <c r="P1" s="2">
        <v>45685</v>
      </c>
      <c r="Q1" s="2">
        <v>45686</v>
      </c>
      <c r="R1" s="2">
        <v>45687</v>
      </c>
      <c r="S1" s="2">
        <v>45688</v>
      </c>
      <c r="T1" s="2">
        <v>45689</v>
      </c>
      <c r="U1" s="2">
        <v>45690</v>
      </c>
      <c r="V1" s="2">
        <v>45691</v>
      </c>
      <c r="W1" s="2">
        <v>45692</v>
      </c>
      <c r="X1" s="2">
        <v>45693</v>
      </c>
      <c r="Y1" s="2">
        <v>45694</v>
      </c>
      <c r="Z1" s="2">
        <v>45695</v>
      </c>
      <c r="AA1" s="2">
        <v>45696</v>
      </c>
      <c r="AB1" s="2">
        <v>45697</v>
      </c>
      <c r="AC1" s="2">
        <v>45698</v>
      </c>
      <c r="AD1" s="2">
        <v>45699</v>
      </c>
      <c r="AE1" s="2">
        <v>45700</v>
      </c>
      <c r="AF1" s="2">
        <v>45701</v>
      </c>
      <c r="AG1" s="2">
        <v>45702</v>
      </c>
      <c r="AH1" s="2">
        <v>45703</v>
      </c>
      <c r="AI1" s="2">
        <v>45704</v>
      </c>
      <c r="AJ1" s="2">
        <v>45705</v>
      </c>
      <c r="AK1" s="2">
        <v>45706</v>
      </c>
      <c r="AL1" s="2">
        <v>45707</v>
      </c>
      <c r="AM1" s="2">
        <v>45708</v>
      </c>
      <c r="AN1" s="2">
        <v>45709</v>
      </c>
      <c r="AO1" s="2">
        <v>45710</v>
      </c>
      <c r="AP1" s="2">
        <v>45711</v>
      </c>
      <c r="AQ1" s="2">
        <v>45712</v>
      </c>
      <c r="AR1" s="2">
        <v>45713</v>
      </c>
      <c r="AS1" s="2">
        <v>45714</v>
      </c>
      <c r="AT1" s="2">
        <v>45715</v>
      </c>
      <c r="AU1" s="2">
        <v>45716</v>
      </c>
      <c r="AV1" s="2">
        <v>45717</v>
      </c>
      <c r="AW1" s="2">
        <v>45718</v>
      </c>
      <c r="AX1" s="2">
        <v>45719</v>
      </c>
      <c r="AZ1" t="s">
        <v>48</v>
      </c>
      <c r="BA1" t="s">
        <v>32</v>
      </c>
      <c r="BB1" t="s">
        <v>49</v>
      </c>
      <c r="BC1" t="s">
        <v>50</v>
      </c>
    </row>
    <row r="2" spans="1:55" ht="15" x14ac:dyDescent="0.3">
      <c r="A2" t="s">
        <v>32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46</v>
      </c>
      <c r="AZ2" s="2">
        <v>45677</v>
      </c>
      <c r="BA2">
        <v>1</v>
      </c>
      <c r="BB2">
        <v>0</v>
      </c>
    </row>
    <row r="3" spans="1:55" ht="15" x14ac:dyDescent="0.3">
      <c r="A3">
        <v>1</v>
      </c>
      <c r="B3" s="10" t="s">
        <v>47</v>
      </c>
      <c r="C3" s="4"/>
      <c r="D3" s="4"/>
      <c r="E3" s="4"/>
      <c r="F3" s="4"/>
      <c r="G3" s="11"/>
      <c r="H3" s="12">
        <f>SUMPRODUCT(H4:H10,$G$4:$G$10)</f>
        <v>0</v>
      </c>
      <c r="I3" s="12">
        <f t="shared" ref="I3:AX3" si="0">SUMPRODUCT(I4:I10,$G$4:$G$10)</f>
        <v>6.1538461538461547E-3</v>
      </c>
      <c r="J3" s="12">
        <f t="shared" si="0"/>
        <v>1.2307692307692309E-2</v>
      </c>
      <c r="K3" s="12">
        <f t="shared" si="0"/>
        <v>1.8461538461538463E-2</v>
      </c>
      <c r="L3" s="12">
        <f t="shared" si="0"/>
        <v>2.4615384615384619E-2</v>
      </c>
      <c r="M3" s="12">
        <f t="shared" si="0"/>
        <v>3.0769230769230771E-2</v>
      </c>
      <c r="N3" s="12">
        <f t="shared" si="0"/>
        <v>7.6923076923076927E-2</v>
      </c>
      <c r="O3" s="12">
        <f t="shared" si="0"/>
        <v>0.12307692307692308</v>
      </c>
      <c r="P3" s="12">
        <f t="shared" si="0"/>
        <v>0.17884615384615385</v>
      </c>
      <c r="Q3" s="12">
        <f t="shared" si="0"/>
        <v>0.23461538461538461</v>
      </c>
      <c r="R3" s="12">
        <f t="shared" si="0"/>
        <v>0.29038461538461541</v>
      </c>
      <c r="S3" s="12">
        <f t="shared" si="0"/>
        <v>0.30000000000000004</v>
      </c>
      <c r="T3" s="12">
        <f t="shared" si="0"/>
        <v>0.30961538461538463</v>
      </c>
      <c r="U3" s="12">
        <f t="shared" si="0"/>
        <v>0.31923076923076926</v>
      </c>
      <c r="V3" s="12">
        <f t="shared" si="0"/>
        <v>0.3288461538461539</v>
      </c>
      <c r="W3" s="12">
        <f t="shared" si="0"/>
        <v>0.35897435897435898</v>
      </c>
      <c r="X3" s="12">
        <f t="shared" si="0"/>
        <v>0.37948717948717953</v>
      </c>
      <c r="Y3" s="12">
        <f t="shared" si="0"/>
        <v>0.4</v>
      </c>
      <c r="Z3" s="12">
        <f t="shared" si="0"/>
        <v>0.42051282051282052</v>
      </c>
      <c r="AA3" s="12">
        <f t="shared" si="0"/>
        <v>0.44102564102564107</v>
      </c>
      <c r="AB3" s="12">
        <f t="shared" si="0"/>
        <v>0.46153846153846156</v>
      </c>
      <c r="AC3" s="12">
        <f t="shared" si="0"/>
        <v>0.49230769230769234</v>
      </c>
      <c r="AD3" s="12">
        <f t="shared" si="0"/>
        <v>0.52307692307692311</v>
      </c>
      <c r="AE3" s="12">
        <f t="shared" si="0"/>
        <v>0.55384615384615388</v>
      </c>
      <c r="AF3" s="12">
        <f t="shared" si="0"/>
        <v>0.58461538461538465</v>
      </c>
      <c r="AG3" s="12">
        <f t="shared" si="0"/>
        <v>0.61538461538461542</v>
      </c>
      <c r="AH3" s="12">
        <f t="shared" si="0"/>
        <v>0.64615384615384619</v>
      </c>
      <c r="AI3" s="12">
        <f t="shared" si="0"/>
        <v>0.67692307692307696</v>
      </c>
      <c r="AJ3" s="12">
        <f t="shared" si="0"/>
        <v>0.70769230769230773</v>
      </c>
      <c r="AK3" s="12">
        <f t="shared" si="0"/>
        <v>0.7384615384615385</v>
      </c>
      <c r="AL3" s="12">
        <f t="shared" si="0"/>
        <v>0.76923076923076927</v>
      </c>
      <c r="AM3" s="12">
        <f t="shared" si="0"/>
        <v>0.8</v>
      </c>
      <c r="AN3" s="12">
        <f t="shared" si="0"/>
        <v>0.83076923076923082</v>
      </c>
      <c r="AO3" s="12">
        <f t="shared" si="0"/>
        <v>0.86153846153846159</v>
      </c>
      <c r="AP3" s="12">
        <f t="shared" si="0"/>
        <v>0.89230769230769236</v>
      </c>
      <c r="AQ3" s="12">
        <f t="shared" si="0"/>
        <v>0.92307692307692313</v>
      </c>
      <c r="AR3" s="12">
        <f t="shared" si="0"/>
        <v>0.93846153846153846</v>
      </c>
      <c r="AS3" s="12">
        <f t="shared" si="0"/>
        <v>0.9538461538461539</v>
      </c>
      <c r="AT3" s="12">
        <f t="shared" si="0"/>
        <v>0.96923076923076934</v>
      </c>
      <c r="AU3" s="12">
        <f t="shared" si="0"/>
        <v>0.98461538461538467</v>
      </c>
      <c r="AV3" s="12">
        <f t="shared" si="0"/>
        <v>1</v>
      </c>
      <c r="AW3" s="12">
        <f t="shared" si="0"/>
        <v>1</v>
      </c>
      <c r="AX3" s="12">
        <f t="shared" si="0"/>
        <v>1</v>
      </c>
      <c r="AZ3" s="2">
        <v>45678</v>
      </c>
      <c r="BA3">
        <v>1</v>
      </c>
      <c r="BB3">
        <v>6.1538461538461547E-3</v>
      </c>
    </row>
    <row r="4" spans="1:55" ht="15" x14ac:dyDescent="0.3">
      <c r="A4">
        <v>1</v>
      </c>
      <c r="B4" s="6" t="s">
        <v>5</v>
      </c>
      <c r="C4" s="3">
        <v>45678</v>
      </c>
      <c r="D4" s="3">
        <v>45682</v>
      </c>
      <c r="E4" s="1">
        <v>5</v>
      </c>
      <c r="F4" s="1">
        <v>2000</v>
      </c>
      <c r="G4" s="9">
        <f>F4/SUM($F$4:$F$10)</f>
        <v>3.0769230769230771E-2</v>
      </c>
      <c r="H4" s="9">
        <f>IF((H$1-$C4+1)/($D4-$C4+1)&gt;0,IF((H$1-$C4+1)/($D4-$C4+1)&lt;1,(H$1-$C4+1)/($D4-$C4+1),1),0)</f>
        <v>0</v>
      </c>
      <c r="I4" s="9">
        <f t="shared" ref="I4:AX5" si="1">IF((I$1-$C4+1)/($D4-$C4+1)&gt;0,IF((I$1-$C4+1)/($D4-$C4+1)&lt;1,(I$1-$C4+1)/($D4-$C4+1),1),0)</f>
        <v>0.2</v>
      </c>
      <c r="J4" s="9">
        <f t="shared" si="1"/>
        <v>0.4</v>
      </c>
      <c r="K4" s="9">
        <f t="shared" si="1"/>
        <v>0.6</v>
      </c>
      <c r="L4" s="9">
        <f t="shared" si="1"/>
        <v>0.8</v>
      </c>
      <c r="M4" s="9">
        <f t="shared" si="1"/>
        <v>1</v>
      </c>
      <c r="N4" s="9">
        <f t="shared" si="1"/>
        <v>1</v>
      </c>
      <c r="O4" s="9">
        <f t="shared" si="1"/>
        <v>1</v>
      </c>
      <c r="P4" s="9">
        <f t="shared" si="1"/>
        <v>1</v>
      </c>
      <c r="Q4" s="9">
        <f t="shared" si="1"/>
        <v>1</v>
      </c>
      <c r="R4" s="9">
        <f t="shared" si="1"/>
        <v>1</v>
      </c>
      <c r="S4" s="9">
        <f t="shared" si="1"/>
        <v>1</v>
      </c>
      <c r="T4" s="9">
        <f t="shared" si="1"/>
        <v>1</v>
      </c>
      <c r="U4" s="9">
        <f t="shared" si="1"/>
        <v>1</v>
      </c>
      <c r="V4" s="9">
        <f t="shared" si="1"/>
        <v>1</v>
      </c>
      <c r="W4" s="9">
        <f t="shared" si="1"/>
        <v>1</v>
      </c>
      <c r="X4" s="9">
        <f t="shared" si="1"/>
        <v>1</v>
      </c>
      <c r="Y4" s="9">
        <f t="shared" si="1"/>
        <v>1</v>
      </c>
      <c r="Z4" s="9">
        <f t="shared" si="1"/>
        <v>1</v>
      </c>
      <c r="AA4" s="9">
        <f t="shared" si="1"/>
        <v>1</v>
      </c>
      <c r="AB4" s="9">
        <f t="shared" si="1"/>
        <v>1</v>
      </c>
      <c r="AC4" s="9">
        <f t="shared" si="1"/>
        <v>1</v>
      </c>
      <c r="AD4" s="9">
        <f t="shared" si="1"/>
        <v>1</v>
      </c>
      <c r="AE4" s="9">
        <f t="shared" si="1"/>
        <v>1</v>
      </c>
      <c r="AF4" s="9">
        <f t="shared" si="1"/>
        <v>1</v>
      </c>
      <c r="AG4" s="9">
        <f t="shared" si="1"/>
        <v>1</v>
      </c>
      <c r="AH4" s="9">
        <f t="shared" si="1"/>
        <v>1</v>
      </c>
      <c r="AI4" s="9">
        <f t="shared" si="1"/>
        <v>1</v>
      </c>
      <c r="AJ4" s="9">
        <f t="shared" si="1"/>
        <v>1</v>
      </c>
      <c r="AK4" s="9">
        <f t="shared" si="1"/>
        <v>1</v>
      </c>
      <c r="AL4" s="9">
        <f t="shared" si="1"/>
        <v>1</v>
      </c>
      <c r="AM4" s="9">
        <f t="shared" si="1"/>
        <v>1</v>
      </c>
      <c r="AN4" s="9">
        <f t="shared" si="1"/>
        <v>1</v>
      </c>
      <c r="AO4" s="9">
        <f t="shared" si="1"/>
        <v>1</v>
      </c>
      <c r="AP4" s="9">
        <f t="shared" si="1"/>
        <v>1</v>
      </c>
      <c r="AQ4" s="9">
        <f t="shared" si="1"/>
        <v>1</v>
      </c>
      <c r="AR4" s="9">
        <f t="shared" si="1"/>
        <v>1</v>
      </c>
      <c r="AS4" s="9">
        <f t="shared" si="1"/>
        <v>1</v>
      </c>
      <c r="AT4" s="9">
        <f t="shared" si="1"/>
        <v>1</v>
      </c>
      <c r="AU4" s="9">
        <f t="shared" si="1"/>
        <v>1</v>
      </c>
      <c r="AV4" s="9">
        <f t="shared" si="1"/>
        <v>1</v>
      </c>
      <c r="AW4" s="9">
        <f t="shared" si="1"/>
        <v>1</v>
      </c>
      <c r="AX4" s="9">
        <f t="shared" si="1"/>
        <v>1</v>
      </c>
      <c r="AZ4" s="2">
        <v>45679</v>
      </c>
      <c r="BA4">
        <v>1</v>
      </c>
      <c r="BB4">
        <v>1.2307692307692309E-2</v>
      </c>
    </row>
    <row r="5" spans="1:55" ht="15" x14ac:dyDescent="0.3">
      <c r="A5">
        <v>1</v>
      </c>
      <c r="B5" s="6" t="s">
        <v>6</v>
      </c>
      <c r="C5" s="3">
        <v>45683</v>
      </c>
      <c r="D5" s="3">
        <v>45687</v>
      </c>
      <c r="E5" s="1">
        <v>5</v>
      </c>
      <c r="F5" s="1">
        <v>15000</v>
      </c>
      <c r="G5" s="9">
        <f t="shared" ref="G5:G10" si="2">F5/SUM($F$4:$F$10)</f>
        <v>0.23076923076923078</v>
      </c>
      <c r="H5" s="9">
        <f t="shared" ref="H5:W17" si="3">IF((H$1-$C5+1)/($D5-$C5+1)&gt;0,IF((H$1-$C5+1)/($D5-$C5+1)&lt;1,(H$1-$C5+1)/($D5-$C5+1),1),0)</f>
        <v>0</v>
      </c>
      <c r="I5" s="9">
        <f t="shared" si="3"/>
        <v>0</v>
      </c>
      <c r="J5" s="9">
        <f t="shared" si="3"/>
        <v>0</v>
      </c>
      <c r="K5" s="9">
        <f t="shared" si="3"/>
        <v>0</v>
      </c>
      <c r="L5" s="9">
        <f t="shared" si="3"/>
        <v>0</v>
      </c>
      <c r="M5" s="9">
        <f t="shared" si="3"/>
        <v>0</v>
      </c>
      <c r="N5" s="9">
        <f t="shared" si="3"/>
        <v>0.2</v>
      </c>
      <c r="O5" s="9">
        <f t="shared" si="3"/>
        <v>0.4</v>
      </c>
      <c r="P5" s="9">
        <f t="shared" si="3"/>
        <v>0.6</v>
      </c>
      <c r="Q5" s="9">
        <f t="shared" si="3"/>
        <v>0.8</v>
      </c>
      <c r="R5" s="9">
        <f t="shared" si="3"/>
        <v>1</v>
      </c>
      <c r="S5" s="9">
        <f t="shared" si="3"/>
        <v>1</v>
      </c>
      <c r="T5" s="9">
        <f t="shared" si="3"/>
        <v>1</v>
      </c>
      <c r="U5" s="9">
        <f t="shared" si="3"/>
        <v>1</v>
      </c>
      <c r="V5" s="9">
        <f t="shared" si="3"/>
        <v>1</v>
      </c>
      <c r="W5" s="9">
        <f t="shared" si="3"/>
        <v>1</v>
      </c>
      <c r="X5" s="9">
        <f t="shared" si="1"/>
        <v>1</v>
      </c>
      <c r="Y5" s="9">
        <f t="shared" si="1"/>
        <v>1</v>
      </c>
      <c r="Z5" s="9">
        <f t="shared" si="1"/>
        <v>1</v>
      </c>
      <c r="AA5" s="9">
        <f t="shared" si="1"/>
        <v>1</v>
      </c>
      <c r="AB5" s="9">
        <f t="shared" si="1"/>
        <v>1</v>
      </c>
      <c r="AC5" s="9">
        <f t="shared" si="1"/>
        <v>1</v>
      </c>
      <c r="AD5" s="9">
        <f t="shared" si="1"/>
        <v>1</v>
      </c>
      <c r="AE5" s="9">
        <f t="shared" si="1"/>
        <v>1</v>
      </c>
      <c r="AF5" s="9">
        <f t="shared" si="1"/>
        <v>1</v>
      </c>
      <c r="AG5" s="9">
        <f t="shared" si="1"/>
        <v>1</v>
      </c>
      <c r="AH5" s="9">
        <f t="shared" si="1"/>
        <v>1</v>
      </c>
      <c r="AI5" s="9">
        <f t="shared" si="1"/>
        <v>1</v>
      </c>
      <c r="AJ5" s="9">
        <f t="shared" si="1"/>
        <v>1</v>
      </c>
      <c r="AK5" s="9">
        <f t="shared" si="1"/>
        <v>1</v>
      </c>
      <c r="AL5" s="9">
        <f t="shared" si="1"/>
        <v>1</v>
      </c>
      <c r="AM5" s="9">
        <f t="shared" si="1"/>
        <v>1</v>
      </c>
      <c r="AN5" s="9">
        <f t="shared" si="1"/>
        <v>1</v>
      </c>
      <c r="AO5" s="9">
        <f t="shared" si="1"/>
        <v>1</v>
      </c>
      <c r="AP5" s="9">
        <f t="shared" si="1"/>
        <v>1</v>
      </c>
      <c r="AQ5" s="9">
        <f t="shared" si="1"/>
        <v>1</v>
      </c>
      <c r="AR5" s="9">
        <f t="shared" si="1"/>
        <v>1</v>
      </c>
      <c r="AS5" s="9">
        <f t="shared" si="1"/>
        <v>1</v>
      </c>
      <c r="AT5" s="9">
        <f t="shared" si="1"/>
        <v>1</v>
      </c>
      <c r="AU5" s="9">
        <f t="shared" si="1"/>
        <v>1</v>
      </c>
      <c r="AV5" s="9">
        <f t="shared" si="1"/>
        <v>1</v>
      </c>
      <c r="AW5" s="9">
        <f t="shared" si="1"/>
        <v>1</v>
      </c>
      <c r="AX5" s="9">
        <f t="shared" si="1"/>
        <v>1</v>
      </c>
      <c r="AZ5" s="2">
        <v>45680</v>
      </c>
      <c r="BA5">
        <v>1</v>
      </c>
      <c r="BB5">
        <v>1.8461538461538463E-2</v>
      </c>
    </row>
    <row r="6" spans="1:55" ht="15" x14ac:dyDescent="0.3">
      <c r="A6">
        <v>1</v>
      </c>
      <c r="B6" s="6" t="s">
        <v>7</v>
      </c>
      <c r="C6" s="3">
        <v>45685</v>
      </c>
      <c r="D6" s="3">
        <v>45692</v>
      </c>
      <c r="E6" s="1">
        <v>5</v>
      </c>
      <c r="F6" s="1">
        <v>5000</v>
      </c>
      <c r="G6" s="9">
        <f t="shared" si="2"/>
        <v>7.6923076923076927E-2</v>
      </c>
      <c r="H6" s="9">
        <f t="shared" si="3"/>
        <v>0</v>
      </c>
      <c r="I6" s="9">
        <f t="shared" ref="I6:AX9" si="4">IF((I$1-$C6+1)/($D6-$C6+1)&gt;0,IF((I$1-$C6+1)/($D6-$C6+1)&lt;1,(I$1-$C6+1)/($D6-$C6+1),1),0)</f>
        <v>0</v>
      </c>
      <c r="J6" s="9">
        <f t="shared" si="4"/>
        <v>0</v>
      </c>
      <c r="K6" s="9">
        <f t="shared" si="4"/>
        <v>0</v>
      </c>
      <c r="L6" s="9">
        <f t="shared" si="4"/>
        <v>0</v>
      </c>
      <c r="M6" s="9">
        <f t="shared" si="4"/>
        <v>0</v>
      </c>
      <c r="N6" s="9">
        <f t="shared" si="4"/>
        <v>0</v>
      </c>
      <c r="O6" s="9">
        <f t="shared" si="4"/>
        <v>0</v>
      </c>
      <c r="P6" s="9">
        <f t="shared" si="4"/>
        <v>0.125</v>
      </c>
      <c r="Q6" s="9">
        <f t="shared" si="4"/>
        <v>0.25</v>
      </c>
      <c r="R6" s="9">
        <f t="shared" si="4"/>
        <v>0.375</v>
      </c>
      <c r="S6" s="9">
        <f t="shared" si="4"/>
        <v>0.5</v>
      </c>
      <c r="T6" s="9">
        <f t="shared" si="4"/>
        <v>0.625</v>
      </c>
      <c r="U6" s="9">
        <f t="shared" si="4"/>
        <v>0.75</v>
      </c>
      <c r="V6" s="9">
        <f t="shared" si="4"/>
        <v>0.875</v>
      </c>
      <c r="W6" s="9">
        <f t="shared" si="4"/>
        <v>1</v>
      </c>
      <c r="X6" s="9">
        <f t="shared" si="4"/>
        <v>1</v>
      </c>
      <c r="Y6" s="9">
        <f t="shared" si="4"/>
        <v>1</v>
      </c>
      <c r="Z6" s="9">
        <f t="shared" si="4"/>
        <v>1</v>
      </c>
      <c r="AA6" s="9">
        <f t="shared" si="4"/>
        <v>1</v>
      </c>
      <c r="AB6" s="9">
        <f t="shared" si="4"/>
        <v>1</v>
      </c>
      <c r="AC6" s="9">
        <f t="shared" si="4"/>
        <v>1</v>
      </c>
      <c r="AD6" s="9">
        <f t="shared" si="4"/>
        <v>1</v>
      </c>
      <c r="AE6" s="9">
        <f t="shared" si="4"/>
        <v>1</v>
      </c>
      <c r="AF6" s="9">
        <f t="shared" si="4"/>
        <v>1</v>
      </c>
      <c r="AG6" s="9">
        <f t="shared" si="4"/>
        <v>1</v>
      </c>
      <c r="AH6" s="9">
        <f t="shared" si="4"/>
        <v>1</v>
      </c>
      <c r="AI6" s="9">
        <f t="shared" si="4"/>
        <v>1</v>
      </c>
      <c r="AJ6" s="9">
        <f t="shared" si="4"/>
        <v>1</v>
      </c>
      <c r="AK6" s="9">
        <f t="shared" si="4"/>
        <v>1</v>
      </c>
      <c r="AL6" s="9">
        <f t="shared" si="4"/>
        <v>1</v>
      </c>
      <c r="AM6" s="9">
        <f t="shared" si="4"/>
        <v>1</v>
      </c>
      <c r="AN6" s="9">
        <f t="shared" si="4"/>
        <v>1</v>
      </c>
      <c r="AO6" s="9">
        <f t="shared" si="4"/>
        <v>1</v>
      </c>
      <c r="AP6" s="9">
        <f t="shared" si="4"/>
        <v>1</v>
      </c>
      <c r="AQ6" s="9">
        <f t="shared" si="4"/>
        <v>1</v>
      </c>
      <c r="AR6" s="9">
        <f t="shared" si="4"/>
        <v>1</v>
      </c>
      <c r="AS6" s="9">
        <f t="shared" si="4"/>
        <v>1</v>
      </c>
      <c r="AT6" s="9">
        <f t="shared" si="4"/>
        <v>1</v>
      </c>
      <c r="AU6" s="9">
        <f t="shared" si="4"/>
        <v>1</v>
      </c>
      <c r="AV6" s="9">
        <f t="shared" si="4"/>
        <v>1</v>
      </c>
      <c r="AW6" s="9">
        <f t="shared" si="4"/>
        <v>1</v>
      </c>
      <c r="AX6" s="9">
        <f t="shared" si="4"/>
        <v>1</v>
      </c>
      <c r="AZ6" s="2">
        <v>45681</v>
      </c>
      <c r="BA6">
        <v>1</v>
      </c>
      <c r="BB6">
        <v>2.4615384615384619E-2</v>
      </c>
    </row>
    <row r="7" spans="1:55" ht="15" x14ac:dyDescent="0.3">
      <c r="A7">
        <v>1</v>
      </c>
      <c r="B7" s="6" t="s">
        <v>8</v>
      </c>
      <c r="C7" s="3">
        <v>45692</v>
      </c>
      <c r="D7" s="3">
        <v>45697</v>
      </c>
      <c r="E7" s="1">
        <v>5</v>
      </c>
      <c r="F7" s="1">
        <v>8000</v>
      </c>
      <c r="G7" s="9">
        <f t="shared" si="2"/>
        <v>0.12307692307692308</v>
      </c>
      <c r="H7" s="9">
        <f t="shared" si="3"/>
        <v>0</v>
      </c>
      <c r="I7" s="9">
        <f t="shared" si="4"/>
        <v>0</v>
      </c>
      <c r="J7" s="9">
        <f t="shared" si="4"/>
        <v>0</v>
      </c>
      <c r="K7" s="9">
        <f t="shared" si="4"/>
        <v>0</v>
      </c>
      <c r="L7" s="9">
        <f t="shared" si="4"/>
        <v>0</v>
      </c>
      <c r="M7" s="9">
        <f t="shared" si="4"/>
        <v>0</v>
      </c>
      <c r="N7" s="9">
        <f t="shared" si="4"/>
        <v>0</v>
      </c>
      <c r="O7" s="9">
        <f t="shared" si="4"/>
        <v>0</v>
      </c>
      <c r="P7" s="9">
        <f t="shared" si="4"/>
        <v>0</v>
      </c>
      <c r="Q7" s="9">
        <f t="shared" si="4"/>
        <v>0</v>
      </c>
      <c r="R7" s="9">
        <f t="shared" si="4"/>
        <v>0</v>
      </c>
      <c r="S7" s="9">
        <f t="shared" si="4"/>
        <v>0</v>
      </c>
      <c r="T7" s="9">
        <f t="shared" si="4"/>
        <v>0</v>
      </c>
      <c r="U7" s="9">
        <f t="shared" si="4"/>
        <v>0</v>
      </c>
      <c r="V7" s="9">
        <f t="shared" si="4"/>
        <v>0</v>
      </c>
      <c r="W7" s="9">
        <f t="shared" si="4"/>
        <v>0.16666666666666666</v>
      </c>
      <c r="X7" s="9">
        <f t="shared" si="4"/>
        <v>0.33333333333333331</v>
      </c>
      <c r="Y7" s="9">
        <f t="shared" si="4"/>
        <v>0.5</v>
      </c>
      <c r="Z7" s="9">
        <f t="shared" si="4"/>
        <v>0.66666666666666663</v>
      </c>
      <c r="AA7" s="9">
        <f t="shared" si="4"/>
        <v>0.83333333333333337</v>
      </c>
      <c r="AB7" s="9">
        <f t="shared" si="4"/>
        <v>1</v>
      </c>
      <c r="AC7" s="9">
        <f t="shared" si="4"/>
        <v>1</v>
      </c>
      <c r="AD7" s="9">
        <f t="shared" si="4"/>
        <v>1</v>
      </c>
      <c r="AE7" s="9">
        <f t="shared" si="4"/>
        <v>1</v>
      </c>
      <c r="AF7" s="9">
        <f t="shared" si="4"/>
        <v>1</v>
      </c>
      <c r="AG7" s="9">
        <f t="shared" si="4"/>
        <v>1</v>
      </c>
      <c r="AH7" s="9">
        <f t="shared" si="4"/>
        <v>1</v>
      </c>
      <c r="AI7" s="9">
        <f t="shared" si="4"/>
        <v>1</v>
      </c>
      <c r="AJ7" s="9">
        <f t="shared" si="4"/>
        <v>1</v>
      </c>
      <c r="AK7" s="9">
        <f t="shared" si="4"/>
        <v>1</v>
      </c>
      <c r="AL7" s="9">
        <f t="shared" si="4"/>
        <v>1</v>
      </c>
      <c r="AM7" s="9">
        <f t="shared" si="4"/>
        <v>1</v>
      </c>
      <c r="AN7" s="9">
        <f t="shared" si="4"/>
        <v>1</v>
      </c>
      <c r="AO7" s="9">
        <f t="shared" si="4"/>
        <v>1</v>
      </c>
      <c r="AP7" s="9">
        <f t="shared" si="4"/>
        <v>1</v>
      </c>
      <c r="AQ7" s="9">
        <f t="shared" si="4"/>
        <v>1</v>
      </c>
      <c r="AR7" s="9">
        <f t="shared" si="4"/>
        <v>1</v>
      </c>
      <c r="AS7" s="9">
        <f t="shared" si="4"/>
        <v>1</v>
      </c>
      <c r="AT7" s="9">
        <f t="shared" si="4"/>
        <v>1</v>
      </c>
      <c r="AU7" s="9">
        <f t="shared" si="4"/>
        <v>1</v>
      </c>
      <c r="AV7" s="9">
        <f t="shared" si="4"/>
        <v>1</v>
      </c>
      <c r="AW7" s="9">
        <f t="shared" si="4"/>
        <v>1</v>
      </c>
      <c r="AX7" s="9">
        <f t="shared" si="4"/>
        <v>1</v>
      </c>
      <c r="AZ7" s="2">
        <v>45682</v>
      </c>
      <c r="BA7">
        <v>1</v>
      </c>
      <c r="BB7">
        <v>3.0769230769230771E-2</v>
      </c>
    </row>
    <row r="8" spans="1:55" ht="15" x14ac:dyDescent="0.3">
      <c r="A8">
        <v>1</v>
      </c>
      <c r="B8" s="6" t="s">
        <v>9</v>
      </c>
      <c r="C8" s="3">
        <v>45698</v>
      </c>
      <c r="D8" s="3">
        <v>45707</v>
      </c>
      <c r="E8" s="1">
        <v>10</v>
      </c>
      <c r="F8" s="1">
        <v>20000</v>
      </c>
      <c r="G8" s="9">
        <f t="shared" si="2"/>
        <v>0.30769230769230771</v>
      </c>
      <c r="H8" s="9">
        <f t="shared" si="3"/>
        <v>0</v>
      </c>
      <c r="I8" s="9">
        <f t="shared" si="4"/>
        <v>0</v>
      </c>
      <c r="J8" s="9">
        <f t="shared" si="4"/>
        <v>0</v>
      </c>
      <c r="K8" s="9">
        <f t="shared" si="4"/>
        <v>0</v>
      </c>
      <c r="L8" s="9">
        <f t="shared" si="4"/>
        <v>0</v>
      </c>
      <c r="M8" s="9">
        <f t="shared" si="4"/>
        <v>0</v>
      </c>
      <c r="N8" s="9">
        <f t="shared" si="4"/>
        <v>0</v>
      </c>
      <c r="O8" s="9">
        <f t="shared" si="4"/>
        <v>0</v>
      </c>
      <c r="P8" s="9">
        <f t="shared" si="4"/>
        <v>0</v>
      </c>
      <c r="Q8" s="9">
        <f t="shared" si="4"/>
        <v>0</v>
      </c>
      <c r="R8" s="9">
        <f t="shared" si="4"/>
        <v>0</v>
      </c>
      <c r="S8" s="9">
        <f t="shared" si="4"/>
        <v>0</v>
      </c>
      <c r="T8" s="9">
        <f t="shared" si="4"/>
        <v>0</v>
      </c>
      <c r="U8" s="9">
        <f t="shared" si="4"/>
        <v>0</v>
      </c>
      <c r="V8" s="9">
        <f t="shared" si="4"/>
        <v>0</v>
      </c>
      <c r="W8" s="9">
        <f t="shared" si="4"/>
        <v>0</v>
      </c>
      <c r="X8" s="9">
        <f t="shared" si="4"/>
        <v>0</v>
      </c>
      <c r="Y8" s="9">
        <f t="shared" si="4"/>
        <v>0</v>
      </c>
      <c r="Z8" s="9">
        <f t="shared" si="4"/>
        <v>0</v>
      </c>
      <c r="AA8" s="9">
        <f t="shared" si="4"/>
        <v>0</v>
      </c>
      <c r="AB8" s="9">
        <f t="shared" si="4"/>
        <v>0</v>
      </c>
      <c r="AC8" s="9">
        <f t="shared" si="4"/>
        <v>0.1</v>
      </c>
      <c r="AD8" s="9">
        <f t="shared" si="4"/>
        <v>0.2</v>
      </c>
      <c r="AE8" s="9">
        <f t="shared" si="4"/>
        <v>0.3</v>
      </c>
      <c r="AF8" s="9">
        <f t="shared" si="4"/>
        <v>0.4</v>
      </c>
      <c r="AG8" s="9">
        <f t="shared" si="4"/>
        <v>0.5</v>
      </c>
      <c r="AH8" s="9">
        <f t="shared" si="4"/>
        <v>0.6</v>
      </c>
      <c r="AI8" s="9">
        <f t="shared" si="4"/>
        <v>0.7</v>
      </c>
      <c r="AJ8" s="9">
        <f t="shared" si="4"/>
        <v>0.8</v>
      </c>
      <c r="AK8" s="9">
        <f t="shared" si="4"/>
        <v>0.9</v>
      </c>
      <c r="AL8" s="9">
        <f t="shared" si="4"/>
        <v>1</v>
      </c>
      <c r="AM8" s="9">
        <f t="shared" si="4"/>
        <v>1</v>
      </c>
      <c r="AN8" s="9">
        <f t="shared" si="4"/>
        <v>1</v>
      </c>
      <c r="AO8" s="9">
        <f t="shared" si="4"/>
        <v>1</v>
      </c>
      <c r="AP8" s="9">
        <f t="shared" si="4"/>
        <v>1</v>
      </c>
      <c r="AQ8" s="9">
        <f t="shared" si="4"/>
        <v>1</v>
      </c>
      <c r="AR8" s="9">
        <f t="shared" si="4"/>
        <v>1</v>
      </c>
      <c r="AS8" s="9">
        <f t="shared" si="4"/>
        <v>1</v>
      </c>
      <c r="AT8" s="9">
        <f t="shared" si="4"/>
        <v>1</v>
      </c>
      <c r="AU8" s="9">
        <f t="shared" si="4"/>
        <v>1</v>
      </c>
      <c r="AV8" s="9">
        <f t="shared" si="4"/>
        <v>1</v>
      </c>
      <c r="AW8" s="9">
        <f t="shared" si="4"/>
        <v>1</v>
      </c>
      <c r="AX8" s="9">
        <f t="shared" si="4"/>
        <v>1</v>
      </c>
      <c r="AZ8" s="2">
        <v>45683</v>
      </c>
      <c r="BA8">
        <v>1</v>
      </c>
      <c r="BB8">
        <v>7.6923076923076927E-2</v>
      </c>
    </row>
    <row r="9" spans="1:55" ht="15" x14ac:dyDescent="0.3">
      <c r="A9">
        <v>1</v>
      </c>
      <c r="B9" s="6" t="s">
        <v>10</v>
      </c>
      <c r="C9" s="3">
        <v>45708</v>
      </c>
      <c r="D9" s="3">
        <v>45712</v>
      </c>
      <c r="E9" s="1">
        <v>5</v>
      </c>
      <c r="F9" s="1">
        <v>10000</v>
      </c>
      <c r="G9" s="9">
        <f t="shared" si="2"/>
        <v>0.15384615384615385</v>
      </c>
      <c r="H9" s="9">
        <f t="shared" si="3"/>
        <v>0</v>
      </c>
      <c r="I9" s="9">
        <f t="shared" si="4"/>
        <v>0</v>
      </c>
      <c r="J9" s="9">
        <f t="shared" si="4"/>
        <v>0</v>
      </c>
      <c r="K9" s="9">
        <f t="shared" si="4"/>
        <v>0</v>
      </c>
      <c r="L9" s="9">
        <f t="shared" si="4"/>
        <v>0</v>
      </c>
      <c r="M9" s="9">
        <f t="shared" si="4"/>
        <v>0</v>
      </c>
      <c r="N9" s="9">
        <f t="shared" si="4"/>
        <v>0</v>
      </c>
      <c r="O9" s="9">
        <f t="shared" si="4"/>
        <v>0</v>
      </c>
      <c r="P9" s="9">
        <f t="shared" si="4"/>
        <v>0</v>
      </c>
      <c r="Q9" s="9">
        <f t="shared" si="4"/>
        <v>0</v>
      </c>
      <c r="R9" s="9">
        <f t="shared" si="4"/>
        <v>0</v>
      </c>
      <c r="S9" s="9">
        <f t="shared" si="4"/>
        <v>0</v>
      </c>
      <c r="T9" s="9">
        <f t="shared" si="4"/>
        <v>0</v>
      </c>
      <c r="U9" s="9">
        <f t="shared" si="4"/>
        <v>0</v>
      </c>
      <c r="V9" s="9">
        <f t="shared" si="4"/>
        <v>0</v>
      </c>
      <c r="W9" s="9">
        <f t="shared" si="4"/>
        <v>0</v>
      </c>
      <c r="X9" s="9">
        <f t="shared" si="4"/>
        <v>0</v>
      </c>
      <c r="Y9" s="9">
        <f t="shared" si="4"/>
        <v>0</v>
      </c>
      <c r="Z9" s="9">
        <f t="shared" si="4"/>
        <v>0</v>
      </c>
      <c r="AA9" s="9">
        <f t="shared" si="4"/>
        <v>0</v>
      </c>
      <c r="AB9" s="9">
        <f t="shared" si="4"/>
        <v>0</v>
      </c>
      <c r="AC9" s="9">
        <f t="shared" si="4"/>
        <v>0</v>
      </c>
      <c r="AD9" s="9">
        <f t="shared" si="4"/>
        <v>0</v>
      </c>
      <c r="AE9" s="9">
        <f t="shared" si="4"/>
        <v>0</v>
      </c>
      <c r="AF9" s="9">
        <f t="shared" si="4"/>
        <v>0</v>
      </c>
      <c r="AG9" s="9">
        <f t="shared" si="4"/>
        <v>0</v>
      </c>
      <c r="AH9" s="9">
        <f t="shared" si="4"/>
        <v>0</v>
      </c>
      <c r="AI9" s="9">
        <f t="shared" si="4"/>
        <v>0</v>
      </c>
      <c r="AJ9" s="9">
        <f t="shared" si="4"/>
        <v>0</v>
      </c>
      <c r="AK9" s="9">
        <f t="shared" si="4"/>
        <v>0</v>
      </c>
      <c r="AL9" s="9">
        <f t="shared" si="4"/>
        <v>0</v>
      </c>
      <c r="AM9" s="9">
        <f t="shared" si="4"/>
        <v>0.2</v>
      </c>
      <c r="AN9" s="9">
        <f t="shared" si="4"/>
        <v>0.4</v>
      </c>
      <c r="AO9" s="9">
        <f t="shared" si="4"/>
        <v>0.6</v>
      </c>
      <c r="AP9" s="9">
        <f t="shared" si="4"/>
        <v>0.8</v>
      </c>
      <c r="AQ9" s="9">
        <f t="shared" si="4"/>
        <v>1</v>
      </c>
      <c r="AR9" s="9">
        <f t="shared" si="4"/>
        <v>1</v>
      </c>
      <c r="AS9" s="9">
        <f t="shared" si="4"/>
        <v>1</v>
      </c>
      <c r="AT9" s="9">
        <f t="shared" si="4"/>
        <v>1</v>
      </c>
      <c r="AU9" s="9">
        <f t="shared" si="4"/>
        <v>1</v>
      </c>
      <c r="AV9" s="9">
        <f t="shared" si="4"/>
        <v>1</v>
      </c>
      <c r="AW9" s="9">
        <f t="shared" si="4"/>
        <v>1</v>
      </c>
      <c r="AX9" s="9">
        <f t="shared" si="4"/>
        <v>1</v>
      </c>
      <c r="AZ9" s="2">
        <v>45684</v>
      </c>
      <c r="BA9">
        <v>1</v>
      </c>
      <c r="BB9">
        <v>0.12307692307692308</v>
      </c>
    </row>
    <row r="10" spans="1:55" ht="15" x14ac:dyDescent="0.3">
      <c r="A10">
        <v>1</v>
      </c>
      <c r="B10" s="6" t="s">
        <v>11</v>
      </c>
      <c r="C10" s="3">
        <v>45713</v>
      </c>
      <c r="D10" s="3">
        <v>45717</v>
      </c>
      <c r="E10" s="1">
        <v>5</v>
      </c>
      <c r="F10" s="1">
        <v>5000</v>
      </c>
      <c r="G10" s="9">
        <f t="shared" si="2"/>
        <v>7.6923076923076927E-2</v>
      </c>
      <c r="H10" s="9">
        <f t="shared" si="3"/>
        <v>0</v>
      </c>
      <c r="I10" s="9">
        <f t="shared" ref="I10:AX10" si="5">IF((I$1-$C10+1)/($D10-$C10+1)&gt;0,IF((I$1-$C10+1)/($D10-$C10+1)&lt;1,(I$1-$C10+1)/($D10-$C10+1),1),0)</f>
        <v>0</v>
      </c>
      <c r="J10" s="9">
        <f t="shared" si="5"/>
        <v>0</v>
      </c>
      <c r="K10" s="9">
        <f t="shared" si="5"/>
        <v>0</v>
      </c>
      <c r="L10" s="9">
        <f t="shared" si="5"/>
        <v>0</v>
      </c>
      <c r="M10" s="9">
        <f t="shared" si="5"/>
        <v>0</v>
      </c>
      <c r="N10" s="9">
        <f t="shared" si="5"/>
        <v>0</v>
      </c>
      <c r="O10" s="9">
        <f t="shared" si="5"/>
        <v>0</v>
      </c>
      <c r="P10" s="9">
        <f t="shared" si="5"/>
        <v>0</v>
      </c>
      <c r="Q10" s="9">
        <f t="shared" si="5"/>
        <v>0</v>
      </c>
      <c r="R10" s="9">
        <f t="shared" si="5"/>
        <v>0</v>
      </c>
      <c r="S10" s="9">
        <f t="shared" si="5"/>
        <v>0</v>
      </c>
      <c r="T10" s="9">
        <f t="shared" si="5"/>
        <v>0</v>
      </c>
      <c r="U10" s="9">
        <f t="shared" si="5"/>
        <v>0</v>
      </c>
      <c r="V10" s="9">
        <f t="shared" si="5"/>
        <v>0</v>
      </c>
      <c r="W10" s="9">
        <f t="shared" si="5"/>
        <v>0</v>
      </c>
      <c r="X10" s="9">
        <f t="shared" si="5"/>
        <v>0</v>
      </c>
      <c r="Y10" s="9">
        <f t="shared" si="5"/>
        <v>0</v>
      </c>
      <c r="Z10" s="9">
        <f t="shared" si="5"/>
        <v>0</v>
      </c>
      <c r="AA10" s="9">
        <f t="shared" si="5"/>
        <v>0</v>
      </c>
      <c r="AB10" s="9">
        <f t="shared" si="5"/>
        <v>0</v>
      </c>
      <c r="AC10" s="9">
        <f t="shared" si="5"/>
        <v>0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0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si="5"/>
        <v>0</v>
      </c>
      <c r="AO10" s="9">
        <f t="shared" si="5"/>
        <v>0</v>
      </c>
      <c r="AP10" s="9">
        <f t="shared" si="5"/>
        <v>0</v>
      </c>
      <c r="AQ10" s="9">
        <f t="shared" si="5"/>
        <v>0</v>
      </c>
      <c r="AR10" s="9">
        <f t="shared" si="5"/>
        <v>0.2</v>
      </c>
      <c r="AS10" s="9">
        <f t="shared" si="5"/>
        <v>0.4</v>
      </c>
      <c r="AT10" s="9">
        <f t="shared" si="5"/>
        <v>0.6</v>
      </c>
      <c r="AU10" s="9">
        <f t="shared" si="5"/>
        <v>0.8</v>
      </c>
      <c r="AV10" s="9">
        <f t="shared" si="5"/>
        <v>1</v>
      </c>
      <c r="AW10" s="9">
        <f t="shared" si="5"/>
        <v>1</v>
      </c>
      <c r="AX10" s="9">
        <f t="shared" si="5"/>
        <v>1</v>
      </c>
      <c r="AZ10" s="2">
        <v>45685</v>
      </c>
      <c r="BA10">
        <v>1</v>
      </c>
      <c r="BB10">
        <v>0.17884615384615385</v>
      </c>
    </row>
    <row r="11" spans="1:55" ht="15" x14ac:dyDescent="0.3">
      <c r="A11">
        <v>2</v>
      </c>
      <c r="B11" s="10" t="s">
        <v>47</v>
      </c>
      <c r="C11" s="3"/>
      <c r="D11" s="3"/>
      <c r="E11" s="1"/>
      <c r="F11" s="1"/>
      <c r="G11" s="9"/>
      <c r="H11" s="12">
        <f>SUMPRODUCT(H12:H17,$G$12:$G$17)</f>
        <v>0</v>
      </c>
      <c r="I11" s="12">
        <f t="shared" ref="I11:AX11" si="6">SUMPRODUCT(I12:I17,$G$12:$G$17)</f>
        <v>0</v>
      </c>
      <c r="J11" s="12">
        <f t="shared" si="6"/>
        <v>0</v>
      </c>
      <c r="K11" s="12">
        <f t="shared" si="6"/>
        <v>0</v>
      </c>
      <c r="L11" s="12">
        <f t="shared" si="6"/>
        <v>0</v>
      </c>
      <c r="M11" s="12">
        <f t="shared" si="6"/>
        <v>0</v>
      </c>
      <c r="N11" s="12">
        <f t="shared" si="6"/>
        <v>0</v>
      </c>
      <c r="O11" s="12">
        <f t="shared" si="6"/>
        <v>0</v>
      </c>
      <c r="P11" s="12">
        <f t="shared" si="6"/>
        <v>0</v>
      </c>
      <c r="Q11" s="12">
        <f t="shared" si="6"/>
        <v>0</v>
      </c>
      <c r="R11" s="12">
        <f t="shared" si="6"/>
        <v>0</v>
      </c>
      <c r="S11" s="12">
        <f t="shared" si="6"/>
        <v>3.2258064516129031E-2</v>
      </c>
      <c r="T11" s="12">
        <f t="shared" si="6"/>
        <v>6.4516129032258063E-2</v>
      </c>
      <c r="U11" s="12">
        <f t="shared" si="6"/>
        <v>9.6774193548387094E-2</v>
      </c>
      <c r="V11" s="12">
        <f t="shared" si="6"/>
        <v>0.13306451612903225</v>
      </c>
      <c r="W11" s="12">
        <f t="shared" si="6"/>
        <v>0.16935483870967744</v>
      </c>
      <c r="X11" s="12">
        <f t="shared" si="6"/>
        <v>0.20564516129032259</v>
      </c>
      <c r="Y11" s="12">
        <f t="shared" si="6"/>
        <v>0.24193548387096775</v>
      </c>
      <c r="Z11" s="12">
        <f t="shared" si="6"/>
        <v>0.29032258064516131</v>
      </c>
      <c r="AA11" s="12">
        <f t="shared" si="6"/>
        <v>0.33870967741935487</v>
      </c>
      <c r="AB11" s="12">
        <f t="shared" si="6"/>
        <v>0.38709677419354838</v>
      </c>
      <c r="AC11" s="12">
        <f t="shared" si="6"/>
        <v>0.43548387096774194</v>
      </c>
      <c r="AD11" s="12">
        <f t="shared" si="6"/>
        <v>0.4838709677419355</v>
      </c>
      <c r="AE11" s="12">
        <f t="shared" si="6"/>
        <v>0.532258064516129</v>
      </c>
      <c r="AF11" s="12">
        <f t="shared" si="6"/>
        <v>0.58064516129032251</v>
      </c>
      <c r="AG11" s="12">
        <f t="shared" si="6"/>
        <v>0.62903225806451613</v>
      </c>
      <c r="AH11" s="12">
        <f t="shared" si="6"/>
        <v>0.66129032258064513</v>
      </c>
      <c r="AI11" s="12">
        <f t="shared" si="6"/>
        <v>0.69354838709677424</v>
      </c>
      <c r="AJ11" s="12">
        <f t="shared" si="6"/>
        <v>0.73118279569892475</v>
      </c>
      <c r="AK11" s="12">
        <f t="shared" si="6"/>
        <v>0.76881720430107525</v>
      </c>
      <c r="AL11" s="12">
        <f t="shared" si="6"/>
        <v>0.80645161290322587</v>
      </c>
      <c r="AM11" s="12">
        <f t="shared" si="6"/>
        <v>0.84516129032258069</v>
      </c>
      <c r="AN11" s="12">
        <f t="shared" si="6"/>
        <v>0.88387096774193552</v>
      </c>
      <c r="AO11" s="12">
        <f t="shared" si="6"/>
        <v>0.92258064516129035</v>
      </c>
      <c r="AP11" s="12">
        <f t="shared" si="6"/>
        <v>0.96129032258064528</v>
      </c>
      <c r="AQ11" s="12">
        <f t="shared" si="6"/>
        <v>1</v>
      </c>
      <c r="AR11" s="12">
        <f t="shared" si="6"/>
        <v>1</v>
      </c>
      <c r="AS11" s="12">
        <f t="shared" si="6"/>
        <v>1</v>
      </c>
      <c r="AT11" s="12">
        <f t="shared" si="6"/>
        <v>1</v>
      </c>
      <c r="AU11" s="12">
        <f t="shared" si="6"/>
        <v>1</v>
      </c>
      <c r="AV11" s="12">
        <f t="shared" si="6"/>
        <v>1</v>
      </c>
      <c r="AW11" s="12">
        <f t="shared" si="6"/>
        <v>1</v>
      </c>
      <c r="AX11" s="12">
        <f t="shared" si="6"/>
        <v>1</v>
      </c>
      <c r="AZ11" s="2">
        <v>45686</v>
      </c>
      <c r="BA11">
        <v>1</v>
      </c>
      <c r="BB11">
        <v>0.23461538461538461</v>
      </c>
    </row>
    <row r="12" spans="1:55" ht="15" x14ac:dyDescent="0.3">
      <c r="A12">
        <v>2</v>
      </c>
      <c r="B12" s="5" t="s">
        <v>12</v>
      </c>
      <c r="C12" s="7">
        <v>45688</v>
      </c>
      <c r="D12" s="7">
        <v>45690</v>
      </c>
      <c r="E12" s="5">
        <v>3</v>
      </c>
      <c r="F12" s="5">
        <v>3000</v>
      </c>
      <c r="G12" s="9">
        <f>F12/SUM($F$12:$F$17)</f>
        <v>9.6774193548387094E-2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0.33333333333333331</v>
      </c>
      <c r="T12" s="9">
        <f t="shared" si="3"/>
        <v>0.66666666666666663</v>
      </c>
      <c r="U12" s="9">
        <f t="shared" si="3"/>
        <v>1</v>
      </c>
      <c r="V12" s="9">
        <f t="shared" si="3"/>
        <v>1</v>
      </c>
      <c r="W12" s="9">
        <f t="shared" si="3"/>
        <v>1</v>
      </c>
      <c r="X12" s="9">
        <f t="shared" ref="X12:AX12" si="7">IF((X$1-$C12+1)/($D12-$C12+1)&gt;0,IF((X$1-$C12+1)/($D12-$C12+1)&lt;1,(X$1-$C12+1)/($D12-$C12+1),1),0)</f>
        <v>1</v>
      </c>
      <c r="Y12" s="9">
        <f t="shared" si="7"/>
        <v>1</v>
      </c>
      <c r="Z12" s="9">
        <f t="shared" si="7"/>
        <v>1</v>
      </c>
      <c r="AA12" s="9">
        <f t="shared" si="7"/>
        <v>1</v>
      </c>
      <c r="AB12" s="9">
        <f t="shared" si="7"/>
        <v>1</v>
      </c>
      <c r="AC12" s="9">
        <f t="shared" si="7"/>
        <v>1</v>
      </c>
      <c r="AD12" s="9">
        <f t="shared" si="7"/>
        <v>1</v>
      </c>
      <c r="AE12" s="9">
        <f t="shared" si="7"/>
        <v>1</v>
      </c>
      <c r="AF12" s="9">
        <f t="shared" si="7"/>
        <v>1</v>
      </c>
      <c r="AG12" s="9">
        <f t="shared" si="7"/>
        <v>1</v>
      </c>
      <c r="AH12" s="9">
        <f t="shared" si="7"/>
        <v>1</v>
      </c>
      <c r="AI12" s="9">
        <f t="shared" si="7"/>
        <v>1</v>
      </c>
      <c r="AJ12" s="9">
        <f t="shared" si="7"/>
        <v>1</v>
      </c>
      <c r="AK12" s="9">
        <f t="shared" si="7"/>
        <v>1</v>
      </c>
      <c r="AL12" s="9">
        <f t="shared" si="7"/>
        <v>1</v>
      </c>
      <c r="AM12" s="9">
        <f t="shared" si="7"/>
        <v>1</v>
      </c>
      <c r="AN12" s="9">
        <f t="shared" si="7"/>
        <v>1</v>
      </c>
      <c r="AO12" s="9">
        <f t="shared" si="7"/>
        <v>1</v>
      </c>
      <c r="AP12" s="9">
        <f t="shared" si="7"/>
        <v>1</v>
      </c>
      <c r="AQ12" s="9">
        <f t="shared" si="7"/>
        <v>1</v>
      </c>
      <c r="AR12" s="9">
        <f t="shared" si="7"/>
        <v>1</v>
      </c>
      <c r="AS12" s="9">
        <f t="shared" si="7"/>
        <v>1</v>
      </c>
      <c r="AT12" s="9">
        <f t="shared" si="7"/>
        <v>1</v>
      </c>
      <c r="AU12" s="9">
        <f t="shared" si="7"/>
        <v>1</v>
      </c>
      <c r="AV12" s="9">
        <f t="shared" si="7"/>
        <v>1</v>
      </c>
      <c r="AW12" s="9">
        <f t="shared" si="7"/>
        <v>1</v>
      </c>
      <c r="AX12" s="9">
        <f t="shared" si="7"/>
        <v>1</v>
      </c>
      <c r="AZ12" s="2">
        <v>45687</v>
      </c>
      <c r="BA12">
        <v>1</v>
      </c>
      <c r="BB12">
        <v>0.29038461538461541</v>
      </c>
    </row>
    <row r="13" spans="1:55" ht="15" x14ac:dyDescent="0.3">
      <c r="A13">
        <v>2</v>
      </c>
      <c r="B13" s="5" t="s">
        <v>13</v>
      </c>
      <c r="C13" s="7">
        <v>45691</v>
      </c>
      <c r="D13" s="7">
        <v>45694</v>
      </c>
      <c r="E13" s="5">
        <v>4</v>
      </c>
      <c r="F13" s="5">
        <v>4500</v>
      </c>
      <c r="G13" s="9">
        <f t="shared" ref="G13:G17" si="8">F13/SUM($F$12:$F$17)</f>
        <v>0.14516129032258066</v>
      </c>
      <c r="H13" s="9">
        <f t="shared" si="3"/>
        <v>0</v>
      </c>
      <c r="I13" s="9">
        <f t="shared" ref="I13:AX16" si="9">IF((I$1-$C13+1)/($D13-$C13+1)&gt;0,IF((I$1-$C13+1)/($D13-$C13+1)&lt;1,(I$1-$C13+1)/($D13-$C13+1),1),0)</f>
        <v>0</v>
      </c>
      <c r="J13" s="9">
        <f t="shared" si="9"/>
        <v>0</v>
      </c>
      <c r="K13" s="9">
        <f t="shared" si="9"/>
        <v>0</v>
      </c>
      <c r="L13" s="9">
        <f t="shared" si="9"/>
        <v>0</v>
      </c>
      <c r="M13" s="9">
        <f t="shared" si="9"/>
        <v>0</v>
      </c>
      <c r="N13" s="9">
        <f t="shared" si="9"/>
        <v>0</v>
      </c>
      <c r="O13" s="9">
        <f t="shared" si="9"/>
        <v>0</v>
      </c>
      <c r="P13" s="9">
        <f t="shared" si="9"/>
        <v>0</v>
      </c>
      <c r="Q13" s="9">
        <f t="shared" si="9"/>
        <v>0</v>
      </c>
      <c r="R13" s="9">
        <f t="shared" si="9"/>
        <v>0</v>
      </c>
      <c r="S13" s="9">
        <f t="shared" si="9"/>
        <v>0</v>
      </c>
      <c r="T13" s="9">
        <f t="shared" si="9"/>
        <v>0</v>
      </c>
      <c r="U13" s="9">
        <f t="shared" si="9"/>
        <v>0</v>
      </c>
      <c r="V13" s="9">
        <f t="shared" si="9"/>
        <v>0.25</v>
      </c>
      <c r="W13" s="9">
        <f t="shared" si="9"/>
        <v>0.5</v>
      </c>
      <c r="X13" s="9">
        <f t="shared" si="9"/>
        <v>0.75</v>
      </c>
      <c r="Y13" s="9">
        <f t="shared" si="9"/>
        <v>1</v>
      </c>
      <c r="Z13" s="9">
        <f t="shared" si="9"/>
        <v>1</v>
      </c>
      <c r="AA13" s="9">
        <f t="shared" si="9"/>
        <v>1</v>
      </c>
      <c r="AB13" s="9">
        <f t="shared" si="9"/>
        <v>1</v>
      </c>
      <c r="AC13" s="9">
        <f t="shared" si="9"/>
        <v>1</v>
      </c>
      <c r="AD13" s="9">
        <f t="shared" si="9"/>
        <v>1</v>
      </c>
      <c r="AE13" s="9">
        <f t="shared" si="9"/>
        <v>1</v>
      </c>
      <c r="AF13" s="9">
        <f t="shared" si="9"/>
        <v>1</v>
      </c>
      <c r="AG13" s="9">
        <f t="shared" si="9"/>
        <v>1</v>
      </c>
      <c r="AH13" s="9">
        <f t="shared" si="9"/>
        <v>1</v>
      </c>
      <c r="AI13" s="9">
        <f t="shared" si="9"/>
        <v>1</v>
      </c>
      <c r="AJ13" s="9">
        <f t="shared" si="9"/>
        <v>1</v>
      </c>
      <c r="AK13" s="9">
        <f t="shared" si="9"/>
        <v>1</v>
      </c>
      <c r="AL13" s="9">
        <f t="shared" si="9"/>
        <v>1</v>
      </c>
      <c r="AM13" s="9">
        <f t="shared" si="9"/>
        <v>1</v>
      </c>
      <c r="AN13" s="9">
        <f t="shared" si="9"/>
        <v>1</v>
      </c>
      <c r="AO13" s="9">
        <f t="shared" si="9"/>
        <v>1</v>
      </c>
      <c r="AP13" s="9">
        <f t="shared" si="9"/>
        <v>1</v>
      </c>
      <c r="AQ13" s="9">
        <f t="shared" si="9"/>
        <v>1</v>
      </c>
      <c r="AR13" s="9">
        <f t="shared" si="9"/>
        <v>1</v>
      </c>
      <c r="AS13" s="9">
        <f t="shared" si="9"/>
        <v>1</v>
      </c>
      <c r="AT13" s="9">
        <f t="shared" si="9"/>
        <v>1</v>
      </c>
      <c r="AU13" s="9">
        <f t="shared" si="9"/>
        <v>1</v>
      </c>
      <c r="AV13" s="9">
        <f t="shared" si="9"/>
        <v>1</v>
      </c>
      <c r="AW13" s="9">
        <f t="shared" si="9"/>
        <v>1</v>
      </c>
      <c r="AX13" s="9">
        <f t="shared" si="9"/>
        <v>1</v>
      </c>
      <c r="AZ13" s="2">
        <v>45688</v>
      </c>
      <c r="BA13">
        <v>1</v>
      </c>
      <c r="BB13">
        <v>0.30000000000000004</v>
      </c>
    </row>
    <row r="14" spans="1:55" ht="15" x14ac:dyDescent="0.3">
      <c r="A14">
        <v>2</v>
      </c>
      <c r="B14" s="5" t="s">
        <v>14</v>
      </c>
      <c r="C14" s="7">
        <v>45695</v>
      </c>
      <c r="D14" s="7">
        <v>45702</v>
      </c>
      <c r="E14" s="5">
        <v>8</v>
      </c>
      <c r="F14" s="5">
        <v>12000</v>
      </c>
      <c r="G14" s="9">
        <f t="shared" si="8"/>
        <v>0.38709677419354838</v>
      </c>
      <c r="H14" s="9">
        <f t="shared" si="3"/>
        <v>0</v>
      </c>
      <c r="I14" s="9">
        <f t="shared" si="9"/>
        <v>0</v>
      </c>
      <c r="J14" s="9">
        <f t="shared" si="9"/>
        <v>0</v>
      </c>
      <c r="K14" s="9">
        <f t="shared" si="9"/>
        <v>0</v>
      </c>
      <c r="L14" s="9">
        <f t="shared" si="9"/>
        <v>0</v>
      </c>
      <c r="M14" s="9">
        <f t="shared" si="9"/>
        <v>0</v>
      </c>
      <c r="N14" s="9">
        <f t="shared" si="9"/>
        <v>0</v>
      </c>
      <c r="O14" s="9">
        <f t="shared" si="9"/>
        <v>0</v>
      </c>
      <c r="P14" s="9">
        <f t="shared" si="9"/>
        <v>0</v>
      </c>
      <c r="Q14" s="9">
        <f t="shared" si="9"/>
        <v>0</v>
      </c>
      <c r="R14" s="9">
        <f t="shared" si="9"/>
        <v>0</v>
      </c>
      <c r="S14" s="9">
        <f t="shared" si="9"/>
        <v>0</v>
      </c>
      <c r="T14" s="9">
        <f t="shared" si="9"/>
        <v>0</v>
      </c>
      <c r="U14" s="9">
        <f t="shared" si="9"/>
        <v>0</v>
      </c>
      <c r="V14" s="9">
        <f t="shared" si="9"/>
        <v>0</v>
      </c>
      <c r="W14" s="9">
        <f t="shared" si="9"/>
        <v>0</v>
      </c>
      <c r="X14" s="9">
        <f t="shared" si="9"/>
        <v>0</v>
      </c>
      <c r="Y14" s="9">
        <f t="shared" si="9"/>
        <v>0</v>
      </c>
      <c r="Z14" s="9">
        <f t="shared" si="9"/>
        <v>0.125</v>
      </c>
      <c r="AA14" s="9">
        <f t="shared" si="9"/>
        <v>0.25</v>
      </c>
      <c r="AB14" s="9">
        <f t="shared" si="9"/>
        <v>0.375</v>
      </c>
      <c r="AC14" s="9">
        <f t="shared" si="9"/>
        <v>0.5</v>
      </c>
      <c r="AD14" s="9">
        <f t="shared" si="9"/>
        <v>0.625</v>
      </c>
      <c r="AE14" s="9">
        <f t="shared" si="9"/>
        <v>0.75</v>
      </c>
      <c r="AF14" s="9">
        <f t="shared" si="9"/>
        <v>0.875</v>
      </c>
      <c r="AG14" s="9">
        <f t="shared" si="9"/>
        <v>1</v>
      </c>
      <c r="AH14" s="9">
        <f t="shared" si="9"/>
        <v>1</v>
      </c>
      <c r="AI14" s="9">
        <f t="shared" si="9"/>
        <v>1</v>
      </c>
      <c r="AJ14" s="9">
        <f t="shared" si="9"/>
        <v>1</v>
      </c>
      <c r="AK14" s="9">
        <f t="shared" si="9"/>
        <v>1</v>
      </c>
      <c r="AL14" s="9">
        <f t="shared" si="9"/>
        <v>1</v>
      </c>
      <c r="AM14" s="9">
        <f t="shared" si="9"/>
        <v>1</v>
      </c>
      <c r="AN14" s="9">
        <f t="shared" si="9"/>
        <v>1</v>
      </c>
      <c r="AO14" s="9">
        <f t="shared" si="9"/>
        <v>1</v>
      </c>
      <c r="AP14" s="9">
        <f t="shared" si="9"/>
        <v>1</v>
      </c>
      <c r="AQ14" s="9">
        <f t="shared" si="9"/>
        <v>1</v>
      </c>
      <c r="AR14" s="9">
        <f t="shared" si="9"/>
        <v>1</v>
      </c>
      <c r="AS14" s="9">
        <f t="shared" si="9"/>
        <v>1</v>
      </c>
      <c r="AT14" s="9">
        <f t="shared" si="9"/>
        <v>1</v>
      </c>
      <c r="AU14" s="9">
        <f t="shared" si="9"/>
        <v>1</v>
      </c>
      <c r="AV14" s="9">
        <f t="shared" si="9"/>
        <v>1</v>
      </c>
      <c r="AW14" s="9">
        <f t="shared" si="9"/>
        <v>1</v>
      </c>
      <c r="AX14" s="9">
        <f t="shared" si="9"/>
        <v>1</v>
      </c>
      <c r="AZ14" s="2">
        <v>45689</v>
      </c>
      <c r="BA14">
        <v>1</v>
      </c>
      <c r="BB14">
        <v>0.30961538461538463</v>
      </c>
    </row>
    <row r="15" spans="1:55" ht="15" x14ac:dyDescent="0.3">
      <c r="A15">
        <v>2</v>
      </c>
      <c r="B15" s="5" t="s">
        <v>15</v>
      </c>
      <c r="C15" s="7">
        <v>45703</v>
      </c>
      <c r="D15" s="7">
        <v>45704</v>
      </c>
      <c r="E15" s="5">
        <v>2</v>
      </c>
      <c r="F15" s="5">
        <v>2000</v>
      </c>
      <c r="G15" s="9">
        <f t="shared" si="8"/>
        <v>6.4516129032258063E-2</v>
      </c>
      <c r="H15" s="9">
        <f t="shared" si="3"/>
        <v>0</v>
      </c>
      <c r="I15" s="9">
        <f t="shared" si="9"/>
        <v>0</v>
      </c>
      <c r="J15" s="9">
        <f t="shared" si="9"/>
        <v>0</v>
      </c>
      <c r="K15" s="9">
        <f t="shared" si="9"/>
        <v>0</v>
      </c>
      <c r="L15" s="9">
        <f t="shared" si="9"/>
        <v>0</v>
      </c>
      <c r="M15" s="9">
        <f t="shared" si="9"/>
        <v>0</v>
      </c>
      <c r="N15" s="9">
        <f t="shared" si="9"/>
        <v>0</v>
      </c>
      <c r="O15" s="9">
        <f t="shared" si="9"/>
        <v>0</v>
      </c>
      <c r="P15" s="9">
        <f t="shared" si="9"/>
        <v>0</v>
      </c>
      <c r="Q15" s="9">
        <f t="shared" si="9"/>
        <v>0</v>
      </c>
      <c r="R15" s="9">
        <f t="shared" si="9"/>
        <v>0</v>
      </c>
      <c r="S15" s="9">
        <f t="shared" si="9"/>
        <v>0</v>
      </c>
      <c r="T15" s="9">
        <f t="shared" si="9"/>
        <v>0</v>
      </c>
      <c r="U15" s="9">
        <f t="shared" si="9"/>
        <v>0</v>
      </c>
      <c r="V15" s="9">
        <f t="shared" si="9"/>
        <v>0</v>
      </c>
      <c r="W15" s="9">
        <f t="shared" si="9"/>
        <v>0</v>
      </c>
      <c r="X15" s="9">
        <f t="shared" si="9"/>
        <v>0</v>
      </c>
      <c r="Y15" s="9">
        <f t="shared" si="9"/>
        <v>0</v>
      </c>
      <c r="Z15" s="9">
        <f t="shared" si="9"/>
        <v>0</v>
      </c>
      <c r="AA15" s="9">
        <f t="shared" si="9"/>
        <v>0</v>
      </c>
      <c r="AB15" s="9">
        <f t="shared" si="9"/>
        <v>0</v>
      </c>
      <c r="AC15" s="9">
        <f t="shared" si="9"/>
        <v>0</v>
      </c>
      <c r="AD15" s="9">
        <f t="shared" si="9"/>
        <v>0</v>
      </c>
      <c r="AE15" s="9">
        <f t="shared" si="9"/>
        <v>0</v>
      </c>
      <c r="AF15" s="9">
        <f t="shared" si="9"/>
        <v>0</v>
      </c>
      <c r="AG15" s="9">
        <f t="shared" si="9"/>
        <v>0</v>
      </c>
      <c r="AH15" s="9">
        <f t="shared" si="9"/>
        <v>0.5</v>
      </c>
      <c r="AI15" s="9">
        <f t="shared" si="9"/>
        <v>1</v>
      </c>
      <c r="AJ15" s="9">
        <f t="shared" si="9"/>
        <v>1</v>
      </c>
      <c r="AK15" s="9">
        <f t="shared" si="9"/>
        <v>1</v>
      </c>
      <c r="AL15" s="9">
        <f t="shared" si="9"/>
        <v>1</v>
      </c>
      <c r="AM15" s="9">
        <f t="shared" si="9"/>
        <v>1</v>
      </c>
      <c r="AN15" s="9">
        <f t="shared" si="9"/>
        <v>1</v>
      </c>
      <c r="AO15" s="9">
        <f t="shared" si="9"/>
        <v>1</v>
      </c>
      <c r="AP15" s="9">
        <f t="shared" si="9"/>
        <v>1</v>
      </c>
      <c r="AQ15" s="9">
        <f t="shared" si="9"/>
        <v>1</v>
      </c>
      <c r="AR15" s="9">
        <f t="shared" si="9"/>
        <v>1</v>
      </c>
      <c r="AS15" s="9">
        <f t="shared" si="9"/>
        <v>1</v>
      </c>
      <c r="AT15" s="9">
        <f t="shared" si="9"/>
        <v>1</v>
      </c>
      <c r="AU15" s="9">
        <f t="shared" si="9"/>
        <v>1</v>
      </c>
      <c r="AV15" s="9">
        <f t="shared" si="9"/>
        <v>1</v>
      </c>
      <c r="AW15" s="9">
        <f t="shared" si="9"/>
        <v>1</v>
      </c>
      <c r="AX15" s="9">
        <f t="shared" si="9"/>
        <v>1</v>
      </c>
      <c r="AZ15" s="2">
        <v>45690</v>
      </c>
      <c r="BA15">
        <v>1</v>
      </c>
      <c r="BB15">
        <v>0.31923076923076926</v>
      </c>
    </row>
    <row r="16" spans="1:55" ht="15" x14ac:dyDescent="0.3">
      <c r="A16">
        <v>2</v>
      </c>
      <c r="B16" s="5" t="s">
        <v>16</v>
      </c>
      <c r="C16" s="7">
        <v>45705</v>
      </c>
      <c r="D16" s="7">
        <v>45707</v>
      </c>
      <c r="E16" s="5">
        <v>3</v>
      </c>
      <c r="F16" s="5">
        <v>3500</v>
      </c>
      <c r="G16" s="9">
        <f t="shared" si="8"/>
        <v>0.11290322580645161</v>
      </c>
      <c r="H16" s="9">
        <f t="shared" si="3"/>
        <v>0</v>
      </c>
      <c r="I16" s="9">
        <f t="shared" si="9"/>
        <v>0</v>
      </c>
      <c r="J16" s="9">
        <f t="shared" si="9"/>
        <v>0</v>
      </c>
      <c r="K16" s="9">
        <f t="shared" si="9"/>
        <v>0</v>
      </c>
      <c r="L16" s="9">
        <f t="shared" si="9"/>
        <v>0</v>
      </c>
      <c r="M16" s="9">
        <f t="shared" si="9"/>
        <v>0</v>
      </c>
      <c r="N16" s="9">
        <f t="shared" si="9"/>
        <v>0</v>
      </c>
      <c r="O16" s="9">
        <f t="shared" si="9"/>
        <v>0</v>
      </c>
      <c r="P16" s="9">
        <f t="shared" si="9"/>
        <v>0</v>
      </c>
      <c r="Q16" s="9">
        <f t="shared" si="9"/>
        <v>0</v>
      </c>
      <c r="R16" s="9">
        <f t="shared" si="9"/>
        <v>0</v>
      </c>
      <c r="S16" s="9">
        <f t="shared" si="9"/>
        <v>0</v>
      </c>
      <c r="T16" s="9">
        <f t="shared" si="9"/>
        <v>0</v>
      </c>
      <c r="U16" s="9">
        <f t="shared" si="9"/>
        <v>0</v>
      </c>
      <c r="V16" s="9">
        <f t="shared" si="9"/>
        <v>0</v>
      </c>
      <c r="W16" s="9">
        <f t="shared" si="9"/>
        <v>0</v>
      </c>
      <c r="X16" s="9">
        <f t="shared" si="9"/>
        <v>0</v>
      </c>
      <c r="Y16" s="9">
        <f t="shared" si="9"/>
        <v>0</v>
      </c>
      <c r="Z16" s="9">
        <f t="shared" si="9"/>
        <v>0</v>
      </c>
      <c r="AA16" s="9">
        <f t="shared" si="9"/>
        <v>0</v>
      </c>
      <c r="AB16" s="9">
        <f t="shared" si="9"/>
        <v>0</v>
      </c>
      <c r="AC16" s="9">
        <f t="shared" si="9"/>
        <v>0</v>
      </c>
      <c r="AD16" s="9">
        <f t="shared" si="9"/>
        <v>0</v>
      </c>
      <c r="AE16" s="9">
        <f t="shared" si="9"/>
        <v>0</v>
      </c>
      <c r="AF16" s="9">
        <f t="shared" si="9"/>
        <v>0</v>
      </c>
      <c r="AG16" s="9">
        <f t="shared" si="9"/>
        <v>0</v>
      </c>
      <c r="AH16" s="9">
        <f t="shared" si="9"/>
        <v>0</v>
      </c>
      <c r="AI16" s="9">
        <f t="shared" si="9"/>
        <v>0</v>
      </c>
      <c r="AJ16" s="9">
        <f t="shared" si="9"/>
        <v>0.33333333333333331</v>
      </c>
      <c r="AK16" s="9">
        <f t="shared" si="9"/>
        <v>0.66666666666666663</v>
      </c>
      <c r="AL16" s="9">
        <f t="shared" si="9"/>
        <v>1</v>
      </c>
      <c r="AM16" s="9">
        <f t="shared" si="9"/>
        <v>1</v>
      </c>
      <c r="AN16" s="9">
        <f t="shared" si="9"/>
        <v>1</v>
      </c>
      <c r="AO16" s="9">
        <f t="shared" si="9"/>
        <v>1</v>
      </c>
      <c r="AP16" s="9">
        <f t="shared" si="9"/>
        <v>1</v>
      </c>
      <c r="AQ16" s="9">
        <f t="shared" si="9"/>
        <v>1</v>
      </c>
      <c r="AR16" s="9">
        <f t="shared" si="9"/>
        <v>1</v>
      </c>
      <c r="AS16" s="9">
        <f t="shared" si="9"/>
        <v>1</v>
      </c>
      <c r="AT16" s="9">
        <f t="shared" si="9"/>
        <v>1</v>
      </c>
      <c r="AU16" s="9">
        <f t="shared" si="9"/>
        <v>1</v>
      </c>
      <c r="AV16" s="9">
        <f t="shared" si="9"/>
        <v>1</v>
      </c>
      <c r="AW16" s="9">
        <f t="shared" si="9"/>
        <v>1</v>
      </c>
      <c r="AX16" s="9">
        <f t="shared" si="9"/>
        <v>1</v>
      </c>
      <c r="AZ16" s="2">
        <v>45691</v>
      </c>
      <c r="BA16">
        <v>1</v>
      </c>
      <c r="BB16">
        <v>0.3288461538461539</v>
      </c>
    </row>
    <row r="17" spans="1:54" ht="15" x14ac:dyDescent="0.3">
      <c r="A17">
        <v>2</v>
      </c>
      <c r="B17" s="5" t="s">
        <v>17</v>
      </c>
      <c r="C17" s="7">
        <v>45708</v>
      </c>
      <c r="D17" s="7">
        <v>45712</v>
      </c>
      <c r="E17" s="5">
        <v>5</v>
      </c>
      <c r="F17" s="5">
        <v>6000</v>
      </c>
      <c r="G17" s="9">
        <f t="shared" si="8"/>
        <v>0.19354838709677419</v>
      </c>
      <c r="H17" s="9">
        <f t="shared" si="3"/>
        <v>0</v>
      </c>
      <c r="I17" s="9">
        <f t="shared" ref="I17:AX17" si="10">IF((I$1-$C17+1)/($D17-$C17+1)&gt;0,IF((I$1-$C17+1)/($D17-$C17+1)&lt;1,(I$1-$C17+1)/($D17-$C17+1),1),0)</f>
        <v>0</v>
      </c>
      <c r="J17" s="9">
        <f t="shared" si="10"/>
        <v>0</v>
      </c>
      <c r="K17" s="9">
        <f t="shared" si="10"/>
        <v>0</v>
      </c>
      <c r="L17" s="9">
        <f t="shared" si="10"/>
        <v>0</v>
      </c>
      <c r="M17" s="9">
        <f t="shared" si="10"/>
        <v>0</v>
      </c>
      <c r="N17" s="9">
        <f t="shared" si="10"/>
        <v>0</v>
      </c>
      <c r="O17" s="9">
        <f t="shared" si="10"/>
        <v>0</v>
      </c>
      <c r="P17" s="9">
        <f t="shared" si="10"/>
        <v>0</v>
      </c>
      <c r="Q17" s="9">
        <f t="shared" si="10"/>
        <v>0</v>
      </c>
      <c r="R17" s="9">
        <f t="shared" si="10"/>
        <v>0</v>
      </c>
      <c r="S17" s="9">
        <f t="shared" si="10"/>
        <v>0</v>
      </c>
      <c r="T17" s="9">
        <f t="shared" si="10"/>
        <v>0</v>
      </c>
      <c r="U17" s="9">
        <f t="shared" si="10"/>
        <v>0</v>
      </c>
      <c r="V17" s="9">
        <f t="shared" si="10"/>
        <v>0</v>
      </c>
      <c r="W17" s="9">
        <f t="shared" si="10"/>
        <v>0</v>
      </c>
      <c r="X17" s="9">
        <f t="shared" si="10"/>
        <v>0</v>
      </c>
      <c r="Y17" s="9">
        <f t="shared" si="10"/>
        <v>0</v>
      </c>
      <c r="Z17" s="9">
        <f t="shared" si="10"/>
        <v>0</v>
      </c>
      <c r="AA17" s="9">
        <f t="shared" si="10"/>
        <v>0</v>
      </c>
      <c r="AB17" s="9">
        <f t="shared" si="10"/>
        <v>0</v>
      </c>
      <c r="AC17" s="9">
        <f t="shared" si="10"/>
        <v>0</v>
      </c>
      <c r="AD17" s="9">
        <f t="shared" si="10"/>
        <v>0</v>
      </c>
      <c r="AE17" s="9">
        <f t="shared" si="10"/>
        <v>0</v>
      </c>
      <c r="AF17" s="9">
        <f t="shared" si="10"/>
        <v>0</v>
      </c>
      <c r="AG17" s="9">
        <f t="shared" si="10"/>
        <v>0</v>
      </c>
      <c r="AH17" s="9">
        <f t="shared" si="10"/>
        <v>0</v>
      </c>
      <c r="AI17" s="9">
        <f t="shared" si="10"/>
        <v>0</v>
      </c>
      <c r="AJ17" s="9">
        <f t="shared" si="10"/>
        <v>0</v>
      </c>
      <c r="AK17" s="9">
        <f t="shared" si="10"/>
        <v>0</v>
      </c>
      <c r="AL17" s="9">
        <f t="shared" si="10"/>
        <v>0</v>
      </c>
      <c r="AM17" s="9">
        <f t="shared" si="10"/>
        <v>0.2</v>
      </c>
      <c r="AN17" s="9">
        <f t="shared" si="10"/>
        <v>0.4</v>
      </c>
      <c r="AO17" s="9">
        <f t="shared" si="10"/>
        <v>0.6</v>
      </c>
      <c r="AP17" s="9">
        <f t="shared" si="10"/>
        <v>0.8</v>
      </c>
      <c r="AQ17" s="9">
        <f t="shared" si="10"/>
        <v>1</v>
      </c>
      <c r="AR17" s="9">
        <f t="shared" si="10"/>
        <v>1</v>
      </c>
      <c r="AS17" s="9">
        <f t="shared" si="10"/>
        <v>1</v>
      </c>
      <c r="AT17" s="9">
        <f t="shared" si="10"/>
        <v>1</v>
      </c>
      <c r="AU17" s="9">
        <f t="shared" si="10"/>
        <v>1</v>
      </c>
      <c r="AV17" s="9">
        <f t="shared" si="10"/>
        <v>1</v>
      </c>
      <c r="AW17" s="9">
        <f t="shared" si="10"/>
        <v>1</v>
      </c>
      <c r="AX17" s="9">
        <f t="shared" si="10"/>
        <v>1</v>
      </c>
      <c r="AZ17" s="2">
        <v>45692</v>
      </c>
      <c r="BA17">
        <v>1</v>
      </c>
      <c r="BB17">
        <v>0.35897435897435898</v>
      </c>
    </row>
    <row r="18" spans="1:54" ht="15" x14ac:dyDescent="0.3">
      <c r="A18">
        <v>3</v>
      </c>
      <c r="B18" s="10" t="s">
        <v>47</v>
      </c>
      <c r="C18" s="7"/>
      <c r="D18" s="7"/>
      <c r="E18" s="5"/>
      <c r="F18" s="5"/>
      <c r="G18" s="9"/>
      <c r="H18" s="12">
        <f>SUMPRODUCT(H19:H23,$G$19:$G$23)</f>
        <v>0</v>
      </c>
      <c r="I18" s="12">
        <f t="shared" ref="I18:AX18" si="11">SUMPRODUCT(I19:I23,$G$19:$G$23)</f>
        <v>0</v>
      </c>
      <c r="J18" s="12">
        <f t="shared" si="11"/>
        <v>0</v>
      </c>
      <c r="K18" s="12">
        <f t="shared" si="11"/>
        <v>0</v>
      </c>
      <c r="L18" s="12">
        <f t="shared" si="11"/>
        <v>0</v>
      </c>
      <c r="M18" s="12">
        <f t="shared" si="11"/>
        <v>0</v>
      </c>
      <c r="N18" s="12">
        <f t="shared" si="11"/>
        <v>0</v>
      </c>
      <c r="O18" s="12">
        <f t="shared" si="11"/>
        <v>0</v>
      </c>
      <c r="P18" s="12">
        <f t="shared" si="11"/>
        <v>0</v>
      </c>
      <c r="Q18" s="12">
        <f t="shared" si="11"/>
        <v>0</v>
      </c>
      <c r="R18" s="12">
        <f t="shared" si="11"/>
        <v>0</v>
      </c>
      <c r="S18" s="12">
        <f t="shared" si="11"/>
        <v>0</v>
      </c>
      <c r="T18" s="12">
        <f t="shared" si="11"/>
        <v>0</v>
      </c>
      <c r="U18" s="12">
        <f t="shared" si="11"/>
        <v>0</v>
      </c>
      <c r="V18" s="12">
        <f t="shared" si="11"/>
        <v>0</v>
      </c>
      <c r="W18" s="12">
        <f t="shared" si="11"/>
        <v>0</v>
      </c>
      <c r="X18" s="12">
        <f t="shared" si="11"/>
        <v>1.8867924528301886E-2</v>
      </c>
      <c r="Y18" s="12">
        <f t="shared" si="11"/>
        <v>3.7735849056603772E-2</v>
      </c>
      <c r="Z18" s="12">
        <f t="shared" si="11"/>
        <v>5.6603773584905662E-2</v>
      </c>
      <c r="AA18" s="12">
        <f t="shared" si="11"/>
        <v>9.9730458221024249E-2</v>
      </c>
      <c r="AB18" s="12">
        <f t="shared" si="11"/>
        <v>0.14285714285714285</v>
      </c>
      <c r="AC18" s="12">
        <f t="shared" si="11"/>
        <v>0.18598382749326142</v>
      </c>
      <c r="AD18" s="12">
        <f t="shared" si="11"/>
        <v>0.22911051212938005</v>
      </c>
      <c r="AE18" s="12">
        <f t="shared" si="11"/>
        <v>0.27223719676549862</v>
      </c>
      <c r="AF18" s="12">
        <f t="shared" si="11"/>
        <v>0.3153638814016172</v>
      </c>
      <c r="AG18" s="12">
        <f t="shared" si="11"/>
        <v>0.35849056603773582</v>
      </c>
      <c r="AH18" s="12">
        <f t="shared" si="11"/>
        <v>0.39622641509433959</v>
      </c>
      <c r="AI18" s="12">
        <f t="shared" si="11"/>
        <v>0.43396226415094341</v>
      </c>
      <c r="AJ18" s="12">
        <f t="shared" si="11"/>
        <v>0.47169811320754718</v>
      </c>
      <c r="AK18" s="12">
        <f t="shared" si="11"/>
        <v>0.50943396226415094</v>
      </c>
      <c r="AL18" s="12">
        <f t="shared" si="11"/>
        <v>0.54716981132075471</v>
      </c>
      <c r="AM18" s="12">
        <f t="shared" si="11"/>
        <v>0.62264150943396224</v>
      </c>
      <c r="AN18" s="12">
        <f t="shared" si="11"/>
        <v>0.69811320754716988</v>
      </c>
      <c r="AO18" s="12">
        <f t="shared" si="11"/>
        <v>0.77358490566037741</v>
      </c>
      <c r="AP18" s="12">
        <f t="shared" si="11"/>
        <v>0.84905660377358494</v>
      </c>
      <c r="AQ18" s="12">
        <f t="shared" si="11"/>
        <v>0.92452830188679247</v>
      </c>
      <c r="AR18" s="12">
        <f t="shared" si="11"/>
        <v>0.96226415094339623</v>
      </c>
      <c r="AS18" s="12">
        <f t="shared" si="11"/>
        <v>1</v>
      </c>
      <c r="AT18" s="12">
        <f t="shared" si="11"/>
        <v>1</v>
      </c>
      <c r="AU18" s="12">
        <f t="shared" si="11"/>
        <v>1</v>
      </c>
      <c r="AV18" s="12">
        <f t="shared" si="11"/>
        <v>1</v>
      </c>
      <c r="AW18" s="12">
        <f t="shared" si="11"/>
        <v>1</v>
      </c>
      <c r="AX18" s="12">
        <f t="shared" si="11"/>
        <v>1</v>
      </c>
      <c r="AZ18" s="2">
        <v>45693</v>
      </c>
      <c r="BA18">
        <v>1</v>
      </c>
      <c r="BB18">
        <v>0.37948717948717953</v>
      </c>
    </row>
    <row r="19" spans="1:54" ht="15" x14ac:dyDescent="0.3">
      <c r="A19">
        <v>3</v>
      </c>
      <c r="B19" s="1" t="s">
        <v>18</v>
      </c>
      <c r="C19" s="3">
        <v>45693</v>
      </c>
      <c r="D19" s="3">
        <v>45695</v>
      </c>
      <c r="E19" s="1">
        <v>3</v>
      </c>
      <c r="F19" s="1">
        <v>1500</v>
      </c>
      <c r="G19" s="9">
        <f>F19/SUM($F$19:$F$23)</f>
        <v>5.6603773584905662E-2</v>
      </c>
      <c r="H19" s="9">
        <f>IF((H$1-$C19+1)/($D19-$C19+1)&gt;0,IF((H$1-$C19+1)/($D19-$C19+1)&lt;1,(H$1-$C19+1)/($D19-$C19+1),1),0)</f>
        <v>0</v>
      </c>
      <c r="I19" s="9">
        <f t="shared" ref="I19:AX20" si="12">IF((I$1-$C19+1)/($D19-$C19+1)&gt;0,IF((I$1-$C19+1)/($D19-$C19+1)&lt;1,(I$1-$C19+1)/($D19-$C19+1),1),0)</f>
        <v>0</v>
      </c>
      <c r="J19" s="9">
        <f t="shared" si="12"/>
        <v>0</v>
      </c>
      <c r="K19" s="9">
        <f t="shared" si="12"/>
        <v>0</v>
      </c>
      <c r="L19" s="9">
        <f t="shared" si="12"/>
        <v>0</v>
      </c>
      <c r="M19" s="9">
        <f t="shared" si="12"/>
        <v>0</v>
      </c>
      <c r="N19" s="9">
        <f t="shared" si="12"/>
        <v>0</v>
      </c>
      <c r="O19" s="9">
        <f t="shared" si="12"/>
        <v>0</v>
      </c>
      <c r="P19" s="9">
        <f t="shared" si="12"/>
        <v>0</v>
      </c>
      <c r="Q19" s="9">
        <f t="shared" si="12"/>
        <v>0</v>
      </c>
      <c r="R19" s="9">
        <f t="shared" si="12"/>
        <v>0</v>
      </c>
      <c r="S19" s="9">
        <f t="shared" si="12"/>
        <v>0</v>
      </c>
      <c r="T19" s="9">
        <f t="shared" si="12"/>
        <v>0</v>
      </c>
      <c r="U19" s="9">
        <f t="shared" si="12"/>
        <v>0</v>
      </c>
      <c r="V19" s="9">
        <f t="shared" si="12"/>
        <v>0</v>
      </c>
      <c r="W19" s="9">
        <f t="shared" si="12"/>
        <v>0</v>
      </c>
      <c r="X19" s="9">
        <f t="shared" si="12"/>
        <v>0.33333333333333331</v>
      </c>
      <c r="Y19" s="9">
        <f t="shared" si="12"/>
        <v>0.66666666666666663</v>
      </c>
      <c r="Z19" s="9">
        <f t="shared" si="12"/>
        <v>1</v>
      </c>
      <c r="AA19" s="9">
        <f t="shared" si="12"/>
        <v>1</v>
      </c>
      <c r="AB19" s="9">
        <f t="shared" si="12"/>
        <v>1</v>
      </c>
      <c r="AC19" s="9">
        <f t="shared" si="12"/>
        <v>1</v>
      </c>
      <c r="AD19" s="9">
        <f t="shared" si="12"/>
        <v>1</v>
      </c>
      <c r="AE19" s="9">
        <f t="shared" si="12"/>
        <v>1</v>
      </c>
      <c r="AF19" s="9">
        <f t="shared" si="12"/>
        <v>1</v>
      </c>
      <c r="AG19" s="9">
        <f t="shared" si="12"/>
        <v>1</v>
      </c>
      <c r="AH19" s="9">
        <f t="shared" si="12"/>
        <v>1</v>
      </c>
      <c r="AI19" s="9">
        <f t="shared" si="12"/>
        <v>1</v>
      </c>
      <c r="AJ19" s="9">
        <f t="shared" si="12"/>
        <v>1</v>
      </c>
      <c r="AK19" s="9">
        <f t="shared" si="12"/>
        <v>1</v>
      </c>
      <c r="AL19" s="9">
        <f t="shared" si="12"/>
        <v>1</v>
      </c>
      <c r="AM19" s="9">
        <f t="shared" si="12"/>
        <v>1</v>
      </c>
      <c r="AN19" s="9">
        <f t="shared" si="12"/>
        <v>1</v>
      </c>
      <c r="AO19" s="9">
        <f t="shared" si="12"/>
        <v>1</v>
      </c>
      <c r="AP19" s="9">
        <f t="shared" si="12"/>
        <v>1</v>
      </c>
      <c r="AQ19" s="9">
        <f t="shared" si="12"/>
        <v>1</v>
      </c>
      <c r="AR19" s="9">
        <f t="shared" si="12"/>
        <v>1</v>
      </c>
      <c r="AS19" s="9">
        <f t="shared" si="12"/>
        <v>1</v>
      </c>
      <c r="AT19" s="9">
        <f t="shared" si="12"/>
        <v>1</v>
      </c>
      <c r="AU19" s="9">
        <f t="shared" si="12"/>
        <v>1</v>
      </c>
      <c r="AV19" s="9">
        <f t="shared" si="12"/>
        <v>1</v>
      </c>
      <c r="AW19" s="9">
        <f t="shared" si="12"/>
        <v>1</v>
      </c>
      <c r="AX19" s="9">
        <f t="shared" si="12"/>
        <v>1</v>
      </c>
      <c r="AZ19" s="2">
        <v>45694</v>
      </c>
      <c r="BA19">
        <v>1</v>
      </c>
      <c r="BB19">
        <v>0.4</v>
      </c>
    </row>
    <row r="20" spans="1:54" ht="15" x14ac:dyDescent="0.3">
      <c r="A20">
        <v>3</v>
      </c>
      <c r="B20" s="1" t="s">
        <v>19</v>
      </c>
      <c r="C20" s="3">
        <v>45696</v>
      </c>
      <c r="D20" s="3">
        <v>45702</v>
      </c>
      <c r="E20" s="1">
        <v>7</v>
      </c>
      <c r="F20" s="1">
        <v>8000</v>
      </c>
      <c r="G20" s="9">
        <f t="shared" ref="G20:G23" si="13">F20/SUM($F$19:$F$23)</f>
        <v>0.30188679245283018</v>
      </c>
      <c r="H20" s="9">
        <f t="shared" ref="H20:W23" si="14">IF((H$1-$C20+1)/($D20-$C20+1)&gt;0,IF((H$1-$C20+1)/($D20-$C20+1)&lt;1,(H$1-$C20+1)/($D20-$C20+1),1),0)</f>
        <v>0</v>
      </c>
      <c r="I20" s="9">
        <f t="shared" si="14"/>
        <v>0</v>
      </c>
      <c r="J20" s="9">
        <f t="shared" si="14"/>
        <v>0</v>
      </c>
      <c r="K20" s="9">
        <f t="shared" si="14"/>
        <v>0</v>
      </c>
      <c r="L20" s="9">
        <f t="shared" si="14"/>
        <v>0</v>
      </c>
      <c r="M20" s="9">
        <f t="shared" si="14"/>
        <v>0</v>
      </c>
      <c r="N20" s="9">
        <f t="shared" si="14"/>
        <v>0</v>
      </c>
      <c r="O20" s="9">
        <f t="shared" si="14"/>
        <v>0</v>
      </c>
      <c r="P20" s="9">
        <f t="shared" si="14"/>
        <v>0</v>
      </c>
      <c r="Q20" s="9">
        <f t="shared" si="14"/>
        <v>0</v>
      </c>
      <c r="R20" s="9">
        <f t="shared" si="14"/>
        <v>0</v>
      </c>
      <c r="S20" s="9">
        <f t="shared" si="14"/>
        <v>0</v>
      </c>
      <c r="T20" s="9">
        <f t="shared" si="14"/>
        <v>0</v>
      </c>
      <c r="U20" s="9">
        <f t="shared" si="14"/>
        <v>0</v>
      </c>
      <c r="V20" s="9">
        <f t="shared" si="14"/>
        <v>0</v>
      </c>
      <c r="W20" s="9">
        <f t="shared" si="14"/>
        <v>0</v>
      </c>
      <c r="X20" s="9">
        <f t="shared" si="12"/>
        <v>0</v>
      </c>
      <c r="Y20" s="9">
        <f t="shared" si="12"/>
        <v>0</v>
      </c>
      <c r="Z20" s="9">
        <f t="shared" si="12"/>
        <v>0</v>
      </c>
      <c r="AA20" s="9">
        <f t="shared" si="12"/>
        <v>0.14285714285714285</v>
      </c>
      <c r="AB20" s="9">
        <f t="shared" si="12"/>
        <v>0.2857142857142857</v>
      </c>
      <c r="AC20" s="9">
        <f t="shared" si="12"/>
        <v>0.42857142857142855</v>
      </c>
      <c r="AD20" s="9">
        <f t="shared" si="12"/>
        <v>0.5714285714285714</v>
      </c>
      <c r="AE20" s="9">
        <f t="shared" si="12"/>
        <v>0.7142857142857143</v>
      </c>
      <c r="AF20" s="9">
        <f t="shared" si="12"/>
        <v>0.8571428571428571</v>
      </c>
      <c r="AG20" s="9">
        <f t="shared" si="12"/>
        <v>1</v>
      </c>
      <c r="AH20" s="9">
        <f t="shared" si="12"/>
        <v>1</v>
      </c>
      <c r="AI20" s="9">
        <f t="shared" si="12"/>
        <v>1</v>
      </c>
      <c r="AJ20" s="9">
        <f t="shared" si="12"/>
        <v>1</v>
      </c>
      <c r="AK20" s="9">
        <f t="shared" si="12"/>
        <v>1</v>
      </c>
      <c r="AL20" s="9">
        <f t="shared" si="12"/>
        <v>1</v>
      </c>
      <c r="AM20" s="9">
        <f t="shared" si="12"/>
        <v>1</v>
      </c>
      <c r="AN20" s="9">
        <f t="shared" si="12"/>
        <v>1</v>
      </c>
      <c r="AO20" s="9">
        <f t="shared" si="12"/>
        <v>1</v>
      </c>
      <c r="AP20" s="9">
        <f t="shared" si="12"/>
        <v>1</v>
      </c>
      <c r="AQ20" s="9">
        <f t="shared" si="12"/>
        <v>1</v>
      </c>
      <c r="AR20" s="9">
        <f t="shared" si="12"/>
        <v>1</v>
      </c>
      <c r="AS20" s="9">
        <f t="shared" si="12"/>
        <v>1</v>
      </c>
      <c r="AT20" s="9">
        <f t="shared" si="12"/>
        <v>1</v>
      </c>
      <c r="AU20" s="9">
        <f t="shared" si="12"/>
        <v>1</v>
      </c>
      <c r="AV20" s="9">
        <f t="shared" si="12"/>
        <v>1</v>
      </c>
      <c r="AW20" s="9">
        <f t="shared" si="12"/>
        <v>1</v>
      </c>
      <c r="AX20" s="9">
        <f t="shared" si="12"/>
        <v>1</v>
      </c>
      <c r="AZ20" s="2">
        <v>45695</v>
      </c>
      <c r="BA20">
        <v>1</v>
      </c>
      <c r="BB20">
        <v>0.42051282051282052</v>
      </c>
    </row>
    <row r="21" spans="1:54" ht="15" x14ac:dyDescent="0.3">
      <c r="A21">
        <v>3</v>
      </c>
      <c r="B21" s="1" t="s">
        <v>20</v>
      </c>
      <c r="C21" s="3">
        <v>45703</v>
      </c>
      <c r="D21" s="3">
        <v>45707</v>
      </c>
      <c r="E21" s="1">
        <v>5</v>
      </c>
      <c r="F21" s="1">
        <v>5000</v>
      </c>
      <c r="G21" s="9">
        <f t="shared" si="13"/>
        <v>0.18867924528301888</v>
      </c>
      <c r="H21" s="9">
        <f t="shared" si="14"/>
        <v>0</v>
      </c>
      <c r="I21" s="9">
        <f t="shared" ref="I21:AX23" si="15">IF((I$1-$C21+1)/($D21-$C21+1)&gt;0,IF((I$1-$C21+1)/($D21-$C21+1)&lt;1,(I$1-$C21+1)/($D21-$C21+1),1),0)</f>
        <v>0</v>
      </c>
      <c r="J21" s="9">
        <f t="shared" si="15"/>
        <v>0</v>
      </c>
      <c r="K21" s="9">
        <f t="shared" si="15"/>
        <v>0</v>
      </c>
      <c r="L21" s="9">
        <f t="shared" si="15"/>
        <v>0</v>
      </c>
      <c r="M21" s="9">
        <f t="shared" si="15"/>
        <v>0</v>
      </c>
      <c r="N21" s="9">
        <f t="shared" si="15"/>
        <v>0</v>
      </c>
      <c r="O21" s="9">
        <f t="shared" si="15"/>
        <v>0</v>
      </c>
      <c r="P21" s="9">
        <f t="shared" si="15"/>
        <v>0</v>
      </c>
      <c r="Q21" s="9">
        <f t="shared" si="15"/>
        <v>0</v>
      </c>
      <c r="R21" s="9">
        <f t="shared" si="15"/>
        <v>0</v>
      </c>
      <c r="S21" s="9">
        <f t="shared" si="15"/>
        <v>0</v>
      </c>
      <c r="T21" s="9">
        <f t="shared" si="15"/>
        <v>0</v>
      </c>
      <c r="U21" s="9">
        <f t="shared" si="15"/>
        <v>0</v>
      </c>
      <c r="V21" s="9">
        <f t="shared" si="15"/>
        <v>0</v>
      </c>
      <c r="W21" s="9">
        <f t="shared" si="15"/>
        <v>0</v>
      </c>
      <c r="X21" s="9">
        <f t="shared" si="15"/>
        <v>0</v>
      </c>
      <c r="Y21" s="9">
        <f t="shared" si="15"/>
        <v>0</v>
      </c>
      <c r="Z21" s="9">
        <f t="shared" si="15"/>
        <v>0</v>
      </c>
      <c r="AA21" s="9">
        <f t="shared" si="15"/>
        <v>0</v>
      </c>
      <c r="AB21" s="9">
        <f t="shared" si="15"/>
        <v>0</v>
      </c>
      <c r="AC21" s="9">
        <f t="shared" si="15"/>
        <v>0</v>
      </c>
      <c r="AD21" s="9">
        <f t="shared" si="15"/>
        <v>0</v>
      </c>
      <c r="AE21" s="9">
        <f t="shared" si="15"/>
        <v>0</v>
      </c>
      <c r="AF21" s="9">
        <f t="shared" si="15"/>
        <v>0</v>
      </c>
      <c r="AG21" s="9">
        <f t="shared" si="15"/>
        <v>0</v>
      </c>
      <c r="AH21" s="9">
        <f t="shared" si="15"/>
        <v>0.2</v>
      </c>
      <c r="AI21" s="9">
        <f t="shared" si="15"/>
        <v>0.4</v>
      </c>
      <c r="AJ21" s="9">
        <f t="shared" si="15"/>
        <v>0.6</v>
      </c>
      <c r="AK21" s="9">
        <f t="shared" si="15"/>
        <v>0.8</v>
      </c>
      <c r="AL21" s="9">
        <f t="shared" si="15"/>
        <v>1</v>
      </c>
      <c r="AM21" s="9">
        <f t="shared" si="15"/>
        <v>1</v>
      </c>
      <c r="AN21" s="9">
        <f t="shared" si="15"/>
        <v>1</v>
      </c>
      <c r="AO21" s="9">
        <f t="shared" si="15"/>
        <v>1</v>
      </c>
      <c r="AP21" s="9">
        <f t="shared" si="15"/>
        <v>1</v>
      </c>
      <c r="AQ21" s="9">
        <f t="shared" si="15"/>
        <v>1</v>
      </c>
      <c r="AR21" s="9">
        <f t="shared" si="15"/>
        <v>1</v>
      </c>
      <c r="AS21" s="9">
        <f t="shared" si="15"/>
        <v>1</v>
      </c>
      <c r="AT21" s="9">
        <f t="shared" si="15"/>
        <v>1</v>
      </c>
      <c r="AU21" s="9">
        <f t="shared" si="15"/>
        <v>1</v>
      </c>
      <c r="AV21" s="9">
        <f t="shared" si="15"/>
        <v>1</v>
      </c>
      <c r="AW21" s="9">
        <f t="shared" si="15"/>
        <v>1</v>
      </c>
      <c r="AX21" s="9">
        <f t="shared" si="15"/>
        <v>1</v>
      </c>
      <c r="AZ21" s="2">
        <v>45696</v>
      </c>
      <c r="BA21">
        <v>1</v>
      </c>
      <c r="BB21">
        <v>0.44102564102564107</v>
      </c>
    </row>
    <row r="22" spans="1:54" ht="15" x14ac:dyDescent="0.3">
      <c r="A22">
        <v>3</v>
      </c>
      <c r="B22" s="1" t="s">
        <v>21</v>
      </c>
      <c r="C22" s="3">
        <v>45708</v>
      </c>
      <c r="D22" s="3">
        <v>45712</v>
      </c>
      <c r="E22" s="1">
        <v>5</v>
      </c>
      <c r="F22" s="1">
        <v>10000</v>
      </c>
      <c r="G22" s="9">
        <f t="shared" si="13"/>
        <v>0.37735849056603776</v>
      </c>
      <c r="H22" s="9">
        <f t="shared" si="14"/>
        <v>0</v>
      </c>
      <c r="I22" s="9">
        <f t="shared" si="15"/>
        <v>0</v>
      </c>
      <c r="J22" s="9">
        <f t="shared" si="15"/>
        <v>0</v>
      </c>
      <c r="K22" s="9">
        <f t="shared" si="15"/>
        <v>0</v>
      </c>
      <c r="L22" s="9">
        <f t="shared" si="15"/>
        <v>0</v>
      </c>
      <c r="M22" s="9">
        <f t="shared" si="15"/>
        <v>0</v>
      </c>
      <c r="N22" s="9">
        <f t="shared" si="15"/>
        <v>0</v>
      </c>
      <c r="O22" s="9">
        <f t="shared" si="15"/>
        <v>0</v>
      </c>
      <c r="P22" s="9">
        <f t="shared" si="15"/>
        <v>0</v>
      </c>
      <c r="Q22" s="9">
        <f t="shared" si="15"/>
        <v>0</v>
      </c>
      <c r="R22" s="9">
        <f t="shared" si="15"/>
        <v>0</v>
      </c>
      <c r="S22" s="9">
        <f t="shared" si="15"/>
        <v>0</v>
      </c>
      <c r="T22" s="9">
        <f t="shared" si="15"/>
        <v>0</v>
      </c>
      <c r="U22" s="9">
        <f t="shared" si="15"/>
        <v>0</v>
      </c>
      <c r="V22" s="9">
        <f t="shared" si="15"/>
        <v>0</v>
      </c>
      <c r="W22" s="9">
        <f t="shared" si="15"/>
        <v>0</v>
      </c>
      <c r="X22" s="9">
        <f t="shared" si="15"/>
        <v>0</v>
      </c>
      <c r="Y22" s="9">
        <f t="shared" si="15"/>
        <v>0</v>
      </c>
      <c r="Z22" s="9">
        <f t="shared" si="15"/>
        <v>0</v>
      </c>
      <c r="AA22" s="9">
        <f t="shared" si="15"/>
        <v>0</v>
      </c>
      <c r="AB22" s="9">
        <f t="shared" si="15"/>
        <v>0</v>
      </c>
      <c r="AC22" s="9">
        <f t="shared" si="15"/>
        <v>0</v>
      </c>
      <c r="AD22" s="9">
        <f t="shared" si="15"/>
        <v>0</v>
      </c>
      <c r="AE22" s="9">
        <f t="shared" si="15"/>
        <v>0</v>
      </c>
      <c r="AF22" s="9">
        <f t="shared" si="15"/>
        <v>0</v>
      </c>
      <c r="AG22" s="9">
        <f t="shared" si="15"/>
        <v>0</v>
      </c>
      <c r="AH22" s="9">
        <f t="shared" si="15"/>
        <v>0</v>
      </c>
      <c r="AI22" s="9">
        <f t="shared" si="15"/>
        <v>0</v>
      </c>
      <c r="AJ22" s="9">
        <f t="shared" si="15"/>
        <v>0</v>
      </c>
      <c r="AK22" s="9">
        <f t="shared" si="15"/>
        <v>0</v>
      </c>
      <c r="AL22" s="9">
        <f t="shared" si="15"/>
        <v>0</v>
      </c>
      <c r="AM22" s="9">
        <f t="shared" si="15"/>
        <v>0.2</v>
      </c>
      <c r="AN22" s="9">
        <f t="shared" si="15"/>
        <v>0.4</v>
      </c>
      <c r="AO22" s="9">
        <f t="shared" si="15"/>
        <v>0.6</v>
      </c>
      <c r="AP22" s="9">
        <f t="shared" si="15"/>
        <v>0.8</v>
      </c>
      <c r="AQ22" s="9">
        <f t="shared" si="15"/>
        <v>1</v>
      </c>
      <c r="AR22" s="9">
        <f t="shared" si="15"/>
        <v>1</v>
      </c>
      <c r="AS22" s="9">
        <f t="shared" si="15"/>
        <v>1</v>
      </c>
      <c r="AT22" s="9">
        <f t="shared" si="15"/>
        <v>1</v>
      </c>
      <c r="AU22" s="9">
        <f t="shared" si="15"/>
        <v>1</v>
      </c>
      <c r="AV22" s="9">
        <f t="shared" si="15"/>
        <v>1</v>
      </c>
      <c r="AW22" s="9">
        <f t="shared" si="15"/>
        <v>1</v>
      </c>
      <c r="AX22" s="9">
        <f t="shared" si="15"/>
        <v>1</v>
      </c>
      <c r="AZ22" s="2">
        <v>45697</v>
      </c>
      <c r="BA22">
        <v>1</v>
      </c>
      <c r="BB22">
        <v>0.46153846153846156</v>
      </c>
    </row>
    <row r="23" spans="1:54" ht="15" x14ac:dyDescent="0.3">
      <c r="A23">
        <v>3</v>
      </c>
      <c r="B23" s="5" t="s">
        <v>22</v>
      </c>
      <c r="C23" s="3">
        <v>45713</v>
      </c>
      <c r="D23" s="3">
        <v>45714</v>
      </c>
      <c r="E23" s="1">
        <v>2</v>
      </c>
      <c r="F23" s="1">
        <v>2000</v>
      </c>
      <c r="G23" s="9">
        <f t="shared" si="13"/>
        <v>7.5471698113207544E-2</v>
      </c>
      <c r="H23" s="9">
        <f t="shared" si="14"/>
        <v>0</v>
      </c>
      <c r="I23" s="9">
        <f t="shared" si="15"/>
        <v>0</v>
      </c>
      <c r="J23" s="9">
        <f t="shared" si="15"/>
        <v>0</v>
      </c>
      <c r="K23" s="9">
        <f t="shared" si="15"/>
        <v>0</v>
      </c>
      <c r="L23" s="9">
        <f t="shared" si="15"/>
        <v>0</v>
      </c>
      <c r="M23" s="9">
        <f t="shared" si="15"/>
        <v>0</v>
      </c>
      <c r="N23" s="9">
        <f t="shared" si="15"/>
        <v>0</v>
      </c>
      <c r="O23" s="9">
        <f t="shared" si="15"/>
        <v>0</v>
      </c>
      <c r="P23" s="9">
        <f t="shared" si="15"/>
        <v>0</v>
      </c>
      <c r="Q23" s="9">
        <f t="shared" si="15"/>
        <v>0</v>
      </c>
      <c r="R23" s="9">
        <f t="shared" si="15"/>
        <v>0</v>
      </c>
      <c r="S23" s="9">
        <f t="shared" si="15"/>
        <v>0</v>
      </c>
      <c r="T23" s="9">
        <f t="shared" si="15"/>
        <v>0</v>
      </c>
      <c r="U23" s="9">
        <f t="shared" si="15"/>
        <v>0</v>
      </c>
      <c r="V23" s="9">
        <f t="shared" si="15"/>
        <v>0</v>
      </c>
      <c r="W23" s="9">
        <f t="shared" si="15"/>
        <v>0</v>
      </c>
      <c r="X23" s="9">
        <f t="shared" si="15"/>
        <v>0</v>
      </c>
      <c r="Y23" s="9">
        <f t="shared" si="15"/>
        <v>0</v>
      </c>
      <c r="Z23" s="9">
        <f t="shared" si="15"/>
        <v>0</v>
      </c>
      <c r="AA23" s="9">
        <f t="shared" si="15"/>
        <v>0</v>
      </c>
      <c r="AB23" s="9">
        <f t="shared" si="15"/>
        <v>0</v>
      </c>
      <c r="AC23" s="9">
        <f t="shared" si="15"/>
        <v>0</v>
      </c>
      <c r="AD23" s="9">
        <f t="shared" si="15"/>
        <v>0</v>
      </c>
      <c r="AE23" s="9">
        <f t="shared" si="15"/>
        <v>0</v>
      </c>
      <c r="AF23" s="9">
        <f t="shared" si="15"/>
        <v>0</v>
      </c>
      <c r="AG23" s="9">
        <f t="shared" si="15"/>
        <v>0</v>
      </c>
      <c r="AH23" s="9">
        <f t="shared" si="15"/>
        <v>0</v>
      </c>
      <c r="AI23" s="9">
        <f t="shared" si="15"/>
        <v>0</v>
      </c>
      <c r="AJ23" s="9">
        <f t="shared" si="15"/>
        <v>0</v>
      </c>
      <c r="AK23" s="9">
        <f t="shared" si="15"/>
        <v>0</v>
      </c>
      <c r="AL23" s="9">
        <f t="shared" si="15"/>
        <v>0</v>
      </c>
      <c r="AM23" s="9">
        <f t="shared" si="15"/>
        <v>0</v>
      </c>
      <c r="AN23" s="9">
        <f t="shared" si="15"/>
        <v>0</v>
      </c>
      <c r="AO23" s="9">
        <f t="shared" si="15"/>
        <v>0</v>
      </c>
      <c r="AP23" s="9">
        <f t="shared" si="15"/>
        <v>0</v>
      </c>
      <c r="AQ23" s="9">
        <f t="shared" si="15"/>
        <v>0</v>
      </c>
      <c r="AR23" s="9">
        <f t="shared" si="15"/>
        <v>0.5</v>
      </c>
      <c r="AS23" s="9">
        <f t="shared" si="15"/>
        <v>1</v>
      </c>
      <c r="AT23" s="9">
        <f t="shared" si="15"/>
        <v>1</v>
      </c>
      <c r="AU23" s="9">
        <f t="shared" si="15"/>
        <v>1</v>
      </c>
      <c r="AV23" s="9">
        <f t="shared" si="15"/>
        <v>1</v>
      </c>
      <c r="AW23" s="9">
        <f t="shared" si="15"/>
        <v>1</v>
      </c>
      <c r="AX23" s="9">
        <f t="shared" si="15"/>
        <v>1</v>
      </c>
      <c r="AZ23" s="2">
        <v>45698</v>
      </c>
      <c r="BA23">
        <v>1</v>
      </c>
      <c r="BB23">
        <v>0.49230769230769234</v>
      </c>
    </row>
    <row r="24" spans="1:54" ht="15" x14ac:dyDescent="0.3">
      <c r="A24">
        <v>4</v>
      </c>
      <c r="B24" s="10" t="s">
        <v>47</v>
      </c>
      <c r="C24" s="3"/>
      <c r="D24" s="3"/>
      <c r="E24" s="1"/>
      <c r="F24" s="1"/>
      <c r="G24" s="9"/>
      <c r="H24" s="12">
        <f>SUMPRODUCT(H25:H29,$G$25:$G$29)</f>
        <v>0</v>
      </c>
      <c r="I24" s="12">
        <f t="shared" ref="I24:AX24" si="16">SUMPRODUCT(I25:I29,$G$25:$G$29)</f>
        <v>0</v>
      </c>
      <c r="J24" s="12">
        <f t="shared" si="16"/>
        <v>0</v>
      </c>
      <c r="K24" s="12">
        <f t="shared" si="16"/>
        <v>0</v>
      </c>
      <c r="L24" s="12">
        <f t="shared" si="16"/>
        <v>0</v>
      </c>
      <c r="M24" s="12">
        <f t="shared" si="16"/>
        <v>0</v>
      </c>
      <c r="N24" s="12">
        <f t="shared" si="16"/>
        <v>0</v>
      </c>
      <c r="O24" s="12">
        <f t="shared" si="16"/>
        <v>0</v>
      </c>
      <c r="P24" s="12">
        <f t="shared" si="16"/>
        <v>0</v>
      </c>
      <c r="Q24" s="12">
        <f t="shared" si="16"/>
        <v>0</v>
      </c>
      <c r="R24" s="12">
        <f t="shared" si="16"/>
        <v>0</v>
      </c>
      <c r="S24" s="12">
        <f t="shared" si="16"/>
        <v>0</v>
      </c>
      <c r="T24" s="12">
        <f t="shared" si="16"/>
        <v>0</v>
      </c>
      <c r="U24" s="12">
        <f t="shared" si="16"/>
        <v>0</v>
      </c>
      <c r="V24" s="12">
        <f t="shared" si="16"/>
        <v>0</v>
      </c>
      <c r="W24" s="12">
        <f t="shared" si="16"/>
        <v>0</v>
      </c>
      <c r="X24" s="12">
        <f t="shared" si="16"/>
        <v>0</v>
      </c>
      <c r="Y24" s="12">
        <f t="shared" si="16"/>
        <v>0</v>
      </c>
      <c r="Z24" s="12">
        <f t="shared" si="16"/>
        <v>0</v>
      </c>
      <c r="AA24" s="12">
        <f t="shared" si="16"/>
        <v>0</v>
      </c>
      <c r="AB24" s="12">
        <f t="shared" si="16"/>
        <v>0</v>
      </c>
      <c r="AC24" s="12">
        <f t="shared" si="16"/>
        <v>3.7037037037037035E-2</v>
      </c>
      <c r="AD24" s="12">
        <f t="shared" si="16"/>
        <v>7.407407407407407E-2</v>
      </c>
      <c r="AE24" s="12">
        <f t="shared" si="16"/>
        <v>0.12345679012345678</v>
      </c>
      <c r="AF24" s="12">
        <f t="shared" si="16"/>
        <v>0.1728395061728395</v>
      </c>
      <c r="AG24" s="12">
        <f t="shared" si="16"/>
        <v>0.22222222222222221</v>
      </c>
      <c r="AH24" s="12">
        <f t="shared" si="16"/>
        <v>0.29629629629629628</v>
      </c>
      <c r="AI24" s="12">
        <f t="shared" si="16"/>
        <v>0.37037037037037035</v>
      </c>
      <c r="AJ24" s="12">
        <f t="shared" si="16"/>
        <v>0.44444444444444442</v>
      </c>
      <c r="AK24" s="12">
        <f t="shared" si="16"/>
        <v>0.51851851851851849</v>
      </c>
      <c r="AL24" s="12">
        <f t="shared" si="16"/>
        <v>0.59259259259259256</v>
      </c>
      <c r="AM24" s="12">
        <f t="shared" si="16"/>
        <v>0.69135802469135799</v>
      </c>
      <c r="AN24" s="12">
        <f t="shared" si="16"/>
        <v>0.79012345679012341</v>
      </c>
      <c r="AO24" s="12">
        <f t="shared" si="16"/>
        <v>0.88888888888888884</v>
      </c>
      <c r="AP24" s="12">
        <f t="shared" si="16"/>
        <v>0.94444444444444442</v>
      </c>
      <c r="AQ24" s="12">
        <f t="shared" si="16"/>
        <v>1</v>
      </c>
      <c r="AR24" s="12">
        <f t="shared" si="16"/>
        <v>1</v>
      </c>
      <c r="AS24" s="12">
        <f t="shared" si="16"/>
        <v>1</v>
      </c>
      <c r="AT24" s="12">
        <f t="shared" si="16"/>
        <v>1</v>
      </c>
      <c r="AU24" s="12">
        <f t="shared" si="16"/>
        <v>1</v>
      </c>
      <c r="AV24" s="12">
        <f t="shared" si="16"/>
        <v>1</v>
      </c>
      <c r="AW24" s="12">
        <f t="shared" si="16"/>
        <v>1</v>
      </c>
      <c r="AX24" s="12">
        <f t="shared" si="16"/>
        <v>1</v>
      </c>
      <c r="AZ24" s="2">
        <v>45699</v>
      </c>
      <c r="BA24">
        <v>1</v>
      </c>
      <c r="BB24">
        <v>0.52307692307692311</v>
      </c>
    </row>
    <row r="25" spans="1:54" ht="15" x14ac:dyDescent="0.3">
      <c r="A25">
        <v>4</v>
      </c>
      <c r="B25" s="6" t="s">
        <v>23</v>
      </c>
      <c r="C25" s="3">
        <v>45698</v>
      </c>
      <c r="D25" s="3">
        <v>45699</v>
      </c>
      <c r="E25" s="1">
        <v>2</v>
      </c>
      <c r="F25" s="1">
        <v>1000</v>
      </c>
      <c r="G25" s="9">
        <f>F25/SUM($F$25:$F$29)</f>
        <v>7.407407407407407E-2</v>
      </c>
      <c r="H25" s="9">
        <f>IF((H$1-$C25+1)/($D25-$C25+1)&gt;0,IF((H$1-$C25+1)/($D25-$C25+1)&lt;1,(H$1-$C25+1)/($D25-$C25+1),1),0)</f>
        <v>0</v>
      </c>
      <c r="I25" s="9">
        <f t="shared" ref="I25:AX26" si="17">IF((I$1-$C25+1)/($D25-$C25+1)&gt;0,IF((I$1-$C25+1)/($D25-$C25+1)&lt;1,(I$1-$C25+1)/($D25-$C25+1),1),0)</f>
        <v>0</v>
      </c>
      <c r="J25" s="9">
        <f t="shared" si="17"/>
        <v>0</v>
      </c>
      <c r="K25" s="9">
        <f t="shared" si="17"/>
        <v>0</v>
      </c>
      <c r="L25" s="9">
        <f t="shared" si="17"/>
        <v>0</v>
      </c>
      <c r="M25" s="9">
        <f t="shared" si="17"/>
        <v>0</v>
      </c>
      <c r="N25" s="9">
        <f t="shared" si="17"/>
        <v>0</v>
      </c>
      <c r="O25" s="9">
        <f t="shared" si="17"/>
        <v>0</v>
      </c>
      <c r="P25" s="9">
        <f t="shared" si="17"/>
        <v>0</v>
      </c>
      <c r="Q25" s="9">
        <f t="shared" si="17"/>
        <v>0</v>
      </c>
      <c r="R25" s="9">
        <f t="shared" si="17"/>
        <v>0</v>
      </c>
      <c r="S25" s="9">
        <f t="shared" si="17"/>
        <v>0</v>
      </c>
      <c r="T25" s="9">
        <f t="shared" si="17"/>
        <v>0</v>
      </c>
      <c r="U25" s="9">
        <f t="shared" si="17"/>
        <v>0</v>
      </c>
      <c r="V25" s="9">
        <f t="shared" si="17"/>
        <v>0</v>
      </c>
      <c r="W25" s="9">
        <f t="shared" si="17"/>
        <v>0</v>
      </c>
      <c r="X25" s="9">
        <f t="shared" si="17"/>
        <v>0</v>
      </c>
      <c r="Y25" s="9">
        <f t="shared" si="17"/>
        <v>0</v>
      </c>
      <c r="Z25" s="9">
        <f t="shared" si="17"/>
        <v>0</v>
      </c>
      <c r="AA25" s="9">
        <f t="shared" si="17"/>
        <v>0</v>
      </c>
      <c r="AB25" s="9">
        <f t="shared" si="17"/>
        <v>0</v>
      </c>
      <c r="AC25" s="9">
        <f t="shared" si="17"/>
        <v>0.5</v>
      </c>
      <c r="AD25" s="9">
        <f t="shared" si="17"/>
        <v>1</v>
      </c>
      <c r="AE25" s="9">
        <f t="shared" si="17"/>
        <v>1</v>
      </c>
      <c r="AF25" s="9">
        <f t="shared" si="17"/>
        <v>1</v>
      </c>
      <c r="AG25" s="9">
        <f t="shared" si="17"/>
        <v>1</v>
      </c>
      <c r="AH25" s="9">
        <f t="shared" si="17"/>
        <v>1</v>
      </c>
      <c r="AI25" s="9">
        <f t="shared" si="17"/>
        <v>1</v>
      </c>
      <c r="AJ25" s="9">
        <f t="shared" si="17"/>
        <v>1</v>
      </c>
      <c r="AK25" s="9">
        <f t="shared" si="17"/>
        <v>1</v>
      </c>
      <c r="AL25" s="9">
        <f t="shared" si="17"/>
        <v>1</v>
      </c>
      <c r="AM25" s="9">
        <f t="shared" si="17"/>
        <v>1</v>
      </c>
      <c r="AN25" s="9">
        <f t="shared" si="17"/>
        <v>1</v>
      </c>
      <c r="AO25" s="9">
        <f t="shared" si="17"/>
        <v>1</v>
      </c>
      <c r="AP25" s="9">
        <f t="shared" si="17"/>
        <v>1</v>
      </c>
      <c r="AQ25" s="9">
        <f t="shared" si="17"/>
        <v>1</v>
      </c>
      <c r="AR25" s="9">
        <f t="shared" si="17"/>
        <v>1</v>
      </c>
      <c r="AS25" s="9">
        <f t="shared" si="17"/>
        <v>1</v>
      </c>
      <c r="AT25" s="9">
        <f t="shared" si="17"/>
        <v>1</v>
      </c>
      <c r="AU25" s="9">
        <f t="shared" si="17"/>
        <v>1</v>
      </c>
      <c r="AV25" s="9">
        <f t="shared" si="17"/>
        <v>1</v>
      </c>
      <c r="AW25" s="9">
        <f t="shared" si="17"/>
        <v>1</v>
      </c>
      <c r="AX25" s="9">
        <f t="shared" si="17"/>
        <v>1</v>
      </c>
      <c r="AZ25" s="2">
        <v>45700</v>
      </c>
      <c r="BA25">
        <v>1</v>
      </c>
      <c r="BB25">
        <v>0.55384615384615388</v>
      </c>
    </row>
    <row r="26" spans="1:54" ht="15" x14ac:dyDescent="0.3">
      <c r="A26">
        <v>4</v>
      </c>
      <c r="B26" s="6" t="s">
        <v>24</v>
      </c>
      <c r="C26" s="3">
        <v>45700</v>
      </c>
      <c r="D26" s="3">
        <v>45702</v>
      </c>
      <c r="E26" s="1">
        <v>3</v>
      </c>
      <c r="F26" s="1">
        <v>2000</v>
      </c>
      <c r="G26" s="9">
        <f t="shared" ref="G26:G29" si="18">F26/SUM($F$25:$F$29)</f>
        <v>0.14814814814814814</v>
      </c>
      <c r="H26" s="9">
        <f t="shared" ref="H26:W29" si="19">IF((H$1-$C26+1)/($D26-$C26+1)&gt;0,IF((H$1-$C26+1)/($D26-$C26+1)&lt;1,(H$1-$C26+1)/($D26-$C26+1),1),0)</f>
        <v>0</v>
      </c>
      <c r="I26" s="9">
        <f t="shared" si="19"/>
        <v>0</v>
      </c>
      <c r="J26" s="9">
        <f t="shared" si="19"/>
        <v>0</v>
      </c>
      <c r="K26" s="9">
        <f t="shared" si="19"/>
        <v>0</v>
      </c>
      <c r="L26" s="9">
        <f t="shared" si="19"/>
        <v>0</v>
      </c>
      <c r="M26" s="9">
        <f t="shared" si="19"/>
        <v>0</v>
      </c>
      <c r="N26" s="9">
        <f t="shared" si="19"/>
        <v>0</v>
      </c>
      <c r="O26" s="9">
        <f t="shared" si="19"/>
        <v>0</v>
      </c>
      <c r="P26" s="9">
        <f t="shared" si="19"/>
        <v>0</v>
      </c>
      <c r="Q26" s="9">
        <f t="shared" si="19"/>
        <v>0</v>
      </c>
      <c r="R26" s="9">
        <f t="shared" si="19"/>
        <v>0</v>
      </c>
      <c r="S26" s="9">
        <f t="shared" si="19"/>
        <v>0</v>
      </c>
      <c r="T26" s="9">
        <f t="shared" si="19"/>
        <v>0</v>
      </c>
      <c r="U26" s="9">
        <f t="shared" si="19"/>
        <v>0</v>
      </c>
      <c r="V26" s="9">
        <f t="shared" si="19"/>
        <v>0</v>
      </c>
      <c r="W26" s="9">
        <f t="shared" si="19"/>
        <v>0</v>
      </c>
      <c r="X26" s="9">
        <f t="shared" si="17"/>
        <v>0</v>
      </c>
      <c r="Y26" s="9">
        <f t="shared" si="17"/>
        <v>0</v>
      </c>
      <c r="Z26" s="9">
        <f t="shared" si="17"/>
        <v>0</v>
      </c>
      <c r="AA26" s="9">
        <f t="shared" si="17"/>
        <v>0</v>
      </c>
      <c r="AB26" s="9">
        <f t="shared" si="17"/>
        <v>0</v>
      </c>
      <c r="AC26" s="9">
        <f t="shared" si="17"/>
        <v>0</v>
      </c>
      <c r="AD26" s="9">
        <f t="shared" si="17"/>
        <v>0</v>
      </c>
      <c r="AE26" s="9">
        <f t="shared" si="17"/>
        <v>0.33333333333333331</v>
      </c>
      <c r="AF26" s="9">
        <f t="shared" si="17"/>
        <v>0.66666666666666663</v>
      </c>
      <c r="AG26" s="9">
        <f t="shared" si="17"/>
        <v>1</v>
      </c>
      <c r="AH26" s="9">
        <f t="shared" si="17"/>
        <v>1</v>
      </c>
      <c r="AI26" s="9">
        <f t="shared" si="17"/>
        <v>1</v>
      </c>
      <c r="AJ26" s="9">
        <f t="shared" si="17"/>
        <v>1</v>
      </c>
      <c r="AK26" s="9">
        <f t="shared" si="17"/>
        <v>1</v>
      </c>
      <c r="AL26" s="9">
        <f t="shared" si="17"/>
        <v>1</v>
      </c>
      <c r="AM26" s="9">
        <f t="shared" si="17"/>
        <v>1</v>
      </c>
      <c r="AN26" s="9">
        <f t="shared" si="17"/>
        <v>1</v>
      </c>
      <c r="AO26" s="9">
        <f t="shared" si="17"/>
        <v>1</v>
      </c>
      <c r="AP26" s="9">
        <f t="shared" si="17"/>
        <v>1</v>
      </c>
      <c r="AQ26" s="9">
        <f t="shared" si="17"/>
        <v>1</v>
      </c>
      <c r="AR26" s="9">
        <f t="shared" si="17"/>
        <v>1</v>
      </c>
      <c r="AS26" s="9">
        <f t="shared" si="17"/>
        <v>1</v>
      </c>
      <c r="AT26" s="9">
        <f t="shared" si="17"/>
        <v>1</v>
      </c>
      <c r="AU26" s="9">
        <f t="shared" si="17"/>
        <v>1</v>
      </c>
      <c r="AV26" s="9">
        <f t="shared" si="17"/>
        <v>1</v>
      </c>
      <c r="AW26" s="9">
        <f t="shared" si="17"/>
        <v>1</v>
      </c>
      <c r="AX26" s="9">
        <f t="shared" si="17"/>
        <v>1</v>
      </c>
      <c r="AZ26" s="2">
        <v>45701</v>
      </c>
      <c r="BA26">
        <v>1</v>
      </c>
      <c r="BB26">
        <v>0.58461538461538465</v>
      </c>
    </row>
    <row r="27" spans="1:54" ht="15" x14ac:dyDescent="0.3">
      <c r="A27">
        <v>4</v>
      </c>
      <c r="B27" s="6" t="s">
        <v>25</v>
      </c>
      <c r="C27" s="3">
        <v>45703</v>
      </c>
      <c r="D27" s="3">
        <v>45707</v>
      </c>
      <c r="E27" s="1">
        <v>5</v>
      </c>
      <c r="F27" s="1">
        <v>5000</v>
      </c>
      <c r="G27" s="9">
        <f t="shared" si="18"/>
        <v>0.37037037037037035</v>
      </c>
      <c r="H27" s="9">
        <f t="shared" si="19"/>
        <v>0</v>
      </c>
      <c r="I27" s="9">
        <f t="shared" ref="I27:AX29" si="20">IF((I$1-$C27+1)/($D27-$C27+1)&gt;0,IF((I$1-$C27+1)/($D27-$C27+1)&lt;1,(I$1-$C27+1)/($D27-$C27+1),1),0)</f>
        <v>0</v>
      </c>
      <c r="J27" s="9">
        <f t="shared" si="20"/>
        <v>0</v>
      </c>
      <c r="K27" s="9">
        <f t="shared" si="20"/>
        <v>0</v>
      </c>
      <c r="L27" s="9">
        <f t="shared" si="20"/>
        <v>0</v>
      </c>
      <c r="M27" s="9">
        <f t="shared" si="20"/>
        <v>0</v>
      </c>
      <c r="N27" s="9">
        <f t="shared" si="20"/>
        <v>0</v>
      </c>
      <c r="O27" s="9">
        <f t="shared" si="20"/>
        <v>0</v>
      </c>
      <c r="P27" s="9">
        <f t="shared" si="20"/>
        <v>0</v>
      </c>
      <c r="Q27" s="9">
        <f t="shared" si="20"/>
        <v>0</v>
      </c>
      <c r="R27" s="9">
        <f t="shared" si="20"/>
        <v>0</v>
      </c>
      <c r="S27" s="9">
        <f t="shared" si="20"/>
        <v>0</v>
      </c>
      <c r="T27" s="9">
        <f t="shared" si="20"/>
        <v>0</v>
      </c>
      <c r="U27" s="9">
        <f t="shared" si="20"/>
        <v>0</v>
      </c>
      <c r="V27" s="9">
        <f t="shared" si="20"/>
        <v>0</v>
      </c>
      <c r="W27" s="9">
        <f t="shared" si="20"/>
        <v>0</v>
      </c>
      <c r="X27" s="9">
        <f t="shared" si="20"/>
        <v>0</v>
      </c>
      <c r="Y27" s="9">
        <f t="shared" si="20"/>
        <v>0</v>
      </c>
      <c r="Z27" s="9">
        <f t="shared" si="20"/>
        <v>0</v>
      </c>
      <c r="AA27" s="9">
        <f t="shared" si="20"/>
        <v>0</v>
      </c>
      <c r="AB27" s="9">
        <f t="shared" si="20"/>
        <v>0</v>
      </c>
      <c r="AC27" s="9">
        <f t="shared" si="20"/>
        <v>0</v>
      </c>
      <c r="AD27" s="9">
        <f t="shared" si="20"/>
        <v>0</v>
      </c>
      <c r="AE27" s="9">
        <f t="shared" si="20"/>
        <v>0</v>
      </c>
      <c r="AF27" s="9">
        <f t="shared" si="20"/>
        <v>0</v>
      </c>
      <c r="AG27" s="9">
        <f t="shared" si="20"/>
        <v>0</v>
      </c>
      <c r="AH27" s="9">
        <f t="shared" si="20"/>
        <v>0.2</v>
      </c>
      <c r="AI27" s="9">
        <f t="shared" si="20"/>
        <v>0.4</v>
      </c>
      <c r="AJ27" s="9">
        <f t="shared" si="20"/>
        <v>0.6</v>
      </c>
      <c r="AK27" s="9">
        <f t="shared" si="20"/>
        <v>0.8</v>
      </c>
      <c r="AL27" s="9">
        <f t="shared" si="20"/>
        <v>1</v>
      </c>
      <c r="AM27" s="9">
        <f t="shared" si="20"/>
        <v>1</v>
      </c>
      <c r="AN27" s="9">
        <f t="shared" si="20"/>
        <v>1</v>
      </c>
      <c r="AO27" s="9">
        <f t="shared" si="20"/>
        <v>1</v>
      </c>
      <c r="AP27" s="9">
        <f t="shared" si="20"/>
        <v>1</v>
      </c>
      <c r="AQ27" s="9">
        <f t="shared" si="20"/>
        <v>1</v>
      </c>
      <c r="AR27" s="9">
        <f t="shared" si="20"/>
        <v>1</v>
      </c>
      <c r="AS27" s="9">
        <f t="shared" si="20"/>
        <v>1</v>
      </c>
      <c r="AT27" s="9">
        <f t="shared" si="20"/>
        <v>1</v>
      </c>
      <c r="AU27" s="9">
        <f t="shared" si="20"/>
        <v>1</v>
      </c>
      <c r="AV27" s="9">
        <f t="shared" si="20"/>
        <v>1</v>
      </c>
      <c r="AW27" s="9">
        <f t="shared" si="20"/>
        <v>1</v>
      </c>
      <c r="AX27" s="9">
        <f t="shared" si="20"/>
        <v>1</v>
      </c>
      <c r="AZ27" s="2">
        <v>45702</v>
      </c>
      <c r="BA27">
        <v>1</v>
      </c>
      <c r="BB27">
        <v>0.61538461538461542</v>
      </c>
    </row>
    <row r="28" spans="1:54" ht="15" x14ac:dyDescent="0.3">
      <c r="A28">
        <v>4</v>
      </c>
      <c r="B28" s="6" t="s">
        <v>26</v>
      </c>
      <c r="C28" s="3">
        <v>45708</v>
      </c>
      <c r="D28" s="3">
        <v>45710</v>
      </c>
      <c r="E28" s="1">
        <v>3</v>
      </c>
      <c r="F28" s="1">
        <v>4000</v>
      </c>
      <c r="G28" s="9">
        <f t="shared" si="18"/>
        <v>0.29629629629629628</v>
      </c>
      <c r="H28" s="9">
        <f t="shared" si="19"/>
        <v>0</v>
      </c>
      <c r="I28" s="9">
        <f t="shared" si="20"/>
        <v>0</v>
      </c>
      <c r="J28" s="9">
        <f t="shared" si="20"/>
        <v>0</v>
      </c>
      <c r="K28" s="9">
        <f t="shared" si="20"/>
        <v>0</v>
      </c>
      <c r="L28" s="9">
        <f t="shared" si="20"/>
        <v>0</v>
      </c>
      <c r="M28" s="9">
        <f t="shared" si="20"/>
        <v>0</v>
      </c>
      <c r="N28" s="9">
        <f t="shared" si="20"/>
        <v>0</v>
      </c>
      <c r="O28" s="9">
        <f t="shared" si="20"/>
        <v>0</v>
      </c>
      <c r="P28" s="9">
        <f t="shared" si="20"/>
        <v>0</v>
      </c>
      <c r="Q28" s="9">
        <f t="shared" si="20"/>
        <v>0</v>
      </c>
      <c r="R28" s="9">
        <f t="shared" si="20"/>
        <v>0</v>
      </c>
      <c r="S28" s="9">
        <f t="shared" si="20"/>
        <v>0</v>
      </c>
      <c r="T28" s="9">
        <f t="shared" si="20"/>
        <v>0</v>
      </c>
      <c r="U28" s="9">
        <f t="shared" si="20"/>
        <v>0</v>
      </c>
      <c r="V28" s="9">
        <f t="shared" si="20"/>
        <v>0</v>
      </c>
      <c r="W28" s="9">
        <f t="shared" si="20"/>
        <v>0</v>
      </c>
      <c r="X28" s="9">
        <f t="shared" si="20"/>
        <v>0</v>
      </c>
      <c r="Y28" s="9">
        <f t="shared" si="20"/>
        <v>0</v>
      </c>
      <c r="Z28" s="9">
        <f t="shared" si="20"/>
        <v>0</v>
      </c>
      <c r="AA28" s="9">
        <f t="shared" si="20"/>
        <v>0</v>
      </c>
      <c r="AB28" s="9">
        <f t="shared" si="20"/>
        <v>0</v>
      </c>
      <c r="AC28" s="9">
        <f t="shared" si="20"/>
        <v>0</v>
      </c>
      <c r="AD28" s="9">
        <f t="shared" si="20"/>
        <v>0</v>
      </c>
      <c r="AE28" s="9">
        <f t="shared" si="20"/>
        <v>0</v>
      </c>
      <c r="AF28" s="9">
        <f t="shared" si="20"/>
        <v>0</v>
      </c>
      <c r="AG28" s="9">
        <f t="shared" si="20"/>
        <v>0</v>
      </c>
      <c r="AH28" s="9">
        <f t="shared" si="20"/>
        <v>0</v>
      </c>
      <c r="AI28" s="9">
        <f t="shared" si="20"/>
        <v>0</v>
      </c>
      <c r="AJ28" s="9">
        <f t="shared" si="20"/>
        <v>0</v>
      </c>
      <c r="AK28" s="9">
        <f t="shared" si="20"/>
        <v>0</v>
      </c>
      <c r="AL28" s="9">
        <f t="shared" si="20"/>
        <v>0</v>
      </c>
      <c r="AM28" s="9">
        <f t="shared" si="20"/>
        <v>0.33333333333333331</v>
      </c>
      <c r="AN28" s="9">
        <f t="shared" si="20"/>
        <v>0.66666666666666663</v>
      </c>
      <c r="AO28" s="9">
        <f t="shared" si="20"/>
        <v>1</v>
      </c>
      <c r="AP28" s="9">
        <f t="shared" si="20"/>
        <v>1</v>
      </c>
      <c r="AQ28" s="9">
        <f t="shared" si="20"/>
        <v>1</v>
      </c>
      <c r="AR28" s="9">
        <f t="shared" si="20"/>
        <v>1</v>
      </c>
      <c r="AS28" s="9">
        <f t="shared" si="20"/>
        <v>1</v>
      </c>
      <c r="AT28" s="9">
        <f t="shared" si="20"/>
        <v>1</v>
      </c>
      <c r="AU28" s="9">
        <f t="shared" si="20"/>
        <v>1</v>
      </c>
      <c r="AV28" s="9">
        <f t="shared" si="20"/>
        <v>1</v>
      </c>
      <c r="AW28" s="9">
        <f t="shared" si="20"/>
        <v>1</v>
      </c>
      <c r="AX28" s="9">
        <f t="shared" si="20"/>
        <v>1</v>
      </c>
      <c r="AZ28" s="2">
        <v>45703</v>
      </c>
      <c r="BA28">
        <v>1</v>
      </c>
      <c r="BB28">
        <v>0.64615384615384619</v>
      </c>
    </row>
    <row r="29" spans="1:54" ht="15" x14ac:dyDescent="0.3">
      <c r="A29">
        <v>4</v>
      </c>
      <c r="B29" s="6" t="s">
        <v>22</v>
      </c>
      <c r="C29" s="3">
        <v>45711</v>
      </c>
      <c r="D29" s="3">
        <v>45712</v>
      </c>
      <c r="E29" s="1">
        <v>2</v>
      </c>
      <c r="F29" s="1">
        <v>1500</v>
      </c>
      <c r="G29" s="9">
        <f t="shared" si="18"/>
        <v>0.1111111111111111</v>
      </c>
      <c r="H29" s="9">
        <f t="shared" si="19"/>
        <v>0</v>
      </c>
      <c r="I29" s="9">
        <f t="shared" si="20"/>
        <v>0</v>
      </c>
      <c r="J29" s="9">
        <f t="shared" si="20"/>
        <v>0</v>
      </c>
      <c r="K29" s="9">
        <f t="shared" si="20"/>
        <v>0</v>
      </c>
      <c r="L29" s="9">
        <f t="shared" si="20"/>
        <v>0</v>
      </c>
      <c r="M29" s="9">
        <f t="shared" si="20"/>
        <v>0</v>
      </c>
      <c r="N29" s="9">
        <f t="shared" si="20"/>
        <v>0</v>
      </c>
      <c r="O29" s="9">
        <f t="shared" si="20"/>
        <v>0</v>
      </c>
      <c r="P29" s="9">
        <f t="shared" si="20"/>
        <v>0</v>
      </c>
      <c r="Q29" s="9">
        <f t="shared" si="20"/>
        <v>0</v>
      </c>
      <c r="R29" s="9">
        <f t="shared" si="20"/>
        <v>0</v>
      </c>
      <c r="S29" s="9">
        <f t="shared" si="20"/>
        <v>0</v>
      </c>
      <c r="T29" s="9">
        <f t="shared" si="20"/>
        <v>0</v>
      </c>
      <c r="U29" s="9">
        <f t="shared" si="20"/>
        <v>0</v>
      </c>
      <c r="V29" s="9">
        <f t="shared" si="20"/>
        <v>0</v>
      </c>
      <c r="W29" s="9">
        <f t="shared" si="20"/>
        <v>0</v>
      </c>
      <c r="X29" s="9">
        <f t="shared" si="20"/>
        <v>0</v>
      </c>
      <c r="Y29" s="9">
        <f t="shared" si="20"/>
        <v>0</v>
      </c>
      <c r="Z29" s="9">
        <f t="shared" si="20"/>
        <v>0</v>
      </c>
      <c r="AA29" s="9">
        <f t="shared" si="20"/>
        <v>0</v>
      </c>
      <c r="AB29" s="9">
        <f t="shared" si="20"/>
        <v>0</v>
      </c>
      <c r="AC29" s="9">
        <f t="shared" si="20"/>
        <v>0</v>
      </c>
      <c r="AD29" s="9">
        <f t="shared" si="20"/>
        <v>0</v>
      </c>
      <c r="AE29" s="9">
        <f t="shared" si="20"/>
        <v>0</v>
      </c>
      <c r="AF29" s="9">
        <f t="shared" si="20"/>
        <v>0</v>
      </c>
      <c r="AG29" s="9">
        <f t="shared" si="20"/>
        <v>0</v>
      </c>
      <c r="AH29" s="9">
        <f t="shared" si="20"/>
        <v>0</v>
      </c>
      <c r="AI29" s="9">
        <f t="shared" si="20"/>
        <v>0</v>
      </c>
      <c r="AJ29" s="9">
        <f t="shared" si="20"/>
        <v>0</v>
      </c>
      <c r="AK29" s="9">
        <f t="shared" si="20"/>
        <v>0</v>
      </c>
      <c r="AL29" s="9">
        <f t="shared" si="20"/>
        <v>0</v>
      </c>
      <c r="AM29" s="9">
        <f t="shared" si="20"/>
        <v>0</v>
      </c>
      <c r="AN29" s="9">
        <f t="shared" si="20"/>
        <v>0</v>
      </c>
      <c r="AO29" s="9">
        <f t="shared" si="20"/>
        <v>0</v>
      </c>
      <c r="AP29" s="9">
        <f t="shared" si="20"/>
        <v>0.5</v>
      </c>
      <c r="AQ29" s="9">
        <f t="shared" si="20"/>
        <v>1</v>
      </c>
      <c r="AR29" s="9">
        <f t="shared" si="20"/>
        <v>1</v>
      </c>
      <c r="AS29" s="9">
        <f t="shared" si="20"/>
        <v>1</v>
      </c>
      <c r="AT29" s="9">
        <f t="shared" si="20"/>
        <v>1</v>
      </c>
      <c r="AU29" s="9">
        <f t="shared" si="20"/>
        <v>1</v>
      </c>
      <c r="AV29" s="9">
        <f t="shared" si="20"/>
        <v>1</v>
      </c>
      <c r="AW29" s="9">
        <f t="shared" si="20"/>
        <v>1</v>
      </c>
      <c r="AX29" s="9">
        <f t="shared" si="20"/>
        <v>1</v>
      </c>
      <c r="AZ29" s="2">
        <v>45704</v>
      </c>
      <c r="BA29">
        <v>1</v>
      </c>
      <c r="BB29">
        <v>0.67692307692307696</v>
      </c>
    </row>
    <row r="30" spans="1:54" ht="15" x14ac:dyDescent="0.3">
      <c r="A30">
        <v>5</v>
      </c>
      <c r="B30" s="10" t="s">
        <v>47</v>
      </c>
      <c r="C30" s="3"/>
      <c r="D30" s="3"/>
      <c r="E30" s="1"/>
      <c r="F30" s="1"/>
      <c r="G30" s="9"/>
      <c r="H30" s="12">
        <f>SUMPRODUCT(H31:H35,$G$31:$G$35)</f>
        <v>0</v>
      </c>
      <c r="I30" s="12">
        <f t="shared" ref="I30:AX30" si="21">SUMPRODUCT(I31:I35,$G$31:$G$35)</f>
        <v>0</v>
      </c>
      <c r="J30" s="12">
        <f t="shared" si="21"/>
        <v>0</v>
      </c>
      <c r="K30" s="12">
        <f t="shared" si="21"/>
        <v>0</v>
      </c>
      <c r="L30" s="12">
        <f t="shared" si="21"/>
        <v>0</v>
      </c>
      <c r="M30" s="12">
        <f t="shared" si="21"/>
        <v>0</v>
      </c>
      <c r="N30" s="12">
        <f t="shared" si="21"/>
        <v>0</v>
      </c>
      <c r="O30" s="12">
        <f t="shared" si="21"/>
        <v>0</v>
      </c>
      <c r="P30" s="12">
        <f t="shared" si="21"/>
        <v>0</v>
      </c>
      <c r="Q30" s="12">
        <f t="shared" si="21"/>
        <v>0</v>
      </c>
      <c r="R30" s="12">
        <f t="shared" si="21"/>
        <v>0</v>
      </c>
      <c r="S30" s="12">
        <f t="shared" si="21"/>
        <v>0</v>
      </c>
      <c r="T30" s="12">
        <f t="shared" si="21"/>
        <v>0</v>
      </c>
      <c r="U30" s="12">
        <f t="shared" si="21"/>
        <v>0</v>
      </c>
      <c r="V30" s="12">
        <f t="shared" si="21"/>
        <v>0</v>
      </c>
      <c r="W30" s="12">
        <f t="shared" si="21"/>
        <v>0</v>
      </c>
      <c r="X30" s="12">
        <f t="shared" si="21"/>
        <v>0</v>
      </c>
      <c r="Y30" s="12">
        <f t="shared" si="21"/>
        <v>0</v>
      </c>
      <c r="Z30" s="12">
        <f t="shared" si="21"/>
        <v>0</v>
      </c>
      <c r="AA30" s="12">
        <f t="shared" si="21"/>
        <v>0</v>
      </c>
      <c r="AB30" s="12">
        <f t="shared" si="21"/>
        <v>0</v>
      </c>
      <c r="AC30" s="12">
        <f t="shared" si="21"/>
        <v>0</v>
      </c>
      <c r="AD30" s="12">
        <f t="shared" si="21"/>
        <v>0</v>
      </c>
      <c r="AE30" s="12">
        <f t="shared" si="21"/>
        <v>0</v>
      </c>
      <c r="AF30" s="12">
        <f t="shared" si="21"/>
        <v>0</v>
      </c>
      <c r="AG30" s="12">
        <f t="shared" si="21"/>
        <v>0</v>
      </c>
      <c r="AH30" s="12">
        <f t="shared" si="21"/>
        <v>2.222222222222222E-2</v>
      </c>
      <c r="AI30" s="12">
        <f t="shared" si="21"/>
        <v>4.4444444444444439E-2</v>
      </c>
      <c r="AJ30" s="12">
        <f t="shared" si="21"/>
        <v>6.6666666666666666E-2</v>
      </c>
      <c r="AK30" s="12">
        <f t="shared" si="21"/>
        <v>0.16666666666666669</v>
      </c>
      <c r="AL30" s="12">
        <f t="shared" si="21"/>
        <v>0.26666666666666666</v>
      </c>
      <c r="AM30" s="12">
        <f t="shared" si="21"/>
        <v>0.3666666666666667</v>
      </c>
      <c r="AN30" s="12">
        <f t="shared" si="21"/>
        <v>0.46666666666666667</v>
      </c>
      <c r="AO30" s="12">
        <f t="shared" si="21"/>
        <v>0.52</v>
      </c>
      <c r="AP30" s="12">
        <f t="shared" si="21"/>
        <v>0.57333333333333336</v>
      </c>
      <c r="AQ30" s="12">
        <f t="shared" si="21"/>
        <v>0.62666666666666671</v>
      </c>
      <c r="AR30" s="12">
        <f t="shared" si="21"/>
        <v>0.68</v>
      </c>
      <c r="AS30" s="12">
        <f t="shared" si="21"/>
        <v>0.73333333333333339</v>
      </c>
      <c r="AT30" s="12">
        <f t="shared" si="21"/>
        <v>0.8</v>
      </c>
      <c r="AU30" s="12">
        <f t="shared" si="21"/>
        <v>0.8666666666666667</v>
      </c>
      <c r="AV30" s="12">
        <f t="shared" si="21"/>
        <v>0.93333333333333335</v>
      </c>
      <c r="AW30" s="12">
        <f t="shared" si="21"/>
        <v>0.96666666666666667</v>
      </c>
      <c r="AX30" s="12">
        <f t="shared" si="21"/>
        <v>1</v>
      </c>
      <c r="AZ30" s="2">
        <v>45705</v>
      </c>
      <c r="BA30">
        <v>1</v>
      </c>
      <c r="BB30">
        <v>0.70769230769230773</v>
      </c>
    </row>
    <row r="31" spans="1:54" ht="15" x14ac:dyDescent="0.3">
      <c r="A31">
        <v>5</v>
      </c>
      <c r="B31" s="1" t="s">
        <v>27</v>
      </c>
      <c r="C31" s="3">
        <v>45703</v>
      </c>
      <c r="D31" s="3">
        <v>45705</v>
      </c>
      <c r="E31" s="1">
        <v>3</v>
      </c>
      <c r="F31" s="1">
        <v>2000</v>
      </c>
      <c r="G31" s="9">
        <f>F31/SUM($F$31:$F$35)</f>
        <v>6.6666666666666666E-2</v>
      </c>
      <c r="H31" s="9">
        <f>IF((H$1-$C31+1)/($D31-$C31+1)&gt;0,IF((H$1-$C31+1)/($D31-$C31+1)&lt;1,(H$1-$C31+1)/($D31-$C31+1),1),0)</f>
        <v>0</v>
      </c>
      <c r="I31" s="9">
        <f t="shared" ref="I31:AX32" si="22">IF((I$1-$C31+1)/($D31-$C31+1)&gt;0,IF((I$1-$C31+1)/($D31-$C31+1)&lt;1,(I$1-$C31+1)/($D31-$C31+1),1),0)</f>
        <v>0</v>
      </c>
      <c r="J31" s="9">
        <f t="shared" si="22"/>
        <v>0</v>
      </c>
      <c r="K31" s="9">
        <f t="shared" si="22"/>
        <v>0</v>
      </c>
      <c r="L31" s="9">
        <f t="shared" si="22"/>
        <v>0</v>
      </c>
      <c r="M31" s="9">
        <f t="shared" si="22"/>
        <v>0</v>
      </c>
      <c r="N31" s="9">
        <f t="shared" si="22"/>
        <v>0</v>
      </c>
      <c r="O31" s="9">
        <f t="shared" si="22"/>
        <v>0</v>
      </c>
      <c r="P31" s="9">
        <f t="shared" si="22"/>
        <v>0</v>
      </c>
      <c r="Q31" s="9">
        <f t="shared" si="22"/>
        <v>0</v>
      </c>
      <c r="R31" s="9">
        <f t="shared" si="22"/>
        <v>0</v>
      </c>
      <c r="S31" s="9">
        <f t="shared" si="22"/>
        <v>0</v>
      </c>
      <c r="T31" s="9">
        <f t="shared" si="22"/>
        <v>0</v>
      </c>
      <c r="U31" s="9">
        <f t="shared" si="22"/>
        <v>0</v>
      </c>
      <c r="V31" s="9">
        <f t="shared" si="22"/>
        <v>0</v>
      </c>
      <c r="W31" s="9">
        <f t="shared" si="22"/>
        <v>0</v>
      </c>
      <c r="X31" s="9">
        <f t="shared" si="22"/>
        <v>0</v>
      </c>
      <c r="Y31" s="9">
        <f t="shared" si="22"/>
        <v>0</v>
      </c>
      <c r="Z31" s="9">
        <f t="shared" si="22"/>
        <v>0</v>
      </c>
      <c r="AA31" s="9">
        <f t="shared" si="22"/>
        <v>0</v>
      </c>
      <c r="AB31" s="9">
        <f t="shared" si="22"/>
        <v>0</v>
      </c>
      <c r="AC31" s="9">
        <f t="shared" si="22"/>
        <v>0</v>
      </c>
      <c r="AD31" s="9">
        <f t="shared" si="22"/>
        <v>0</v>
      </c>
      <c r="AE31" s="9">
        <f t="shared" si="22"/>
        <v>0</v>
      </c>
      <c r="AF31" s="9">
        <f t="shared" si="22"/>
        <v>0</v>
      </c>
      <c r="AG31" s="9">
        <f t="shared" si="22"/>
        <v>0</v>
      </c>
      <c r="AH31" s="9">
        <f t="shared" si="22"/>
        <v>0.33333333333333331</v>
      </c>
      <c r="AI31" s="9">
        <f t="shared" si="22"/>
        <v>0.66666666666666663</v>
      </c>
      <c r="AJ31" s="9">
        <f t="shared" si="22"/>
        <v>1</v>
      </c>
      <c r="AK31" s="9">
        <f t="shared" si="22"/>
        <v>1</v>
      </c>
      <c r="AL31" s="9">
        <f t="shared" si="22"/>
        <v>1</v>
      </c>
      <c r="AM31" s="9">
        <f t="shared" si="22"/>
        <v>1</v>
      </c>
      <c r="AN31" s="9">
        <f t="shared" si="22"/>
        <v>1</v>
      </c>
      <c r="AO31" s="9">
        <f t="shared" si="22"/>
        <v>1</v>
      </c>
      <c r="AP31" s="9">
        <f t="shared" si="22"/>
        <v>1</v>
      </c>
      <c r="AQ31" s="9">
        <f t="shared" si="22"/>
        <v>1</v>
      </c>
      <c r="AR31" s="9">
        <f t="shared" si="22"/>
        <v>1</v>
      </c>
      <c r="AS31" s="9">
        <f t="shared" si="22"/>
        <v>1</v>
      </c>
      <c r="AT31" s="9">
        <f t="shared" si="22"/>
        <v>1</v>
      </c>
      <c r="AU31" s="9">
        <f t="shared" si="22"/>
        <v>1</v>
      </c>
      <c r="AV31" s="9">
        <f t="shared" si="22"/>
        <v>1</v>
      </c>
      <c r="AW31" s="9">
        <f t="shared" si="22"/>
        <v>1</v>
      </c>
      <c r="AX31" s="9">
        <f t="shared" si="22"/>
        <v>1</v>
      </c>
      <c r="AZ31" s="2">
        <v>45706</v>
      </c>
      <c r="BA31">
        <v>1</v>
      </c>
      <c r="BB31">
        <v>0.7384615384615385</v>
      </c>
    </row>
    <row r="32" spans="1:54" ht="15" x14ac:dyDescent="0.3">
      <c r="A32">
        <v>5</v>
      </c>
      <c r="B32" s="1" t="s">
        <v>28</v>
      </c>
      <c r="C32" s="3">
        <v>45706</v>
      </c>
      <c r="D32" s="3">
        <v>45709</v>
      </c>
      <c r="E32" s="1">
        <v>4</v>
      </c>
      <c r="F32" s="1">
        <v>12000</v>
      </c>
      <c r="G32" s="9">
        <f t="shared" ref="G32:G35" si="23">F32/SUM($F$31:$F$35)</f>
        <v>0.4</v>
      </c>
      <c r="H32" s="9">
        <f t="shared" ref="H32:W35" si="24">IF((H$1-$C32+1)/($D32-$C32+1)&gt;0,IF((H$1-$C32+1)/($D32-$C32+1)&lt;1,(H$1-$C32+1)/($D32-$C32+1),1),0)</f>
        <v>0</v>
      </c>
      <c r="I32" s="9">
        <f t="shared" si="24"/>
        <v>0</v>
      </c>
      <c r="J32" s="9">
        <f t="shared" si="24"/>
        <v>0</v>
      </c>
      <c r="K32" s="9">
        <f t="shared" si="24"/>
        <v>0</v>
      </c>
      <c r="L32" s="9">
        <f t="shared" si="24"/>
        <v>0</v>
      </c>
      <c r="M32" s="9">
        <f t="shared" si="24"/>
        <v>0</v>
      </c>
      <c r="N32" s="9">
        <f t="shared" si="24"/>
        <v>0</v>
      </c>
      <c r="O32" s="9">
        <f t="shared" si="24"/>
        <v>0</v>
      </c>
      <c r="P32" s="9">
        <f t="shared" si="24"/>
        <v>0</v>
      </c>
      <c r="Q32" s="9">
        <f t="shared" si="24"/>
        <v>0</v>
      </c>
      <c r="R32" s="9">
        <f t="shared" si="24"/>
        <v>0</v>
      </c>
      <c r="S32" s="9">
        <f t="shared" si="24"/>
        <v>0</v>
      </c>
      <c r="T32" s="9">
        <f t="shared" si="24"/>
        <v>0</v>
      </c>
      <c r="U32" s="9">
        <f t="shared" si="24"/>
        <v>0</v>
      </c>
      <c r="V32" s="9">
        <f t="shared" si="24"/>
        <v>0</v>
      </c>
      <c r="W32" s="9">
        <f t="shared" si="24"/>
        <v>0</v>
      </c>
      <c r="X32" s="9">
        <f t="shared" si="22"/>
        <v>0</v>
      </c>
      <c r="Y32" s="9">
        <f t="shared" si="22"/>
        <v>0</v>
      </c>
      <c r="Z32" s="9">
        <f t="shared" si="22"/>
        <v>0</v>
      </c>
      <c r="AA32" s="9">
        <f t="shared" si="22"/>
        <v>0</v>
      </c>
      <c r="AB32" s="9">
        <f t="shared" si="22"/>
        <v>0</v>
      </c>
      <c r="AC32" s="9">
        <f t="shared" si="22"/>
        <v>0</v>
      </c>
      <c r="AD32" s="9">
        <f t="shared" si="22"/>
        <v>0</v>
      </c>
      <c r="AE32" s="9">
        <f t="shared" si="22"/>
        <v>0</v>
      </c>
      <c r="AF32" s="9">
        <f t="shared" si="22"/>
        <v>0</v>
      </c>
      <c r="AG32" s="9">
        <f t="shared" si="22"/>
        <v>0</v>
      </c>
      <c r="AH32" s="9">
        <f t="shared" si="22"/>
        <v>0</v>
      </c>
      <c r="AI32" s="9">
        <f t="shared" si="22"/>
        <v>0</v>
      </c>
      <c r="AJ32" s="9">
        <f t="shared" si="22"/>
        <v>0</v>
      </c>
      <c r="AK32" s="9">
        <f t="shared" si="22"/>
        <v>0.25</v>
      </c>
      <c r="AL32" s="9">
        <f t="shared" si="22"/>
        <v>0.5</v>
      </c>
      <c r="AM32" s="9">
        <f t="shared" si="22"/>
        <v>0.75</v>
      </c>
      <c r="AN32" s="9">
        <f t="shared" si="22"/>
        <v>1</v>
      </c>
      <c r="AO32" s="9">
        <f t="shared" si="22"/>
        <v>1</v>
      </c>
      <c r="AP32" s="9">
        <f t="shared" si="22"/>
        <v>1</v>
      </c>
      <c r="AQ32" s="9">
        <f t="shared" si="22"/>
        <v>1</v>
      </c>
      <c r="AR32" s="9">
        <f t="shared" si="22"/>
        <v>1</v>
      </c>
      <c r="AS32" s="9">
        <f t="shared" si="22"/>
        <v>1</v>
      </c>
      <c r="AT32" s="9">
        <f t="shared" si="22"/>
        <v>1</v>
      </c>
      <c r="AU32" s="9">
        <f t="shared" si="22"/>
        <v>1</v>
      </c>
      <c r="AV32" s="9">
        <f t="shared" si="22"/>
        <v>1</v>
      </c>
      <c r="AW32" s="9">
        <f t="shared" si="22"/>
        <v>1</v>
      </c>
      <c r="AX32" s="9">
        <f t="shared" si="22"/>
        <v>1</v>
      </c>
      <c r="AZ32" s="2">
        <v>45707</v>
      </c>
      <c r="BA32">
        <v>1</v>
      </c>
      <c r="BB32">
        <v>0.76923076923076927</v>
      </c>
    </row>
    <row r="33" spans="1:54" ht="15" x14ac:dyDescent="0.3">
      <c r="A33">
        <v>5</v>
      </c>
      <c r="B33" s="1" t="s">
        <v>29</v>
      </c>
      <c r="C33" s="3">
        <v>45710</v>
      </c>
      <c r="D33" s="3">
        <v>45714</v>
      </c>
      <c r="E33" s="1">
        <v>5</v>
      </c>
      <c r="F33" s="1">
        <v>8000</v>
      </c>
      <c r="G33" s="9">
        <f t="shared" si="23"/>
        <v>0.26666666666666666</v>
      </c>
      <c r="H33" s="9">
        <f t="shared" si="24"/>
        <v>0</v>
      </c>
      <c r="I33" s="9">
        <f t="shared" ref="I33:AX35" si="25">IF((I$1-$C33+1)/($D33-$C33+1)&gt;0,IF((I$1-$C33+1)/($D33-$C33+1)&lt;1,(I$1-$C33+1)/($D33-$C33+1),1),0)</f>
        <v>0</v>
      </c>
      <c r="J33" s="9">
        <f t="shared" si="25"/>
        <v>0</v>
      </c>
      <c r="K33" s="9">
        <f t="shared" si="25"/>
        <v>0</v>
      </c>
      <c r="L33" s="9">
        <f t="shared" si="25"/>
        <v>0</v>
      </c>
      <c r="M33" s="9">
        <f t="shared" si="25"/>
        <v>0</v>
      </c>
      <c r="N33" s="9">
        <f t="shared" si="25"/>
        <v>0</v>
      </c>
      <c r="O33" s="9">
        <f t="shared" si="25"/>
        <v>0</v>
      </c>
      <c r="P33" s="9">
        <f t="shared" si="25"/>
        <v>0</v>
      </c>
      <c r="Q33" s="9">
        <f t="shared" si="25"/>
        <v>0</v>
      </c>
      <c r="R33" s="9">
        <f t="shared" si="25"/>
        <v>0</v>
      </c>
      <c r="S33" s="9">
        <f t="shared" si="25"/>
        <v>0</v>
      </c>
      <c r="T33" s="9">
        <f t="shared" si="25"/>
        <v>0</v>
      </c>
      <c r="U33" s="9">
        <f t="shared" si="25"/>
        <v>0</v>
      </c>
      <c r="V33" s="9">
        <f t="shared" si="25"/>
        <v>0</v>
      </c>
      <c r="W33" s="9">
        <f t="shared" si="25"/>
        <v>0</v>
      </c>
      <c r="X33" s="9">
        <f t="shared" si="25"/>
        <v>0</v>
      </c>
      <c r="Y33" s="9">
        <f t="shared" si="25"/>
        <v>0</v>
      </c>
      <c r="Z33" s="9">
        <f t="shared" si="25"/>
        <v>0</v>
      </c>
      <c r="AA33" s="9">
        <f t="shared" si="25"/>
        <v>0</v>
      </c>
      <c r="AB33" s="9">
        <f t="shared" si="25"/>
        <v>0</v>
      </c>
      <c r="AC33" s="9">
        <f t="shared" si="25"/>
        <v>0</v>
      </c>
      <c r="AD33" s="9">
        <f t="shared" si="25"/>
        <v>0</v>
      </c>
      <c r="AE33" s="9">
        <f t="shared" si="25"/>
        <v>0</v>
      </c>
      <c r="AF33" s="9">
        <f t="shared" si="25"/>
        <v>0</v>
      </c>
      <c r="AG33" s="9">
        <f t="shared" si="25"/>
        <v>0</v>
      </c>
      <c r="AH33" s="9">
        <f t="shared" si="25"/>
        <v>0</v>
      </c>
      <c r="AI33" s="9">
        <f t="shared" si="25"/>
        <v>0</v>
      </c>
      <c r="AJ33" s="9">
        <f t="shared" si="25"/>
        <v>0</v>
      </c>
      <c r="AK33" s="9">
        <f t="shared" si="25"/>
        <v>0</v>
      </c>
      <c r="AL33" s="9">
        <f t="shared" si="25"/>
        <v>0</v>
      </c>
      <c r="AM33" s="9">
        <f t="shared" si="25"/>
        <v>0</v>
      </c>
      <c r="AN33" s="9">
        <f t="shared" si="25"/>
        <v>0</v>
      </c>
      <c r="AO33" s="9">
        <f t="shared" si="25"/>
        <v>0.2</v>
      </c>
      <c r="AP33" s="9">
        <f t="shared" si="25"/>
        <v>0.4</v>
      </c>
      <c r="AQ33" s="9">
        <f t="shared" si="25"/>
        <v>0.6</v>
      </c>
      <c r="AR33" s="9">
        <f t="shared" si="25"/>
        <v>0.8</v>
      </c>
      <c r="AS33" s="9">
        <f t="shared" si="25"/>
        <v>1</v>
      </c>
      <c r="AT33" s="9">
        <f t="shared" si="25"/>
        <v>1</v>
      </c>
      <c r="AU33" s="9">
        <f t="shared" si="25"/>
        <v>1</v>
      </c>
      <c r="AV33" s="9">
        <f t="shared" si="25"/>
        <v>1</v>
      </c>
      <c r="AW33" s="9">
        <f t="shared" si="25"/>
        <v>1</v>
      </c>
      <c r="AX33" s="9">
        <f t="shared" si="25"/>
        <v>1</v>
      </c>
      <c r="AZ33" s="2">
        <v>45708</v>
      </c>
      <c r="BA33">
        <v>1</v>
      </c>
      <c r="BB33">
        <v>0.8</v>
      </c>
    </row>
    <row r="34" spans="1:54" ht="15" x14ac:dyDescent="0.3">
      <c r="A34">
        <v>5</v>
      </c>
      <c r="B34" s="1" t="s">
        <v>30</v>
      </c>
      <c r="C34" s="3">
        <v>45715</v>
      </c>
      <c r="D34" s="3">
        <v>45717</v>
      </c>
      <c r="E34" s="1">
        <v>3</v>
      </c>
      <c r="F34" s="1">
        <v>6000</v>
      </c>
      <c r="G34" s="9">
        <f t="shared" si="23"/>
        <v>0.2</v>
      </c>
      <c r="H34" s="9">
        <f t="shared" si="24"/>
        <v>0</v>
      </c>
      <c r="I34" s="9">
        <f t="shared" si="25"/>
        <v>0</v>
      </c>
      <c r="J34" s="9">
        <f t="shared" si="25"/>
        <v>0</v>
      </c>
      <c r="K34" s="9">
        <f t="shared" si="25"/>
        <v>0</v>
      </c>
      <c r="L34" s="9">
        <f t="shared" si="25"/>
        <v>0</v>
      </c>
      <c r="M34" s="9">
        <f t="shared" si="25"/>
        <v>0</v>
      </c>
      <c r="N34" s="9">
        <f t="shared" si="25"/>
        <v>0</v>
      </c>
      <c r="O34" s="9">
        <f t="shared" si="25"/>
        <v>0</v>
      </c>
      <c r="P34" s="9">
        <f t="shared" si="25"/>
        <v>0</v>
      </c>
      <c r="Q34" s="9">
        <f t="shared" si="25"/>
        <v>0</v>
      </c>
      <c r="R34" s="9">
        <f t="shared" si="25"/>
        <v>0</v>
      </c>
      <c r="S34" s="9">
        <f t="shared" si="25"/>
        <v>0</v>
      </c>
      <c r="T34" s="9">
        <f t="shared" si="25"/>
        <v>0</v>
      </c>
      <c r="U34" s="9">
        <f t="shared" si="25"/>
        <v>0</v>
      </c>
      <c r="V34" s="9">
        <f t="shared" si="25"/>
        <v>0</v>
      </c>
      <c r="W34" s="9">
        <f t="shared" si="25"/>
        <v>0</v>
      </c>
      <c r="X34" s="9">
        <f t="shared" si="25"/>
        <v>0</v>
      </c>
      <c r="Y34" s="9">
        <f t="shared" si="25"/>
        <v>0</v>
      </c>
      <c r="Z34" s="9">
        <f t="shared" si="25"/>
        <v>0</v>
      </c>
      <c r="AA34" s="9">
        <f t="shared" si="25"/>
        <v>0</v>
      </c>
      <c r="AB34" s="9">
        <f t="shared" si="25"/>
        <v>0</v>
      </c>
      <c r="AC34" s="9">
        <f t="shared" si="25"/>
        <v>0</v>
      </c>
      <c r="AD34" s="9">
        <f t="shared" si="25"/>
        <v>0</v>
      </c>
      <c r="AE34" s="9">
        <f t="shared" si="25"/>
        <v>0</v>
      </c>
      <c r="AF34" s="9">
        <f t="shared" si="25"/>
        <v>0</v>
      </c>
      <c r="AG34" s="9">
        <f t="shared" si="25"/>
        <v>0</v>
      </c>
      <c r="AH34" s="9">
        <f t="shared" si="25"/>
        <v>0</v>
      </c>
      <c r="AI34" s="9">
        <f t="shared" si="25"/>
        <v>0</v>
      </c>
      <c r="AJ34" s="9">
        <f t="shared" si="25"/>
        <v>0</v>
      </c>
      <c r="AK34" s="9">
        <f t="shared" si="25"/>
        <v>0</v>
      </c>
      <c r="AL34" s="9">
        <f t="shared" si="25"/>
        <v>0</v>
      </c>
      <c r="AM34" s="9">
        <f t="shared" si="25"/>
        <v>0</v>
      </c>
      <c r="AN34" s="9">
        <f t="shared" si="25"/>
        <v>0</v>
      </c>
      <c r="AO34" s="9">
        <f t="shared" si="25"/>
        <v>0</v>
      </c>
      <c r="AP34" s="9">
        <f t="shared" si="25"/>
        <v>0</v>
      </c>
      <c r="AQ34" s="9">
        <f t="shared" si="25"/>
        <v>0</v>
      </c>
      <c r="AR34" s="9">
        <f t="shared" si="25"/>
        <v>0</v>
      </c>
      <c r="AS34" s="9">
        <f t="shared" si="25"/>
        <v>0</v>
      </c>
      <c r="AT34" s="9">
        <f t="shared" si="25"/>
        <v>0.33333333333333331</v>
      </c>
      <c r="AU34" s="9">
        <f t="shared" si="25"/>
        <v>0.66666666666666663</v>
      </c>
      <c r="AV34" s="9">
        <f t="shared" si="25"/>
        <v>1</v>
      </c>
      <c r="AW34" s="9">
        <f t="shared" si="25"/>
        <v>1</v>
      </c>
      <c r="AX34" s="9">
        <f t="shared" si="25"/>
        <v>1</v>
      </c>
      <c r="AZ34" s="2">
        <v>45709</v>
      </c>
      <c r="BA34">
        <v>1</v>
      </c>
      <c r="BB34">
        <v>0.83076923076923082</v>
      </c>
    </row>
    <row r="35" spans="1:54" ht="15" x14ac:dyDescent="0.3">
      <c r="A35">
        <v>5</v>
      </c>
      <c r="B35" s="1" t="s">
        <v>31</v>
      </c>
      <c r="C35" s="3">
        <v>45718</v>
      </c>
      <c r="D35" s="3">
        <v>45719</v>
      </c>
      <c r="E35" s="1">
        <v>2</v>
      </c>
      <c r="F35" s="1">
        <v>2000</v>
      </c>
      <c r="G35" s="9">
        <f t="shared" si="23"/>
        <v>6.6666666666666666E-2</v>
      </c>
      <c r="H35" s="9">
        <f t="shared" si="24"/>
        <v>0</v>
      </c>
      <c r="I35" s="9">
        <f t="shared" si="25"/>
        <v>0</v>
      </c>
      <c r="J35" s="9">
        <f t="shared" si="25"/>
        <v>0</v>
      </c>
      <c r="K35" s="9">
        <f t="shared" si="25"/>
        <v>0</v>
      </c>
      <c r="L35" s="9">
        <f t="shared" si="25"/>
        <v>0</v>
      </c>
      <c r="M35" s="9">
        <f t="shared" si="25"/>
        <v>0</v>
      </c>
      <c r="N35" s="9">
        <f t="shared" si="25"/>
        <v>0</v>
      </c>
      <c r="O35" s="9">
        <f t="shared" si="25"/>
        <v>0</v>
      </c>
      <c r="P35" s="9">
        <f t="shared" si="25"/>
        <v>0</v>
      </c>
      <c r="Q35" s="9">
        <f t="shared" si="25"/>
        <v>0</v>
      </c>
      <c r="R35" s="9">
        <f t="shared" si="25"/>
        <v>0</v>
      </c>
      <c r="S35" s="9">
        <f t="shared" si="25"/>
        <v>0</v>
      </c>
      <c r="T35" s="9">
        <f t="shared" si="25"/>
        <v>0</v>
      </c>
      <c r="U35" s="9">
        <f t="shared" si="25"/>
        <v>0</v>
      </c>
      <c r="V35" s="9">
        <f t="shared" si="25"/>
        <v>0</v>
      </c>
      <c r="W35" s="9">
        <f t="shared" si="25"/>
        <v>0</v>
      </c>
      <c r="X35" s="9">
        <f t="shared" si="25"/>
        <v>0</v>
      </c>
      <c r="Y35" s="9">
        <f t="shared" si="25"/>
        <v>0</v>
      </c>
      <c r="Z35" s="9">
        <f t="shared" si="25"/>
        <v>0</v>
      </c>
      <c r="AA35" s="9">
        <f t="shared" si="25"/>
        <v>0</v>
      </c>
      <c r="AB35" s="9">
        <f t="shared" si="25"/>
        <v>0</v>
      </c>
      <c r="AC35" s="9">
        <f t="shared" si="25"/>
        <v>0</v>
      </c>
      <c r="AD35" s="9">
        <f t="shared" si="25"/>
        <v>0</v>
      </c>
      <c r="AE35" s="9">
        <f t="shared" si="25"/>
        <v>0</v>
      </c>
      <c r="AF35" s="9">
        <f t="shared" si="25"/>
        <v>0</v>
      </c>
      <c r="AG35" s="9">
        <f t="shared" si="25"/>
        <v>0</v>
      </c>
      <c r="AH35" s="9">
        <f t="shared" si="25"/>
        <v>0</v>
      </c>
      <c r="AI35" s="9">
        <f t="shared" si="25"/>
        <v>0</v>
      </c>
      <c r="AJ35" s="9">
        <f t="shared" si="25"/>
        <v>0</v>
      </c>
      <c r="AK35" s="9">
        <f t="shared" si="25"/>
        <v>0</v>
      </c>
      <c r="AL35" s="9">
        <f t="shared" si="25"/>
        <v>0</v>
      </c>
      <c r="AM35" s="9">
        <f t="shared" si="25"/>
        <v>0</v>
      </c>
      <c r="AN35" s="9">
        <f t="shared" si="25"/>
        <v>0</v>
      </c>
      <c r="AO35" s="9">
        <f t="shared" si="25"/>
        <v>0</v>
      </c>
      <c r="AP35" s="9">
        <f t="shared" si="25"/>
        <v>0</v>
      </c>
      <c r="AQ35" s="9">
        <f t="shared" si="25"/>
        <v>0</v>
      </c>
      <c r="AR35" s="9">
        <f t="shared" si="25"/>
        <v>0</v>
      </c>
      <c r="AS35" s="9">
        <f t="shared" si="25"/>
        <v>0</v>
      </c>
      <c r="AT35" s="9">
        <f t="shared" si="25"/>
        <v>0</v>
      </c>
      <c r="AU35" s="9">
        <f t="shared" si="25"/>
        <v>0</v>
      </c>
      <c r="AV35" s="9">
        <f t="shared" si="25"/>
        <v>0</v>
      </c>
      <c r="AW35" s="9">
        <f t="shared" si="25"/>
        <v>0.5</v>
      </c>
      <c r="AX35" s="9">
        <f t="shared" si="25"/>
        <v>1</v>
      </c>
      <c r="AZ35" s="2">
        <v>45710</v>
      </c>
      <c r="BA35">
        <v>1</v>
      </c>
      <c r="BB35">
        <v>0.86153846153846159</v>
      </c>
    </row>
    <row r="36" spans="1:54" x14ac:dyDescent="0.3">
      <c r="AZ36" s="2">
        <v>45711</v>
      </c>
      <c r="BA36">
        <v>1</v>
      </c>
      <c r="BB36">
        <v>0.89230769230769236</v>
      </c>
    </row>
    <row r="37" spans="1:54" x14ac:dyDescent="0.3">
      <c r="AZ37" s="2">
        <v>45712</v>
      </c>
      <c r="BA37">
        <v>1</v>
      </c>
      <c r="BB37">
        <v>0.92307692307692313</v>
      </c>
    </row>
    <row r="38" spans="1:54" x14ac:dyDescent="0.3">
      <c r="AZ38" s="2">
        <v>45713</v>
      </c>
      <c r="BA38">
        <v>1</v>
      </c>
      <c r="BB38">
        <v>0.93846153846153846</v>
      </c>
    </row>
    <row r="39" spans="1:54" x14ac:dyDescent="0.3">
      <c r="AZ39" s="2">
        <v>45714</v>
      </c>
      <c r="BA39">
        <v>1</v>
      </c>
      <c r="BB39">
        <v>0.9538461538461539</v>
      </c>
    </row>
    <row r="40" spans="1:54" x14ac:dyDescent="0.3">
      <c r="AZ40" s="2">
        <v>45715</v>
      </c>
      <c r="BA40">
        <v>1</v>
      </c>
      <c r="BB40">
        <v>0.96923076923076934</v>
      </c>
    </row>
    <row r="41" spans="1:54" x14ac:dyDescent="0.3">
      <c r="AZ41" s="2">
        <v>45716</v>
      </c>
      <c r="BA41">
        <v>1</v>
      </c>
      <c r="BB41">
        <v>0.98461538461538467</v>
      </c>
    </row>
    <row r="42" spans="1:54" x14ac:dyDescent="0.3">
      <c r="AZ42" s="2">
        <v>45717</v>
      </c>
      <c r="BA42">
        <v>1</v>
      </c>
      <c r="BB42">
        <v>1</v>
      </c>
    </row>
    <row r="43" spans="1:54" x14ac:dyDescent="0.3">
      <c r="AZ43" s="2">
        <v>45718</v>
      </c>
      <c r="BA43">
        <v>1</v>
      </c>
      <c r="BB43">
        <v>1</v>
      </c>
    </row>
    <row r="44" spans="1:54" x14ac:dyDescent="0.3">
      <c r="AZ44" s="2">
        <v>45719</v>
      </c>
      <c r="BA44">
        <v>1</v>
      </c>
      <c r="BB44">
        <v>1</v>
      </c>
    </row>
    <row r="45" spans="1:54" x14ac:dyDescent="0.3">
      <c r="AZ45" s="2">
        <v>45687</v>
      </c>
      <c r="BA45">
        <v>2</v>
      </c>
      <c r="BB45">
        <v>0</v>
      </c>
    </row>
    <row r="46" spans="1:54" x14ac:dyDescent="0.3">
      <c r="AZ46" s="2">
        <v>45688</v>
      </c>
      <c r="BA46">
        <v>2</v>
      </c>
      <c r="BB46">
        <v>3.2258064516129031E-2</v>
      </c>
    </row>
    <row r="47" spans="1:54" x14ac:dyDescent="0.3">
      <c r="AZ47" s="2">
        <v>45689</v>
      </c>
      <c r="BA47">
        <v>2</v>
      </c>
      <c r="BB47">
        <v>6.4516129032258063E-2</v>
      </c>
    </row>
    <row r="48" spans="1:54" x14ac:dyDescent="0.3">
      <c r="AZ48" s="2">
        <v>45690</v>
      </c>
      <c r="BA48">
        <v>2</v>
      </c>
      <c r="BB48">
        <v>9.6774193548387094E-2</v>
      </c>
    </row>
    <row r="49" spans="52:54" x14ac:dyDescent="0.3">
      <c r="AZ49" s="2">
        <v>45691</v>
      </c>
      <c r="BA49">
        <v>2</v>
      </c>
      <c r="BB49">
        <v>0.13306451612903225</v>
      </c>
    </row>
    <row r="50" spans="52:54" x14ac:dyDescent="0.3">
      <c r="AZ50" s="2">
        <v>45692</v>
      </c>
      <c r="BA50">
        <v>2</v>
      </c>
      <c r="BB50">
        <v>0.16935483870967744</v>
      </c>
    </row>
    <row r="51" spans="52:54" x14ac:dyDescent="0.3">
      <c r="AZ51" s="2">
        <v>45693</v>
      </c>
      <c r="BA51">
        <v>2</v>
      </c>
      <c r="BB51">
        <v>0.20564516129032259</v>
      </c>
    </row>
    <row r="52" spans="52:54" x14ac:dyDescent="0.3">
      <c r="AZ52" s="2">
        <v>45694</v>
      </c>
      <c r="BA52">
        <v>2</v>
      </c>
      <c r="BB52">
        <v>0.24193548387096775</v>
      </c>
    </row>
    <row r="53" spans="52:54" x14ac:dyDescent="0.3">
      <c r="AZ53" s="2">
        <v>45695</v>
      </c>
      <c r="BA53">
        <v>2</v>
      </c>
      <c r="BB53">
        <v>0.29032258064516131</v>
      </c>
    </row>
    <row r="54" spans="52:54" x14ac:dyDescent="0.3">
      <c r="AZ54" s="2">
        <v>45696</v>
      </c>
      <c r="BA54">
        <v>2</v>
      </c>
      <c r="BB54">
        <v>0.33870967741935487</v>
      </c>
    </row>
    <row r="55" spans="52:54" x14ac:dyDescent="0.3">
      <c r="AZ55" s="2">
        <v>45697</v>
      </c>
      <c r="BA55">
        <v>2</v>
      </c>
      <c r="BB55">
        <v>0.38709677419354838</v>
      </c>
    </row>
    <row r="56" spans="52:54" x14ac:dyDescent="0.3">
      <c r="AZ56" s="2">
        <v>45698</v>
      </c>
      <c r="BA56">
        <v>2</v>
      </c>
      <c r="BB56">
        <v>0.43548387096774194</v>
      </c>
    </row>
    <row r="57" spans="52:54" x14ac:dyDescent="0.3">
      <c r="AZ57" s="2">
        <v>45699</v>
      </c>
      <c r="BA57">
        <v>2</v>
      </c>
      <c r="BB57">
        <v>0.4838709677419355</v>
      </c>
    </row>
    <row r="58" spans="52:54" x14ac:dyDescent="0.3">
      <c r="AZ58" s="2">
        <v>45700</v>
      </c>
      <c r="BA58">
        <v>2</v>
      </c>
      <c r="BB58">
        <v>0.532258064516129</v>
      </c>
    </row>
    <row r="59" spans="52:54" x14ac:dyDescent="0.3">
      <c r="AZ59" s="2">
        <v>45701</v>
      </c>
      <c r="BA59">
        <v>2</v>
      </c>
      <c r="BB59">
        <v>0.58064516129032251</v>
      </c>
    </row>
    <row r="60" spans="52:54" x14ac:dyDescent="0.3">
      <c r="AZ60" s="2">
        <v>45702</v>
      </c>
      <c r="BA60">
        <v>2</v>
      </c>
      <c r="BB60">
        <v>0.62903225806451613</v>
      </c>
    </row>
    <row r="61" spans="52:54" x14ac:dyDescent="0.3">
      <c r="AZ61" s="2">
        <v>45703</v>
      </c>
      <c r="BA61">
        <v>2</v>
      </c>
      <c r="BB61">
        <v>0.66129032258064513</v>
      </c>
    </row>
    <row r="62" spans="52:54" x14ac:dyDescent="0.3">
      <c r="AZ62" s="2">
        <v>45704</v>
      </c>
      <c r="BA62">
        <v>2</v>
      </c>
      <c r="BB62">
        <v>0.69354838709677424</v>
      </c>
    </row>
    <row r="63" spans="52:54" x14ac:dyDescent="0.3">
      <c r="AZ63" s="2">
        <v>45705</v>
      </c>
      <c r="BA63">
        <v>2</v>
      </c>
      <c r="BB63">
        <v>0.73118279569892475</v>
      </c>
    </row>
    <row r="64" spans="52:54" x14ac:dyDescent="0.3">
      <c r="AZ64" s="2">
        <v>45706</v>
      </c>
      <c r="BA64">
        <v>2</v>
      </c>
      <c r="BB64">
        <v>0.76881720430107525</v>
      </c>
    </row>
    <row r="65" spans="52:54" x14ac:dyDescent="0.3">
      <c r="AZ65" s="2">
        <v>45707</v>
      </c>
      <c r="BA65">
        <v>2</v>
      </c>
      <c r="BB65">
        <v>0.80645161290322587</v>
      </c>
    </row>
    <row r="66" spans="52:54" x14ac:dyDescent="0.3">
      <c r="AZ66" s="2">
        <v>45708</v>
      </c>
      <c r="BA66">
        <v>2</v>
      </c>
      <c r="BB66">
        <v>0.84516129032258069</v>
      </c>
    </row>
    <row r="67" spans="52:54" x14ac:dyDescent="0.3">
      <c r="AZ67" s="2">
        <v>45709</v>
      </c>
      <c r="BA67">
        <v>2</v>
      </c>
      <c r="BB67">
        <v>0.88387096774193552</v>
      </c>
    </row>
    <row r="68" spans="52:54" x14ac:dyDescent="0.3">
      <c r="AZ68" s="2">
        <v>45710</v>
      </c>
      <c r="BA68">
        <v>2</v>
      </c>
      <c r="BB68">
        <v>0.92258064516129035</v>
      </c>
    </row>
    <row r="69" spans="52:54" x14ac:dyDescent="0.3">
      <c r="AZ69" s="2">
        <v>45711</v>
      </c>
      <c r="BA69">
        <v>2</v>
      </c>
      <c r="BB69">
        <v>0.96129032258064528</v>
      </c>
    </row>
    <row r="70" spans="52:54" x14ac:dyDescent="0.3">
      <c r="AZ70" s="2">
        <v>45712</v>
      </c>
      <c r="BA70">
        <v>2</v>
      </c>
      <c r="BB70">
        <v>1</v>
      </c>
    </row>
    <row r="71" spans="52:54" x14ac:dyDescent="0.3">
      <c r="AZ71" s="2">
        <v>45692</v>
      </c>
      <c r="BA71">
        <v>3</v>
      </c>
      <c r="BB71">
        <v>0</v>
      </c>
    </row>
    <row r="72" spans="52:54" x14ac:dyDescent="0.3">
      <c r="AZ72" s="2">
        <v>45693</v>
      </c>
      <c r="BA72">
        <v>3</v>
      </c>
      <c r="BB72">
        <v>1.8867924528301886E-2</v>
      </c>
    </row>
    <row r="73" spans="52:54" x14ac:dyDescent="0.3">
      <c r="AZ73" s="2">
        <v>45694</v>
      </c>
      <c r="BA73">
        <v>3</v>
      </c>
      <c r="BB73">
        <v>3.7735849056603772E-2</v>
      </c>
    </row>
    <row r="74" spans="52:54" x14ac:dyDescent="0.3">
      <c r="AZ74" s="2">
        <v>45695</v>
      </c>
      <c r="BA74">
        <v>3</v>
      </c>
      <c r="BB74">
        <v>5.6603773584905662E-2</v>
      </c>
    </row>
    <row r="75" spans="52:54" x14ac:dyDescent="0.3">
      <c r="AZ75" s="2">
        <v>45696</v>
      </c>
      <c r="BA75">
        <v>3</v>
      </c>
      <c r="BB75">
        <v>9.9730458221024249E-2</v>
      </c>
    </row>
    <row r="76" spans="52:54" x14ac:dyDescent="0.3">
      <c r="AZ76" s="2">
        <v>45697</v>
      </c>
      <c r="BA76">
        <v>3</v>
      </c>
      <c r="BB76">
        <v>0.14285714285714285</v>
      </c>
    </row>
    <row r="77" spans="52:54" x14ac:dyDescent="0.3">
      <c r="AZ77" s="2">
        <v>45698</v>
      </c>
      <c r="BA77">
        <v>3</v>
      </c>
      <c r="BB77">
        <v>0.18598382749326142</v>
      </c>
    </row>
    <row r="78" spans="52:54" x14ac:dyDescent="0.3">
      <c r="AZ78" s="2">
        <v>45699</v>
      </c>
      <c r="BA78">
        <v>3</v>
      </c>
      <c r="BB78">
        <v>0.22911051212938005</v>
      </c>
    </row>
    <row r="79" spans="52:54" x14ac:dyDescent="0.3">
      <c r="AZ79" s="2">
        <v>45700</v>
      </c>
      <c r="BA79">
        <v>3</v>
      </c>
      <c r="BB79">
        <v>0.27223719676549862</v>
      </c>
    </row>
    <row r="80" spans="52:54" x14ac:dyDescent="0.3">
      <c r="AZ80" s="2">
        <v>45701</v>
      </c>
      <c r="BA80">
        <v>3</v>
      </c>
      <c r="BB80">
        <v>0.3153638814016172</v>
      </c>
    </row>
    <row r="81" spans="52:54" x14ac:dyDescent="0.3">
      <c r="AZ81" s="2">
        <v>45702</v>
      </c>
      <c r="BA81">
        <v>3</v>
      </c>
      <c r="BB81">
        <v>0.35849056603773582</v>
      </c>
    </row>
    <row r="82" spans="52:54" x14ac:dyDescent="0.3">
      <c r="AZ82" s="2">
        <v>45703</v>
      </c>
      <c r="BA82">
        <v>3</v>
      </c>
      <c r="BB82">
        <v>0.39622641509433959</v>
      </c>
    </row>
    <row r="83" spans="52:54" x14ac:dyDescent="0.3">
      <c r="AZ83" s="2">
        <v>45704</v>
      </c>
      <c r="BA83">
        <v>3</v>
      </c>
      <c r="BB83">
        <v>0.43396226415094341</v>
      </c>
    </row>
    <row r="84" spans="52:54" x14ac:dyDescent="0.3">
      <c r="AZ84" s="2">
        <v>45705</v>
      </c>
      <c r="BA84">
        <v>3</v>
      </c>
      <c r="BB84">
        <v>0.47169811320754718</v>
      </c>
    </row>
    <row r="85" spans="52:54" x14ac:dyDescent="0.3">
      <c r="AZ85" s="2">
        <v>45706</v>
      </c>
      <c r="BA85">
        <v>3</v>
      </c>
      <c r="BB85">
        <v>0.50943396226415094</v>
      </c>
    </row>
    <row r="86" spans="52:54" x14ac:dyDescent="0.3">
      <c r="AZ86" s="2">
        <v>45707</v>
      </c>
      <c r="BA86">
        <v>3</v>
      </c>
      <c r="BB86">
        <v>0.54716981132075471</v>
      </c>
    </row>
    <row r="87" spans="52:54" x14ac:dyDescent="0.3">
      <c r="AZ87" s="2">
        <v>45708</v>
      </c>
      <c r="BA87">
        <v>3</v>
      </c>
      <c r="BB87">
        <v>0.62264150943396224</v>
      </c>
    </row>
    <row r="88" spans="52:54" x14ac:dyDescent="0.3">
      <c r="AZ88" s="2">
        <v>45709</v>
      </c>
      <c r="BA88">
        <v>3</v>
      </c>
      <c r="BB88">
        <v>0.69811320754716988</v>
      </c>
    </row>
    <row r="89" spans="52:54" x14ac:dyDescent="0.3">
      <c r="AZ89" s="2">
        <v>45710</v>
      </c>
      <c r="BA89">
        <v>3</v>
      </c>
      <c r="BB89">
        <v>0.77358490566037741</v>
      </c>
    </row>
    <row r="90" spans="52:54" x14ac:dyDescent="0.3">
      <c r="AZ90" s="2">
        <v>45711</v>
      </c>
      <c r="BA90">
        <v>3</v>
      </c>
      <c r="BB90">
        <v>0.84905660377358494</v>
      </c>
    </row>
    <row r="91" spans="52:54" x14ac:dyDescent="0.3">
      <c r="AZ91" s="2">
        <v>45712</v>
      </c>
      <c r="BA91">
        <v>3</v>
      </c>
      <c r="BB91">
        <v>0.92452830188679247</v>
      </c>
    </row>
    <row r="92" spans="52:54" x14ac:dyDescent="0.3">
      <c r="AZ92" s="2">
        <v>45713</v>
      </c>
      <c r="BA92">
        <v>3</v>
      </c>
      <c r="BB92">
        <v>0.96226415094339623</v>
      </c>
    </row>
    <row r="93" spans="52:54" x14ac:dyDescent="0.3">
      <c r="AZ93" s="2">
        <v>45714</v>
      </c>
      <c r="BA93">
        <v>3</v>
      </c>
      <c r="BB93">
        <v>1</v>
      </c>
    </row>
    <row r="94" spans="52:54" x14ac:dyDescent="0.3">
      <c r="AZ94" s="2">
        <v>45697</v>
      </c>
      <c r="BA94">
        <v>4</v>
      </c>
      <c r="BB94">
        <v>0</v>
      </c>
    </row>
    <row r="95" spans="52:54" x14ac:dyDescent="0.3">
      <c r="AZ95" s="2">
        <v>45698</v>
      </c>
      <c r="BA95">
        <v>4</v>
      </c>
      <c r="BB95">
        <v>3.7037037037037035E-2</v>
      </c>
    </row>
    <row r="96" spans="52:54" x14ac:dyDescent="0.3">
      <c r="AZ96" s="2">
        <v>45699</v>
      </c>
      <c r="BA96">
        <v>4</v>
      </c>
      <c r="BB96">
        <v>7.407407407407407E-2</v>
      </c>
    </row>
    <row r="97" spans="52:54" x14ac:dyDescent="0.3">
      <c r="AZ97" s="2">
        <v>45700</v>
      </c>
      <c r="BA97">
        <v>4</v>
      </c>
      <c r="BB97">
        <v>0.12345679012345678</v>
      </c>
    </row>
    <row r="98" spans="52:54" x14ac:dyDescent="0.3">
      <c r="AZ98" s="2">
        <v>45701</v>
      </c>
      <c r="BA98">
        <v>4</v>
      </c>
      <c r="BB98">
        <v>0.1728395061728395</v>
      </c>
    </row>
    <row r="99" spans="52:54" x14ac:dyDescent="0.3">
      <c r="AZ99" s="2">
        <v>45702</v>
      </c>
      <c r="BA99">
        <v>4</v>
      </c>
      <c r="BB99">
        <v>0.22222222222222221</v>
      </c>
    </row>
    <row r="100" spans="52:54" x14ac:dyDescent="0.3">
      <c r="AZ100" s="2">
        <v>45703</v>
      </c>
      <c r="BA100">
        <v>4</v>
      </c>
      <c r="BB100">
        <v>0.29629629629629628</v>
      </c>
    </row>
    <row r="101" spans="52:54" x14ac:dyDescent="0.3">
      <c r="AZ101" s="2">
        <v>45704</v>
      </c>
      <c r="BA101">
        <v>4</v>
      </c>
      <c r="BB101">
        <v>0.37037037037037035</v>
      </c>
    </row>
    <row r="102" spans="52:54" x14ac:dyDescent="0.3">
      <c r="AZ102" s="2">
        <v>45705</v>
      </c>
      <c r="BA102">
        <v>4</v>
      </c>
      <c r="BB102">
        <v>0.44444444444444442</v>
      </c>
    </row>
    <row r="103" spans="52:54" x14ac:dyDescent="0.3">
      <c r="AZ103" s="2">
        <v>45706</v>
      </c>
      <c r="BA103">
        <v>4</v>
      </c>
      <c r="BB103">
        <v>0.51851851851851849</v>
      </c>
    </row>
    <row r="104" spans="52:54" x14ac:dyDescent="0.3">
      <c r="AZ104" s="2">
        <v>45707</v>
      </c>
      <c r="BA104">
        <v>4</v>
      </c>
      <c r="BB104">
        <v>0.59259259259259256</v>
      </c>
    </row>
    <row r="105" spans="52:54" x14ac:dyDescent="0.3">
      <c r="AZ105" s="2">
        <v>45708</v>
      </c>
      <c r="BA105">
        <v>4</v>
      </c>
      <c r="BB105">
        <v>0.69135802469135799</v>
      </c>
    </row>
    <row r="106" spans="52:54" x14ac:dyDescent="0.3">
      <c r="AZ106" s="2">
        <v>45709</v>
      </c>
      <c r="BA106">
        <v>4</v>
      </c>
      <c r="BB106">
        <v>0.79012345679012341</v>
      </c>
    </row>
    <row r="107" spans="52:54" x14ac:dyDescent="0.3">
      <c r="AZ107" s="2">
        <v>45710</v>
      </c>
      <c r="BA107">
        <v>4</v>
      </c>
      <c r="BB107">
        <v>0.88888888888888884</v>
      </c>
    </row>
    <row r="108" spans="52:54" x14ac:dyDescent="0.3">
      <c r="AZ108" s="2">
        <v>45711</v>
      </c>
      <c r="BA108">
        <v>4</v>
      </c>
      <c r="BB108">
        <v>0.94444444444444442</v>
      </c>
    </row>
    <row r="109" spans="52:54" x14ac:dyDescent="0.3">
      <c r="AZ109" s="2">
        <v>45712</v>
      </c>
      <c r="BA109">
        <v>4</v>
      </c>
      <c r="BB109">
        <v>1</v>
      </c>
    </row>
    <row r="110" spans="52:54" x14ac:dyDescent="0.3">
      <c r="AZ110" s="2">
        <v>45702</v>
      </c>
      <c r="BA110">
        <v>5</v>
      </c>
      <c r="BB110">
        <v>0</v>
      </c>
    </row>
    <row r="111" spans="52:54" x14ac:dyDescent="0.3">
      <c r="AZ111" s="2">
        <v>45703</v>
      </c>
      <c r="BA111">
        <v>5</v>
      </c>
      <c r="BB111">
        <v>2.222222222222222E-2</v>
      </c>
    </row>
    <row r="112" spans="52:54" x14ac:dyDescent="0.3">
      <c r="AZ112" s="2">
        <v>45704</v>
      </c>
      <c r="BA112">
        <v>5</v>
      </c>
      <c r="BB112">
        <v>4.4444444444444439E-2</v>
      </c>
    </row>
    <row r="113" spans="52:54" x14ac:dyDescent="0.3">
      <c r="AZ113" s="2">
        <v>45705</v>
      </c>
      <c r="BA113">
        <v>5</v>
      </c>
      <c r="BB113">
        <v>6.6666666666666666E-2</v>
      </c>
    </row>
    <row r="114" spans="52:54" x14ac:dyDescent="0.3">
      <c r="AZ114" s="2">
        <v>45706</v>
      </c>
      <c r="BA114">
        <v>5</v>
      </c>
      <c r="BB114">
        <v>0.16666666666666669</v>
      </c>
    </row>
    <row r="115" spans="52:54" x14ac:dyDescent="0.3">
      <c r="AZ115" s="2">
        <v>45707</v>
      </c>
      <c r="BA115">
        <v>5</v>
      </c>
      <c r="BB115">
        <v>0.26666666666666666</v>
      </c>
    </row>
    <row r="116" spans="52:54" x14ac:dyDescent="0.3">
      <c r="AZ116" s="2">
        <v>45708</v>
      </c>
      <c r="BA116">
        <v>5</v>
      </c>
      <c r="BB116">
        <v>0.3666666666666667</v>
      </c>
    </row>
    <row r="117" spans="52:54" x14ac:dyDescent="0.3">
      <c r="AZ117" s="2">
        <v>45709</v>
      </c>
      <c r="BA117">
        <v>5</v>
      </c>
      <c r="BB117">
        <v>0.46666666666666667</v>
      </c>
    </row>
    <row r="118" spans="52:54" x14ac:dyDescent="0.3">
      <c r="AZ118" s="2">
        <v>45710</v>
      </c>
      <c r="BA118">
        <v>5</v>
      </c>
      <c r="BB118">
        <v>0.52</v>
      </c>
    </row>
    <row r="119" spans="52:54" x14ac:dyDescent="0.3">
      <c r="AZ119" s="2">
        <v>45711</v>
      </c>
      <c r="BA119">
        <v>5</v>
      </c>
      <c r="BB119">
        <v>0.57333333333333336</v>
      </c>
    </row>
    <row r="120" spans="52:54" x14ac:dyDescent="0.3">
      <c r="AZ120" s="2">
        <v>45712</v>
      </c>
      <c r="BA120">
        <v>5</v>
      </c>
      <c r="BB120">
        <v>0.62666666666666671</v>
      </c>
    </row>
    <row r="121" spans="52:54" x14ac:dyDescent="0.3">
      <c r="AZ121" s="2">
        <v>45713</v>
      </c>
      <c r="BA121">
        <v>5</v>
      </c>
      <c r="BB121">
        <v>0.68</v>
      </c>
    </row>
    <row r="122" spans="52:54" x14ac:dyDescent="0.3">
      <c r="AZ122" s="2">
        <v>45714</v>
      </c>
      <c r="BA122">
        <v>5</v>
      </c>
      <c r="BB122">
        <v>0.73333333333333339</v>
      </c>
    </row>
    <row r="123" spans="52:54" x14ac:dyDescent="0.3">
      <c r="AZ123" s="2">
        <v>45715</v>
      </c>
      <c r="BA123">
        <v>5</v>
      </c>
      <c r="BB123">
        <v>0.8</v>
      </c>
    </row>
    <row r="124" spans="52:54" x14ac:dyDescent="0.3">
      <c r="AZ124" s="2">
        <v>45716</v>
      </c>
      <c r="BA124">
        <v>5</v>
      </c>
      <c r="BB124">
        <v>0.8666666666666667</v>
      </c>
    </row>
    <row r="125" spans="52:54" x14ac:dyDescent="0.3">
      <c r="AZ125" s="2">
        <v>45717</v>
      </c>
      <c r="BA125">
        <v>5</v>
      </c>
      <c r="BB125">
        <v>0.93333333333333335</v>
      </c>
    </row>
    <row r="126" spans="52:54" x14ac:dyDescent="0.3">
      <c r="AZ126" s="2">
        <v>45718</v>
      </c>
      <c r="BA126">
        <v>5</v>
      </c>
      <c r="BB126">
        <v>0.96666666666666667</v>
      </c>
    </row>
    <row r="127" spans="52:54" x14ac:dyDescent="0.3">
      <c r="AZ127" s="2">
        <v>45719</v>
      </c>
      <c r="BA127">
        <v>5</v>
      </c>
      <c r="BB1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9256-4601-49F0-81B5-EFA50EA649B7}">
  <sheetPr codeName="Hoja4"/>
  <dimension ref="A1:BC127"/>
  <sheetViews>
    <sheetView workbookViewId="0">
      <pane xSplit="9" ySplit="2" topLeftCell="AH12" activePane="bottomRight" state="frozen"/>
      <selection pane="topRight" activeCell="I1" sqref="I1"/>
      <selection pane="bottomLeft" activeCell="A3" sqref="A3"/>
      <selection pane="bottomRight" activeCell="H31" sqref="H31:H35"/>
    </sheetView>
  </sheetViews>
  <sheetFormatPr baseColWidth="10" defaultRowHeight="14.4" x14ac:dyDescent="0.3"/>
  <cols>
    <col min="1" max="1" width="11.21875" bestFit="1" customWidth="1"/>
    <col min="2" max="2" width="24.5546875" bestFit="1" customWidth="1"/>
    <col min="3" max="3" width="24.5546875" customWidth="1"/>
    <col min="4" max="4" width="12.33203125" bestFit="1" customWidth="1"/>
    <col min="5" max="5" width="10.5546875" bestFit="1" customWidth="1"/>
    <col min="6" max="6" width="13.6640625" bestFit="1" customWidth="1"/>
    <col min="7" max="7" width="11.21875" bestFit="1" customWidth="1"/>
    <col min="9" max="9" width="26.109375" bestFit="1" customWidth="1"/>
  </cols>
  <sheetData>
    <row r="1" spans="1:54" x14ac:dyDescent="0.3">
      <c r="J1" s="2">
        <v>45677</v>
      </c>
      <c r="K1" s="2">
        <v>45678</v>
      </c>
      <c r="L1" s="2">
        <v>45679</v>
      </c>
      <c r="M1" s="2">
        <v>45680</v>
      </c>
      <c r="N1" s="2">
        <v>45681</v>
      </c>
      <c r="O1" s="2">
        <v>45682</v>
      </c>
      <c r="P1" s="2">
        <v>45683</v>
      </c>
      <c r="Q1" s="2">
        <v>45684</v>
      </c>
      <c r="R1" s="2">
        <v>45685</v>
      </c>
      <c r="S1" s="2">
        <v>45686</v>
      </c>
      <c r="T1" s="2">
        <v>45687</v>
      </c>
      <c r="U1" s="2">
        <v>45688</v>
      </c>
      <c r="V1" s="2">
        <v>45689</v>
      </c>
      <c r="W1" s="2">
        <v>45690</v>
      </c>
      <c r="X1" s="2">
        <v>45691</v>
      </c>
      <c r="Y1" s="2">
        <v>45692</v>
      </c>
      <c r="Z1" s="2">
        <v>45693</v>
      </c>
      <c r="AA1" s="2">
        <v>45694</v>
      </c>
      <c r="AB1" s="2">
        <v>45695</v>
      </c>
      <c r="AC1" s="2">
        <v>45696</v>
      </c>
      <c r="AD1" s="2">
        <v>45697</v>
      </c>
      <c r="AE1" s="2">
        <v>45698</v>
      </c>
      <c r="AF1" s="2">
        <v>45699</v>
      </c>
      <c r="AG1" s="2">
        <v>45700</v>
      </c>
      <c r="AH1" s="2">
        <v>45701</v>
      </c>
      <c r="AI1" s="2">
        <v>45702</v>
      </c>
      <c r="AJ1" s="2">
        <v>45703</v>
      </c>
      <c r="AK1" s="2">
        <v>45704</v>
      </c>
      <c r="AL1" s="2">
        <v>45705</v>
      </c>
      <c r="AM1" s="2">
        <v>45706</v>
      </c>
      <c r="AN1" s="2">
        <v>45707</v>
      </c>
      <c r="AO1" s="2">
        <v>45708</v>
      </c>
      <c r="AP1" s="2">
        <v>45709</v>
      </c>
      <c r="AQ1" s="2">
        <v>45710</v>
      </c>
      <c r="AR1" s="2">
        <v>45711</v>
      </c>
      <c r="AS1" s="2">
        <v>45712</v>
      </c>
      <c r="AT1" s="2">
        <v>45713</v>
      </c>
      <c r="AU1" s="2">
        <v>45714</v>
      </c>
      <c r="AV1" s="2">
        <v>45715</v>
      </c>
      <c r="AW1" s="2">
        <v>45716</v>
      </c>
      <c r="AX1" s="2">
        <v>45717</v>
      </c>
      <c r="AY1" s="2">
        <v>45718</v>
      </c>
      <c r="AZ1" s="2">
        <v>45719</v>
      </c>
    </row>
    <row r="2" spans="1:54" ht="15" x14ac:dyDescent="0.3">
      <c r="A2" t="s">
        <v>32</v>
      </c>
      <c r="B2" s="4" t="s">
        <v>0</v>
      </c>
      <c r="C2" s="4"/>
      <c r="D2" s="4" t="s">
        <v>1</v>
      </c>
      <c r="E2" s="4" t="s">
        <v>2</v>
      </c>
      <c r="F2" s="4" t="s">
        <v>3</v>
      </c>
      <c r="G2" s="4" t="s">
        <v>4</v>
      </c>
      <c r="H2" s="4" t="s">
        <v>46</v>
      </c>
      <c r="I2" s="4" t="s">
        <v>51</v>
      </c>
      <c r="BB2" s="2"/>
    </row>
    <row r="3" spans="1:54" ht="15" x14ac:dyDescent="0.3">
      <c r="A3">
        <v>1</v>
      </c>
      <c r="B3" s="10" t="s">
        <v>47</v>
      </c>
      <c r="C3" s="10" t="str">
        <f>A3&amp;B3</f>
        <v>1Programado</v>
      </c>
      <c r="D3" s="4"/>
      <c r="E3" s="4"/>
      <c r="F3" s="4"/>
      <c r="G3" s="4"/>
      <c r="H3" s="11"/>
      <c r="I3" s="11"/>
      <c r="J3" s="12">
        <f>SUMPRODUCT(J4:J10,$H$4:$H$10)</f>
        <v>0</v>
      </c>
      <c r="K3" s="12">
        <f>SUMPRODUCT(K4:K10,$H$4:$H$10)+J3</f>
        <v>3.0769230769230774E-3</v>
      </c>
      <c r="L3" s="12">
        <f t="shared" ref="L3:AZ3" si="0">SUMPRODUCT(L4:L10,$H$4:$H$10)+K3</f>
        <v>6.1538461538461547E-3</v>
      </c>
      <c r="M3" s="12">
        <f t="shared" si="0"/>
        <v>1.0769230769230771E-2</v>
      </c>
      <c r="N3" s="12">
        <f t="shared" si="0"/>
        <v>1.8461538461538463E-2</v>
      </c>
      <c r="O3" s="12">
        <f t="shared" si="0"/>
        <v>2.4615384615384619E-2</v>
      </c>
      <c r="P3" s="12">
        <f t="shared" si="0"/>
        <v>7.3846153846153853E-2</v>
      </c>
      <c r="Q3" s="12">
        <f t="shared" si="0"/>
        <v>0.16923076923076924</v>
      </c>
      <c r="R3" s="12">
        <f t="shared" si="0"/>
        <v>0.20192307692307693</v>
      </c>
      <c r="S3" s="12">
        <f t="shared" si="0"/>
        <v>0.24423076923076925</v>
      </c>
      <c r="T3" s="12">
        <f t="shared" si="0"/>
        <v>0.26500000000000001</v>
      </c>
      <c r="U3" s="12">
        <f t="shared" si="0"/>
        <v>0.29576923076923078</v>
      </c>
      <c r="V3" s="12">
        <f t="shared" si="0"/>
        <v>0.3273076923076923</v>
      </c>
      <c r="W3" s="12">
        <f t="shared" si="0"/>
        <v>0.33115384615384613</v>
      </c>
      <c r="X3" s="12">
        <f t="shared" si="0"/>
        <v>0.33499999999999996</v>
      </c>
      <c r="Y3" s="12">
        <f t="shared" si="0"/>
        <v>0.33846153846153842</v>
      </c>
      <c r="Z3" s="12">
        <f t="shared" si="0"/>
        <v>0.3581538461538461</v>
      </c>
      <c r="AA3" s="12">
        <f t="shared" si="0"/>
        <v>0.37538461538461532</v>
      </c>
      <c r="AB3" s="12">
        <f t="shared" si="0"/>
        <v>0.39753846153846145</v>
      </c>
      <c r="AC3" s="12">
        <f t="shared" si="0"/>
        <v>0.40615384615384609</v>
      </c>
      <c r="AD3" s="12">
        <f t="shared" si="0"/>
        <v>0.41723076923076918</v>
      </c>
      <c r="AE3" s="12">
        <f t="shared" si="0"/>
        <v>0.4209230769230769</v>
      </c>
      <c r="AF3" s="12">
        <f t="shared" si="0"/>
        <v>0.43076923076923074</v>
      </c>
      <c r="AG3" s="12">
        <f t="shared" si="0"/>
        <v>0.43692307692307691</v>
      </c>
      <c r="AH3" s="12">
        <f t="shared" si="0"/>
        <v>0.43692307692307691</v>
      </c>
      <c r="AI3" s="12">
        <f t="shared" si="0"/>
        <v>0.43692307692307691</v>
      </c>
      <c r="AJ3" s="12">
        <f t="shared" si="0"/>
        <v>0.43692307692307691</v>
      </c>
      <c r="AK3" s="12">
        <f t="shared" si="0"/>
        <v>0.43692307692307691</v>
      </c>
      <c r="AL3" s="12">
        <f t="shared" si="0"/>
        <v>0.43692307692307691</v>
      </c>
      <c r="AM3" s="12">
        <f t="shared" si="0"/>
        <v>0.43692307692307691</v>
      </c>
      <c r="AN3" s="12">
        <f t="shared" si="0"/>
        <v>0.43692307692307691</v>
      </c>
      <c r="AO3" s="12">
        <f t="shared" si="0"/>
        <v>0.43692307692307691</v>
      </c>
      <c r="AP3" s="12">
        <f t="shared" si="0"/>
        <v>0.43692307692307691</v>
      </c>
      <c r="AQ3" s="12">
        <f t="shared" si="0"/>
        <v>0.43692307692307691</v>
      </c>
      <c r="AR3" s="12">
        <f t="shared" si="0"/>
        <v>0.43692307692307691</v>
      </c>
      <c r="AS3" s="12">
        <f t="shared" si="0"/>
        <v>0.43692307692307691</v>
      </c>
      <c r="AT3" s="12">
        <f t="shared" si="0"/>
        <v>0.43692307692307691</v>
      </c>
      <c r="AU3" s="12">
        <f t="shared" si="0"/>
        <v>0.43692307692307691</v>
      </c>
      <c r="AV3" s="12">
        <f t="shared" si="0"/>
        <v>0.43692307692307691</v>
      </c>
      <c r="AW3" s="12">
        <f t="shared" si="0"/>
        <v>0.43692307692307691</v>
      </c>
      <c r="AX3" s="12">
        <f t="shared" si="0"/>
        <v>0.43692307692307691</v>
      </c>
      <c r="AY3" s="12">
        <f t="shared" si="0"/>
        <v>0.43692307692307691</v>
      </c>
      <c r="AZ3" s="12">
        <f t="shared" si="0"/>
        <v>0.43692307692307691</v>
      </c>
      <c r="BB3" s="2"/>
    </row>
    <row r="4" spans="1:54" ht="15" x14ac:dyDescent="0.3">
      <c r="A4">
        <v>1</v>
      </c>
      <c r="B4" s="6" t="s">
        <v>5</v>
      </c>
      <c r="C4" s="10" t="str">
        <f t="shared" ref="C4:C35" si="1">A4&amp;B4</f>
        <v>1Diseño de planos</v>
      </c>
      <c r="D4" s="3">
        <v>45678</v>
      </c>
      <c r="E4" s="3">
        <v>45682</v>
      </c>
      <c r="F4" s="1">
        <v>5</v>
      </c>
      <c r="G4" s="1">
        <v>2000</v>
      </c>
      <c r="H4" s="9">
        <f>G4/SUM($G$4:$G$10)</f>
        <v>3.0769230769230771E-2</v>
      </c>
      <c r="I4" s="9">
        <f>SUM(J4:AZ4)</f>
        <v>1</v>
      </c>
      <c r="J4" s="9"/>
      <c r="K4" s="9">
        <v>0.1</v>
      </c>
      <c r="L4" s="9">
        <v>0.1</v>
      </c>
      <c r="M4" s="9">
        <v>0.15</v>
      </c>
      <c r="N4" s="9">
        <v>0.25</v>
      </c>
      <c r="O4" s="9">
        <v>0.2</v>
      </c>
      <c r="P4" s="9">
        <v>0.1</v>
      </c>
      <c r="Q4" s="9">
        <v>0.1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B4" s="2"/>
    </row>
    <row r="5" spans="1:54" ht="15" x14ac:dyDescent="0.3">
      <c r="A5">
        <v>1</v>
      </c>
      <c r="B5" s="6" t="s">
        <v>6</v>
      </c>
      <c r="C5" s="10" t="str">
        <f t="shared" si="1"/>
        <v>1Compra de materiales</v>
      </c>
      <c r="D5" s="3">
        <v>45683</v>
      </c>
      <c r="E5" s="3">
        <v>45687</v>
      </c>
      <c r="F5" s="1">
        <v>5</v>
      </c>
      <c r="G5" s="1">
        <v>15000</v>
      </c>
      <c r="H5" s="9">
        <f t="shared" ref="H5:H10" si="2">G5/SUM($G$4:$G$10)</f>
        <v>0.23076923076923078</v>
      </c>
      <c r="I5" s="8">
        <f t="shared" ref="I5:I35" si="3">SUM(J5:AZ5)</f>
        <v>1.0000000000000002</v>
      </c>
      <c r="J5" s="9"/>
      <c r="K5" s="9"/>
      <c r="L5" s="9"/>
      <c r="M5" s="9"/>
      <c r="N5" s="9"/>
      <c r="O5" s="9"/>
      <c r="P5" s="9">
        <v>0.2</v>
      </c>
      <c r="Q5" s="9">
        <v>0.4</v>
      </c>
      <c r="R5" s="9">
        <v>0.1</v>
      </c>
      <c r="S5" s="9">
        <v>0.1</v>
      </c>
      <c r="T5" s="9">
        <v>0.05</v>
      </c>
      <c r="U5" s="9">
        <v>7.0000000000000007E-2</v>
      </c>
      <c r="V5" s="9">
        <v>0.08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B5" s="2"/>
    </row>
    <row r="6" spans="1:54" ht="15" x14ac:dyDescent="0.3">
      <c r="A6">
        <v>1</v>
      </c>
      <c r="B6" s="6" t="s">
        <v>7</v>
      </c>
      <c r="C6" s="10" t="str">
        <f t="shared" si="1"/>
        <v>1Preparación del terreno</v>
      </c>
      <c r="D6" s="3">
        <v>45685</v>
      </c>
      <c r="E6" s="3">
        <v>45692</v>
      </c>
      <c r="F6" s="1">
        <v>5</v>
      </c>
      <c r="G6" s="1">
        <v>5000</v>
      </c>
      <c r="H6" s="9">
        <f t="shared" si="2"/>
        <v>7.6923076923076927E-2</v>
      </c>
      <c r="I6" s="8">
        <f t="shared" si="3"/>
        <v>1.0000000000000002</v>
      </c>
      <c r="J6" s="9"/>
      <c r="K6" s="9"/>
      <c r="L6" s="9"/>
      <c r="M6" s="9"/>
      <c r="N6" s="9"/>
      <c r="O6" s="9"/>
      <c r="P6" s="9"/>
      <c r="Q6" s="9"/>
      <c r="R6" s="9">
        <v>0.125</v>
      </c>
      <c r="S6" s="9">
        <v>0.25</v>
      </c>
      <c r="T6" s="9">
        <v>0.12</v>
      </c>
      <c r="U6" s="9">
        <v>0.19</v>
      </c>
      <c r="V6" s="9">
        <v>0.17</v>
      </c>
      <c r="W6" s="9">
        <v>0.05</v>
      </c>
      <c r="X6" s="9">
        <v>0.05</v>
      </c>
      <c r="Y6" s="9">
        <v>4.4999999999999998E-2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B6" s="2"/>
    </row>
    <row r="7" spans="1:54" ht="15" x14ac:dyDescent="0.3">
      <c r="A7">
        <v>1</v>
      </c>
      <c r="B7" s="6" t="s">
        <v>8</v>
      </c>
      <c r="C7" s="10" t="str">
        <f t="shared" si="1"/>
        <v>1Instalación de cimientos</v>
      </c>
      <c r="D7" s="3">
        <v>45692</v>
      </c>
      <c r="E7" s="3">
        <v>45697</v>
      </c>
      <c r="F7" s="1">
        <v>5</v>
      </c>
      <c r="G7" s="1">
        <v>8000</v>
      </c>
      <c r="H7" s="9">
        <f t="shared" si="2"/>
        <v>0.12307692307692308</v>
      </c>
      <c r="I7" s="9">
        <f t="shared" si="3"/>
        <v>0.75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>
        <v>0.16</v>
      </c>
      <c r="AA7" s="9">
        <v>0.14000000000000001</v>
      </c>
      <c r="AB7" s="9">
        <v>0.18</v>
      </c>
      <c r="AC7" s="9">
        <v>7.0000000000000007E-2</v>
      </c>
      <c r="AD7" s="9">
        <v>0.09</v>
      </c>
      <c r="AE7" s="9">
        <v>0.03</v>
      </c>
      <c r="AF7" s="9">
        <v>0.08</v>
      </c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B7" s="2"/>
    </row>
    <row r="8" spans="1:54" ht="15" x14ac:dyDescent="0.3">
      <c r="A8">
        <v>1</v>
      </c>
      <c r="B8" s="6" t="s">
        <v>9</v>
      </c>
      <c r="C8" s="10" t="str">
        <f t="shared" si="1"/>
        <v>1Montaje de estructura</v>
      </c>
      <c r="D8" s="3">
        <v>45698</v>
      </c>
      <c r="E8" s="3">
        <v>45707</v>
      </c>
      <c r="F8" s="1">
        <v>10</v>
      </c>
      <c r="G8" s="1">
        <v>20000</v>
      </c>
      <c r="H8" s="9">
        <f t="shared" si="2"/>
        <v>0.30769230769230771</v>
      </c>
      <c r="I8" s="9">
        <f t="shared" si="3"/>
        <v>0.02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>
        <v>0.02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B8" s="2"/>
    </row>
    <row r="9" spans="1:54" ht="15" x14ac:dyDescent="0.3">
      <c r="A9">
        <v>1</v>
      </c>
      <c r="B9" s="6" t="s">
        <v>10</v>
      </c>
      <c r="C9" s="10" t="str">
        <f t="shared" si="1"/>
        <v>1Instalación de cubierta</v>
      </c>
      <c r="D9" s="3">
        <v>45708</v>
      </c>
      <c r="E9" s="3">
        <v>45712</v>
      </c>
      <c r="F9" s="1">
        <v>5</v>
      </c>
      <c r="G9" s="1">
        <v>10000</v>
      </c>
      <c r="H9" s="9">
        <f t="shared" si="2"/>
        <v>0.15384615384615385</v>
      </c>
      <c r="I9" s="9">
        <f t="shared" si="3"/>
        <v>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B9" s="2"/>
    </row>
    <row r="10" spans="1:54" ht="15" x14ac:dyDescent="0.3">
      <c r="A10">
        <v>1</v>
      </c>
      <c r="B10" s="6" t="s">
        <v>11</v>
      </c>
      <c r="C10" s="10" t="str">
        <f t="shared" si="1"/>
        <v>1Pintura y acabados</v>
      </c>
      <c r="D10" s="3">
        <v>45713</v>
      </c>
      <c r="E10" s="3">
        <v>45717</v>
      </c>
      <c r="F10" s="1">
        <v>5</v>
      </c>
      <c r="G10" s="1">
        <v>5000</v>
      </c>
      <c r="H10" s="9">
        <f t="shared" si="2"/>
        <v>7.6923076923076927E-2</v>
      </c>
      <c r="I10" s="9">
        <f t="shared" si="3"/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B10" s="2"/>
    </row>
    <row r="11" spans="1:54" ht="15" x14ac:dyDescent="0.3">
      <c r="A11">
        <v>2</v>
      </c>
      <c r="B11" s="10" t="s">
        <v>47</v>
      </c>
      <c r="C11" s="10" t="str">
        <f t="shared" si="1"/>
        <v>2Programado</v>
      </c>
      <c r="D11" s="3"/>
      <c r="E11" s="3"/>
      <c r="F11" s="1"/>
      <c r="G11" s="1"/>
      <c r="H11" s="9"/>
      <c r="I11" s="9">
        <f t="shared" si="3"/>
        <v>15.758225806451618</v>
      </c>
      <c r="J11" s="12">
        <f>SUMPRODUCT(J12:J17,$H$12:$H$17)</f>
        <v>0</v>
      </c>
      <c r="K11" s="12">
        <f>SUMPRODUCT(K12:K17,$H$12:$H$17)+J11</f>
        <v>0</v>
      </c>
      <c r="L11" s="12">
        <f t="shared" ref="L11:AZ11" si="4">SUMPRODUCT(L12:L17,$H$12:$H$17)+K11</f>
        <v>0</v>
      </c>
      <c r="M11" s="12">
        <f t="shared" si="4"/>
        <v>0</v>
      </c>
      <c r="N11" s="12">
        <f t="shared" si="4"/>
        <v>0</v>
      </c>
      <c r="O11" s="12">
        <f t="shared" si="4"/>
        <v>0</v>
      </c>
      <c r="P11" s="12">
        <f t="shared" si="4"/>
        <v>0</v>
      </c>
      <c r="Q11" s="12">
        <f t="shared" si="4"/>
        <v>0</v>
      </c>
      <c r="R11" s="12">
        <f t="shared" si="4"/>
        <v>0</v>
      </c>
      <c r="S11" s="12">
        <f t="shared" si="4"/>
        <v>0</v>
      </c>
      <c r="T11" s="12">
        <f t="shared" si="4"/>
        <v>0</v>
      </c>
      <c r="U11" s="12">
        <f t="shared" si="4"/>
        <v>9.6774193548387101E-3</v>
      </c>
      <c r="V11" s="12">
        <f t="shared" si="4"/>
        <v>1.935483870967742E-2</v>
      </c>
      <c r="W11" s="12">
        <f t="shared" si="4"/>
        <v>3.3870967741935487E-2</v>
      </c>
      <c r="X11" s="12">
        <f t="shared" si="4"/>
        <v>5.8064516129032261E-2</v>
      </c>
      <c r="Y11" s="12">
        <f t="shared" si="4"/>
        <v>7.7419354838709681E-2</v>
      </c>
      <c r="Z11" s="12">
        <f t="shared" si="4"/>
        <v>0.11612903225806452</v>
      </c>
      <c r="AA11" s="12">
        <f t="shared" si="4"/>
        <v>0.18387096774193551</v>
      </c>
      <c r="AB11" s="12">
        <f t="shared" si="4"/>
        <v>0.24677419354838712</v>
      </c>
      <c r="AC11" s="12">
        <f t="shared" si="4"/>
        <v>0.35806451612903228</v>
      </c>
      <c r="AD11" s="12">
        <f t="shared" si="4"/>
        <v>0.41177419354838712</v>
      </c>
      <c r="AE11" s="12">
        <f t="shared" si="4"/>
        <v>0.49548387096774194</v>
      </c>
      <c r="AF11" s="12">
        <f t="shared" si="4"/>
        <v>0.57290322580645159</v>
      </c>
      <c r="AG11" s="12">
        <f t="shared" si="4"/>
        <v>0.59225806451612906</v>
      </c>
      <c r="AH11" s="12">
        <f t="shared" si="4"/>
        <v>0.61161290322580653</v>
      </c>
      <c r="AI11" s="12">
        <f t="shared" si="4"/>
        <v>0.62903225806451624</v>
      </c>
      <c r="AJ11" s="12">
        <f t="shared" si="4"/>
        <v>0.63935483870967758</v>
      </c>
      <c r="AK11" s="12">
        <f t="shared" si="4"/>
        <v>0.64838709677419371</v>
      </c>
      <c r="AL11" s="12">
        <f t="shared" si="4"/>
        <v>0.66000000000000014</v>
      </c>
      <c r="AM11" s="12">
        <f t="shared" si="4"/>
        <v>0.66451612903225821</v>
      </c>
      <c r="AN11" s="12">
        <f t="shared" si="4"/>
        <v>0.67032258064516148</v>
      </c>
      <c r="AO11" s="12">
        <f t="shared" si="4"/>
        <v>0.67161290322580669</v>
      </c>
      <c r="AP11" s="12">
        <f t="shared" si="4"/>
        <v>0.67161290322580669</v>
      </c>
      <c r="AQ11" s="12">
        <f t="shared" si="4"/>
        <v>0.67161290322580669</v>
      </c>
      <c r="AR11" s="12">
        <f t="shared" si="4"/>
        <v>0.67161290322580669</v>
      </c>
      <c r="AS11" s="12">
        <f t="shared" si="4"/>
        <v>0.67161290322580669</v>
      </c>
      <c r="AT11" s="12">
        <f t="shared" si="4"/>
        <v>0.67161290322580669</v>
      </c>
      <c r="AU11" s="12">
        <f t="shared" si="4"/>
        <v>0.67161290322580669</v>
      </c>
      <c r="AV11" s="12">
        <f t="shared" si="4"/>
        <v>0.67161290322580669</v>
      </c>
      <c r="AW11" s="12">
        <f t="shared" si="4"/>
        <v>0.67161290322580669</v>
      </c>
      <c r="AX11" s="12">
        <f t="shared" si="4"/>
        <v>0.67161290322580669</v>
      </c>
      <c r="AY11" s="12">
        <f t="shared" si="4"/>
        <v>0.67161290322580669</v>
      </c>
      <c r="AZ11" s="12">
        <f t="shared" si="4"/>
        <v>0.67161290322580669</v>
      </c>
      <c r="BB11" s="2"/>
    </row>
    <row r="12" spans="1:54" ht="15" x14ac:dyDescent="0.3">
      <c r="A12">
        <v>2</v>
      </c>
      <c r="B12" s="5" t="s">
        <v>12</v>
      </c>
      <c r="C12" s="10" t="str">
        <f t="shared" si="1"/>
        <v>2Corte de planchas</v>
      </c>
      <c r="D12" s="7">
        <v>45688</v>
      </c>
      <c r="E12" s="7">
        <v>45690</v>
      </c>
      <c r="F12" s="5">
        <v>3</v>
      </c>
      <c r="G12" s="5">
        <v>3000</v>
      </c>
      <c r="H12" s="9">
        <f>G12/SUM($G$12:$G$17)</f>
        <v>9.6774193548387094E-2</v>
      </c>
      <c r="I12" s="9">
        <f t="shared" si="3"/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v>0.1</v>
      </c>
      <c r="V12" s="9">
        <v>0.1</v>
      </c>
      <c r="W12" s="9">
        <v>0.15</v>
      </c>
      <c r="X12" s="9">
        <v>0.25</v>
      </c>
      <c r="Y12" s="9">
        <v>0.2</v>
      </c>
      <c r="Z12" s="9">
        <v>0.1</v>
      </c>
      <c r="AA12" s="9">
        <v>0.1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B12" s="2"/>
    </row>
    <row r="13" spans="1:54" ht="15" x14ac:dyDescent="0.3">
      <c r="A13">
        <v>2</v>
      </c>
      <c r="B13" s="5" t="s">
        <v>13</v>
      </c>
      <c r="C13" s="10" t="str">
        <f t="shared" si="1"/>
        <v>2Conformado de piezas</v>
      </c>
      <c r="D13" s="7">
        <v>45691</v>
      </c>
      <c r="E13" s="7">
        <v>45694</v>
      </c>
      <c r="F13" s="5">
        <v>4</v>
      </c>
      <c r="G13" s="5">
        <v>4500</v>
      </c>
      <c r="H13" s="9">
        <f t="shared" ref="H13:H17" si="5">G13/SUM($G$12:$G$17)</f>
        <v>0.14516129032258066</v>
      </c>
      <c r="I13" s="9">
        <f t="shared" si="3"/>
        <v>1.0000000000000002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0.2</v>
      </c>
      <c r="AA13" s="9">
        <v>0.4</v>
      </c>
      <c r="AB13" s="9">
        <v>0.1</v>
      </c>
      <c r="AC13" s="9">
        <v>0.1</v>
      </c>
      <c r="AD13" s="9">
        <v>0.05</v>
      </c>
      <c r="AE13" s="9">
        <v>7.0000000000000007E-2</v>
      </c>
      <c r="AF13" s="9">
        <v>0.08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B13" s="2"/>
    </row>
    <row r="14" spans="1:54" ht="15" x14ac:dyDescent="0.3">
      <c r="A14">
        <v>2</v>
      </c>
      <c r="B14" s="5" t="s">
        <v>14</v>
      </c>
      <c r="C14" s="10" t="str">
        <f t="shared" si="1"/>
        <v>2Soldadura de tanques</v>
      </c>
      <c r="D14" s="7">
        <v>45695</v>
      </c>
      <c r="E14" s="7">
        <v>45702</v>
      </c>
      <c r="F14" s="5">
        <v>8</v>
      </c>
      <c r="G14" s="5">
        <v>12000</v>
      </c>
      <c r="H14" s="9">
        <f t="shared" si="5"/>
        <v>0.38709677419354838</v>
      </c>
      <c r="I14" s="9">
        <f t="shared" si="3"/>
        <v>1.0000000000000002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0.125</v>
      </c>
      <c r="AC14" s="9">
        <v>0.25</v>
      </c>
      <c r="AD14" s="9">
        <v>0.12</v>
      </c>
      <c r="AE14" s="9">
        <v>0.19</v>
      </c>
      <c r="AF14" s="9">
        <v>0.17</v>
      </c>
      <c r="AG14" s="9">
        <v>0.05</v>
      </c>
      <c r="AH14" s="9">
        <v>0.05</v>
      </c>
      <c r="AI14" s="9">
        <v>4.4999999999999998E-2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B14" s="2"/>
    </row>
    <row r="15" spans="1:54" ht="15" x14ac:dyDescent="0.3">
      <c r="A15">
        <v>2</v>
      </c>
      <c r="B15" s="5" t="s">
        <v>15</v>
      </c>
      <c r="C15" s="10" t="str">
        <f t="shared" si="1"/>
        <v>2Pruebas de estanqueidad</v>
      </c>
      <c r="D15" s="7">
        <v>45703</v>
      </c>
      <c r="E15" s="7">
        <v>45704</v>
      </c>
      <c r="F15" s="5">
        <v>2</v>
      </c>
      <c r="G15" s="5">
        <v>2000</v>
      </c>
      <c r="H15" s="9">
        <f t="shared" si="5"/>
        <v>6.4516129032258063E-2</v>
      </c>
      <c r="I15" s="9">
        <f t="shared" si="3"/>
        <v>0.66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>
        <v>0.16</v>
      </c>
      <c r="AK15" s="9">
        <v>0.14000000000000001</v>
      </c>
      <c r="AL15" s="9">
        <v>0.18</v>
      </c>
      <c r="AM15" s="9">
        <v>7.0000000000000007E-2</v>
      </c>
      <c r="AN15" s="9">
        <v>0.09</v>
      </c>
      <c r="AO15" s="9">
        <v>0.02</v>
      </c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B15" s="2"/>
    </row>
    <row r="16" spans="1:54" ht="15" x14ac:dyDescent="0.3">
      <c r="A16">
        <v>2</v>
      </c>
      <c r="B16" s="5" t="s">
        <v>16</v>
      </c>
      <c r="C16" s="10" t="str">
        <f t="shared" si="1"/>
        <v>2Pintura anticorrosiva</v>
      </c>
      <c r="D16" s="7">
        <v>45705</v>
      </c>
      <c r="E16" s="7">
        <v>45707</v>
      </c>
      <c r="F16" s="5">
        <v>3</v>
      </c>
      <c r="G16" s="5">
        <v>3500</v>
      </c>
      <c r="H16" s="9">
        <f t="shared" si="5"/>
        <v>0.11290322580645161</v>
      </c>
      <c r="I16" s="9">
        <f t="shared" si="3"/>
        <v>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B16" s="2"/>
    </row>
    <row r="17" spans="1:55" ht="15" x14ac:dyDescent="0.3">
      <c r="A17">
        <v>2</v>
      </c>
      <c r="B17" s="5" t="s">
        <v>17</v>
      </c>
      <c r="C17" s="10" t="str">
        <f t="shared" si="1"/>
        <v>2Transporte e instalación</v>
      </c>
      <c r="D17" s="7">
        <v>45708</v>
      </c>
      <c r="E17" s="7">
        <v>45712</v>
      </c>
      <c r="F17" s="5">
        <v>5</v>
      </c>
      <c r="G17" s="5">
        <v>6000</v>
      </c>
      <c r="H17" s="9">
        <f t="shared" si="5"/>
        <v>0.19354838709677419</v>
      </c>
      <c r="I17" s="9">
        <f t="shared" si="3"/>
        <v>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B17" s="2"/>
    </row>
    <row r="18" spans="1:55" ht="15" x14ac:dyDescent="0.3">
      <c r="A18">
        <v>3</v>
      </c>
      <c r="B18" s="10" t="s">
        <v>47</v>
      </c>
      <c r="C18" s="10" t="str">
        <f t="shared" si="1"/>
        <v>3Programado</v>
      </c>
      <c r="D18" s="7"/>
      <c r="E18" s="7"/>
      <c r="F18" s="5"/>
      <c r="G18" s="5"/>
      <c r="H18" s="9"/>
      <c r="I18" s="9">
        <f t="shared" si="3"/>
        <v>11.077735849056602</v>
      </c>
      <c r="J18" s="12">
        <f>SUMPRODUCT(J19:J23,$H$19:$H$23)</f>
        <v>0</v>
      </c>
      <c r="K18" s="12">
        <f>SUMPRODUCT(K19:K23,$H$19:$H$23)+J18</f>
        <v>0</v>
      </c>
      <c r="L18" s="12">
        <f t="shared" ref="L18:AZ18" si="6">SUMPRODUCT(L19:L23,$H$19:$H$23)+K18</f>
        <v>0</v>
      </c>
      <c r="M18" s="12">
        <f t="shared" si="6"/>
        <v>0</v>
      </c>
      <c r="N18" s="12">
        <f t="shared" si="6"/>
        <v>0</v>
      </c>
      <c r="O18" s="12">
        <f t="shared" si="6"/>
        <v>0</v>
      </c>
      <c r="P18" s="12">
        <f t="shared" si="6"/>
        <v>0</v>
      </c>
      <c r="Q18" s="12">
        <f t="shared" si="6"/>
        <v>0</v>
      </c>
      <c r="R18" s="12">
        <f t="shared" si="6"/>
        <v>0</v>
      </c>
      <c r="S18" s="12">
        <f t="shared" si="6"/>
        <v>0</v>
      </c>
      <c r="T18" s="12">
        <f t="shared" si="6"/>
        <v>0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12">
        <f t="shared" si="6"/>
        <v>0</v>
      </c>
      <c r="Y18" s="12">
        <f t="shared" si="6"/>
        <v>0</v>
      </c>
      <c r="Z18" s="12">
        <f t="shared" si="6"/>
        <v>5.6603773584905665E-3</v>
      </c>
      <c r="AA18" s="12">
        <f t="shared" si="6"/>
        <v>1.1320754716981133E-2</v>
      </c>
      <c r="AB18" s="12">
        <f t="shared" si="6"/>
        <v>1.9811320754716984E-2</v>
      </c>
      <c r="AC18" s="12">
        <f t="shared" si="6"/>
        <v>3.3962264150943403E-2</v>
      </c>
      <c r="AD18" s="12">
        <f t="shared" si="6"/>
        <v>4.5283018867924532E-2</v>
      </c>
      <c r="AE18" s="12">
        <f t="shared" si="6"/>
        <v>0.11132075471698114</v>
      </c>
      <c r="AF18" s="12">
        <f t="shared" si="6"/>
        <v>0.23773584905660378</v>
      </c>
      <c r="AG18" s="12">
        <f t="shared" si="6"/>
        <v>0.29150943396226414</v>
      </c>
      <c r="AH18" s="12">
        <f t="shared" si="6"/>
        <v>0.36886792452830186</v>
      </c>
      <c r="AI18" s="12">
        <f t="shared" si="6"/>
        <v>0.40660377358490563</v>
      </c>
      <c r="AJ18" s="12">
        <f t="shared" si="6"/>
        <v>0.46358490566037736</v>
      </c>
      <c r="AK18" s="12">
        <f t="shared" si="6"/>
        <v>0.51981132075471703</v>
      </c>
      <c r="AL18" s="12">
        <f t="shared" si="6"/>
        <v>0.5405660377358491</v>
      </c>
      <c r="AM18" s="12">
        <f t="shared" si="6"/>
        <v>0.56509433962264155</v>
      </c>
      <c r="AN18" s="12">
        <f t="shared" si="6"/>
        <v>0.57358490566037745</v>
      </c>
      <c r="AO18" s="12">
        <f t="shared" si="6"/>
        <v>0.57358490566037745</v>
      </c>
      <c r="AP18" s="12">
        <f t="shared" si="6"/>
        <v>0.57358490566037745</v>
      </c>
      <c r="AQ18" s="12">
        <f t="shared" si="6"/>
        <v>0.57358490566037745</v>
      </c>
      <c r="AR18" s="12">
        <f t="shared" si="6"/>
        <v>0.57358490566037745</v>
      </c>
      <c r="AS18" s="12">
        <f t="shared" si="6"/>
        <v>0.57358490566037745</v>
      </c>
      <c r="AT18" s="12">
        <f t="shared" si="6"/>
        <v>0.57358490566037745</v>
      </c>
      <c r="AU18" s="12">
        <f t="shared" si="6"/>
        <v>0.57358490566037745</v>
      </c>
      <c r="AV18" s="12">
        <f t="shared" si="6"/>
        <v>0.57358490566037745</v>
      </c>
      <c r="AW18" s="12">
        <f t="shared" si="6"/>
        <v>0.57358490566037745</v>
      </c>
      <c r="AX18" s="12">
        <f t="shared" si="6"/>
        <v>0.57358490566037745</v>
      </c>
      <c r="AY18" s="12">
        <f t="shared" si="6"/>
        <v>0.57358490566037745</v>
      </c>
      <c r="AZ18" s="12">
        <f t="shared" si="6"/>
        <v>0.57358490566037745</v>
      </c>
      <c r="BB18" s="2"/>
    </row>
    <row r="19" spans="1:55" ht="15" x14ac:dyDescent="0.3">
      <c r="A19">
        <v>3</v>
      </c>
      <c r="B19" s="1" t="s">
        <v>18</v>
      </c>
      <c r="C19" s="10" t="str">
        <f t="shared" si="1"/>
        <v>3Diseño de soportes</v>
      </c>
      <c r="D19" s="3">
        <v>45693</v>
      </c>
      <c r="E19" s="3">
        <v>45695</v>
      </c>
      <c r="F19" s="1">
        <v>3</v>
      </c>
      <c r="G19" s="1">
        <v>1500</v>
      </c>
      <c r="H19" s="9">
        <f>G19/SUM($G$19:$G$23)</f>
        <v>5.6603773584905662E-2</v>
      </c>
      <c r="I19" s="9">
        <f t="shared" si="3"/>
        <v>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>
        <v>0.1</v>
      </c>
      <c r="AA19" s="9">
        <v>0.1</v>
      </c>
      <c r="AB19" s="9">
        <v>0.15</v>
      </c>
      <c r="AC19" s="9">
        <v>0.25</v>
      </c>
      <c r="AD19" s="9">
        <v>0.2</v>
      </c>
      <c r="AE19" s="9">
        <v>0.1</v>
      </c>
      <c r="AF19" s="9">
        <v>0.1</v>
      </c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B19" s="2"/>
    </row>
    <row r="20" spans="1:55" ht="15" x14ac:dyDescent="0.3">
      <c r="A20">
        <v>3</v>
      </c>
      <c r="B20" s="1" t="s">
        <v>19</v>
      </c>
      <c r="C20" s="10" t="str">
        <f t="shared" si="1"/>
        <v>3Fabricación de vigas</v>
      </c>
      <c r="D20" s="3">
        <v>45696</v>
      </c>
      <c r="E20" s="3">
        <v>45702</v>
      </c>
      <c r="F20" s="1">
        <v>7</v>
      </c>
      <c r="G20" s="1">
        <v>8000</v>
      </c>
      <c r="H20" s="9">
        <f t="shared" ref="H20:H23" si="7">G20/SUM($G$19:$G$23)</f>
        <v>0.30188679245283018</v>
      </c>
      <c r="I20" s="9">
        <f t="shared" si="3"/>
        <v>1.0000000000000002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>
        <v>0.2</v>
      </c>
      <c r="AF20" s="9">
        <v>0.4</v>
      </c>
      <c r="AG20" s="9">
        <v>0.1</v>
      </c>
      <c r="AH20" s="9">
        <v>0.1</v>
      </c>
      <c r="AI20" s="9">
        <v>0.05</v>
      </c>
      <c r="AJ20" s="9">
        <v>7.0000000000000007E-2</v>
      </c>
      <c r="AK20" s="9">
        <v>0.08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B20" s="2"/>
    </row>
    <row r="21" spans="1:55" ht="15" x14ac:dyDescent="0.3">
      <c r="A21">
        <v>3</v>
      </c>
      <c r="B21" s="1" t="s">
        <v>20</v>
      </c>
      <c r="C21" s="10" t="str">
        <f t="shared" si="1"/>
        <v>3Instalación de rieles</v>
      </c>
      <c r="D21" s="3">
        <v>45703</v>
      </c>
      <c r="E21" s="3">
        <v>45707</v>
      </c>
      <c r="F21" s="1">
        <v>5</v>
      </c>
      <c r="G21" s="1">
        <v>5000</v>
      </c>
      <c r="H21" s="9">
        <f t="shared" si="7"/>
        <v>0.18867924528301888</v>
      </c>
      <c r="I21" s="9">
        <f t="shared" si="3"/>
        <v>1.0000000000000002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v>0.125</v>
      </c>
      <c r="AH21" s="9">
        <v>0.25</v>
      </c>
      <c r="AI21" s="9">
        <v>0.12</v>
      </c>
      <c r="AJ21" s="9">
        <v>0.19</v>
      </c>
      <c r="AK21" s="9">
        <v>0.17</v>
      </c>
      <c r="AL21" s="9">
        <v>0.05</v>
      </c>
      <c r="AM21" s="9">
        <v>0.05</v>
      </c>
      <c r="AN21" s="9">
        <v>4.4999999999999998E-2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B21" s="2"/>
    </row>
    <row r="22" spans="1:55" ht="15" x14ac:dyDescent="0.3">
      <c r="A22">
        <v>3</v>
      </c>
      <c r="B22" s="1" t="s">
        <v>21</v>
      </c>
      <c r="C22" s="10" t="str">
        <f t="shared" si="1"/>
        <v>3Montaje de puente grúa</v>
      </c>
      <c r="D22" s="3">
        <v>45708</v>
      </c>
      <c r="E22" s="3">
        <v>45712</v>
      </c>
      <c r="F22" s="1">
        <v>5</v>
      </c>
      <c r="G22" s="1">
        <v>10000</v>
      </c>
      <c r="H22" s="9">
        <f t="shared" si="7"/>
        <v>0.37735849056603776</v>
      </c>
      <c r="I22" s="9">
        <f t="shared" si="3"/>
        <v>7.0000000000000007E-2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>
        <v>0.03</v>
      </c>
      <c r="AM22" s="9">
        <v>0.04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B22" s="2"/>
    </row>
    <row r="23" spans="1:55" ht="15" x14ac:dyDescent="0.3">
      <c r="A23">
        <v>3</v>
      </c>
      <c r="B23" s="5" t="s">
        <v>22</v>
      </c>
      <c r="C23" s="10" t="str">
        <f t="shared" si="1"/>
        <v>3Pruebas de funcionamiento</v>
      </c>
      <c r="D23" s="3">
        <v>45713</v>
      </c>
      <c r="E23" s="3">
        <v>45714</v>
      </c>
      <c r="F23" s="1">
        <v>2</v>
      </c>
      <c r="G23" s="1">
        <v>2000</v>
      </c>
      <c r="H23" s="9">
        <f t="shared" si="7"/>
        <v>7.5471698113207544E-2</v>
      </c>
      <c r="I23" s="9">
        <f t="shared" si="3"/>
        <v>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B23" s="2"/>
    </row>
    <row r="24" spans="1:55" ht="15" x14ac:dyDescent="0.3">
      <c r="A24">
        <v>4</v>
      </c>
      <c r="B24" s="10" t="s">
        <v>47</v>
      </c>
      <c r="C24" s="10" t="str">
        <f t="shared" si="1"/>
        <v>4Programado</v>
      </c>
      <c r="D24" s="3"/>
      <c r="E24" s="3"/>
      <c r="F24" s="1"/>
      <c r="G24" s="1"/>
      <c r="H24" s="9"/>
      <c r="I24" s="9">
        <f t="shared" si="3"/>
        <v>8.0377777777777784</v>
      </c>
      <c r="J24" s="12">
        <f>SUMPRODUCT(J25:J29,$H$25:$H$29)</f>
        <v>0</v>
      </c>
      <c r="K24" s="12">
        <f>SUMPRODUCT(K25:K29,$H$25:$H$29)+J24</f>
        <v>0</v>
      </c>
      <c r="L24" s="12">
        <f t="shared" ref="L24:AZ24" si="8">SUMPRODUCT(L25:L29,$H$25:$H$29)+K24</f>
        <v>0</v>
      </c>
      <c r="M24" s="12">
        <f t="shared" si="8"/>
        <v>0</v>
      </c>
      <c r="N24" s="12">
        <f t="shared" si="8"/>
        <v>0</v>
      </c>
      <c r="O24" s="12">
        <f t="shared" si="8"/>
        <v>0</v>
      </c>
      <c r="P24" s="12">
        <f t="shared" si="8"/>
        <v>0</v>
      </c>
      <c r="Q24" s="12">
        <f t="shared" si="8"/>
        <v>0</v>
      </c>
      <c r="R24" s="12">
        <f t="shared" si="8"/>
        <v>0</v>
      </c>
      <c r="S24" s="12">
        <f t="shared" si="8"/>
        <v>0</v>
      </c>
      <c r="T24" s="12">
        <f t="shared" si="8"/>
        <v>0</v>
      </c>
      <c r="U24" s="12">
        <f t="shared" si="8"/>
        <v>0</v>
      </c>
      <c r="V24" s="12">
        <f t="shared" si="8"/>
        <v>0</v>
      </c>
      <c r="W24" s="12">
        <f t="shared" si="8"/>
        <v>0</v>
      </c>
      <c r="X24" s="12">
        <f t="shared" si="8"/>
        <v>0</v>
      </c>
      <c r="Y24" s="12">
        <f t="shared" si="8"/>
        <v>0</v>
      </c>
      <c r="Z24" s="12">
        <f t="shared" si="8"/>
        <v>0</v>
      </c>
      <c r="AA24" s="12">
        <f t="shared" si="8"/>
        <v>0</v>
      </c>
      <c r="AB24" s="12">
        <f t="shared" si="8"/>
        <v>0</v>
      </c>
      <c r="AC24" s="12">
        <f t="shared" si="8"/>
        <v>0</v>
      </c>
      <c r="AD24" s="12">
        <f t="shared" si="8"/>
        <v>7.4074074074074077E-3</v>
      </c>
      <c r="AE24" s="12">
        <f t="shared" si="8"/>
        <v>1.4814814814814815E-2</v>
      </c>
      <c r="AF24" s="12">
        <f t="shared" si="8"/>
        <v>2.5925925925925925E-2</v>
      </c>
      <c r="AG24" s="12">
        <f t="shared" si="8"/>
        <v>4.4444444444444439E-2</v>
      </c>
      <c r="AH24" s="12">
        <f t="shared" si="8"/>
        <v>5.9259259259259255E-2</v>
      </c>
      <c r="AI24" s="12">
        <f t="shared" si="8"/>
        <v>9.6296296296296297E-2</v>
      </c>
      <c r="AJ24" s="12">
        <f t="shared" si="8"/>
        <v>0.16296296296296298</v>
      </c>
      <c r="AK24" s="12">
        <f t="shared" si="8"/>
        <v>0.22407407407407409</v>
      </c>
      <c r="AL24" s="12">
        <f t="shared" si="8"/>
        <v>0.33148148148148149</v>
      </c>
      <c r="AM24" s="12">
        <f t="shared" si="8"/>
        <v>0.3833333333333333</v>
      </c>
      <c r="AN24" s="12">
        <f t="shared" si="8"/>
        <v>0.46407407407407403</v>
      </c>
      <c r="AO24" s="12">
        <f t="shared" si="8"/>
        <v>0.50111111111111106</v>
      </c>
      <c r="AP24" s="12">
        <f t="shared" si="8"/>
        <v>0.50111111111111106</v>
      </c>
      <c r="AQ24" s="12">
        <f t="shared" si="8"/>
        <v>0.50111111111111106</v>
      </c>
      <c r="AR24" s="12">
        <f t="shared" si="8"/>
        <v>0.50111111111111106</v>
      </c>
      <c r="AS24" s="12">
        <f t="shared" si="8"/>
        <v>0.50111111111111106</v>
      </c>
      <c r="AT24" s="12">
        <f t="shared" si="8"/>
        <v>0.50111111111111106</v>
      </c>
      <c r="AU24" s="12">
        <f t="shared" si="8"/>
        <v>0.50111111111111106</v>
      </c>
      <c r="AV24" s="12">
        <f t="shared" si="8"/>
        <v>0.52185185185185179</v>
      </c>
      <c r="AW24" s="12">
        <f t="shared" si="8"/>
        <v>0.54851851851851841</v>
      </c>
      <c r="AX24" s="12">
        <f t="shared" si="8"/>
        <v>0.54851851851851841</v>
      </c>
      <c r="AY24" s="12">
        <f t="shared" si="8"/>
        <v>0.54851851851851841</v>
      </c>
      <c r="AZ24" s="12">
        <f t="shared" si="8"/>
        <v>0.54851851851851841</v>
      </c>
      <c r="BB24" s="2"/>
    </row>
    <row r="25" spans="1:55" ht="15" x14ac:dyDescent="0.3">
      <c r="A25">
        <v>4</v>
      </c>
      <c r="B25" s="6" t="s">
        <v>23</v>
      </c>
      <c r="C25" s="10" t="str">
        <f t="shared" si="1"/>
        <v>4Diagnóstico de fallas</v>
      </c>
      <c r="D25" s="3">
        <v>45698</v>
      </c>
      <c r="E25" s="3">
        <v>45699</v>
      </c>
      <c r="F25" s="1">
        <v>2</v>
      </c>
      <c r="G25" s="1">
        <v>1000</v>
      </c>
      <c r="H25" s="9">
        <f>G25/SUM($G$25:$G$29)</f>
        <v>7.407407407407407E-2</v>
      </c>
      <c r="I25" s="9">
        <f t="shared" si="3"/>
        <v>1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>
        <v>0.1</v>
      </c>
      <c r="AE25" s="9">
        <v>0.1</v>
      </c>
      <c r="AF25" s="9">
        <v>0.15</v>
      </c>
      <c r="AG25" s="9">
        <v>0.25</v>
      </c>
      <c r="AH25" s="9">
        <v>0.2</v>
      </c>
      <c r="AI25" s="9">
        <v>0.1</v>
      </c>
      <c r="AJ25" s="9">
        <v>0.1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B25" s="2"/>
    </row>
    <row r="26" spans="1:55" ht="15" x14ac:dyDescent="0.3">
      <c r="A26">
        <v>4</v>
      </c>
      <c r="B26" s="6" t="s">
        <v>24</v>
      </c>
      <c r="C26" s="10" t="str">
        <f t="shared" si="1"/>
        <v>4Desmontaje de piezas</v>
      </c>
      <c r="D26" s="3">
        <v>45700</v>
      </c>
      <c r="E26" s="3">
        <v>45702</v>
      </c>
      <c r="F26" s="1">
        <v>3</v>
      </c>
      <c r="G26" s="1">
        <v>2000</v>
      </c>
      <c r="H26" s="9">
        <f t="shared" ref="H26:H29" si="9">G26/SUM($G$25:$G$29)</f>
        <v>0.14814814814814814</v>
      </c>
      <c r="I26" s="9">
        <f t="shared" si="3"/>
        <v>0.92000000000000015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>
        <v>0.2</v>
      </c>
      <c r="AJ26" s="9">
        <v>0.4</v>
      </c>
      <c r="AK26" s="9">
        <v>0.1</v>
      </c>
      <c r="AL26" s="9">
        <v>0.1</v>
      </c>
      <c r="AM26" s="9">
        <v>0.05</v>
      </c>
      <c r="AN26" s="9">
        <v>7.0000000000000007E-2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B26" s="2"/>
    </row>
    <row r="27" spans="1:55" ht="15" x14ac:dyDescent="0.3">
      <c r="A27">
        <v>4</v>
      </c>
      <c r="B27" s="6" t="s">
        <v>25</v>
      </c>
      <c r="C27" s="10" t="str">
        <f t="shared" si="1"/>
        <v>4Reparación de motor</v>
      </c>
      <c r="D27" s="3">
        <v>45703</v>
      </c>
      <c r="E27" s="3">
        <v>45707</v>
      </c>
      <c r="F27" s="1">
        <v>5</v>
      </c>
      <c r="G27" s="1">
        <v>5000</v>
      </c>
      <c r="H27" s="9">
        <f t="shared" si="9"/>
        <v>0.37037037037037035</v>
      </c>
      <c r="I27" s="9">
        <f t="shared" si="3"/>
        <v>0.74500000000000011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>
        <v>0.125</v>
      </c>
      <c r="AL27" s="9">
        <v>0.25</v>
      </c>
      <c r="AM27" s="9">
        <v>0.12</v>
      </c>
      <c r="AN27" s="9">
        <v>0.19</v>
      </c>
      <c r="AO27" s="9">
        <v>0.06</v>
      </c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B27" s="2"/>
    </row>
    <row r="28" spans="1:55" ht="15" x14ac:dyDescent="0.3">
      <c r="A28">
        <v>4</v>
      </c>
      <c r="B28" s="6" t="s">
        <v>26</v>
      </c>
      <c r="C28" s="10" t="str">
        <f t="shared" si="1"/>
        <v>4Reemplazo de componentes</v>
      </c>
      <c r="D28" s="3">
        <v>45708</v>
      </c>
      <c r="E28" s="3">
        <v>45710</v>
      </c>
      <c r="F28" s="1">
        <v>3</v>
      </c>
      <c r="G28" s="1">
        <v>4000</v>
      </c>
      <c r="H28" s="9">
        <f t="shared" si="9"/>
        <v>0.29629629629629628</v>
      </c>
      <c r="I28" s="9">
        <f t="shared" si="3"/>
        <v>0.21000000000000002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>
        <v>0.05</v>
      </c>
      <c r="AP28" s="9"/>
      <c r="AQ28" s="9"/>
      <c r="AR28" s="9"/>
      <c r="AS28" s="9"/>
      <c r="AT28" s="9"/>
      <c r="AU28" s="9"/>
      <c r="AV28" s="9">
        <v>7.0000000000000007E-2</v>
      </c>
      <c r="AW28" s="9">
        <v>0.09</v>
      </c>
      <c r="AX28" s="9"/>
      <c r="AY28" s="9"/>
      <c r="AZ28" s="9"/>
      <c r="BB28" s="2"/>
    </row>
    <row r="29" spans="1:55" ht="15" x14ac:dyDescent="0.3">
      <c r="A29">
        <v>4</v>
      </c>
      <c r="B29" s="6" t="s">
        <v>22</v>
      </c>
      <c r="C29" s="10" t="str">
        <f t="shared" si="1"/>
        <v>4Pruebas de funcionamiento</v>
      </c>
      <c r="D29" s="3">
        <v>45711</v>
      </c>
      <c r="E29" s="3">
        <v>45712</v>
      </c>
      <c r="F29" s="1">
        <v>2</v>
      </c>
      <c r="G29" s="1">
        <v>1500</v>
      </c>
      <c r="H29" s="9">
        <f t="shared" si="9"/>
        <v>0.1111111111111111</v>
      </c>
      <c r="I29" s="9">
        <f t="shared" si="3"/>
        <v>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B29" s="2"/>
    </row>
    <row r="30" spans="1:55" ht="15" x14ac:dyDescent="0.3">
      <c r="A30">
        <v>5</v>
      </c>
      <c r="B30" s="10" t="s">
        <v>47</v>
      </c>
      <c r="C30" s="10" t="str">
        <f t="shared" si="1"/>
        <v>5Programado</v>
      </c>
      <c r="D30" s="3"/>
      <c r="E30" s="3"/>
      <c r="F30" s="1"/>
      <c r="G30" s="1"/>
      <c r="H30" s="9"/>
      <c r="I30" s="9">
        <f t="shared" si="3"/>
        <v>1.0133333333333336</v>
      </c>
      <c r="J30" s="12">
        <f>SUMPRODUCT(J31:J35,$H$31:$H$35)</f>
        <v>0</v>
      </c>
      <c r="K30" s="12">
        <f>SUMPRODUCT(K31:K35,$H$31:$H$35)+J30</f>
        <v>0</v>
      </c>
      <c r="L30" s="12">
        <f t="shared" ref="L30:AZ30" si="10">SUMPRODUCT(L31:L35,$H$31:$H$35)+K30</f>
        <v>0</v>
      </c>
      <c r="M30" s="12">
        <f t="shared" si="10"/>
        <v>0</v>
      </c>
      <c r="N30" s="12">
        <f t="shared" si="10"/>
        <v>0</v>
      </c>
      <c r="O30" s="12">
        <f t="shared" si="10"/>
        <v>0</v>
      </c>
      <c r="P30" s="12">
        <f t="shared" si="10"/>
        <v>0</v>
      </c>
      <c r="Q30" s="12">
        <f t="shared" si="10"/>
        <v>0</v>
      </c>
      <c r="R30" s="12">
        <f t="shared" si="10"/>
        <v>0</v>
      </c>
      <c r="S30" s="12">
        <f t="shared" si="10"/>
        <v>0</v>
      </c>
      <c r="T30" s="12">
        <f t="shared" si="10"/>
        <v>0</v>
      </c>
      <c r="U30" s="12">
        <f t="shared" si="10"/>
        <v>0</v>
      </c>
      <c r="V30" s="12">
        <f t="shared" si="10"/>
        <v>0</v>
      </c>
      <c r="W30" s="12">
        <f t="shared" si="10"/>
        <v>0</v>
      </c>
      <c r="X30" s="12">
        <f t="shared" si="10"/>
        <v>0</v>
      </c>
      <c r="Y30" s="12">
        <f t="shared" si="10"/>
        <v>0</v>
      </c>
      <c r="Z30" s="12">
        <f t="shared" si="10"/>
        <v>0</v>
      </c>
      <c r="AA30" s="12">
        <f t="shared" si="10"/>
        <v>0</v>
      </c>
      <c r="AB30" s="12">
        <f t="shared" si="10"/>
        <v>0</v>
      </c>
      <c r="AC30" s="12">
        <f t="shared" si="10"/>
        <v>0</v>
      </c>
      <c r="AD30" s="12">
        <f t="shared" si="10"/>
        <v>0</v>
      </c>
      <c r="AE30" s="12">
        <f t="shared" si="10"/>
        <v>0</v>
      </c>
      <c r="AF30" s="12">
        <f t="shared" si="10"/>
        <v>0</v>
      </c>
      <c r="AG30" s="12">
        <f t="shared" si="10"/>
        <v>0</v>
      </c>
      <c r="AH30" s="12">
        <f t="shared" si="10"/>
        <v>0</v>
      </c>
      <c r="AI30" s="12">
        <f t="shared" si="10"/>
        <v>0</v>
      </c>
      <c r="AJ30" s="12">
        <f t="shared" si="10"/>
        <v>6.6666666666666671E-3</v>
      </c>
      <c r="AK30" s="12">
        <f t="shared" si="10"/>
        <v>1.3333333333333334E-2</v>
      </c>
      <c r="AL30" s="12">
        <f t="shared" si="10"/>
        <v>2.3333333333333334E-2</v>
      </c>
      <c r="AM30" s="12">
        <f t="shared" si="10"/>
        <v>0.04</v>
      </c>
      <c r="AN30" s="12">
        <f t="shared" si="10"/>
        <v>0.05</v>
      </c>
      <c r="AO30" s="12">
        <f t="shared" si="10"/>
        <v>7.3333333333333334E-2</v>
      </c>
      <c r="AP30" s="12">
        <f t="shared" si="10"/>
        <v>7.3333333333333334E-2</v>
      </c>
      <c r="AQ30" s="12">
        <f t="shared" si="10"/>
        <v>7.3333333333333334E-2</v>
      </c>
      <c r="AR30" s="12">
        <f t="shared" si="10"/>
        <v>7.3333333333333334E-2</v>
      </c>
      <c r="AS30" s="12">
        <f t="shared" si="10"/>
        <v>7.3333333333333334E-2</v>
      </c>
      <c r="AT30" s="12">
        <f t="shared" si="10"/>
        <v>7.3333333333333334E-2</v>
      </c>
      <c r="AU30" s="12">
        <f t="shared" si="10"/>
        <v>7.3333333333333334E-2</v>
      </c>
      <c r="AV30" s="12">
        <f t="shared" si="10"/>
        <v>7.3333333333333334E-2</v>
      </c>
      <c r="AW30" s="12">
        <f t="shared" si="10"/>
        <v>7.3333333333333334E-2</v>
      </c>
      <c r="AX30" s="12">
        <f t="shared" si="10"/>
        <v>7.3333333333333334E-2</v>
      </c>
      <c r="AY30" s="12">
        <f t="shared" si="10"/>
        <v>7.3333333333333334E-2</v>
      </c>
      <c r="AZ30" s="12">
        <f t="shared" si="10"/>
        <v>7.3333333333333334E-2</v>
      </c>
      <c r="BB30" s="2"/>
    </row>
    <row r="31" spans="1:55" ht="15" x14ac:dyDescent="0.3">
      <c r="A31">
        <v>5</v>
      </c>
      <c r="B31" s="1" t="s">
        <v>27</v>
      </c>
      <c r="C31" s="10" t="str">
        <f t="shared" si="1"/>
        <v>5Diseño del sistema</v>
      </c>
      <c r="D31" s="3">
        <v>45703</v>
      </c>
      <c r="E31" s="3">
        <v>45705</v>
      </c>
      <c r="F31" s="1">
        <v>3</v>
      </c>
      <c r="G31" s="1">
        <v>2000</v>
      </c>
      <c r="H31" s="9">
        <f>G31/SUM($G$31:$G$35)</f>
        <v>6.6666666666666666E-2</v>
      </c>
      <c r="I31" s="9">
        <f t="shared" si="3"/>
        <v>0.8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>
        <v>0.1</v>
      </c>
      <c r="AK31" s="9">
        <v>0.1</v>
      </c>
      <c r="AL31" s="9">
        <v>0.15</v>
      </c>
      <c r="AM31" s="9">
        <v>0.25</v>
      </c>
      <c r="AN31" s="9">
        <v>0.15</v>
      </c>
      <c r="AO31" s="9">
        <v>0.05</v>
      </c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</row>
    <row r="32" spans="1:55" ht="15" x14ac:dyDescent="0.3">
      <c r="A32">
        <v>5</v>
      </c>
      <c r="B32" s="1" t="s">
        <v>28</v>
      </c>
      <c r="C32" s="10" t="str">
        <f t="shared" si="1"/>
        <v>5Compra de equipos</v>
      </c>
      <c r="D32" s="3">
        <v>45706</v>
      </c>
      <c r="E32" s="3">
        <v>45709</v>
      </c>
      <c r="F32" s="1">
        <v>4</v>
      </c>
      <c r="G32" s="1">
        <v>12000</v>
      </c>
      <c r="H32" s="9">
        <f t="shared" ref="H32:H35" si="11">G32/SUM($G$31:$G$35)</f>
        <v>0.4</v>
      </c>
      <c r="I32" s="9">
        <f t="shared" si="3"/>
        <v>0.05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>
        <v>0.05</v>
      </c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</row>
    <row r="33" spans="1:55" ht="15" x14ac:dyDescent="0.3">
      <c r="A33">
        <v>5</v>
      </c>
      <c r="B33" s="1" t="s">
        <v>29</v>
      </c>
      <c r="C33" s="10" t="str">
        <f t="shared" si="1"/>
        <v>5Instalación de ductos</v>
      </c>
      <c r="D33" s="3">
        <v>45710</v>
      </c>
      <c r="E33" s="3">
        <v>45714</v>
      </c>
      <c r="F33" s="1">
        <v>5</v>
      </c>
      <c r="G33" s="1">
        <v>8000</v>
      </c>
      <c r="H33" s="9">
        <f t="shared" si="11"/>
        <v>0.26666666666666666</v>
      </c>
      <c r="I33" s="9">
        <f t="shared" si="3"/>
        <v>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</row>
    <row r="34" spans="1:55" ht="15" x14ac:dyDescent="0.3">
      <c r="A34">
        <v>5</v>
      </c>
      <c r="B34" s="1" t="s">
        <v>30</v>
      </c>
      <c r="C34" s="10" t="str">
        <f t="shared" si="1"/>
        <v>5Montaje de ventiladores</v>
      </c>
      <c r="D34" s="3">
        <v>45715</v>
      </c>
      <c r="E34" s="3">
        <v>45717</v>
      </c>
      <c r="F34" s="1">
        <v>3</v>
      </c>
      <c r="G34" s="1">
        <v>6000</v>
      </c>
      <c r="H34" s="9">
        <f t="shared" si="11"/>
        <v>0.2</v>
      </c>
      <c r="I34" s="9">
        <f t="shared" si="3"/>
        <v>0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</row>
    <row r="35" spans="1:55" ht="15" x14ac:dyDescent="0.3">
      <c r="A35">
        <v>5</v>
      </c>
      <c r="B35" s="1" t="s">
        <v>31</v>
      </c>
      <c r="C35" s="10" t="str">
        <f t="shared" si="1"/>
        <v>5Pruebas del sistema</v>
      </c>
      <c r="D35" s="3">
        <v>45718</v>
      </c>
      <c r="E35" s="3">
        <v>45719</v>
      </c>
      <c r="F35" s="1">
        <v>2</v>
      </c>
      <c r="G35" s="1">
        <v>2000</v>
      </c>
      <c r="H35" s="9">
        <f t="shared" si="11"/>
        <v>6.6666666666666666E-2</v>
      </c>
      <c r="I35" s="9">
        <f t="shared" si="3"/>
        <v>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B35" s="2"/>
    </row>
    <row r="36" spans="1:55" x14ac:dyDescent="0.3">
      <c r="BB36" s="2"/>
    </row>
    <row r="37" spans="1:55" x14ac:dyDescent="0.3">
      <c r="BB37" s="2"/>
    </row>
    <row r="38" spans="1:55" x14ac:dyDescent="0.3">
      <c r="BB38" s="2"/>
    </row>
    <row r="39" spans="1:55" x14ac:dyDescent="0.3">
      <c r="BB39" s="2"/>
    </row>
    <row r="40" spans="1:55" x14ac:dyDescent="0.3">
      <c r="BB40" s="2"/>
    </row>
    <row r="41" spans="1:55" x14ac:dyDescent="0.3">
      <c r="BB41" s="2"/>
    </row>
    <row r="42" spans="1:55" x14ac:dyDescent="0.3">
      <c r="BB42" s="2"/>
    </row>
    <row r="43" spans="1:55" x14ac:dyDescent="0.3">
      <c r="BB43" s="2"/>
    </row>
    <row r="44" spans="1:55" x14ac:dyDescent="0.3">
      <c r="BB44" s="2"/>
    </row>
    <row r="45" spans="1:55" x14ac:dyDescent="0.3">
      <c r="BB45" s="2"/>
    </row>
    <row r="46" spans="1:55" x14ac:dyDescent="0.3">
      <c r="BB46" s="2"/>
    </row>
    <row r="47" spans="1:55" x14ac:dyDescent="0.3">
      <c r="BB47" s="2"/>
    </row>
    <row r="48" spans="1:55" x14ac:dyDescent="0.3">
      <c r="BB48" s="2"/>
    </row>
    <row r="49" spans="54:54" x14ac:dyDescent="0.3">
      <c r="BB49" s="2"/>
    </row>
    <row r="50" spans="54:54" x14ac:dyDescent="0.3">
      <c r="BB50" s="2"/>
    </row>
    <row r="51" spans="54:54" x14ac:dyDescent="0.3">
      <c r="BB51" s="2"/>
    </row>
    <row r="52" spans="54:54" x14ac:dyDescent="0.3">
      <c r="BB52" s="2"/>
    </row>
    <row r="53" spans="54:54" x14ac:dyDescent="0.3">
      <c r="BB53" s="2"/>
    </row>
    <row r="54" spans="54:54" x14ac:dyDescent="0.3">
      <c r="BB54" s="2"/>
    </row>
    <row r="55" spans="54:54" x14ac:dyDescent="0.3">
      <c r="BB55" s="2"/>
    </row>
    <row r="56" spans="54:54" x14ac:dyDescent="0.3">
      <c r="BB56" s="2"/>
    </row>
    <row r="57" spans="54:54" x14ac:dyDescent="0.3">
      <c r="BB57" s="2"/>
    </row>
    <row r="58" spans="54:54" x14ac:dyDescent="0.3">
      <c r="BB58" s="2"/>
    </row>
    <row r="59" spans="54:54" x14ac:dyDescent="0.3">
      <c r="BB59" s="2"/>
    </row>
    <row r="60" spans="54:54" x14ac:dyDescent="0.3">
      <c r="BB60" s="2"/>
    </row>
    <row r="61" spans="54:54" x14ac:dyDescent="0.3">
      <c r="BB61" s="2"/>
    </row>
    <row r="62" spans="54:54" x14ac:dyDescent="0.3">
      <c r="BB62" s="2"/>
    </row>
    <row r="63" spans="54:54" x14ac:dyDescent="0.3">
      <c r="BB63" s="2"/>
    </row>
    <row r="64" spans="54:54" x14ac:dyDescent="0.3">
      <c r="BB64" s="2"/>
    </row>
    <row r="65" spans="54:54" x14ac:dyDescent="0.3">
      <c r="BB65" s="2"/>
    </row>
    <row r="66" spans="54:54" x14ac:dyDescent="0.3">
      <c r="BB66" s="2"/>
    </row>
    <row r="67" spans="54:54" x14ac:dyDescent="0.3">
      <c r="BB67" s="2"/>
    </row>
    <row r="68" spans="54:54" x14ac:dyDescent="0.3">
      <c r="BB68" s="2"/>
    </row>
    <row r="69" spans="54:54" x14ac:dyDescent="0.3">
      <c r="BB69" s="2"/>
    </row>
    <row r="70" spans="54:54" x14ac:dyDescent="0.3">
      <c r="BB70" s="2"/>
    </row>
    <row r="71" spans="54:54" x14ac:dyDescent="0.3">
      <c r="BB71" s="2"/>
    </row>
    <row r="72" spans="54:54" x14ac:dyDescent="0.3">
      <c r="BB72" s="2"/>
    </row>
    <row r="73" spans="54:54" x14ac:dyDescent="0.3">
      <c r="BB73" s="2"/>
    </row>
    <row r="74" spans="54:54" x14ac:dyDescent="0.3">
      <c r="BB74" s="2"/>
    </row>
    <row r="75" spans="54:54" x14ac:dyDescent="0.3">
      <c r="BB75" s="2"/>
    </row>
    <row r="76" spans="54:54" x14ac:dyDescent="0.3">
      <c r="BB76" s="2"/>
    </row>
    <row r="77" spans="54:54" x14ac:dyDescent="0.3">
      <c r="BB77" s="2"/>
    </row>
    <row r="78" spans="54:54" x14ac:dyDescent="0.3">
      <c r="BB78" s="2"/>
    </row>
    <row r="79" spans="54:54" x14ac:dyDescent="0.3">
      <c r="BB79" s="2"/>
    </row>
    <row r="80" spans="54:54" x14ac:dyDescent="0.3">
      <c r="BB80" s="2"/>
    </row>
    <row r="81" spans="54:54" x14ac:dyDescent="0.3">
      <c r="BB81" s="2"/>
    </row>
    <row r="82" spans="54:54" x14ac:dyDescent="0.3">
      <c r="BB82" s="2"/>
    </row>
    <row r="83" spans="54:54" x14ac:dyDescent="0.3">
      <c r="BB83" s="2"/>
    </row>
    <row r="84" spans="54:54" x14ac:dyDescent="0.3">
      <c r="BB84" s="2"/>
    </row>
    <row r="85" spans="54:54" x14ac:dyDescent="0.3">
      <c r="BB85" s="2"/>
    </row>
    <row r="86" spans="54:54" x14ac:dyDescent="0.3">
      <c r="BB86" s="2"/>
    </row>
    <row r="87" spans="54:54" x14ac:dyDescent="0.3">
      <c r="BB87" s="2"/>
    </row>
    <row r="88" spans="54:54" x14ac:dyDescent="0.3">
      <c r="BB88" s="2"/>
    </row>
    <row r="89" spans="54:54" x14ac:dyDescent="0.3">
      <c r="BB89" s="2"/>
    </row>
    <row r="90" spans="54:54" x14ac:dyDescent="0.3">
      <c r="BB90" s="2"/>
    </row>
    <row r="91" spans="54:54" x14ac:dyDescent="0.3">
      <c r="BB91" s="2"/>
    </row>
    <row r="92" spans="54:54" x14ac:dyDescent="0.3">
      <c r="BB92" s="2"/>
    </row>
    <row r="93" spans="54:54" x14ac:dyDescent="0.3">
      <c r="BB93" s="2"/>
    </row>
    <row r="94" spans="54:54" x14ac:dyDescent="0.3">
      <c r="BB94" s="2"/>
    </row>
    <row r="95" spans="54:54" x14ac:dyDescent="0.3">
      <c r="BB95" s="2"/>
    </row>
    <row r="96" spans="54:54" x14ac:dyDescent="0.3">
      <c r="BB96" s="2"/>
    </row>
    <row r="97" spans="54:54" x14ac:dyDescent="0.3">
      <c r="BB97" s="2"/>
    </row>
    <row r="98" spans="54:54" x14ac:dyDescent="0.3">
      <c r="BB98" s="2"/>
    </row>
    <row r="99" spans="54:54" x14ac:dyDescent="0.3">
      <c r="BB99" s="2"/>
    </row>
    <row r="100" spans="54:54" x14ac:dyDescent="0.3">
      <c r="BB100" s="2"/>
    </row>
    <row r="101" spans="54:54" x14ac:dyDescent="0.3">
      <c r="BB101" s="2"/>
    </row>
    <row r="102" spans="54:54" x14ac:dyDescent="0.3">
      <c r="BB102" s="2"/>
    </row>
    <row r="103" spans="54:54" x14ac:dyDescent="0.3">
      <c r="BB103" s="2"/>
    </row>
    <row r="104" spans="54:54" x14ac:dyDescent="0.3">
      <c r="BB104" s="2"/>
    </row>
    <row r="105" spans="54:54" x14ac:dyDescent="0.3">
      <c r="BB105" s="2"/>
    </row>
    <row r="106" spans="54:54" x14ac:dyDescent="0.3">
      <c r="BB106" s="2"/>
    </row>
    <row r="107" spans="54:54" x14ac:dyDescent="0.3">
      <c r="BB107" s="2"/>
    </row>
    <row r="108" spans="54:54" x14ac:dyDescent="0.3">
      <c r="BB108" s="2"/>
    </row>
    <row r="109" spans="54:54" x14ac:dyDescent="0.3">
      <c r="BB109" s="2"/>
    </row>
    <row r="110" spans="54:54" x14ac:dyDescent="0.3">
      <c r="BB110" s="2"/>
    </row>
    <row r="111" spans="54:54" x14ac:dyDescent="0.3">
      <c r="BB111" s="2"/>
    </row>
    <row r="112" spans="54:54" x14ac:dyDescent="0.3">
      <c r="BB112" s="2"/>
    </row>
    <row r="113" spans="54:54" x14ac:dyDescent="0.3">
      <c r="BB113" s="2"/>
    </row>
    <row r="114" spans="54:54" x14ac:dyDescent="0.3">
      <c r="BB114" s="2"/>
    </row>
    <row r="115" spans="54:54" x14ac:dyDescent="0.3">
      <c r="BB115" s="2"/>
    </row>
    <row r="116" spans="54:54" x14ac:dyDescent="0.3">
      <c r="BB116" s="2"/>
    </row>
    <row r="117" spans="54:54" x14ac:dyDescent="0.3">
      <c r="BB117" s="2"/>
    </row>
    <row r="118" spans="54:54" x14ac:dyDescent="0.3">
      <c r="BB118" s="2"/>
    </row>
    <row r="119" spans="54:54" x14ac:dyDescent="0.3">
      <c r="BB119" s="2"/>
    </row>
    <row r="120" spans="54:54" x14ac:dyDescent="0.3">
      <c r="BB120" s="2"/>
    </row>
    <row r="121" spans="54:54" x14ac:dyDescent="0.3">
      <c r="BB121" s="2"/>
    </row>
    <row r="122" spans="54:54" x14ac:dyDescent="0.3">
      <c r="BB122" s="2"/>
    </row>
    <row r="123" spans="54:54" x14ac:dyDescent="0.3">
      <c r="BB123" s="2"/>
    </row>
    <row r="124" spans="54:54" x14ac:dyDescent="0.3">
      <c r="BB124" s="2"/>
    </row>
    <row r="125" spans="54:54" x14ac:dyDescent="0.3">
      <c r="BB125" s="2"/>
    </row>
    <row r="126" spans="54:54" x14ac:dyDescent="0.3">
      <c r="BB126" s="2"/>
    </row>
    <row r="127" spans="54:54" x14ac:dyDescent="0.3">
      <c r="BB1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E605-CC3B-4B71-880F-445BF18A23C7}">
  <dimension ref="A1:F127"/>
  <sheetViews>
    <sheetView topLeftCell="A100" workbookViewId="0">
      <selection activeCell="C116" sqref="C116"/>
    </sheetView>
  </sheetViews>
  <sheetFormatPr baseColWidth="10" defaultRowHeight="14.4" x14ac:dyDescent="0.3"/>
  <cols>
    <col min="2" max="2" width="13.21875" customWidth="1"/>
    <col min="3" max="3" width="12.33203125" customWidth="1"/>
  </cols>
  <sheetData>
    <row r="1" spans="1:6" x14ac:dyDescent="0.3">
      <c r="A1" t="s">
        <v>48</v>
      </c>
      <c r="B1" t="s">
        <v>32</v>
      </c>
      <c r="C1" t="s">
        <v>49</v>
      </c>
      <c r="D1" t="s">
        <v>50</v>
      </c>
      <c r="F1" s="2">
        <f ca="1">TODAY()+3</f>
        <v>45708</v>
      </c>
    </row>
    <row r="2" spans="1:6" x14ac:dyDescent="0.3">
      <c r="A2" s="2">
        <v>45677</v>
      </c>
      <c r="B2">
        <v>1</v>
      </c>
      <c r="C2" s="9">
        <v>0</v>
      </c>
      <c r="D2" s="9">
        <f ca="1">IF(A2&lt;=$F$1,HLOOKUP(A2,ejecutado!$J$1:$AZ$30,3,FALSE),"")</f>
        <v>0</v>
      </c>
    </row>
    <row r="3" spans="1:6" x14ac:dyDescent="0.3">
      <c r="A3" s="2">
        <v>45678</v>
      </c>
      <c r="B3">
        <v>1</v>
      </c>
      <c r="C3" s="9">
        <v>6.1538461538461547E-3</v>
      </c>
      <c r="D3" s="9">
        <f ca="1">IF(A3&lt;=$F$1,HLOOKUP(A3,ejecutado!$J$1:$AZ$30,3,FALSE),"")</f>
        <v>3.0769230769230774E-3</v>
      </c>
    </row>
    <row r="4" spans="1:6" x14ac:dyDescent="0.3">
      <c r="A4" s="2">
        <v>45679</v>
      </c>
      <c r="B4">
        <v>1</v>
      </c>
      <c r="C4" s="9">
        <v>1.2307692307692309E-2</v>
      </c>
      <c r="D4" s="9">
        <f ca="1">IF(A4&lt;=$F$1,HLOOKUP(A4,ejecutado!$J$1:$AZ$30,3,FALSE),"")</f>
        <v>6.1538461538461547E-3</v>
      </c>
    </row>
    <row r="5" spans="1:6" x14ac:dyDescent="0.3">
      <c r="A5" s="2">
        <v>45680</v>
      </c>
      <c r="B5">
        <v>1</v>
      </c>
      <c r="C5" s="9">
        <v>1.8461538461538463E-2</v>
      </c>
      <c r="D5" s="9">
        <f ca="1">IF(A5&lt;=$F$1,HLOOKUP(A5,ejecutado!$J$1:$AZ$30,3,FALSE),"")</f>
        <v>1.0769230769230771E-2</v>
      </c>
    </row>
    <row r="6" spans="1:6" x14ac:dyDescent="0.3">
      <c r="A6" s="2">
        <v>45681</v>
      </c>
      <c r="B6">
        <v>1</v>
      </c>
      <c r="C6" s="9">
        <v>2.4615384615384619E-2</v>
      </c>
      <c r="D6" s="9">
        <f ca="1">IF(A6&lt;=$F$1,HLOOKUP(A6,ejecutado!$J$1:$AZ$30,3,FALSE),"")</f>
        <v>1.8461538461538463E-2</v>
      </c>
    </row>
    <row r="7" spans="1:6" x14ac:dyDescent="0.3">
      <c r="A7" s="2">
        <v>45682</v>
      </c>
      <c r="B7">
        <v>1</v>
      </c>
      <c r="C7" s="9">
        <v>3.0769230769230771E-2</v>
      </c>
      <c r="D7" s="9">
        <f ca="1">IF(A7&lt;=$F$1,HLOOKUP(A7,ejecutado!$J$1:$AZ$30,3,FALSE),"")</f>
        <v>2.4615384615384619E-2</v>
      </c>
    </row>
    <row r="8" spans="1:6" x14ac:dyDescent="0.3">
      <c r="A8" s="2">
        <v>45683</v>
      </c>
      <c r="B8">
        <v>1</v>
      </c>
      <c r="C8" s="9">
        <v>7.6923076923076927E-2</v>
      </c>
      <c r="D8" s="9">
        <f ca="1">IF(A8&lt;=$F$1,HLOOKUP(A8,ejecutado!$J$1:$AZ$30,3,FALSE),"")</f>
        <v>7.3846153846153853E-2</v>
      </c>
    </row>
    <row r="9" spans="1:6" x14ac:dyDescent="0.3">
      <c r="A9" s="2">
        <v>45684</v>
      </c>
      <c r="B9">
        <v>1</v>
      </c>
      <c r="C9" s="9">
        <v>0.12307692307692308</v>
      </c>
      <c r="D9" s="9">
        <f ca="1">IF(A9&lt;=$F$1,HLOOKUP(A9,ejecutado!$J$1:$AZ$30,3,FALSE),"")</f>
        <v>0.16923076923076924</v>
      </c>
    </row>
    <row r="10" spans="1:6" x14ac:dyDescent="0.3">
      <c r="A10" s="2">
        <v>45685</v>
      </c>
      <c r="B10">
        <v>1</v>
      </c>
      <c r="C10" s="9">
        <v>0.17884615384615385</v>
      </c>
      <c r="D10" s="9">
        <f ca="1">IF(A10&lt;=$F$1,HLOOKUP(A10,ejecutado!$J$1:$AZ$30,3,FALSE),"")</f>
        <v>0.20192307692307693</v>
      </c>
    </row>
    <row r="11" spans="1:6" x14ac:dyDescent="0.3">
      <c r="A11" s="2">
        <v>45686</v>
      </c>
      <c r="B11">
        <v>1</v>
      </c>
      <c r="C11" s="9">
        <v>0.23461538461538461</v>
      </c>
      <c r="D11" s="9">
        <f ca="1">IF(A11&lt;=$F$1,HLOOKUP(A11,ejecutado!$J$1:$AZ$30,3,FALSE),"")</f>
        <v>0.24423076923076925</v>
      </c>
    </row>
    <row r="12" spans="1:6" x14ac:dyDescent="0.3">
      <c r="A12" s="2">
        <v>45687</v>
      </c>
      <c r="B12">
        <v>1</v>
      </c>
      <c r="C12" s="9">
        <v>0.29038461538461541</v>
      </c>
      <c r="D12" s="9">
        <f ca="1">IF(A12&lt;=$F$1,HLOOKUP(A12,ejecutado!$J$1:$AZ$30,3,FALSE),"")</f>
        <v>0.26500000000000001</v>
      </c>
    </row>
    <row r="13" spans="1:6" x14ac:dyDescent="0.3">
      <c r="A13" s="2">
        <v>45688</v>
      </c>
      <c r="B13">
        <v>1</v>
      </c>
      <c r="C13" s="9">
        <v>0.30000000000000004</v>
      </c>
      <c r="D13" s="9">
        <f ca="1">IF(A13&lt;=$F$1,HLOOKUP(A13,ejecutado!$J$1:$AZ$30,3,FALSE),"")</f>
        <v>0.29576923076923078</v>
      </c>
    </row>
    <row r="14" spans="1:6" x14ac:dyDescent="0.3">
      <c r="A14" s="2">
        <v>45689</v>
      </c>
      <c r="B14">
        <v>1</v>
      </c>
      <c r="C14" s="9">
        <v>0.30961538461538463</v>
      </c>
      <c r="D14" s="9">
        <f ca="1">IF(A14&lt;=$F$1,HLOOKUP(A14,ejecutado!$J$1:$AZ$30,3,FALSE),"")</f>
        <v>0.3273076923076923</v>
      </c>
    </row>
    <row r="15" spans="1:6" x14ac:dyDescent="0.3">
      <c r="A15" s="2">
        <v>45690</v>
      </c>
      <c r="B15">
        <v>1</v>
      </c>
      <c r="C15" s="9">
        <v>0.31923076923076926</v>
      </c>
      <c r="D15" s="9">
        <f ca="1">IF(A15&lt;=$F$1,HLOOKUP(A15,ejecutado!$J$1:$AZ$30,3,FALSE),"")</f>
        <v>0.33115384615384613</v>
      </c>
    </row>
    <row r="16" spans="1:6" x14ac:dyDescent="0.3">
      <c r="A16" s="2">
        <v>45691</v>
      </c>
      <c r="B16">
        <v>1</v>
      </c>
      <c r="C16" s="9">
        <v>0.3288461538461539</v>
      </c>
      <c r="D16" s="9">
        <f ca="1">IF(A16&lt;=$F$1,HLOOKUP(A16,ejecutado!$J$1:$AZ$30,3,FALSE),"")</f>
        <v>0.33499999999999996</v>
      </c>
    </row>
    <row r="17" spans="1:4" x14ac:dyDescent="0.3">
      <c r="A17" s="2">
        <v>45692</v>
      </c>
      <c r="B17">
        <v>1</v>
      </c>
      <c r="C17" s="9">
        <v>0.35897435897435898</v>
      </c>
      <c r="D17" s="9">
        <f ca="1">IF(A17&lt;=$F$1,HLOOKUP(A17,ejecutado!$J$1:$AZ$30,3,FALSE),"")</f>
        <v>0.33846153846153842</v>
      </c>
    </row>
    <row r="18" spans="1:4" x14ac:dyDescent="0.3">
      <c r="A18" s="2">
        <v>45693</v>
      </c>
      <c r="B18">
        <v>1</v>
      </c>
      <c r="C18" s="9">
        <v>0.37948717948717953</v>
      </c>
      <c r="D18" s="9">
        <f ca="1">IF(A18&lt;=$F$1,HLOOKUP(A18,ejecutado!$J$1:$AZ$30,3,FALSE),"")</f>
        <v>0.3581538461538461</v>
      </c>
    </row>
    <row r="19" spans="1:4" x14ac:dyDescent="0.3">
      <c r="A19" s="2">
        <v>45694</v>
      </c>
      <c r="B19">
        <v>1</v>
      </c>
      <c r="C19" s="9">
        <v>0.4</v>
      </c>
      <c r="D19" s="9">
        <f ca="1">IF(A19&lt;=$F$1,HLOOKUP(A19,ejecutado!$J$1:$AZ$30,3,FALSE),"")</f>
        <v>0.37538461538461532</v>
      </c>
    </row>
    <row r="20" spans="1:4" x14ac:dyDescent="0.3">
      <c r="A20" s="2">
        <v>45695</v>
      </c>
      <c r="B20">
        <v>1</v>
      </c>
      <c r="C20" s="9">
        <v>0.42051282051282052</v>
      </c>
      <c r="D20" s="9">
        <f ca="1">IF(A20&lt;=$F$1,HLOOKUP(A20,ejecutado!$J$1:$AZ$30,3,FALSE),"")</f>
        <v>0.39753846153846145</v>
      </c>
    </row>
    <row r="21" spans="1:4" x14ac:dyDescent="0.3">
      <c r="A21" s="2">
        <v>45696</v>
      </c>
      <c r="B21">
        <v>1</v>
      </c>
      <c r="C21" s="9">
        <v>0.44102564102564107</v>
      </c>
      <c r="D21" s="9">
        <f ca="1">IF(A21&lt;=$F$1,HLOOKUP(A21,ejecutado!$J$1:$AZ$30,3,FALSE),"")</f>
        <v>0.40615384615384609</v>
      </c>
    </row>
    <row r="22" spans="1:4" x14ac:dyDescent="0.3">
      <c r="A22" s="2">
        <v>45697</v>
      </c>
      <c r="B22">
        <v>1</v>
      </c>
      <c r="C22" s="9">
        <v>0.46153846153846156</v>
      </c>
      <c r="D22" s="9">
        <f ca="1">IF(A22&lt;=$F$1,HLOOKUP(A22,ejecutado!$J$1:$AZ$30,3,FALSE),"")</f>
        <v>0.41723076923076918</v>
      </c>
    </row>
    <row r="23" spans="1:4" x14ac:dyDescent="0.3">
      <c r="A23" s="2">
        <v>45698</v>
      </c>
      <c r="B23">
        <v>1</v>
      </c>
      <c r="C23" s="9">
        <v>0.49230769230769234</v>
      </c>
      <c r="D23" s="9">
        <f ca="1">IF(A23&lt;=$F$1,HLOOKUP(A23,ejecutado!$J$1:$AZ$30,3,FALSE),"")</f>
        <v>0.4209230769230769</v>
      </c>
    </row>
    <row r="24" spans="1:4" x14ac:dyDescent="0.3">
      <c r="A24" s="2">
        <v>45699</v>
      </c>
      <c r="B24">
        <v>1</v>
      </c>
      <c r="C24" s="9">
        <v>0.52307692307692311</v>
      </c>
      <c r="D24" s="9">
        <f ca="1">IF(A24&lt;=$F$1,HLOOKUP(A24,ejecutado!$J$1:$AZ$30,3,FALSE),"")</f>
        <v>0.43076923076923074</v>
      </c>
    </row>
    <row r="25" spans="1:4" x14ac:dyDescent="0.3">
      <c r="A25" s="2">
        <v>45700</v>
      </c>
      <c r="B25">
        <v>1</v>
      </c>
      <c r="C25" s="9">
        <v>0.55384615384615388</v>
      </c>
      <c r="D25" s="9">
        <f ca="1">IF(A25&lt;=$F$1,HLOOKUP(A25,ejecutado!$J$1:$AZ$30,3,FALSE),"")</f>
        <v>0.43692307692307691</v>
      </c>
    </row>
    <row r="26" spans="1:4" x14ac:dyDescent="0.3">
      <c r="A26" s="2">
        <v>45701</v>
      </c>
      <c r="B26">
        <v>1</v>
      </c>
      <c r="C26" s="9">
        <v>0.58461538461538465</v>
      </c>
      <c r="D26" s="9">
        <f ca="1">IF(A26&lt;=$F$1,HLOOKUP(A26,ejecutado!$J$1:$AZ$30,3,FALSE),"")</f>
        <v>0.43692307692307691</v>
      </c>
    </row>
    <row r="27" spans="1:4" x14ac:dyDescent="0.3">
      <c r="A27" s="2">
        <v>45702</v>
      </c>
      <c r="B27">
        <v>1</v>
      </c>
      <c r="C27" s="9">
        <v>0.61538461538461542</v>
      </c>
      <c r="D27" s="9">
        <f ca="1">IF(A27&lt;=$F$1,HLOOKUP(A27,ejecutado!$J$1:$AZ$30,3,FALSE),"")</f>
        <v>0.43692307692307691</v>
      </c>
    </row>
    <row r="28" spans="1:4" x14ac:dyDescent="0.3">
      <c r="A28" s="2">
        <v>45703</v>
      </c>
      <c r="B28">
        <v>1</v>
      </c>
      <c r="C28" s="9">
        <v>0.64615384615384619</v>
      </c>
      <c r="D28" s="9">
        <f ca="1">IF(A28&lt;=$F$1,HLOOKUP(A28,ejecutado!$J$1:$AZ$30,3,FALSE),"")</f>
        <v>0.43692307692307691</v>
      </c>
    </row>
    <row r="29" spans="1:4" x14ac:dyDescent="0.3">
      <c r="A29" s="2">
        <v>45704</v>
      </c>
      <c r="B29">
        <v>1</v>
      </c>
      <c r="C29" s="9">
        <v>0.67692307692307696</v>
      </c>
      <c r="D29" s="9">
        <f ca="1">IF(A29&lt;=$F$1,HLOOKUP(A29,ejecutado!$J$1:$AZ$30,3,FALSE),"")</f>
        <v>0.43692307692307691</v>
      </c>
    </row>
    <row r="30" spans="1:4" x14ac:dyDescent="0.3">
      <c r="A30" s="2">
        <v>45705</v>
      </c>
      <c r="B30">
        <v>1</v>
      </c>
      <c r="C30" s="9">
        <v>0.70769230769230773</v>
      </c>
      <c r="D30" s="9">
        <f ca="1">IF(A30&lt;=$F$1,HLOOKUP(A30,ejecutado!$J$1:$AZ$30,3,FALSE),"")</f>
        <v>0.43692307692307691</v>
      </c>
    </row>
    <row r="31" spans="1:4" x14ac:dyDescent="0.3">
      <c r="A31" s="2">
        <v>45706</v>
      </c>
      <c r="B31">
        <v>1</v>
      </c>
      <c r="C31" s="9">
        <v>0.7384615384615385</v>
      </c>
      <c r="D31" s="9">
        <f ca="1">IF(A31&lt;=$F$1,HLOOKUP(A31,ejecutado!$J$1:$AZ$30,3,FALSE),"")</f>
        <v>0.43692307692307691</v>
      </c>
    </row>
    <row r="32" spans="1:4" x14ac:dyDescent="0.3">
      <c r="A32" s="2">
        <v>45707</v>
      </c>
      <c r="B32">
        <v>1</v>
      </c>
      <c r="C32" s="9">
        <v>0.76923076923076927</v>
      </c>
      <c r="D32" s="9">
        <f ca="1">IF(A32&lt;=$F$1,HLOOKUP(A32,ejecutado!$J$1:$AZ$30,3,FALSE),"")</f>
        <v>0.43692307692307691</v>
      </c>
    </row>
    <row r="33" spans="1:4" x14ac:dyDescent="0.3">
      <c r="A33" s="2">
        <v>45708</v>
      </c>
      <c r="B33">
        <v>1</v>
      </c>
      <c r="C33" s="9">
        <v>0.8</v>
      </c>
      <c r="D33" s="9">
        <f ca="1">IF(A33&lt;=$F$1,HLOOKUP(A33,ejecutado!$J$1:$AZ$30,3,FALSE),"")</f>
        <v>0.43692307692307691</v>
      </c>
    </row>
    <row r="34" spans="1:4" x14ac:dyDescent="0.3">
      <c r="A34" s="2">
        <v>45709</v>
      </c>
      <c r="B34">
        <v>1</v>
      </c>
      <c r="C34" s="9">
        <v>0.83076923076923082</v>
      </c>
      <c r="D34" s="9" t="str">
        <f ca="1">IF(A34&lt;=$F$1,HLOOKUP(A34,ejecutado!$J$1:$AZ$30,3,FALSE),"")</f>
        <v/>
      </c>
    </row>
    <row r="35" spans="1:4" x14ac:dyDescent="0.3">
      <c r="A35" s="2">
        <v>45710</v>
      </c>
      <c r="B35">
        <v>1</v>
      </c>
      <c r="C35" s="9">
        <v>0.86153846153846159</v>
      </c>
      <c r="D35" s="9" t="str">
        <f ca="1">IF(A35&lt;=$F$1,HLOOKUP(A35,ejecutado!$J$1:$AZ$30,3,FALSE),"")</f>
        <v/>
      </c>
    </row>
    <row r="36" spans="1:4" x14ac:dyDescent="0.3">
      <c r="A36" s="2">
        <v>45711</v>
      </c>
      <c r="B36">
        <v>1</v>
      </c>
      <c r="C36" s="9">
        <v>0.89230769230769236</v>
      </c>
      <c r="D36" s="9" t="str">
        <f ca="1">IF(A36&lt;=$F$1,HLOOKUP(A36,ejecutado!$J$1:$AZ$30,3,FALSE),"")</f>
        <v/>
      </c>
    </row>
    <row r="37" spans="1:4" x14ac:dyDescent="0.3">
      <c r="A37" s="2">
        <v>45712</v>
      </c>
      <c r="B37">
        <v>1</v>
      </c>
      <c r="C37" s="9">
        <v>0.92307692307692313</v>
      </c>
      <c r="D37" s="9" t="str">
        <f ca="1">IF(A37&lt;=$F$1,HLOOKUP(A37,ejecutado!$J$1:$AZ$30,3,FALSE),"")</f>
        <v/>
      </c>
    </row>
    <row r="38" spans="1:4" x14ac:dyDescent="0.3">
      <c r="A38" s="2">
        <v>45713</v>
      </c>
      <c r="B38">
        <v>1</v>
      </c>
      <c r="C38" s="9">
        <v>0.93846153846153846</v>
      </c>
      <c r="D38" s="9" t="str">
        <f ca="1">IF(A38&lt;=$F$1,HLOOKUP(A38,ejecutado!$J$1:$AZ$30,3,FALSE),"")</f>
        <v/>
      </c>
    </row>
    <row r="39" spans="1:4" x14ac:dyDescent="0.3">
      <c r="A39" s="2">
        <v>45714</v>
      </c>
      <c r="B39">
        <v>1</v>
      </c>
      <c r="C39" s="9">
        <v>0.9538461538461539</v>
      </c>
      <c r="D39" s="9" t="str">
        <f ca="1">IF(A39&lt;=$F$1,HLOOKUP(A39,ejecutado!$J$1:$AZ$30,3,FALSE),"")</f>
        <v/>
      </c>
    </row>
    <row r="40" spans="1:4" x14ac:dyDescent="0.3">
      <c r="A40" s="2">
        <v>45715</v>
      </c>
      <c r="B40">
        <v>1</v>
      </c>
      <c r="C40" s="9">
        <v>0.96923076923076934</v>
      </c>
      <c r="D40" s="9" t="str">
        <f ca="1">IF(A40&lt;=$F$1,HLOOKUP(A40,ejecutado!$J$1:$AZ$30,3,FALSE),"")</f>
        <v/>
      </c>
    </row>
    <row r="41" spans="1:4" x14ac:dyDescent="0.3">
      <c r="A41" s="2">
        <v>45716</v>
      </c>
      <c r="B41">
        <v>1</v>
      </c>
      <c r="C41" s="9">
        <v>0.98461538461538467</v>
      </c>
      <c r="D41" s="9" t="str">
        <f ca="1">IF(A41&lt;=$F$1,HLOOKUP(A41,ejecutado!$J$1:$AZ$30,3,FALSE),"")</f>
        <v/>
      </c>
    </row>
    <row r="42" spans="1:4" x14ac:dyDescent="0.3">
      <c r="A42" s="2">
        <v>45717</v>
      </c>
      <c r="B42">
        <v>1</v>
      </c>
      <c r="C42" s="9">
        <v>1</v>
      </c>
      <c r="D42" s="9" t="str">
        <f ca="1">IF(A42&lt;=$F$1,HLOOKUP(A42,ejecutado!$J$1:$AZ$30,3,FALSE),"")</f>
        <v/>
      </c>
    </row>
    <row r="43" spans="1:4" x14ac:dyDescent="0.3">
      <c r="A43" s="2">
        <v>45718</v>
      </c>
      <c r="B43">
        <v>1</v>
      </c>
      <c r="C43" s="9">
        <v>1</v>
      </c>
      <c r="D43" s="9" t="str">
        <f ca="1">IF(A43&lt;=$F$1,HLOOKUP(A43,ejecutado!$J$1:$AZ$30,3,FALSE),"")</f>
        <v/>
      </c>
    </row>
    <row r="44" spans="1:4" x14ac:dyDescent="0.3">
      <c r="A44" s="2">
        <v>45719</v>
      </c>
      <c r="B44">
        <v>1</v>
      </c>
      <c r="C44" s="9">
        <v>1</v>
      </c>
      <c r="D44" s="9" t="str">
        <f ca="1">IF(A44&lt;=$F$1,HLOOKUP(A44,ejecutado!$J$1:$AZ$30,3,FALSE),"")</f>
        <v/>
      </c>
    </row>
    <row r="45" spans="1:4" x14ac:dyDescent="0.3">
      <c r="A45" s="2">
        <v>45687</v>
      </c>
      <c r="B45">
        <v>2</v>
      </c>
      <c r="C45" s="9">
        <v>0</v>
      </c>
      <c r="D45" s="9">
        <f ca="1">IF(A45&lt;=$F$1,HLOOKUP(A45,ejecutado!$J$1:$AZ$30,11,FALSE),"")</f>
        <v>0</v>
      </c>
    </row>
    <row r="46" spans="1:4" x14ac:dyDescent="0.3">
      <c r="A46" s="2">
        <v>45688</v>
      </c>
      <c r="B46">
        <v>2</v>
      </c>
      <c r="C46" s="9">
        <v>3.2258064516129031E-2</v>
      </c>
      <c r="D46" s="9">
        <f ca="1">IF(A46&lt;=$F$1,HLOOKUP(A46,ejecutado!$J$1:$AZ$30,11,FALSE),"")</f>
        <v>9.6774193548387101E-3</v>
      </c>
    </row>
    <row r="47" spans="1:4" x14ac:dyDescent="0.3">
      <c r="A47" s="2">
        <v>45689</v>
      </c>
      <c r="B47">
        <v>2</v>
      </c>
      <c r="C47" s="9">
        <v>6.4516129032258063E-2</v>
      </c>
      <c r="D47" s="9">
        <f ca="1">IF(A47&lt;=$F$1,HLOOKUP(A47,ejecutado!$J$1:$AZ$30,11,FALSE),"")</f>
        <v>1.935483870967742E-2</v>
      </c>
    </row>
    <row r="48" spans="1:4" x14ac:dyDescent="0.3">
      <c r="A48" s="2">
        <v>45690</v>
      </c>
      <c r="B48">
        <v>2</v>
      </c>
      <c r="C48" s="9">
        <v>9.6774193548387094E-2</v>
      </c>
      <c r="D48" s="9">
        <f ca="1">IF(A48&lt;=$F$1,HLOOKUP(A48,ejecutado!$J$1:$AZ$30,11,FALSE),"")</f>
        <v>3.3870967741935487E-2</v>
      </c>
    </row>
    <row r="49" spans="1:4" x14ac:dyDescent="0.3">
      <c r="A49" s="2">
        <v>45691</v>
      </c>
      <c r="B49">
        <v>2</v>
      </c>
      <c r="C49" s="9">
        <v>0.13306451612903225</v>
      </c>
      <c r="D49" s="9">
        <f ca="1">IF(A49&lt;=$F$1,HLOOKUP(A49,ejecutado!$J$1:$AZ$30,11,FALSE),"")</f>
        <v>5.8064516129032261E-2</v>
      </c>
    </row>
    <row r="50" spans="1:4" x14ac:dyDescent="0.3">
      <c r="A50" s="2">
        <v>45692</v>
      </c>
      <c r="B50">
        <v>2</v>
      </c>
      <c r="C50" s="9">
        <v>0.16935483870967744</v>
      </c>
      <c r="D50" s="9">
        <f ca="1">IF(A50&lt;=$F$1,HLOOKUP(A50,ejecutado!$J$1:$AZ$30,11,FALSE),"")</f>
        <v>7.7419354838709681E-2</v>
      </c>
    </row>
    <row r="51" spans="1:4" x14ac:dyDescent="0.3">
      <c r="A51" s="2">
        <v>45693</v>
      </c>
      <c r="B51">
        <v>2</v>
      </c>
      <c r="C51" s="9">
        <v>0.20564516129032259</v>
      </c>
      <c r="D51" s="9">
        <f ca="1">IF(A51&lt;=$F$1,HLOOKUP(A51,ejecutado!$J$1:$AZ$30,11,FALSE),"")</f>
        <v>0.11612903225806452</v>
      </c>
    </row>
    <row r="52" spans="1:4" x14ac:dyDescent="0.3">
      <c r="A52" s="2">
        <v>45694</v>
      </c>
      <c r="B52">
        <v>2</v>
      </c>
      <c r="C52" s="9">
        <v>0.24193548387096775</v>
      </c>
      <c r="D52" s="9">
        <f ca="1">IF(A52&lt;=$F$1,HLOOKUP(A52,ejecutado!$J$1:$AZ$30,11,FALSE),"")</f>
        <v>0.18387096774193551</v>
      </c>
    </row>
    <row r="53" spans="1:4" x14ac:dyDescent="0.3">
      <c r="A53" s="2">
        <v>45695</v>
      </c>
      <c r="B53">
        <v>2</v>
      </c>
      <c r="C53" s="9">
        <v>0.29032258064516131</v>
      </c>
      <c r="D53" s="9">
        <f ca="1">IF(A53&lt;=$F$1,HLOOKUP(A53,ejecutado!$J$1:$AZ$30,11,FALSE),"")</f>
        <v>0.24677419354838712</v>
      </c>
    </row>
    <row r="54" spans="1:4" x14ac:dyDescent="0.3">
      <c r="A54" s="2">
        <v>45696</v>
      </c>
      <c r="B54">
        <v>2</v>
      </c>
      <c r="C54" s="9">
        <v>0.33870967741935487</v>
      </c>
      <c r="D54" s="9">
        <f ca="1">IF(A54&lt;=$F$1,HLOOKUP(A54,ejecutado!$J$1:$AZ$30,11,FALSE),"")</f>
        <v>0.35806451612903228</v>
      </c>
    </row>
    <row r="55" spans="1:4" x14ac:dyDescent="0.3">
      <c r="A55" s="2">
        <v>45697</v>
      </c>
      <c r="B55">
        <v>2</v>
      </c>
      <c r="C55" s="9">
        <v>0.38709677419354838</v>
      </c>
      <c r="D55" s="9">
        <f ca="1">IF(A55&lt;=$F$1,HLOOKUP(A55,ejecutado!$J$1:$AZ$30,11,FALSE),"")</f>
        <v>0.41177419354838712</v>
      </c>
    </row>
    <row r="56" spans="1:4" x14ac:dyDescent="0.3">
      <c r="A56" s="2">
        <v>45698</v>
      </c>
      <c r="B56">
        <v>2</v>
      </c>
      <c r="C56" s="9">
        <v>0.43548387096774194</v>
      </c>
      <c r="D56" s="9">
        <f ca="1">IF(A56&lt;=$F$1,HLOOKUP(A56,ejecutado!$J$1:$AZ$30,11,FALSE),"")</f>
        <v>0.49548387096774194</v>
      </c>
    </row>
    <row r="57" spans="1:4" x14ac:dyDescent="0.3">
      <c r="A57" s="2">
        <v>45699</v>
      </c>
      <c r="B57">
        <v>2</v>
      </c>
      <c r="C57" s="9">
        <v>0.4838709677419355</v>
      </c>
      <c r="D57" s="9">
        <f ca="1">IF(A57&lt;=$F$1,HLOOKUP(A57,ejecutado!$J$1:$AZ$30,11,FALSE),"")</f>
        <v>0.57290322580645159</v>
      </c>
    </row>
    <row r="58" spans="1:4" x14ac:dyDescent="0.3">
      <c r="A58" s="2">
        <v>45700</v>
      </c>
      <c r="B58">
        <v>2</v>
      </c>
      <c r="C58" s="9">
        <v>0.532258064516129</v>
      </c>
      <c r="D58" s="9">
        <f ca="1">IF(A58&lt;=$F$1,HLOOKUP(A58,ejecutado!$J$1:$AZ$30,11,FALSE),"")</f>
        <v>0.59225806451612906</v>
      </c>
    </row>
    <row r="59" spans="1:4" x14ac:dyDescent="0.3">
      <c r="A59" s="2">
        <v>45701</v>
      </c>
      <c r="B59">
        <v>2</v>
      </c>
      <c r="C59" s="9">
        <v>0.58064516129032251</v>
      </c>
      <c r="D59" s="9">
        <f ca="1">IF(A59&lt;=$F$1,HLOOKUP(A59,ejecutado!$J$1:$AZ$30,11,FALSE),"")</f>
        <v>0.61161290322580653</v>
      </c>
    </row>
    <row r="60" spans="1:4" x14ac:dyDescent="0.3">
      <c r="A60" s="2">
        <v>45702</v>
      </c>
      <c r="B60">
        <v>2</v>
      </c>
      <c r="C60" s="9">
        <v>0.62903225806451613</v>
      </c>
      <c r="D60" s="9">
        <f ca="1">IF(A60&lt;=$F$1,HLOOKUP(A60,ejecutado!$J$1:$AZ$30,11,FALSE),"")</f>
        <v>0.62903225806451624</v>
      </c>
    </row>
    <row r="61" spans="1:4" x14ac:dyDescent="0.3">
      <c r="A61" s="2">
        <v>45703</v>
      </c>
      <c r="B61">
        <v>2</v>
      </c>
      <c r="C61" s="9">
        <v>0.66129032258064513</v>
      </c>
      <c r="D61" s="9">
        <f ca="1">IF(A61&lt;=$F$1,HLOOKUP(A61,ejecutado!$J$1:$AZ$30,11,FALSE),"")</f>
        <v>0.63935483870967758</v>
      </c>
    </row>
    <row r="62" spans="1:4" x14ac:dyDescent="0.3">
      <c r="A62" s="2">
        <v>45704</v>
      </c>
      <c r="B62">
        <v>2</v>
      </c>
      <c r="C62" s="9">
        <v>0.69354838709677424</v>
      </c>
      <c r="D62" s="9">
        <f ca="1">IF(A62&lt;=$F$1,HLOOKUP(A62,ejecutado!$J$1:$AZ$30,11,FALSE),"")</f>
        <v>0.64838709677419371</v>
      </c>
    </row>
    <row r="63" spans="1:4" x14ac:dyDescent="0.3">
      <c r="A63" s="2">
        <v>45705</v>
      </c>
      <c r="B63">
        <v>2</v>
      </c>
      <c r="C63" s="9">
        <v>0.73118279569892475</v>
      </c>
      <c r="D63" s="9">
        <f ca="1">IF(A63&lt;=$F$1,HLOOKUP(A63,ejecutado!$J$1:$AZ$30,11,FALSE),"")</f>
        <v>0.66000000000000014</v>
      </c>
    </row>
    <row r="64" spans="1:4" x14ac:dyDescent="0.3">
      <c r="A64" s="2">
        <v>45706</v>
      </c>
      <c r="B64">
        <v>2</v>
      </c>
      <c r="C64" s="9">
        <v>0.76881720430107525</v>
      </c>
      <c r="D64" s="9">
        <f ca="1">IF(A64&lt;=$F$1,HLOOKUP(A64,ejecutado!$J$1:$AZ$30,11,FALSE),"")</f>
        <v>0.66451612903225821</v>
      </c>
    </row>
    <row r="65" spans="1:4" x14ac:dyDescent="0.3">
      <c r="A65" s="2">
        <v>45707</v>
      </c>
      <c r="B65">
        <v>2</v>
      </c>
      <c r="C65" s="9">
        <v>0.80645161290322587</v>
      </c>
      <c r="D65" s="9">
        <f ca="1">IF(A65&lt;=$F$1,HLOOKUP(A65,ejecutado!$J$1:$AZ$30,11,FALSE),"")</f>
        <v>0.67032258064516148</v>
      </c>
    </row>
    <row r="66" spans="1:4" x14ac:dyDescent="0.3">
      <c r="A66" s="2">
        <v>45708</v>
      </c>
      <c r="B66">
        <v>2</v>
      </c>
      <c r="C66" s="9">
        <v>0.84516129032258069</v>
      </c>
      <c r="D66" s="9">
        <f ca="1">IF(A66&lt;=$F$1,HLOOKUP(A66,ejecutado!$J$1:$AZ$30,11,FALSE),"")</f>
        <v>0.67161290322580669</v>
      </c>
    </row>
    <row r="67" spans="1:4" x14ac:dyDescent="0.3">
      <c r="A67" s="2">
        <v>45709</v>
      </c>
      <c r="B67">
        <v>2</v>
      </c>
      <c r="C67" s="9">
        <v>0.88387096774193552</v>
      </c>
      <c r="D67" s="9" t="str">
        <f ca="1">IF(A67&lt;=$F$1,HLOOKUP(A67,ejecutado!$J$1:$AZ$30,11,FALSE),"")</f>
        <v/>
      </c>
    </row>
    <row r="68" spans="1:4" x14ac:dyDescent="0.3">
      <c r="A68" s="2">
        <v>45710</v>
      </c>
      <c r="B68">
        <v>2</v>
      </c>
      <c r="C68" s="9">
        <v>0.92258064516129035</v>
      </c>
      <c r="D68" s="9" t="str">
        <f ca="1">IF(A68&lt;=$F$1,HLOOKUP(A68,ejecutado!$J$1:$AZ$30,11,FALSE),"")</f>
        <v/>
      </c>
    </row>
    <row r="69" spans="1:4" x14ac:dyDescent="0.3">
      <c r="A69" s="2">
        <v>45711</v>
      </c>
      <c r="B69">
        <v>2</v>
      </c>
      <c r="C69" s="9">
        <v>0.96129032258064528</v>
      </c>
      <c r="D69" s="9" t="str">
        <f ca="1">IF(A69&lt;=$F$1,HLOOKUP(A69,ejecutado!$J$1:$AZ$30,11,FALSE),"")</f>
        <v/>
      </c>
    </row>
    <row r="70" spans="1:4" x14ac:dyDescent="0.3">
      <c r="A70" s="2">
        <v>45712</v>
      </c>
      <c r="B70">
        <v>2</v>
      </c>
      <c r="C70" s="9">
        <v>1</v>
      </c>
      <c r="D70" s="9" t="str">
        <f ca="1">IF(A70&lt;=$F$1,HLOOKUP(A70,ejecutado!$J$1:$AZ$30,11,FALSE),"")</f>
        <v/>
      </c>
    </row>
    <row r="71" spans="1:4" x14ac:dyDescent="0.3">
      <c r="A71" s="2">
        <v>45692</v>
      </c>
      <c r="B71">
        <v>3</v>
      </c>
      <c r="C71" s="9">
        <v>0</v>
      </c>
      <c r="D71" s="9">
        <f ca="1">IF(A71&lt;=$F$1,HLOOKUP(A71,ejecutado!$J$1:$AZ$30,18,FALSE),"")</f>
        <v>0</v>
      </c>
    </row>
    <row r="72" spans="1:4" x14ac:dyDescent="0.3">
      <c r="A72" s="2">
        <v>45693</v>
      </c>
      <c r="B72">
        <v>3</v>
      </c>
      <c r="C72" s="9">
        <v>1.8867924528301886E-2</v>
      </c>
      <c r="D72" s="9">
        <f ca="1">IF(A72&lt;=$F$1,HLOOKUP(A72,ejecutado!$J$1:$AZ$30,18,FALSE),"")</f>
        <v>5.6603773584905665E-3</v>
      </c>
    </row>
    <row r="73" spans="1:4" x14ac:dyDescent="0.3">
      <c r="A73" s="2">
        <v>45694</v>
      </c>
      <c r="B73">
        <v>3</v>
      </c>
      <c r="C73" s="9">
        <v>3.7735849056603772E-2</v>
      </c>
      <c r="D73" s="9">
        <f ca="1">IF(A73&lt;=$F$1,HLOOKUP(A73,ejecutado!$J$1:$AZ$30,18,FALSE),"")</f>
        <v>1.1320754716981133E-2</v>
      </c>
    </row>
    <row r="74" spans="1:4" x14ac:dyDescent="0.3">
      <c r="A74" s="2">
        <v>45695</v>
      </c>
      <c r="B74">
        <v>3</v>
      </c>
      <c r="C74" s="9">
        <v>5.6603773584905662E-2</v>
      </c>
      <c r="D74" s="9">
        <f ca="1">IF(A74&lt;=$F$1,HLOOKUP(A74,ejecutado!$J$1:$AZ$30,18,FALSE),"")</f>
        <v>1.9811320754716984E-2</v>
      </c>
    </row>
    <row r="75" spans="1:4" x14ac:dyDescent="0.3">
      <c r="A75" s="2">
        <v>45696</v>
      </c>
      <c r="B75">
        <v>3</v>
      </c>
      <c r="C75" s="9">
        <v>9.9730458221024249E-2</v>
      </c>
      <c r="D75" s="9">
        <f ca="1">IF(A75&lt;=$F$1,HLOOKUP(A75,ejecutado!$J$1:$AZ$30,18,FALSE),"")</f>
        <v>3.3962264150943403E-2</v>
      </c>
    </row>
    <row r="76" spans="1:4" x14ac:dyDescent="0.3">
      <c r="A76" s="2">
        <v>45697</v>
      </c>
      <c r="B76">
        <v>3</v>
      </c>
      <c r="C76" s="9">
        <v>0.14285714285714285</v>
      </c>
      <c r="D76" s="9">
        <f ca="1">IF(A76&lt;=$F$1,HLOOKUP(A76,ejecutado!$J$1:$AZ$30,18,FALSE),"")</f>
        <v>4.5283018867924532E-2</v>
      </c>
    </row>
    <row r="77" spans="1:4" x14ac:dyDescent="0.3">
      <c r="A77" s="2">
        <v>45698</v>
      </c>
      <c r="B77">
        <v>3</v>
      </c>
      <c r="C77" s="9">
        <v>0.18598382749326142</v>
      </c>
      <c r="D77" s="9">
        <f ca="1">IF(A77&lt;=$F$1,HLOOKUP(A77,ejecutado!$J$1:$AZ$30,18,FALSE),"")</f>
        <v>0.11132075471698114</v>
      </c>
    </row>
    <row r="78" spans="1:4" x14ac:dyDescent="0.3">
      <c r="A78" s="2">
        <v>45699</v>
      </c>
      <c r="B78">
        <v>3</v>
      </c>
      <c r="C78" s="9">
        <v>0.22911051212938005</v>
      </c>
      <c r="D78" s="9">
        <f ca="1">IF(A78&lt;=$F$1,HLOOKUP(A78,ejecutado!$J$1:$AZ$30,18,FALSE),"")</f>
        <v>0.23773584905660378</v>
      </c>
    </row>
    <row r="79" spans="1:4" x14ac:dyDescent="0.3">
      <c r="A79" s="2">
        <v>45700</v>
      </c>
      <c r="B79">
        <v>3</v>
      </c>
      <c r="C79" s="9">
        <v>0.27223719676549862</v>
      </c>
      <c r="D79" s="9">
        <f ca="1">IF(A79&lt;=$F$1,HLOOKUP(A79,ejecutado!$J$1:$AZ$30,18,FALSE),"")</f>
        <v>0.29150943396226414</v>
      </c>
    </row>
    <row r="80" spans="1:4" x14ac:dyDescent="0.3">
      <c r="A80" s="2">
        <v>45701</v>
      </c>
      <c r="B80">
        <v>3</v>
      </c>
      <c r="C80" s="9">
        <v>0.3153638814016172</v>
      </c>
      <c r="D80" s="9">
        <f ca="1">IF(A80&lt;=$F$1,HLOOKUP(A80,ejecutado!$J$1:$AZ$30,18,FALSE),"")</f>
        <v>0.36886792452830186</v>
      </c>
    </row>
    <row r="81" spans="1:4" x14ac:dyDescent="0.3">
      <c r="A81" s="2">
        <v>45702</v>
      </c>
      <c r="B81">
        <v>3</v>
      </c>
      <c r="C81" s="9">
        <v>0.35849056603773582</v>
      </c>
      <c r="D81" s="9">
        <f ca="1">IF(A81&lt;=$F$1,HLOOKUP(A81,ejecutado!$J$1:$AZ$30,18,FALSE),"")</f>
        <v>0.40660377358490563</v>
      </c>
    </row>
    <row r="82" spans="1:4" x14ac:dyDescent="0.3">
      <c r="A82" s="2">
        <v>45703</v>
      </c>
      <c r="B82">
        <v>3</v>
      </c>
      <c r="C82" s="9">
        <v>0.39622641509433959</v>
      </c>
      <c r="D82" s="9">
        <f ca="1">IF(A82&lt;=$F$1,HLOOKUP(A82,ejecutado!$J$1:$AZ$30,18,FALSE),"")</f>
        <v>0.46358490566037736</v>
      </c>
    </row>
    <row r="83" spans="1:4" x14ac:dyDescent="0.3">
      <c r="A83" s="2">
        <v>45704</v>
      </c>
      <c r="B83">
        <v>3</v>
      </c>
      <c r="C83" s="9">
        <v>0.43396226415094341</v>
      </c>
      <c r="D83" s="9">
        <f ca="1">IF(A83&lt;=$F$1,HLOOKUP(A83,ejecutado!$J$1:$AZ$30,18,FALSE),"")</f>
        <v>0.51981132075471703</v>
      </c>
    </row>
    <row r="84" spans="1:4" x14ac:dyDescent="0.3">
      <c r="A84" s="2">
        <v>45705</v>
      </c>
      <c r="B84">
        <v>3</v>
      </c>
      <c r="C84" s="9">
        <v>0.47169811320754718</v>
      </c>
      <c r="D84" s="9">
        <f ca="1">IF(A84&lt;=$F$1,HLOOKUP(A84,ejecutado!$J$1:$AZ$30,18,FALSE),"")</f>
        <v>0.5405660377358491</v>
      </c>
    </row>
    <row r="85" spans="1:4" x14ac:dyDescent="0.3">
      <c r="A85" s="2">
        <v>45706</v>
      </c>
      <c r="B85">
        <v>3</v>
      </c>
      <c r="C85" s="9">
        <v>0.50943396226415094</v>
      </c>
      <c r="D85" s="9">
        <f ca="1">IF(A85&lt;=$F$1,HLOOKUP(A85,ejecutado!$J$1:$AZ$30,18,FALSE),"")</f>
        <v>0.56509433962264155</v>
      </c>
    </row>
    <row r="86" spans="1:4" x14ac:dyDescent="0.3">
      <c r="A86" s="2">
        <v>45707</v>
      </c>
      <c r="B86">
        <v>3</v>
      </c>
      <c r="C86" s="9">
        <v>0.54716981132075471</v>
      </c>
      <c r="D86" s="9">
        <f ca="1">IF(A86&lt;=$F$1,HLOOKUP(A86,ejecutado!$J$1:$AZ$30,18,FALSE),"")</f>
        <v>0.57358490566037745</v>
      </c>
    </row>
    <row r="87" spans="1:4" x14ac:dyDescent="0.3">
      <c r="A87" s="2">
        <v>45708</v>
      </c>
      <c r="B87">
        <v>3</v>
      </c>
      <c r="C87" s="9">
        <v>0.62264150943396224</v>
      </c>
      <c r="D87" s="9">
        <f ca="1">IF(A87&lt;=$F$1,HLOOKUP(A87,ejecutado!$J$1:$AZ$30,18,FALSE),"")</f>
        <v>0.57358490566037745</v>
      </c>
    </row>
    <row r="88" spans="1:4" x14ac:dyDescent="0.3">
      <c r="A88" s="2">
        <v>45709</v>
      </c>
      <c r="B88">
        <v>3</v>
      </c>
      <c r="C88" s="9">
        <v>0.69811320754716988</v>
      </c>
      <c r="D88" s="9" t="str">
        <f ca="1">IF(A88&lt;=$F$1,HLOOKUP(A88,ejecutado!$J$1:$AZ$30,18,FALSE),"")</f>
        <v/>
      </c>
    </row>
    <row r="89" spans="1:4" x14ac:dyDescent="0.3">
      <c r="A89" s="2">
        <v>45710</v>
      </c>
      <c r="B89">
        <v>3</v>
      </c>
      <c r="C89" s="9">
        <v>0.77358490566037741</v>
      </c>
      <c r="D89" s="9" t="str">
        <f ca="1">IF(A89&lt;=$F$1,HLOOKUP(A89,ejecutado!$J$1:$AZ$30,18,FALSE),"")</f>
        <v/>
      </c>
    </row>
    <row r="90" spans="1:4" x14ac:dyDescent="0.3">
      <c r="A90" s="2">
        <v>45711</v>
      </c>
      <c r="B90">
        <v>3</v>
      </c>
      <c r="C90" s="9">
        <v>0.84905660377358494</v>
      </c>
      <c r="D90" s="9" t="str">
        <f ca="1">IF(A90&lt;=$F$1,HLOOKUP(A90,ejecutado!$J$1:$AZ$30,18,FALSE),"")</f>
        <v/>
      </c>
    </row>
    <row r="91" spans="1:4" x14ac:dyDescent="0.3">
      <c r="A91" s="2">
        <v>45712</v>
      </c>
      <c r="B91">
        <v>3</v>
      </c>
      <c r="C91" s="9">
        <v>0.92452830188679247</v>
      </c>
      <c r="D91" s="9" t="str">
        <f ca="1">IF(A91&lt;=$F$1,HLOOKUP(A91,ejecutado!$J$1:$AZ$30,18,FALSE),"")</f>
        <v/>
      </c>
    </row>
    <row r="92" spans="1:4" x14ac:dyDescent="0.3">
      <c r="A92" s="2">
        <v>45713</v>
      </c>
      <c r="B92">
        <v>3</v>
      </c>
      <c r="C92" s="9">
        <v>0.96226415094339623</v>
      </c>
      <c r="D92" s="9" t="str">
        <f ca="1">IF(A92&lt;=$F$1,HLOOKUP(A92,ejecutado!$J$1:$AZ$30,18,FALSE),"")</f>
        <v/>
      </c>
    </row>
    <row r="93" spans="1:4" x14ac:dyDescent="0.3">
      <c r="A93" s="2">
        <v>45714</v>
      </c>
      <c r="B93">
        <v>3</v>
      </c>
      <c r="C93" s="9">
        <v>1</v>
      </c>
      <c r="D93" s="9" t="str">
        <f ca="1">IF(A93&lt;=$F$1,HLOOKUP(A93,ejecutado!$J$1:$AZ$30,18,FALSE),"")</f>
        <v/>
      </c>
    </row>
    <row r="94" spans="1:4" x14ac:dyDescent="0.3">
      <c r="A94" s="2">
        <v>45697</v>
      </c>
      <c r="B94">
        <v>4</v>
      </c>
      <c r="C94" s="9">
        <v>0</v>
      </c>
      <c r="D94" s="9">
        <f ca="1">IF(A94&lt;=$F$1,HLOOKUP(A94,ejecutado!$J$1:$AZ$30,24,FALSE),"")</f>
        <v>7.4074074074074077E-3</v>
      </c>
    </row>
    <row r="95" spans="1:4" x14ac:dyDescent="0.3">
      <c r="A95" s="2">
        <v>45698</v>
      </c>
      <c r="B95">
        <v>4</v>
      </c>
      <c r="C95" s="9">
        <v>3.7037037037037035E-2</v>
      </c>
      <c r="D95" s="9">
        <f ca="1">IF(A95&lt;=$F$1,HLOOKUP(A95,ejecutado!$J$1:$AZ$30,24,FALSE),"")</f>
        <v>1.4814814814814815E-2</v>
      </c>
    </row>
    <row r="96" spans="1:4" x14ac:dyDescent="0.3">
      <c r="A96" s="2">
        <v>45699</v>
      </c>
      <c r="B96">
        <v>4</v>
      </c>
      <c r="C96" s="9">
        <v>7.407407407407407E-2</v>
      </c>
      <c r="D96" s="9">
        <f ca="1">IF(A96&lt;=$F$1,HLOOKUP(A96,ejecutado!$J$1:$AZ$30,24,FALSE),"")</f>
        <v>2.5925925925925925E-2</v>
      </c>
    </row>
    <row r="97" spans="1:4" x14ac:dyDescent="0.3">
      <c r="A97" s="2">
        <v>45700</v>
      </c>
      <c r="B97">
        <v>4</v>
      </c>
      <c r="C97" s="9">
        <v>0.12345679012345678</v>
      </c>
      <c r="D97" s="9">
        <f ca="1">IF(A97&lt;=$F$1,HLOOKUP(A97,ejecutado!$J$1:$AZ$30,24,FALSE),"")</f>
        <v>4.4444444444444439E-2</v>
      </c>
    </row>
    <row r="98" spans="1:4" x14ac:dyDescent="0.3">
      <c r="A98" s="2">
        <v>45701</v>
      </c>
      <c r="B98">
        <v>4</v>
      </c>
      <c r="C98" s="9">
        <v>0.1728395061728395</v>
      </c>
      <c r="D98" s="9">
        <f ca="1">IF(A98&lt;=$F$1,HLOOKUP(A98,ejecutado!$J$1:$AZ$30,24,FALSE),"")</f>
        <v>5.9259259259259255E-2</v>
      </c>
    </row>
    <row r="99" spans="1:4" x14ac:dyDescent="0.3">
      <c r="A99" s="2">
        <v>45702</v>
      </c>
      <c r="B99">
        <v>4</v>
      </c>
      <c r="C99" s="9">
        <v>0.22222222222222221</v>
      </c>
      <c r="D99" s="9">
        <f ca="1">IF(A99&lt;=$F$1,HLOOKUP(A99,ejecutado!$J$1:$AZ$30,24,FALSE),"")</f>
        <v>9.6296296296296297E-2</v>
      </c>
    </row>
    <row r="100" spans="1:4" x14ac:dyDescent="0.3">
      <c r="A100" s="2">
        <v>45703</v>
      </c>
      <c r="B100">
        <v>4</v>
      </c>
      <c r="C100" s="9">
        <v>0.29629629629629628</v>
      </c>
      <c r="D100" s="9">
        <f ca="1">IF(A100&lt;=$F$1,HLOOKUP(A100,ejecutado!$J$1:$AZ$30,24,FALSE),"")</f>
        <v>0.16296296296296298</v>
      </c>
    </row>
    <row r="101" spans="1:4" x14ac:dyDescent="0.3">
      <c r="A101" s="2">
        <v>45704</v>
      </c>
      <c r="B101">
        <v>4</v>
      </c>
      <c r="C101" s="9">
        <v>0.37037037037037035</v>
      </c>
      <c r="D101" s="9">
        <f ca="1">IF(A101&lt;=$F$1,HLOOKUP(A101,ejecutado!$J$1:$AZ$30,24,FALSE),"")</f>
        <v>0.22407407407407409</v>
      </c>
    </row>
    <row r="102" spans="1:4" x14ac:dyDescent="0.3">
      <c r="A102" s="2">
        <v>45705</v>
      </c>
      <c r="B102">
        <v>4</v>
      </c>
      <c r="C102" s="9">
        <v>0.44444444444444442</v>
      </c>
      <c r="D102" s="9">
        <f ca="1">IF(A102&lt;=$F$1,HLOOKUP(A102,ejecutado!$J$1:$AZ$30,24,FALSE),"")</f>
        <v>0.33148148148148149</v>
      </c>
    </row>
    <row r="103" spans="1:4" x14ac:dyDescent="0.3">
      <c r="A103" s="2">
        <v>45706</v>
      </c>
      <c r="B103">
        <v>4</v>
      </c>
      <c r="C103" s="9">
        <v>0.51851851851851849</v>
      </c>
      <c r="D103" s="9">
        <f ca="1">IF(A103&lt;=$F$1,HLOOKUP(A103,ejecutado!$J$1:$AZ$30,24,FALSE),"")</f>
        <v>0.3833333333333333</v>
      </c>
    </row>
    <row r="104" spans="1:4" x14ac:dyDescent="0.3">
      <c r="A104" s="2">
        <v>45707</v>
      </c>
      <c r="B104">
        <v>4</v>
      </c>
      <c r="C104" s="9">
        <v>0.59259259259259256</v>
      </c>
      <c r="D104" s="9">
        <f ca="1">IF(A104&lt;=$F$1,HLOOKUP(A104,ejecutado!$J$1:$AZ$30,24,FALSE),"")</f>
        <v>0.46407407407407403</v>
      </c>
    </row>
    <row r="105" spans="1:4" x14ac:dyDescent="0.3">
      <c r="A105" s="2">
        <v>45708</v>
      </c>
      <c r="B105">
        <v>4</v>
      </c>
      <c r="C105" s="9">
        <v>0.69135802469135799</v>
      </c>
      <c r="D105" s="9">
        <f ca="1">IF(A105&lt;=$F$1,HLOOKUP(A105,ejecutado!$J$1:$AZ$30,24,FALSE),"")</f>
        <v>0.50111111111111106</v>
      </c>
    </row>
    <row r="106" spans="1:4" x14ac:dyDescent="0.3">
      <c r="A106" s="2">
        <v>45709</v>
      </c>
      <c r="B106">
        <v>4</v>
      </c>
      <c r="C106" s="9">
        <v>0.79012345679012341</v>
      </c>
      <c r="D106" s="9" t="str">
        <f ca="1">IF(A106&lt;=$F$1,HLOOKUP(A106,ejecutado!$J$1:$AZ$30,24,FALSE),"")</f>
        <v/>
      </c>
    </row>
    <row r="107" spans="1:4" x14ac:dyDescent="0.3">
      <c r="A107" s="2">
        <v>45710</v>
      </c>
      <c r="B107">
        <v>4</v>
      </c>
      <c r="C107" s="9">
        <v>0.88888888888888884</v>
      </c>
      <c r="D107" s="9" t="str">
        <f ca="1">IF(A107&lt;=$F$1,HLOOKUP(A107,ejecutado!$J$1:$AZ$30,24,FALSE),"")</f>
        <v/>
      </c>
    </row>
    <row r="108" spans="1:4" x14ac:dyDescent="0.3">
      <c r="A108" s="2">
        <v>45711</v>
      </c>
      <c r="B108">
        <v>4</v>
      </c>
      <c r="C108" s="9">
        <v>0.94444444444444442</v>
      </c>
      <c r="D108" s="9" t="str">
        <f ca="1">IF(A108&lt;=$F$1,HLOOKUP(A108,ejecutado!$J$1:$AZ$30,24,FALSE),"")</f>
        <v/>
      </c>
    </row>
    <row r="109" spans="1:4" x14ac:dyDescent="0.3">
      <c r="A109" s="2">
        <v>45712</v>
      </c>
      <c r="B109">
        <v>4</v>
      </c>
      <c r="C109" s="9">
        <v>1</v>
      </c>
      <c r="D109" s="9" t="str">
        <f ca="1">IF(A109&lt;=$F$1,HLOOKUP(A109,ejecutado!$J$1:$AZ$30,24,FALSE),"")</f>
        <v/>
      </c>
    </row>
    <row r="110" spans="1:4" x14ac:dyDescent="0.3">
      <c r="A110" s="2">
        <v>45702</v>
      </c>
      <c r="B110">
        <v>5</v>
      </c>
      <c r="C110" s="9">
        <v>0</v>
      </c>
      <c r="D110" s="9">
        <f ca="1">IF(A110&lt;=$F$1,HLOOKUP(A110,ejecutado!$J$1:$AZ$30,30,FALSE),"")</f>
        <v>0</v>
      </c>
    </row>
    <row r="111" spans="1:4" x14ac:dyDescent="0.3">
      <c r="A111" s="2">
        <v>45703</v>
      </c>
      <c r="B111">
        <v>5</v>
      </c>
      <c r="C111" s="9">
        <v>2.222222222222222E-2</v>
      </c>
      <c r="D111" s="9">
        <f ca="1">IF(A111&lt;=$F$1,HLOOKUP(A111,ejecutado!$J$1:$AZ$30,30,FALSE),"")</f>
        <v>6.6666666666666671E-3</v>
      </c>
    </row>
    <row r="112" spans="1:4" x14ac:dyDescent="0.3">
      <c r="A112" s="2">
        <v>45704</v>
      </c>
      <c r="B112">
        <v>5</v>
      </c>
      <c r="C112" s="9">
        <v>4.4444444444444439E-2</v>
      </c>
      <c r="D112" s="9">
        <f ca="1">IF(A112&lt;=$F$1,HLOOKUP(A112,ejecutado!$J$1:$AZ$30,30,FALSE),"")</f>
        <v>1.3333333333333334E-2</v>
      </c>
    </row>
    <row r="113" spans="1:4" x14ac:dyDescent="0.3">
      <c r="A113" s="2">
        <v>45705</v>
      </c>
      <c r="B113">
        <v>5</v>
      </c>
      <c r="C113" s="9">
        <v>6.6666666666666666E-2</v>
      </c>
      <c r="D113" s="9">
        <f ca="1">IF(A113&lt;=$F$1,HLOOKUP(A113,ejecutado!$J$1:$AZ$30,30,FALSE),"")</f>
        <v>2.3333333333333334E-2</v>
      </c>
    </row>
    <row r="114" spans="1:4" x14ac:dyDescent="0.3">
      <c r="A114" s="2">
        <v>45706</v>
      </c>
      <c r="B114">
        <v>5</v>
      </c>
      <c r="C114" s="9">
        <v>0.16666666666666669</v>
      </c>
      <c r="D114" s="9">
        <f ca="1">IF(A114&lt;=$F$1,HLOOKUP(A114,ejecutado!$J$1:$AZ$30,30,FALSE),"")</f>
        <v>0.04</v>
      </c>
    </row>
    <row r="115" spans="1:4" x14ac:dyDescent="0.3">
      <c r="A115" s="2">
        <v>45707</v>
      </c>
      <c r="B115">
        <v>5</v>
      </c>
      <c r="C115" s="9">
        <v>0.26666666666666666</v>
      </c>
      <c r="D115" s="9">
        <f ca="1">IF(A115&lt;=$F$1,HLOOKUP(A115,ejecutado!$J$1:$AZ$30,30,FALSE),"")</f>
        <v>0.05</v>
      </c>
    </row>
    <row r="116" spans="1:4" x14ac:dyDescent="0.3">
      <c r="A116" s="2">
        <v>45708</v>
      </c>
      <c r="B116">
        <v>5</v>
      </c>
      <c r="C116" s="9">
        <v>0.3666666666666667</v>
      </c>
      <c r="D116" s="9">
        <f ca="1">IF(A116&lt;=$F$1,HLOOKUP(A116,ejecutado!$J$1:$AZ$30,30,FALSE),"")</f>
        <v>7.3333333333333334E-2</v>
      </c>
    </row>
    <row r="117" spans="1:4" x14ac:dyDescent="0.3">
      <c r="A117" s="2">
        <v>45709</v>
      </c>
      <c r="B117">
        <v>5</v>
      </c>
      <c r="C117" s="9">
        <v>0.46666666666666667</v>
      </c>
      <c r="D117" s="9" t="str">
        <f ca="1">IF(A117&lt;=$F$1,HLOOKUP(A117,ejecutado!$J$1:$AZ$30,30,FALSE),"")</f>
        <v/>
      </c>
    </row>
    <row r="118" spans="1:4" x14ac:dyDescent="0.3">
      <c r="A118" s="2">
        <v>45710</v>
      </c>
      <c r="B118">
        <v>5</v>
      </c>
      <c r="C118" s="9">
        <v>0.52</v>
      </c>
      <c r="D118" s="9" t="str">
        <f ca="1">IF(A118&lt;=$F$1,HLOOKUP(A118,ejecutado!$J$1:$AZ$30,30,FALSE),"")</f>
        <v/>
      </c>
    </row>
    <row r="119" spans="1:4" x14ac:dyDescent="0.3">
      <c r="A119" s="2">
        <v>45711</v>
      </c>
      <c r="B119">
        <v>5</v>
      </c>
      <c r="C119" s="9">
        <v>0.57333333333333336</v>
      </c>
      <c r="D119" s="9" t="str">
        <f ca="1">IF(A119&lt;=$F$1,HLOOKUP(A119,ejecutado!$J$1:$AZ$30,30,FALSE),"")</f>
        <v/>
      </c>
    </row>
    <row r="120" spans="1:4" x14ac:dyDescent="0.3">
      <c r="A120" s="2">
        <v>45712</v>
      </c>
      <c r="B120">
        <v>5</v>
      </c>
      <c r="C120" s="9">
        <v>0.62666666666666671</v>
      </c>
      <c r="D120" s="9" t="str">
        <f ca="1">IF(A120&lt;=$F$1,HLOOKUP(A120,ejecutado!$J$1:$AZ$30,30,FALSE),"")</f>
        <v/>
      </c>
    </row>
    <row r="121" spans="1:4" x14ac:dyDescent="0.3">
      <c r="A121" s="2">
        <v>45713</v>
      </c>
      <c r="B121">
        <v>5</v>
      </c>
      <c r="C121" s="9">
        <v>0.68</v>
      </c>
      <c r="D121" s="9" t="str">
        <f ca="1">IF(A121&lt;=$F$1,HLOOKUP(A121,ejecutado!$J$1:$AZ$30,30,FALSE),"")</f>
        <v/>
      </c>
    </row>
    <row r="122" spans="1:4" x14ac:dyDescent="0.3">
      <c r="A122" s="2">
        <v>45714</v>
      </c>
      <c r="B122">
        <v>5</v>
      </c>
      <c r="C122" s="9">
        <v>0.73333333333333339</v>
      </c>
      <c r="D122" s="9" t="str">
        <f ca="1">IF(A122&lt;=$F$1,HLOOKUP(A122,ejecutado!$J$1:$AZ$30,30,FALSE),"")</f>
        <v/>
      </c>
    </row>
    <row r="123" spans="1:4" x14ac:dyDescent="0.3">
      <c r="A123" s="2">
        <v>45715</v>
      </c>
      <c r="B123">
        <v>5</v>
      </c>
      <c r="C123" s="9">
        <v>0.8</v>
      </c>
      <c r="D123" s="9" t="str">
        <f ca="1">IF(A123&lt;=$F$1,HLOOKUP(A123,ejecutado!$J$1:$AZ$30,30,FALSE),"")</f>
        <v/>
      </c>
    </row>
    <row r="124" spans="1:4" x14ac:dyDescent="0.3">
      <c r="A124" s="2">
        <v>45716</v>
      </c>
      <c r="B124">
        <v>5</v>
      </c>
      <c r="C124" s="9">
        <v>0.8666666666666667</v>
      </c>
      <c r="D124" s="9" t="str">
        <f ca="1">IF(A124&lt;=$F$1,HLOOKUP(A124,ejecutado!$J$1:$AZ$30,30,FALSE),"")</f>
        <v/>
      </c>
    </row>
    <row r="125" spans="1:4" x14ac:dyDescent="0.3">
      <c r="A125" s="2">
        <v>45717</v>
      </c>
      <c r="B125">
        <v>5</v>
      </c>
      <c r="C125" s="9">
        <v>0.93333333333333335</v>
      </c>
      <c r="D125" s="9" t="str">
        <f ca="1">IF(A125&lt;=$F$1,HLOOKUP(A125,ejecutado!$J$1:$AZ$30,30,FALSE),"")</f>
        <v/>
      </c>
    </row>
    <row r="126" spans="1:4" x14ac:dyDescent="0.3">
      <c r="A126" s="2">
        <v>45718</v>
      </c>
      <c r="B126">
        <v>5</v>
      </c>
      <c r="C126" s="9">
        <v>0.96666666666666667</v>
      </c>
      <c r="D126" s="9" t="str">
        <f ca="1">IF(A126&lt;=$F$1,HLOOKUP(A126,ejecutado!$J$1:$AZ$30,30,FALSE),"")</f>
        <v/>
      </c>
    </row>
    <row r="127" spans="1:4" x14ac:dyDescent="0.3">
      <c r="A127" s="2">
        <v>45719</v>
      </c>
      <c r="B127">
        <v>5</v>
      </c>
      <c r="C127" s="9">
        <v>1</v>
      </c>
      <c r="D127" s="9" t="str">
        <f ca="1">IF(A127&lt;=$F$1,HLOOKUP(A127,ejecutado!$J$1:$AZ$30,30,FALSE),"")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4B55-1EEC-42EE-BCB0-F2F2E2FEF433}">
  <sheetPr codeName="Hoja3"/>
  <dimension ref="A1:K6"/>
  <sheetViews>
    <sheetView workbookViewId="0">
      <selection activeCell="K9" sqref="K9"/>
    </sheetView>
  </sheetViews>
  <sheetFormatPr baseColWidth="10" defaultRowHeight="14.4" x14ac:dyDescent="0.3"/>
  <cols>
    <col min="1" max="1" width="13.21875" customWidth="1"/>
    <col min="2" max="2" width="50.109375" bestFit="1" customWidth="1"/>
    <col min="3" max="3" width="16.21875" customWidth="1"/>
    <col min="4" max="4" width="13.88671875" customWidth="1"/>
    <col min="5" max="5" width="19" customWidth="1"/>
    <col min="6" max="6" width="16.109375" customWidth="1"/>
  </cols>
  <sheetData>
    <row r="1" spans="1:11" x14ac:dyDescent="0.3">
      <c r="A1" s="18" t="s">
        <v>32</v>
      </c>
      <c r="B1" s="18" t="s">
        <v>33</v>
      </c>
      <c r="C1" s="19" t="s">
        <v>42</v>
      </c>
      <c r="D1" s="20" t="s">
        <v>43</v>
      </c>
      <c r="E1" s="20" t="s">
        <v>44</v>
      </c>
      <c r="F1" s="20" t="s">
        <v>45</v>
      </c>
      <c r="G1" s="20" t="s">
        <v>40</v>
      </c>
      <c r="H1" s="20" t="s">
        <v>41</v>
      </c>
      <c r="I1" s="20" t="s">
        <v>54</v>
      </c>
      <c r="J1" s="20" t="s">
        <v>55</v>
      </c>
      <c r="K1" s="21" t="s">
        <v>56</v>
      </c>
    </row>
    <row r="2" spans="1:11" x14ac:dyDescent="0.3">
      <c r="A2" s="22">
        <v>1</v>
      </c>
      <c r="B2" s="22" t="s">
        <v>34</v>
      </c>
      <c r="C2" s="23">
        <v>45678</v>
      </c>
      <c r="D2" s="24">
        <v>45717</v>
      </c>
      <c r="E2" s="25">
        <f>D2-C2</f>
        <v>39</v>
      </c>
      <c r="F2" s="25">
        <v>65000</v>
      </c>
      <c r="G2" s="35">
        <f ca="1">HLOOKUP(TODAY()+3,programado!$H$1:$AX$35,3,FALSE)</f>
        <v>0.8</v>
      </c>
      <c r="H2" s="35">
        <f ca="1">HLOOKUP(TODAY()+3,ejecutado!$H$1:$AX$35,3,FALSE)</f>
        <v>0.43692307692307691</v>
      </c>
      <c r="I2" s="25">
        <f ca="1">G2*F2</f>
        <v>52000</v>
      </c>
      <c r="J2" s="25">
        <f ca="1">H2*F2</f>
        <v>28400</v>
      </c>
      <c r="K2" s="26">
        <f ca="1">J2*80%</f>
        <v>22720</v>
      </c>
    </row>
    <row r="3" spans="1:11" x14ac:dyDescent="0.3">
      <c r="A3" s="27">
        <v>2</v>
      </c>
      <c r="B3" s="27" t="s">
        <v>35</v>
      </c>
      <c r="C3" s="28">
        <v>45688</v>
      </c>
      <c r="D3" s="29">
        <v>45712</v>
      </c>
      <c r="E3" s="30">
        <f t="shared" ref="E3:E6" si="0">D3-C3</f>
        <v>24</v>
      </c>
      <c r="F3" s="30">
        <v>31000</v>
      </c>
      <c r="G3" s="36">
        <f ca="1">HLOOKUP(TODAY()+3,programado!$H$1:$AX$35,11,FALSE)</f>
        <v>0.84516129032258069</v>
      </c>
      <c r="H3" s="35">
        <f ca="1">HLOOKUP(TODAY()+3,ejecutado!$H$1:$AX$35,11,FALSE)</f>
        <v>0.67161290322580669</v>
      </c>
      <c r="I3" s="25">
        <f t="shared" ref="I3:I6" ca="1" si="1">G3*F3</f>
        <v>26200</v>
      </c>
      <c r="J3" s="25">
        <f t="shared" ref="J3:J6" ca="1" si="2">H3*F3</f>
        <v>20820.000000000007</v>
      </c>
      <c r="K3" s="26">
        <f ca="1">J3*90%</f>
        <v>18738.000000000007</v>
      </c>
    </row>
    <row r="4" spans="1:11" x14ac:dyDescent="0.3">
      <c r="A4" s="22">
        <v>3</v>
      </c>
      <c r="B4" s="22" t="s">
        <v>36</v>
      </c>
      <c r="C4" s="23">
        <v>45693</v>
      </c>
      <c r="D4" s="24">
        <v>45714</v>
      </c>
      <c r="E4" s="25">
        <f t="shared" si="0"/>
        <v>21</v>
      </c>
      <c r="F4" s="25">
        <v>26500</v>
      </c>
      <c r="G4" s="35">
        <f ca="1">HLOOKUP(TODAY()+3,programado!$H$1:$AX$35,18,FALSE)</f>
        <v>0.62264150943396224</v>
      </c>
      <c r="H4" s="35">
        <f ca="1">HLOOKUP(TODAY()+3,ejecutado!$H$1:$AX$35,18,FALSE)</f>
        <v>0.57358490566037745</v>
      </c>
      <c r="I4" s="25">
        <f ca="1">ROUND(G4*F4,2)</f>
        <v>16500</v>
      </c>
      <c r="J4" s="25">
        <f t="shared" ca="1" si="2"/>
        <v>15200.000000000002</v>
      </c>
      <c r="K4" s="26">
        <f ca="1">J4*110%</f>
        <v>16720.000000000004</v>
      </c>
    </row>
    <row r="5" spans="1:11" x14ac:dyDescent="0.3">
      <c r="A5" s="27">
        <v>4</v>
      </c>
      <c r="B5" s="27" t="s">
        <v>37</v>
      </c>
      <c r="C5" s="28">
        <v>45698</v>
      </c>
      <c r="D5" s="29">
        <v>45712</v>
      </c>
      <c r="E5" s="30">
        <f t="shared" si="0"/>
        <v>14</v>
      </c>
      <c r="F5" s="30">
        <v>13500</v>
      </c>
      <c r="G5" s="36">
        <f ca="1">HLOOKUP(TODAY()+3,programado!$H$1:$AX$35,24,FALSE)</f>
        <v>0.69135802469135799</v>
      </c>
      <c r="H5" s="35">
        <f ca="1">HLOOKUP(TODAY()+3,ejecutado!$H$1:$AX$35,24,FALSE)</f>
        <v>0.50111111111111106</v>
      </c>
      <c r="I5" s="25">
        <f ca="1">ROUND(G5*F5,2)</f>
        <v>9333.33</v>
      </c>
      <c r="J5" s="25">
        <f t="shared" ca="1" si="2"/>
        <v>6764.9999999999991</v>
      </c>
      <c r="K5" s="31">
        <f ca="1">J5*75%</f>
        <v>5073.7499999999991</v>
      </c>
    </row>
    <row r="6" spans="1:11" x14ac:dyDescent="0.3">
      <c r="A6" s="32">
        <v>5</v>
      </c>
      <c r="B6" s="32" t="s">
        <v>38</v>
      </c>
      <c r="C6" s="33">
        <v>45703</v>
      </c>
      <c r="D6" s="34">
        <v>45719</v>
      </c>
      <c r="E6" s="16">
        <f t="shared" si="0"/>
        <v>16</v>
      </c>
      <c r="F6" s="16">
        <v>30000</v>
      </c>
      <c r="G6" s="37">
        <f ca="1">HLOOKUP(TODAY()+3,programado!$H$1:$AX$35,30,FALSE)</f>
        <v>0.3666666666666667</v>
      </c>
      <c r="H6" s="35">
        <f ca="1">HLOOKUP(TODAY()+3,ejecutado!$H$1:$AX$35,30,FALSE)</f>
        <v>7.3333333333333334E-2</v>
      </c>
      <c r="I6" s="25">
        <f t="shared" ca="1" si="1"/>
        <v>11000</v>
      </c>
      <c r="J6" s="25">
        <f t="shared" ca="1" si="2"/>
        <v>2200</v>
      </c>
      <c r="K6" s="17">
        <f ca="1">J6*95%</f>
        <v>2090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programado</vt:lpstr>
      <vt:lpstr>ejecutado</vt:lpstr>
      <vt:lpstr>resumen</vt:lpstr>
      <vt:lpstr>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2025-02-15T23:17:02Z</dcterms:created>
  <dcterms:modified xsi:type="dcterms:W3CDTF">2025-02-17T17:57:30Z</dcterms:modified>
</cp:coreProperties>
</file>