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Ex1.xml" ContentType="application/vnd.ms-office.chartex+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Ex2.xml" ContentType="application/vnd.ms-office.chartex+xml"/>
  <Override PartName="/xl/charts/style31.xml" ContentType="application/vnd.ms-office.chartstyle+xml"/>
  <Override PartName="/xl/charts/colors3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Дмитрий\Desktop\"/>
    </mc:Choice>
  </mc:AlternateContent>
  <xr:revisionPtr revIDLastSave="0" documentId="13_ncr:1_{409FDA0E-2247-4601-A935-426582887EF3}" xr6:coauthVersionLast="47" xr6:coauthVersionMax="47" xr10:uidLastSave="{00000000-0000-0000-0000-000000000000}"/>
  <bookViews>
    <workbookView xWindow="-108" yWindow="-108" windowWidth="23256" windowHeight="12576" xr2:uid="{BA838AFF-DC5B-4E48-8799-3CE9E181FEE4}"/>
  </bookViews>
  <sheets>
    <sheet name="1 | Letter to Shareholder" sheetId="4" r:id="rId1"/>
    <sheet name="2 | Dashboard 1" sheetId="5" r:id="rId2"/>
    <sheet name="3 | Dashboard 2" sheetId="6" r:id="rId3"/>
    <sheet name="4 | References" sheetId="2" r:id="rId4"/>
    <sheet name="Data" sheetId="3" r:id="rId5"/>
    <sheet name="Metrics" sheetId="1" r:id="rId6"/>
  </sheets>
  <definedNames>
    <definedName name="_xlchart.v1.0" hidden="1">Data!$G$270:$G$274</definedName>
    <definedName name="_xlchart.v1.1" hidden="1">Data!$H$270:$H$274</definedName>
    <definedName name="_xlchart.v1.2" hidden="1">Data!$G$270:$G$274</definedName>
    <definedName name="_xlchart.v1.3" hidden="1">Data!$H$270:$H$274</definedName>
    <definedName name="_xlnm.Print_Area" localSheetId="0">'1 | Letter to Shareholder'!$A$2:$M$70</definedName>
    <definedName name="_xlnm.Print_Area" localSheetId="1">'2 | Dashboard 1'!$A$1:$M$70</definedName>
    <definedName name="_xlnm.Print_Area" localSheetId="2">'3 | Dashboard 2'!$A$1:$M$70</definedName>
    <definedName name="_xlnm.Print_Area" localSheetId="3">'4 | References'!$A$1:$F$70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3" l="1"/>
  <c r="C21" i="3"/>
  <c r="G246" i="3"/>
  <c r="G248" i="3"/>
  <c r="I273" i="3"/>
  <c r="I272" i="3"/>
  <c r="I271" i="3"/>
  <c r="H271" i="3"/>
  <c r="H273" i="3" s="1"/>
  <c r="E274" i="3"/>
  <c r="E273" i="3"/>
  <c r="E272" i="3"/>
  <c r="E271" i="3"/>
  <c r="J226" i="3"/>
  <c r="J223" i="3"/>
  <c r="I244" i="3"/>
  <c r="I213" i="3"/>
  <c r="L267" i="3"/>
  <c r="I267" i="3"/>
  <c r="H265" i="3"/>
  <c r="D264" i="3"/>
  <c r="E264" i="3"/>
  <c r="F264" i="3"/>
  <c r="G264" i="3"/>
  <c r="H264" i="3"/>
  <c r="I264" i="3"/>
  <c r="J264" i="3"/>
  <c r="K264" i="3"/>
  <c r="L264" i="3"/>
  <c r="I265" i="3"/>
  <c r="J265" i="3"/>
  <c r="K265" i="3"/>
  <c r="L265" i="3"/>
  <c r="C264" i="3"/>
  <c r="Q195" i="3"/>
  <c r="Q194" i="3"/>
  <c r="Q193" i="3"/>
  <c r="N195" i="3"/>
  <c r="N200" i="3" s="1"/>
  <c r="N194" i="3"/>
  <c r="N193" i="3"/>
  <c r="N198" i="3" s="1"/>
  <c r="M195" i="3"/>
  <c r="M200" i="3" s="1"/>
  <c r="M194" i="3"/>
  <c r="M193" i="3"/>
  <c r="M198" i="3" s="1"/>
  <c r="L195" i="3"/>
  <c r="L194" i="3"/>
  <c r="L193" i="3"/>
  <c r="N184" i="3"/>
  <c r="N190" i="3" s="1"/>
  <c r="N183" i="3"/>
  <c r="N189" i="3" s="1"/>
  <c r="M184" i="3"/>
  <c r="M190" i="3" s="1"/>
  <c r="M183" i="3"/>
  <c r="M189" i="3" s="1"/>
  <c r="L184" i="3"/>
  <c r="L183" i="3"/>
  <c r="N182" i="3"/>
  <c r="N188" i="3" s="1"/>
  <c r="M182" i="3"/>
  <c r="M188" i="3" s="1"/>
  <c r="L182" i="3"/>
  <c r="N181" i="3"/>
  <c r="N187" i="3" s="1"/>
  <c r="M181" i="3"/>
  <c r="M187" i="3" s="1"/>
  <c r="L181" i="3"/>
  <c r="O167" i="3"/>
  <c r="O166" i="3"/>
  <c r="O165" i="3"/>
  <c r="O164" i="3"/>
  <c r="L167" i="3"/>
  <c r="L166" i="3"/>
  <c r="L165" i="3"/>
  <c r="L164" i="3"/>
  <c r="P225" i="3"/>
  <c r="Q225" i="3"/>
  <c r="R225" i="3"/>
  <c r="S225" i="3"/>
  <c r="T225" i="3"/>
  <c r="O225" i="3"/>
  <c r="P209" i="3"/>
  <c r="Q209" i="3"/>
  <c r="R209" i="3"/>
  <c r="S209" i="3"/>
  <c r="T209" i="3"/>
  <c r="O209" i="3"/>
  <c r="P241" i="3"/>
  <c r="Q241" i="3"/>
  <c r="R241" i="3"/>
  <c r="S241" i="3"/>
  <c r="T241" i="3"/>
  <c r="O241" i="3"/>
  <c r="J238" i="3"/>
  <c r="C239" i="3"/>
  <c r="D239" i="3"/>
  <c r="E239" i="3"/>
  <c r="F239" i="3"/>
  <c r="G239" i="3"/>
  <c r="H239" i="3"/>
  <c r="D240" i="3"/>
  <c r="E240" i="3"/>
  <c r="F240" i="3"/>
  <c r="J241" i="3"/>
  <c r="I241" i="3" s="1"/>
  <c r="C242" i="3"/>
  <c r="D242" i="3"/>
  <c r="E242" i="3"/>
  <c r="F242" i="3"/>
  <c r="G242" i="3"/>
  <c r="H242" i="3"/>
  <c r="D243" i="3"/>
  <c r="E243" i="3"/>
  <c r="F243" i="3"/>
  <c r="H272" i="3" l="1"/>
  <c r="H274" i="3" s="1"/>
  <c r="J229" i="3"/>
  <c r="J245" i="3" s="1"/>
  <c r="K241" i="3"/>
  <c r="L241" i="3" s="1"/>
  <c r="K238" i="3"/>
  <c r="L238" i="3" s="1"/>
  <c r="I238" i="3"/>
  <c r="F246" i="3" l="1"/>
  <c r="E246" i="3"/>
  <c r="D246" i="3"/>
  <c r="H245" i="3"/>
  <c r="G245" i="3"/>
  <c r="F245" i="3"/>
  <c r="E245" i="3"/>
  <c r="D245" i="3"/>
  <c r="C245" i="3"/>
  <c r="J244" i="3"/>
  <c r="J222" i="3"/>
  <c r="D224" i="3"/>
  <c r="D227" i="3"/>
  <c r="F230" i="3"/>
  <c r="E230" i="3"/>
  <c r="D230" i="3"/>
  <c r="J228" i="3"/>
  <c r="J212" i="3"/>
  <c r="H226" i="3"/>
  <c r="C223" i="3"/>
  <c r="C226" i="3"/>
  <c r="H229" i="3"/>
  <c r="G229" i="3"/>
  <c r="F229" i="3"/>
  <c r="E229" i="3"/>
  <c r="D229" i="3"/>
  <c r="C229" i="3"/>
  <c r="F227" i="3"/>
  <c r="E227" i="3"/>
  <c r="G226" i="3"/>
  <c r="F226" i="3"/>
  <c r="E226" i="3"/>
  <c r="D226" i="3"/>
  <c r="J225" i="3"/>
  <c r="F224" i="3"/>
  <c r="E224" i="3"/>
  <c r="G223" i="3"/>
  <c r="F223" i="3"/>
  <c r="E223" i="3"/>
  <c r="D223" i="3"/>
  <c r="H223" i="3"/>
  <c r="D213" i="3"/>
  <c r="E213" i="3"/>
  <c r="F213" i="3"/>
  <c r="G213" i="3"/>
  <c r="C213" i="3"/>
  <c r="G210" i="3"/>
  <c r="F210" i="3"/>
  <c r="E210" i="3"/>
  <c r="D210" i="3"/>
  <c r="C210" i="3"/>
  <c r="H145" i="3"/>
  <c r="H146" i="3"/>
  <c r="H147" i="3"/>
  <c r="H148" i="3"/>
  <c r="H144" i="3"/>
  <c r="D207" i="3"/>
  <c r="E207" i="3"/>
  <c r="F207" i="3"/>
  <c r="G207" i="3"/>
  <c r="C207" i="3"/>
  <c r="C215" i="3"/>
  <c r="C217" i="3" s="1"/>
  <c r="D215" i="3"/>
  <c r="D217" i="3" s="1"/>
  <c r="E215" i="3"/>
  <c r="E217" i="3" s="1"/>
  <c r="F215" i="3"/>
  <c r="F217" i="3" s="1"/>
  <c r="G215" i="3"/>
  <c r="G217" i="3" s="1"/>
  <c r="F214" i="3"/>
  <c r="E214" i="3"/>
  <c r="D214" i="3"/>
  <c r="F211" i="3"/>
  <c r="E211" i="3"/>
  <c r="D211" i="3"/>
  <c r="E208" i="3"/>
  <c r="F208" i="3"/>
  <c r="D208" i="3"/>
  <c r="J209" i="3"/>
  <c r="H212" i="3"/>
  <c r="H213" i="3" s="1"/>
  <c r="J206" i="3"/>
  <c r="G82" i="3"/>
  <c r="G100" i="3" s="1"/>
  <c r="H209" i="3"/>
  <c r="H210" i="3" s="1"/>
  <c r="H206" i="3"/>
  <c r="H207" i="3" s="1"/>
  <c r="H172" i="3"/>
  <c r="I169" i="3" s="1" a="1"/>
  <c r="I169" i="3" s="1"/>
  <c r="D171" i="3"/>
  <c r="G171" i="3"/>
  <c r="F171" i="3"/>
  <c r="C171" i="3"/>
  <c r="E171" i="3"/>
  <c r="D137" i="3"/>
  <c r="F135" i="3" s="1"/>
  <c r="C137" i="3"/>
  <c r="E131" i="3"/>
  <c r="E132" i="3"/>
  <c r="E133" i="3"/>
  <c r="E134" i="3"/>
  <c r="E135" i="3"/>
  <c r="E136" i="3"/>
  <c r="E130" i="3"/>
  <c r="H120" i="3"/>
  <c r="H121" i="3"/>
  <c r="H123" i="3"/>
  <c r="H125" i="3"/>
  <c r="H119" i="3"/>
  <c r="G126" i="3"/>
  <c r="F126" i="3"/>
  <c r="E120" i="3"/>
  <c r="E121" i="3"/>
  <c r="E122" i="3"/>
  <c r="E124" i="3"/>
  <c r="E125" i="3"/>
  <c r="E119" i="3"/>
  <c r="D126" i="3"/>
  <c r="I122" i="3" s="1"/>
  <c r="C126" i="3"/>
  <c r="D93" i="3"/>
  <c r="E93" i="3"/>
  <c r="F93" i="3"/>
  <c r="G93" i="3"/>
  <c r="C93" i="3"/>
  <c r="D92" i="3"/>
  <c r="E92" i="3"/>
  <c r="F92" i="3"/>
  <c r="G92" i="3"/>
  <c r="C92" i="3"/>
  <c r="D88" i="3"/>
  <c r="E88" i="3"/>
  <c r="F88" i="3"/>
  <c r="G88" i="3"/>
  <c r="C88" i="3"/>
  <c r="D87" i="3"/>
  <c r="E87" i="3"/>
  <c r="F87" i="3"/>
  <c r="G87" i="3"/>
  <c r="C87" i="3"/>
  <c r="D83" i="3"/>
  <c r="D101" i="3" s="1"/>
  <c r="E83" i="3"/>
  <c r="E101" i="3" s="1"/>
  <c r="F83" i="3"/>
  <c r="F101" i="3" s="1"/>
  <c r="G83" i="3"/>
  <c r="G101" i="3" s="1"/>
  <c r="C83" i="3"/>
  <c r="C101" i="3" s="1"/>
  <c r="D82" i="3"/>
  <c r="D100" i="3" s="1"/>
  <c r="E82" i="3"/>
  <c r="E100" i="3" s="1"/>
  <c r="F82" i="3"/>
  <c r="F100" i="3" s="1"/>
  <c r="C82" i="3"/>
  <c r="C100" i="3" s="1"/>
  <c r="L74" i="3"/>
  <c r="P75" i="3"/>
  <c r="Q75" i="3" s="1"/>
  <c r="O75" i="3"/>
  <c r="N75" i="3"/>
  <c r="M75" i="3"/>
  <c r="L75" i="3"/>
  <c r="P74" i="3"/>
  <c r="Q74" i="3" s="1"/>
  <c r="O74" i="3"/>
  <c r="N74" i="3"/>
  <c r="M74" i="3"/>
  <c r="H75" i="3"/>
  <c r="H74" i="3"/>
  <c r="P70" i="3"/>
  <c r="Q70" i="3" s="1"/>
  <c r="L70" i="3"/>
  <c r="M70" i="3"/>
  <c r="N70" i="3"/>
  <c r="O70" i="3"/>
  <c r="L69" i="3"/>
  <c r="M69" i="3"/>
  <c r="N69" i="3"/>
  <c r="O69" i="3"/>
  <c r="P69" i="3"/>
  <c r="Q69" i="3" s="1"/>
  <c r="H70" i="3"/>
  <c r="H69" i="3"/>
  <c r="H65" i="3"/>
  <c r="H64" i="3"/>
  <c r="D18" i="3"/>
  <c r="E18" i="3"/>
  <c r="F18" i="3"/>
  <c r="G18" i="3"/>
  <c r="C18" i="3"/>
  <c r="I15" i="3"/>
  <c r="I16" i="3"/>
  <c r="I14" i="3"/>
  <c r="D10" i="3"/>
  <c r="E10" i="3"/>
  <c r="F10" i="3"/>
  <c r="G10" i="3"/>
  <c r="C10" i="3"/>
  <c r="I7" i="3"/>
  <c r="I8" i="3"/>
  <c r="I6" i="3"/>
  <c r="H247" i="3" l="1"/>
  <c r="H249" i="3" s="1"/>
  <c r="D247" i="3"/>
  <c r="D249" i="3" s="1"/>
  <c r="E247" i="3"/>
  <c r="E249" i="3" s="1"/>
  <c r="F247" i="3"/>
  <c r="F249" i="3" s="1"/>
  <c r="C247" i="3"/>
  <c r="C249" i="3" s="1"/>
  <c r="G247" i="3"/>
  <c r="G249" i="3" s="1"/>
  <c r="K244" i="3"/>
  <c r="L244" i="3"/>
  <c r="D231" i="3"/>
  <c r="D234" i="3" s="1"/>
  <c r="F231" i="3"/>
  <c r="F233" i="3" s="1"/>
  <c r="I212" i="3"/>
  <c r="H231" i="3"/>
  <c r="H233" i="3" s="1"/>
  <c r="E231" i="3"/>
  <c r="E233" i="3" s="1"/>
  <c r="K222" i="3"/>
  <c r="L222" i="3" s="1"/>
  <c r="K228" i="3"/>
  <c r="L228" i="3" s="1"/>
  <c r="C231" i="3"/>
  <c r="C233" i="3" s="1"/>
  <c r="K226" i="3"/>
  <c r="C173" i="3"/>
  <c r="D173" i="3"/>
  <c r="E173" i="3"/>
  <c r="G173" i="3"/>
  <c r="F173" i="3"/>
  <c r="I166" i="3" a="1"/>
  <c r="I166" i="3" s="1"/>
  <c r="I167" i="3" a="1"/>
  <c r="I167" i="3" s="1"/>
  <c r="K225" i="3"/>
  <c r="L225" i="3" s="1"/>
  <c r="G231" i="3"/>
  <c r="G233" i="3" s="1"/>
  <c r="I225" i="3"/>
  <c r="I226" i="3" s="1"/>
  <c r="I228" i="3"/>
  <c r="I222" i="3"/>
  <c r="D218" i="3"/>
  <c r="J207" i="3"/>
  <c r="G218" i="3"/>
  <c r="C218" i="3"/>
  <c r="F218" i="3"/>
  <c r="E218" i="3"/>
  <c r="J210" i="3"/>
  <c r="J242" i="3" s="1"/>
  <c r="I209" i="3"/>
  <c r="I210" i="3" s="1"/>
  <c r="H215" i="3"/>
  <c r="H217" i="3" s="1"/>
  <c r="I206" i="3"/>
  <c r="I207" i="3" s="1"/>
  <c r="J215" i="3"/>
  <c r="K215" i="3" s="1"/>
  <c r="L215" i="3" s="1"/>
  <c r="K209" i="3"/>
  <c r="L209" i="3" s="1"/>
  <c r="K212" i="3"/>
  <c r="K206" i="3"/>
  <c r="L206" i="3" s="1"/>
  <c r="H164" i="3" a="1"/>
  <c r="H164" i="3" s="1"/>
  <c r="H170" i="3" a="1"/>
  <c r="H170" i="3" s="1"/>
  <c r="H169" i="3" a="1"/>
  <c r="H169" i="3" s="1"/>
  <c r="H168" i="3" a="1"/>
  <c r="H168" i="3" s="1"/>
  <c r="H167" i="3" a="1"/>
  <c r="H167" i="3" s="1"/>
  <c r="H166" i="3" a="1"/>
  <c r="H166" i="3" s="1"/>
  <c r="H165" i="3" a="1"/>
  <c r="H165" i="3" s="1"/>
  <c r="H126" i="3"/>
  <c r="E126" i="3"/>
  <c r="F136" i="3"/>
  <c r="F134" i="3"/>
  <c r="F133" i="3"/>
  <c r="F132" i="3"/>
  <c r="F130" i="3"/>
  <c r="I121" i="3"/>
  <c r="I120" i="3"/>
  <c r="F131" i="3"/>
  <c r="F137" i="3"/>
  <c r="I125" i="3"/>
  <c r="E137" i="3"/>
  <c r="I119" i="3"/>
  <c r="I126" i="3"/>
  <c r="I123" i="3"/>
  <c r="I124" i="3"/>
  <c r="F106" i="3"/>
  <c r="E106" i="3"/>
  <c r="D111" i="3"/>
  <c r="D105" i="3"/>
  <c r="C106" i="3"/>
  <c r="G106" i="3"/>
  <c r="D110" i="3"/>
  <c r="E110" i="3"/>
  <c r="C111" i="3"/>
  <c r="C105" i="3"/>
  <c r="G105" i="3"/>
  <c r="D106" i="3"/>
  <c r="F111" i="3"/>
  <c r="F105" i="3"/>
  <c r="C110" i="3"/>
  <c r="E111" i="3"/>
  <c r="E105" i="3"/>
  <c r="G110" i="3"/>
  <c r="F110" i="3"/>
  <c r="G111" i="3"/>
  <c r="I10" i="3"/>
  <c r="H7" i="3" s="1"/>
  <c r="I18" i="3"/>
  <c r="H250" i="3" l="1"/>
  <c r="D250" i="3"/>
  <c r="G250" i="3"/>
  <c r="C250" i="3"/>
  <c r="E248" i="3"/>
  <c r="E250" i="3"/>
  <c r="D248" i="3"/>
  <c r="I242" i="3"/>
  <c r="J247" i="3"/>
  <c r="J249" i="3" s="1"/>
  <c r="F248" i="3"/>
  <c r="F250" i="3"/>
  <c r="D233" i="3"/>
  <c r="J208" i="3"/>
  <c r="K207" i="3" s="1"/>
  <c r="F234" i="3"/>
  <c r="J231" i="3"/>
  <c r="I231" i="3" s="1"/>
  <c r="I233" i="3" s="1"/>
  <c r="F232" i="3"/>
  <c r="J227" i="3"/>
  <c r="L226" i="3" s="1"/>
  <c r="E234" i="3"/>
  <c r="E232" i="3"/>
  <c r="C234" i="3"/>
  <c r="H234" i="3"/>
  <c r="D232" i="3"/>
  <c r="I173" i="3"/>
  <c r="I223" i="3"/>
  <c r="I229" i="3" s="1"/>
  <c r="G234" i="3"/>
  <c r="J213" i="3"/>
  <c r="L212" i="3"/>
  <c r="L217" i="3" s="1"/>
  <c r="K217" i="3"/>
  <c r="J217" i="3"/>
  <c r="H218" i="3"/>
  <c r="J211" i="3"/>
  <c r="K210" i="3" s="1"/>
  <c r="K242" i="3" s="1"/>
  <c r="I215" i="3"/>
  <c r="I217" i="3" s="1"/>
  <c r="H171" i="3"/>
  <c r="F17" i="3"/>
  <c r="L15" i="3"/>
  <c r="O16" i="3"/>
  <c r="O14" i="3"/>
  <c r="P14" i="3"/>
  <c r="N16" i="3"/>
  <c r="M15" i="3"/>
  <c r="P16" i="3"/>
  <c r="L16" i="3"/>
  <c r="N15" i="3"/>
  <c r="M14" i="3"/>
  <c r="O15" i="3"/>
  <c r="N14" i="3"/>
  <c r="P15" i="3"/>
  <c r="M16" i="3"/>
  <c r="L14" i="3"/>
  <c r="D17" i="3"/>
  <c r="D9" i="3"/>
  <c r="E17" i="3"/>
  <c r="E9" i="3"/>
  <c r="C17" i="3"/>
  <c r="H15" i="3"/>
  <c r="G17" i="3"/>
  <c r="H14" i="3"/>
  <c r="H16" i="3"/>
  <c r="L7" i="3"/>
  <c r="O8" i="3"/>
  <c r="P6" i="3"/>
  <c r="M7" i="3"/>
  <c r="P8" i="3"/>
  <c r="O6" i="3"/>
  <c r="N7" i="3"/>
  <c r="M6" i="3"/>
  <c r="P7" i="3"/>
  <c r="F9" i="3"/>
  <c r="L8" i="3"/>
  <c r="O7" i="3"/>
  <c r="N6" i="3"/>
  <c r="M8" i="3"/>
  <c r="L6" i="3"/>
  <c r="C9" i="3"/>
  <c r="N8" i="3"/>
  <c r="H6" i="3"/>
  <c r="G9" i="3"/>
  <c r="H8" i="3"/>
  <c r="K247" i="3" l="1"/>
  <c r="L247" i="3" s="1"/>
  <c r="L249" i="3" s="1"/>
  <c r="J239" i="3"/>
  <c r="I239" i="3"/>
  <c r="I247" i="3"/>
  <c r="I249" i="3" s="1"/>
  <c r="J218" i="3"/>
  <c r="J250" i="3"/>
  <c r="L210" i="3"/>
  <c r="L242" i="3" s="1"/>
  <c r="I245" i="3"/>
  <c r="L207" i="3"/>
  <c r="J233" i="3"/>
  <c r="K223" i="3"/>
  <c r="K239" i="3" s="1"/>
  <c r="J224" i="3"/>
  <c r="J234" i="3"/>
  <c r="K231" i="3"/>
  <c r="L231" i="3" s="1"/>
  <c r="L233" i="3" s="1"/>
  <c r="I234" i="3"/>
  <c r="K213" i="3"/>
  <c r="I218" i="3"/>
  <c r="K249" i="3" l="1"/>
  <c r="K233" i="3"/>
  <c r="I250" i="3"/>
  <c r="K218" i="3"/>
  <c r="L213" i="3"/>
  <c r="L223" i="3"/>
  <c r="L229" i="3" s="1"/>
  <c r="L234" i="3" s="1"/>
  <c r="K229" i="3"/>
  <c r="K234" i="3" s="1"/>
  <c r="L239" i="3" l="1"/>
  <c r="K245" i="3"/>
  <c r="K250" i="3" s="1"/>
  <c r="L218" i="3"/>
  <c r="L245" i="3"/>
  <c r="L250" i="3"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<sst xmlns="http://schemas.openxmlformats.org/spreadsheetml/2006/main" count="568" uniqueCount="280">
  <si>
    <t>No</t>
  </si>
  <si>
    <t xml:space="preserve">Name </t>
  </si>
  <si>
    <t>Description</t>
  </si>
  <si>
    <t>Scale</t>
  </si>
  <si>
    <t>Calculation</t>
  </si>
  <si>
    <t>Abbreviation</t>
  </si>
  <si>
    <t>Total Available Rooms</t>
  </si>
  <si>
    <t>Europe</t>
  </si>
  <si>
    <t>MEA</t>
  </si>
  <si>
    <t>ASPAC</t>
  </si>
  <si>
    <t>NCAC</t>
  </si>
  <si>
    <t>South America</t>
  </si>
  <si>
    <t>Total</t>
  </si>
  <si>
    <t>%</t>
  </si>
  <si>
    <t>Upscale</t>
  </si>
  <si>
    <t>Midscale</t>
  </si>
  <si>
    <t>Economic</t>
  </si>
  <si>
    <t>Hotel Portfolio (Hotels), by Segment and Area</t>
  </si>
  <si>
    <t>Hotel Portfolio (Rooms), by Segment and Area</t>
  </si>
  <si>
    <t xml:space="preserve">Source: </t>
  </si>
  <si>
    <t>AccorHotels Group. Hotel Portfolio. 2020</t>
  </si>
  <si>
    <t>Note:</t>
  </si>
  <si>
    <t>Analysis in blue color</t>
  </si>
  <si>
    <t xml:space="preserve">Europe </t>
  </si>
  <si>
    <t>AccorHotels Group. RevPAR by December. 2016-2020</t>
  </si>
  <si>
    <t>Source:</t>
  </si>
  <si>
    <t>The Hotel Industry's 14 Most Critical Metrics. URL: https://guidingmetrics.com/content/hotel-industrys-14-most-critical-metrics/</t>
  </si>
  <si>
    <t>Total # of rooms - # of rooms our of service</t>
  </si>
  <si>
    <t>Base for other indicators, like RepPAR</t>
  </si>
  <si>
    <t>Average Daily Rate</t>
  </si>
  <si>
    <t>ADR</t>
  </si>
  <si>
    <t>$</t>
  </si>
  <si>
    <t>Rooms Revenue / Paid Rooms Ocupied</t>
  </si>
  <si>
    <t>Revenue Per Available Room</t>
  </si>
  <si>
    <t>RevPAR</t>
  </si>
  <si>
    <t>Average Occupancy Rate</t>
  </si>
  <si>
    <t>(1) Paid Rooms Occupied / Rooms Available
(2) RevPAR / ADR</t>
  </si>
  <si>
    <t>Key to the operating side in terms of staffing and inventory</t>
  </si>
  <si>
    <t>Represents the success of the hotel is having in filling the rooms</t>
  </si>
  <si>
    <t>Gross Operating Profit Per Available Room</t>
  </si>
  <si>
    <t>GOP PAR</t>
  </si>
  <si>
    <t>Gross operating profit (GOP) / Rooms Available</t>
  </si>
  <si>
    <t>(1) Total Room Revenue / Rooms Available
(2) Occupancy Rate * ADR</t>
  </si>
  <si>
    <t>Measures performance across all revenue streams</t>
  </si>
  <si>
    <t xml:space="preserve">Market/Occupancy Penetration Index </t>
  </si>
  <si>
    <t>MPI</t>
  </si>
  <si>
    <t>Numbers</t>
  </si>
  <si>
    <t>Index</t>
  </si>
  <si>
    <t>Hotel Occupancy % / Market Occupancy %</t>
  </si>
  <si>
    <t>Measures proper's financial performance for comparing with competitors</t>
  </si>
  <si>
    <t>Helps to understand hotel's dominance and demand on the market</t>
  </si>
  <si>
    <t>Average Rate Index</t>
  </si>
  <si>
    <t>ARI</t>
  </si>
  <si>
    <t>Hotel's ADR / Market ADR</t>
  </si>
  <si>
    <t>Metric to pricing right in the marketplace</t>
  </si>
  <si>
    <t>Revenue Generation Index</t>
  </si>
  <si>
    <t>RGI</t>
  </si>
  <si>
    <t>Hotel's RevPAR / Market RevPAR</t>
  </si>
  <si>
    <t>How hotel performances compare to in-market competitors</t>
  </si>
  <si>
    <t>Marketing Cost Per Booking</t>
  </si>
  <si>
    <t>MCPB</t>
  </si>
  <si>
    <t>Measures ROI</t>
  </si>
  <si>
    <t>Marketing costs / total bookings</t>
  </si>
  <si>
    <t>Sentiment Score on TripAdvisor</t>
  </si>
  <si>
    <t>Measures Reputation and Social Impact</t>
  </si>
  <si>
    <t>Score</t>
  </si>
  <si>
    <t>DRR</t>
  </si>
  <si>
    <t>Direct Revenue Ratio</t>
  </si>
  <si>
    <t>Rev coming directly / Expensive thir-party channels</t>
  </si>
  <si>
    <t>For maximizing profitability needs to have at least 40%</t>
  </si>
  <si>
    <t>Website Conversation Rate</t>
  </si>
  <si>
    <t>Booking through website / # of unique visitors</t>
  </si>
  <si>
    <t>Measures performance of overall marketing strategy and user-friendly score of a platform</t>
  </si>
  <si>
    <t>I * II - RevPAR, by Segment and Area [€]</t>
  </si>
  <si>
    <t>II - Average Room Rate (ADR), by Segment and Area [€]</t>
  </si>
  <si>
    <t>I - Occupancy Rate, by Segment and Area [%]</t>
  </si>
  <si>
    <t>Hotel Portfolio (Rooms), Distribution by Total [%]</t>
  </si>
  <si>
    <t>Hotel Portfolio (Hotels), Distribution by Total [%]</t>
  </si>
  <si>
    <t>Occupancy Rate of the hotel industry worldwide, by Region [%]</t>
  </si>
  <si>
    <t>2021 (Jan - Sep)</t>
  </si>
  <si>
    <t>RevPAR of the hotel industry worldwide, by Region [$]</t>
  </si>
  <si>
    <t>RevPAR of the hotel industry worldwide, by Region [€]</t>
  </si>
  <si>
    <t>Statista - 2016-2021 (2021 calculated based on the average of Jan-May). European Commission Report - 2021</t>
  </si>
  <si>
    <t>Calculated based on the Average Closing Price of USD-EUR by ECB</t>
  </si>
  <si>
    <t>Weighted Average Occupancy Rate Across different Pricing Segments, by Region [%]</t>
  </si>
  <si>
    <r>
      <t>Weighted ADR Across different Pricing Segments, by Region [</t>
    </r>
    <r>
      <rPr>
        <sz val="11"/>
        <color theme="1"/>
        <rFont val="Calibri"/>
        <family val="2"/>
        <charset val="204"/>
      </rPr>
      <t>€</t>
    </r>
    <r>
      <rPr>
        <sz val="11"/>
        <color theme="1"/>
        <rFont val="Calibri"/>
        <family val="2"/>
        <charset val="204"/>
        <scheme val="minor"/>
      </rPr>
      <t>]</t>
    </r>
  </si>
  <si>
    <r>
      <t>Weighted RevPAR Across different Pricing Segments, by Region [</t>
    </r>
    <r>
      <rPr>
        <sz val="11"/>
        <color theme="1"/>
        <rFont val="Calibri"/>
        <family val="2"/>
        <charset val="204"/>
      </rPr>
      <t>€</t>
    </r>
    <r>
      <rPr>
        <sz val="11"/>
        <color theme="1"/>
        <rFont val="Calibri"/>
        <family val="2"/>
        <charset val="204"/>
        <scheme val="minor"/>
      </rPr>
      <t>]</t>
    </r>
  </si>
  <si>
    <t>Notes:</t>
  </si>
  <si>
    <t>Calculations based on assumption with static number of total rooms and distribution, respectively</t>
  </si>
  <si>
    <t>Occupancy Penetration Index, by Region</t>
  </si>
  <si>
    <t>Average Rate Index Index, by Region</t>
  </si>
  <si>
    <t>Original Data</t>
  </si>
  <si>
    <t>Calculations</t>
  </si>
  <si>
    <t>Novotel</t>
  </si>
  <si>
    <t>Rooms</t>
  </si>
  <si>
    <t>Hotels</t>
  </si>
  <si>
    <t>Novotel Suits</t>
  </si>
  <si>
    <t>Mercure</t>
  </si>
  <si>
    <t>Adagio</t>
  </si>
  <si>
    <t>Mantra</t>
  </si>
  <si>
    <t>Mama Shelter</t>
  </si>
  <si>
    <t>Tribe</t>
  </si>
  <si>
    <t>Midscale, Brands by Hotels/Rooms and Region</t>
  </si>
  <si>
    <t>% of Total</t>
  </si>
  <si>
    <t>Rooms/Hotel</t>
  </si>
  <si>
    <t>Avg % of Total</t>
  </si>
  <si>
    <t>Europe Economic, Brands by Hotels/Rooms</t>
  </si>
  <si>
    <t>Ibis</t>
  </si>
  <si>
    <t>Ibis Styles</t>
  </si>
  <si>
    <t>Ibis Budget</t>
  </si>
  <si>
    <t>Adagio Access</t>
  </si>
  <si>
    <t>Hotelf1</t>
  </si>
  <si>
    <t>Jo &amp; Joe</t>
  </si>
  <si>
    <t>Greet</t>
  </si>
  <si>
    <t>Business</t>
  </si>
  <si>
    <t>Leisure</t>
  </si>
  <si>
    <t>Domestic</t>
  </si>
  <si>
    <t>International</t>
  </si>
  <si>
    <t>Customer Profile [%]</t>
  </si>
  <si>
    <t>Flagships</t>
  </si>
  <si>
    <t>Moscow Arbat</t>
  </si>
  <si>
    <t>Berlin Wittenbergplatz</t>
  </si>
  <si>
    <t>Jakarta Simatupang</t>
  </si>
  <si>
    <t>Adelaide</t>
  </si>
  <si>
    <t>Australia</t>
  </si>
  <si>
    <t>Dubai One Central</t>
  </si>
  <si>
    <t>U.A.E.</t>
  </si>
  <si>
    <t>Bali Legian Street</t>
  </si>
  <si>
    <t>Indonesia</t>
  </si>
  <si>
    <t>Cambridge Central Station</t>
  </si>
  <si>
    <t>U.K.</t>
  </si>
  <si>
    <t>Lima Peducto Miraflores</t>
  </si>
  <si>
    <t>Peru</t>
  </si>
  <si>
    <t>Russia</t>
  </si>
  <si>
    <t>Germany</t>
  </si>
  <si>
    <t>Iguazu Hotel Iru</t>
  </si>
  <si>
    <t>Argentina</t>
  </si>
  <si>
    <t>Resort Queenstown</t>
  </si>
  <si>
    <t>New Zeland</t>
  </si>
  <si>
    <t>Dubai Al Barsha</t>
  </si>
  <si>
    <t>Brazil</t>
  </si>
  <si>
    <t>London Canary Wharf</t>
  </si>
  <si>
    <t>Bangkok Sukhumvit 20</t>
  </si>
  <si>
    <t>Thailand</t>
  </si>
  <si>
    <t>Sao Paulo Barra Funda</t>
  </si>
  <si>
    <t>Paris Nation Porte de Montreil</t>
  </si>
  <si>
    <t>France</t>
  </si>
  <si>
    <t>Budapest Center</t>
  </si>
  <si>
    <t>Hungary</t>
  </si>
  <si>
    <t>Singapore on MacPhearson</t>
  </si>
  <si>
    <t>Singapore</t>
  </si>
  <si>
    <t>Bali Petitenget</t>
  </si>
  <si>
    <t>Sao Paulo Paraiso</t>
  </si>
  <si>
    <t>Amsterdam City South</t>
  </si>
  <si>
    <t>Netherland</t>
  </si>
  <si>
    <t>Ambassador, Sequl Dongdaemun</t>
  </si>
  <si>
    <t>South Korea</t>
  </si>
  <si>
    <t>Paris Porte de Vanves</t>
  </si>
  <si>
    <t>Berlin Kurfurstendamm</t>
  </si>
  <si>
    <t xml:space="preserve"> </t>
  </si>
  <si>
    <t>North, Central America &amp; Caribbean</t>
  </si>
  <si>
    <t>Northern Europe</t>
  </si>
  <si>
    <t>Southern Europe</t>
  </si>
  <si>
    <t>India, Middle East &amp; Africa</t>
  </si>
  <si>
    <t>Pacific</t>
  </si>
  <si>
    <t>Rooms Network (with Pipeline-2023), Distribution by Region [%]</t>
  </si>
  <si>
    <t>South East Asia (incl. Greater China)</t>
  </si>
  <si>
    <t>Singapore on Stevens</t>
  </si>
  <si>
    <t xml:space="preserve">Total, Rooms </t>
  </si>
  <si>
    <t>Total, %</t>
  </si>
  <si>
    <t>Options, %</t>
  </si>
  <si>
    <t>Overall Score</t>
  </si>
  <si>
    <t>Cleanliness</t>
  </si>
  <si>
    <t>Paris Porte de Versailles</t>
  </si>
  <si>
    <t>Paris Porte De Versailles</t>
  </si>
  <si>
    <t>Madrid Prado</t>
  </si>
  <si>
    <t>Roma Eur</t>
  </si>
  <si>
    <t>Staff</t>
  </si>
  <si>
    <t>Facilities</t>
  </si>
  <si>
    <t>Comfort</t>
  </si>
  <si>
    <t>Value for Money</t>
  </si>
  <si>
    <t>Madrid Centro</t>
  </si>
  <si>
    <t>Harbin Songbei </t>
  </si>
  <si>
    <t>Goa Devaaya Retreat</t>
  </si>
  <si>
    <t>Nanjing Central</t>
  </si>
  <si>
    <t>Chennai OMR</t>
  </si>
  <si>
    <t>Booking.com Score</t>
  </si>
  <si>
    <t>Booking.com</t>
  </si>
  <si>
    <t>RED/GREEN - Low/High Score for Region</t>
  </si>
  <si>
    <t>2023*</t>
  </si>
  <si>
    <t>Avg Growth</t>
  </si>
  <si>
    <t>Europe (Basic Scenario)</t>
  </si>
  <si>
    <t>Market**</t>
  </si>
  <si>
    <t>* Based on the Financial Statement Assumption, that the RevPAR will be the same as 2019 level. ** Calculations based on the two dominance regions (Europe, ASPAC)</t>
  </si>
  <si>
    <t>ASPAC (Basic Scenario)</t>
  </si>
  <si>
    <t>Total (Basic Scenario)</t>
  </si>
  <si>
    <t>Europe (with Recommendations)</t>
  </si>
  <si>
    <t>Europe (with Recommendations)***</t>
  </si>
  <si>
    <t>Focus - Domestic Business [%]</t>
  </si>
  <si>
    <t>*** Increasing Marketing budget and Interactions with Government by 10% will increase the Target Audience by: Marketing Budget Growth * Weight of Domestic Business</t>
  </si>
  <si>
    <t>ASPAC (with Recommendations)***</t>
  </si>
  <si>
    <t>Total (with Recommendations)****</t>
  </si>
  <si>
    <t>Index (Basic Scenario)</t>
  </si>
  <si>
    <t>Index (with Recommendations)</t>
  </si>
  <si>
    <t>ASPAC (with Recommendations)</t>
  </si>
  <si>
    <t>**** Based on Europe and ASPAC changes and Number of Rooms as Weight Basis</t>
  </si>
  <si>
    <t>RevPAR, by Region and Total, with Scenarios [$]</t>
  </si>
  <si>
    <t>Average Daily Rate (ADR) RevPAR, by Region and Total, with Scenarios [$]</t>
  </si>
  <si>
    <t>Occupancy Rate RevPAR, by Region and Total, with Scenarios [%]</t>
  </si>
  <si>
    <t>Average Daily Rate (ADR) of the hotel industry worldwide, by Region [$]</t>
  </si>
  <si>
    <r>
      <t>Average Daily Rate (ADR) of the hotel industry worldwide, by Region [</t>
    </r>
    <r>
      <rPr>
        <b/>
        <sz val="11"/>
        <rFont val="Calibri"/>
        <family val="2"/>
        <charset val="204"/>
      </rPr>
      <t>€</t>
    </r>
    <r>
      <rPr>
        <b/>
        <sz val="11"/>
        <rFont val="Calibri"/>
        <family val="2"/>
        <charset val="204"/>
        <scheme val="minor"/>
      </rPr>
      <t>]</t>
    </r>
  </si>
  <si>
    <t>Focus / Choice</t>
  </si>
  <si>
    <t>AccorHotels Group. Brands Factsheet (Novotel, Mercure, Ibis, Ibis Styles, Ibis Budget). 2021</t>
  </si>
  <si>
    <t>Distribution by Region</t>
  </si>
  <si>
    <t>For charts</t>
  </si>
  <si>
    <t>Market</t>
  </si>
  <si>
    <t>2021*</t>
  </si>
  <si>
    <t>Accor</t>
  </si>
  <si>
    <t>RevPAR Index</t>
  </si>
  <si>
    <t>RevPAR Ind -1</t>
  </si>
  <si>
    <t>Occupancy Penetration Index</t>
  </si>
  <si>
    <t>Occupancy Penetration Index-1</t>
  </si>
  <si>
    <t>ADR Index</t>
  </si>
  <si>
    <t xml:space="preserve">ADR Index -1 </t>
  </si>
  <si>
    <t>Asia Pacific</t>
  </si>
  <si>
    <t xml:space="preserve">Ibis </t>
  </si>
  <si>
    <t xml:space="preserve">Europe                    </t>
  </si>
  <si>
    <t>Novotel-Mercure</t>
  </si>
  <si>
    <t>South East Asia</t>
  </si>
  <si>
    <t>Ibis-Ibis Styles-Ibis Budget</t>
  </si>
  <si>
    <r>
      <t xml:space="preserve">         Europe —</t>
    </r>
    <r>
      <rPr>
        <b/>
        <sz val="5.4"/>
        <color theme="1"/>
        <rFont val="Calibri"/>
        <family val="2"/>
        <charset val="204"/>
      </rPr>
      <t xml:space="preserve"> </t>
    </r>
    <r>
      <rPr>
        <sz val="11"/>
        <color theme="1"/>
        <rFont val="Calibri"/>
        <family val="2"/>
        <charset val="204"/>
        <scheme val="minor"/>
      </rPr>
      <t>46%</t>
    </r>
  </si>
  <si>
    <r>
      <t xml:space="preserve">     Asia Pacific (ASPAC) — </t>
    </r>
    <r>
      <rPr>
        <sz val="11"/>
        <color theme="1"/>
        <rFont val="Calibri"/>
        <family val="2"/>
        <charset val="204"/>
        <scheme val="minor"/>
      </rPr>
      <t>32%</t>
    </r>
  </si>
  <si>
    <t xml:space="preserve">Asia Pacific (ASPAC) </t>
  </si>
  <si>
    <t>Dot Spacing</t>
  </si>
  <si>
    <t>Overall</t>
  </si>
  <si>
    <t>Total, Basic Scenario - Predicted</t>
  </si>
  <si>
    <t>Total - Actual Data</t>
  </si>
  <si>
    <t>Total, with Recommendations - Predicted</t>
  </si>
  <si>
    <t>Basic Scenario</t>
  </si>
  <si>
    <t>With Recommendations</t>
  </si>
  <si>
    <t>Basic</t>
  </si>
  <si>
    <t>2024!-</t>
  </si>
  <si>
    <t>!- Implementing 10% increase at all hotels and in all regions</t>
  </si>
  <si>
    <t>with Occupancy Rate</t>
  </si>
  <si>
    <t>Changes</t>
  </si>
  <si>
    <t>(for checking)</t>
  </si>
  <si>
    <t>with ADR Europe</t>
  </si>
  <si>
    <t>with ADR ASPAC</t>
  </si>
  <si>
    <t xml:space="preserve">+10% Marketing  </t>
  </si>
  <si>
    <t>Europe Price +13 / 7 %</t>
  </si>
  <si>
    <t xml:space="preserve">ASPAC Price +13% </t>
  </si>
  <si>
    <t>Occupancy Rate [%]</t>
  </si>
  <si>
    <t>Distribution of Available Rooms by Region and Price Segments ['000]</t>
  </si>
  <si>
    <t>Top Hotels by Selected Regions and Price Segments, by Available Rooms ['000]</t>
  </si>
  <si>
    <t>Novotel-Mercure Distribution by Region [%]</t>
  </si>
  <si>
    <t>Ibis-Styles-Budget Distribution by Region [%]</t>
  </si>
  <si>
    <t>Booking.com Average Rating for Flagship Hotels in the Midscale</t>
  </si>
  <si>
    <t>Booking.com Average Rating for Flagship Hotels in the Economic</t>
  </si>
  <si>
    <t>Customer Profile, by Purpose [%]</t>
  </si>
  <si>
    <t>Customer Profile, by Origin [%]</t>
  </si>
  <si>
    <t>RevPAR Index for the Forecast Period with / without Recommendations  [%]</t>
  </si>
  <si>
    <r>
      <t>Impact of Recommendations on RevPAR - 2023 [</t>
    </r>
    <r>
      <rPr>
        <b/>
        <sz val="11"/>
        <color theme="1"/>
        <rFont val="Calibri"/>
        <family val="2"/>
        <charset val="204"/>
      </rPr>
      <t>€</t>
    </r>
    <r>
      <rPr>
        <b/>
        <sz val="9"/>
        <color theme="1"/>
        <rFont val="Calibri"/>
        <family val="2"/>
        <charset val="204"/>
      </rPr>
      <t>]</t>
    </r>
  </si>
  <si>
    <r>
      <t>Revenue Per Available Room (RevPAR) [</t>
    </r>
    <r>
      <rPr>
        <b/>
        <sz val="11"/>
        <color theme="1"/>
        <rFont val="Calibri"/>
        <family val="2"/>
        <charset val="204"/>
      </rPr>
      <t>€]</t>
    </r>
  </si>
  <si>
    <t>Average Daily Rate [€]</t>
  </si>
  <si>
    <t>8.7</t>
  </si>
  <si>
    <t>8.9</t>
  </si>
  <si>
    <t>9.0</t>
  </si>
  <si>
    <t>8.8</t>
  </si>
  <si>
    <t>7.7</t>
  </si>
  <si>
    <t>8.5</t>
  </si>
  <si>
    <r>
      <t xml:space="preserve">November 28, 2021
To our shareowners:
2020 and 2021 have been challenging years for the hospitality industry, with our Revenue Per Available Room (RevPAR) declining by an average of 63%, reaching €24. While the market average of €31 for 2020 showed a 58% drop compared to 2019. Unfortunately, we are seeing a steady trend - our RevPAR level is on average 12-14% below the industry level. Next, we will present a roadmap to increase these profits and achieve/exceed the market average by 2025.
The two main components of RevPAR are Occupancy Rate (%) and Average Daily Rate / ADR (€). We found that the drawdown is observed simultaneously for two indicators:
—  </t>
    </r>
    <r>
      <rPr>
        <i/>
        <sz val="11"/>
        <color theme="1"/>
        <rFont val="Calibri"/>
        <family val="2"/>
        <charset val="204"/>
        <scheme val="minor"/>
      </rPr>
      <t xml:space="preserve"> ADR</t>
    </r>
    <r>
      <rPr>
        <sz val="11"/>
        <color theme="1"/>
        <rFont val="Calibri"/>
        <family val="2"/>
        <charset val="204"/>
        <scheme val="minor"/>
      </rPr>
      <t xml:space="preserve"> consistently lags the market level by 10%, which indicates that we are underestimating prices for accommodation in our hotels. 
—   </t>
    </r>
    <r>
      <rPr>
        <i/>
        <sz val="11"/>
        <color theme="1"/>
        <rFont val="Calibri"/>
        <family val="2"/>
        <charset val="204"/>
        <scheme val="minor"/>
      </rPr>
      <t>Occupancy Rate</t>
    </r>
    <r>
      <rPr>
        <sz val="11"/>
        <color theme="1"/>
        <rFont val="Calibri"/>
        <family val="2"/>
        <charset val="204"/>
        <scheme val="minor"/>
      </rPr>
      <t xml:space="preserve"> significantly differed from the industry average during the COVID-19 pandemic, reaching an 11% difference in 2021 (based on data for January-September). In the before-COVID-19 period, the average difference was about 2–3% year-to-year. We have found that this is due to the particularly dire circumstances faced by our main types of guests.
To solve the arising problems, we decided to raise the ADR gradually. To do this, we decided to start with our flagship regions and hotels to test this system until 2023 and then implement the turnkey solution in the remaining hotels around the world. Europe (46%) and Asia Pacific / ASPAC (32%) are the most significant regions with the greatest flow of guests. The leading price segments in Europe are Economic and Midscale - 89% of the total flow of guests in Europe. The Midscale is leading with a small margin from other parts in the Asia Pacific, occupying 38% of the Asian market.
Thus, we should focus on these regional markets with the corresponding price segments: Europe - Economic &amp; Midscale, ASPAC - Midscale. Our leading brands dominating these markets are:
—   </t>
    </r>
    <r>
      <rPr>
        <i/>
        <sz val="11"/>
        <color theme="1"/>
        <rFont val="Calibri"/>
        <family val="2"/>
        <charset val="204"/>
        <scheme val="minor"/>
      </rPr>
      <t>Mercure</t>
    </r>
    <r>
      <rPr>
        <sz val="11"/>
        <color theme="1"/>
        <rFont val="Calibri"/>
        <family val="2"/>
        <charset val="204"/>
        <scheme val="minor"/>
      </rPr>
      <t xml:space="preserve">. The midscale leader with 67k and 35k available rooms in Europe and ASPAC. This hotel chain holds 46% of the market.
—   </t>
    </r>
    <r>
      <rPr>
        <i/>
        <sz val="11"/>
        <color theme="1"/>
        <rFont val="Calibri"/>
        <family val="2"/>
        <charset val="204"/>
        <scheme val="minor"/>
      </rPr>
      <t>Novotel</t>
    </r>
    <r>
      <rPr>
        <sz val="11"/>
        <color theme="1"/>
        <rFont val="Calibri"/>
        <family val="2"/>
        <charset val="204"/>
        <scheme val="minor"/>
      </rPr>
      <t xml:space="preserve">. Our second leading brand in the Midscale sector. This brand occupies 41% of this market.
—   </t>
    </r>
    <r>
      <rPr>
        <i/>
        <sz val="11"/>
        <color theme="1"/>
        <rFont val="Calibri"/>
        <family val="2"/>
        <charset val="204"/>
        <scheme val="minor"/>
      </rPr>
      <t>Ibis / Ibis Budget / Ibis Styles.</t>
    </r>
    <r>
      <rPr>
        <sz val="11"/>
        <color theme="1"/>
        <rFont val="Calibri"/>
        <family val="2"/>
        <charset val="204"/>
        <scheme val="minor"/>
      </rPr>
      <t xml:space="preserve"> The Economic hotel chains  account for 90% of the European market in our portfolio of brands.
Our main goal, as declared at our 2020 AGM, is to increase our stake in Pipeline. Thus, we decided to focus also on potential hotels that will be built until 2025, inclusive. On average, Novotel and Mercure hotel chains hold 58% of the respective market in Northern Europe and Southeast Asia, including Greater China. At the same time, 57% of the Ibis / Ibis Budget / Ibis Styles hotel chains in the Economic segment occupy the whole of Europe - North, and South. We have already focused on our critical properties to evaluate the option to increase the ADR.
We assessed the possibility of price increases in the Midscale segment in Northern Europe and Southeast Asia and concluded that the market was ready for such changes. Average guest ratings for Value for Money are at the top of the market (8.6 / 10 points), which corresponds to a very high level. With some caution, it is necessary to introduce such changes in the Novotel network in Northern Europe. However, the successful implementation in the context of Facilities and Staff suggests that the service provided may cost more.
The situation is different for the Ibis hotel chains, including Ibis, Ibis Styles, and Ibis Budget in the Economic segment. Guest reviews at Ibis and Ibis Styles indicate a willingness to raise prices. However, the average level of flagship Ibis Budget hotels in Europe suggests that there are problems in terms of Facilities and Staff, causing a decrease in the Value for Money indicator. We will take steps to improve the guest experience by increasing the range and availability of Facilities and the quality of our Staff. We expect such measures will lead to a willingness to pay more for Ibis Budget hotels.
We understand that a price increase can lead to a churn of guests and an even lower Occupancy Rate. To avoid this, we analyzed our primary target audience. For Midscale and Economic, the main guest for all the brands mentioned above is a person who came to the city for business purposes from another region of the same country - Business &amp; Domestic. Since COVID-19 has hit this category of guests hard, we propose to direct our main focus of the evolving loyalty program, which we announced at the 2020 shareholders meeting, to them. Also, by increasing the costs of marketing and support for this category, we can get help from the states, which will also be an advantage for our brands.
Thus, we are going to make several critical decisions that will allow RevPAR to be raised to the market average until 2025, inclusive (as of 2023 - compared to the estimates presented in our 2020 annual financial report):
—   10% increase in the marketing and support budget for local businesses in the respective European and Southeast Asian countries will result in a 6% increase in RevPAR.
—   ADR increase in the Midscale in Northern Europe by 13% and Economic segment in Europe by 7% will lead to a rise in RevPAR by 2%.
—   ADR increase in Southeast Asia in the Midscale segment by 13% will lead to a rise in RevPAR also by 2%.
Thus, implementing these recommendations will raise our RevPAR from € 64 (2019) to € 71 in 2023. Starting in 2024, we plan to adopt this solution for other brands in other regions, which will lead to the RevPAR market average in 2024 and ahead of it by 3% in 2025. If we do not begin to implement these solutions, our market lag will be approximately 13% in 2025.
We thank you for your attention.</t>
    </r>
  </si>
  <si>
    <t>References</t>
  </si>
  <si>
    <t>Hotel Portfolio</t>
  </si>
  <si>
    <t>Data</t>
  </si>
  <si>
    <t>Source</t>
  </si>
  <si>
    <t>Accor - RevPAR, Occupancy Rates, ADR</t>
  </si>
  <si>
    <t>Market  - RevPAR, Occupancy Rates, ADR</t>
  </si>
  <si>
    <t>Brands Available Rooms</t>
  </si>
  <si>
    <t>Brands Statistics</t>
  </si>
  <si>
    <t>Booking.com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</si>
</sst>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20"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i/>
      <sz val="11"/>
      <color theme="1"/>
      <name val="Calibri"/>
      <family val="2"/>
      <charset val="204"/>
      <scheme val="minor"/>
    </font>
    <font>
      <sz val="11"/>
      <color theme="4"/>
      <name val="Calibri"/>
      <family val="2"/>
      <charset val="204"/>
      <scheme val="minor"/>
    </font>
    <font>
      <i/>
      <sz val="11"/>
      <color theme="4"/>
      <name val="Calibri"/>
      <family val="2"/>
      <charset val="204"/>
      <scheme val="minor"/>
    </font>
    <font>
      <b/>
      <sz val="11"/>
      <color theme="4"/>
      <name val="Calibri"/>
      <family val="2"/>
      <charset val="204"/>
      <scheme val="minor"/>
    </font>
    <font>
      <sz val="11"/>
      <name val="Calibri"/>
      <family val="2"/>
      <charset val="204"/>
      <scheme val="minor"/>
    </font>
    <font>
      <i/>
      <sz val="11"/>
      <name val="Calibri"/>
      <family val="2"/>
      <charset val="204"/>
      <scheme val="minor"/>
    </font>
    <font>
      <b/>
      <sz val="11"/>
      <name val="Calibri"/>
      <family val="2"/>
      <charset val="204"/>
      <scheme val="minor"/>
    </font>
    <font>
      <b/>
      <sz val="11"/>
      <name val="Calibri"/>
      <family val="2"/>
      <charset val="204"/>
    </font>
    <font>
      <sz val="11"/>
      <color theme="1"/>
      <name val="Calibri"/>
      <family val="2"/>
      <charset val="204"/>
    </font>
    <font>
      <i/>
      <sz val="11"/>
      <color theme="0" tint="-0.249977111117893"/>
      <name val="Calibri"/>
      <family val="2"/>
      <charset val="204"/>
      <scheme val="minor"/>
    </font>
    <font>
      <sz val="11"/>
      <color theme="0" tint="-0.249977111117893"/>
      <name val="Calibri"/>
      <family val="2"/>
      <charset val="204"/>
      <scheme val="minor"/>
    </font>
    <font>
      <sz val="11"/>
      <color theme="1" tint="0.499984740745262"/>
      <name val="Calibri"/>
      <family val="2"/>
      <charset val="204"/>
      <scheme val="minor"/>
    </font>
    <font>
      <b/>
      <sz val="11"/>
      <color theme="1" tint="0.499984740745262"/>
      <name val="Calibri"/>
      <family val="2"/>
      <charset val="204"/>
      <scheme val="minor"/>
    </font>
    <font>
      <b/>
      <sz val="11"/>
      <color theme="1"/>
      <name val="Calibri"/>
      <family val="2"/>
      <charset val="204"/>
    </font>
    <font>
      <b/>
      <sz val="5.4"/>
      <color theme="1"/>
      <name val="Calibri"/>
      <family val="2"/>
      <charset val="204"/>
    </font>
    <font>
      <b/>
      <sz val="9"/>
      <color theme="1"/>
      <name val="Calibri"/>
      <family val="2"/>
      <charset val="204"/>
    </font>
  </fonts>
  <fills count="10">
    <fill>
      <patternFill patternType="none"/>
    </fill>
    <fill>
      <patternFill patternType="gray125"/>
    </fill>
    <fill>
      <patternFill patternType="solid">
        <fgColor rgb="FFF2E6B1"/>
        <bgColor indexed="64"/>
      </patternFill>
    </fill>
    <fill>
      <patternFill patternType="solid">
        <fgColor theme="4" tint="0.79998168889431442"/>
        <bgColor indexed="64"/>
      </patternFill>
    </fill>
    <fill>
      <patternFill patternType="solid">
        <fgColor rgb="FFE9D47B"/>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D6E5F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88">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4" fillId="0" borderId="0" xfId="0" applyFont="1"/>
    <xf numFmtId="0" fontId="3" fillId="0" borderId="0" xfId="0" applyFont="1"/>
    <xf numFmtId="0" fontId="2" fillId="0" borderId="2" xfId="0" applyFont="1" applyBorder="1" applyAlignment="1">
      <alignment horizontal="centerContinuous"/>
    </xf>
    <xf numFmtId="0" fontId="0" fillId="0" borderId="5" xfId="0" applyBorder="1"/>
    <xf numFmtId="0" fontId="0" fillId="0" borderId="0" xfId="0" applyBorder="1" applyAlignment="1">
      <alignment horizontal="center"/>
    </xf>
    <xf numFmtId="0" fontId="0" fillId="0" borderId="0" xfId="0" applyBorder="1" applyAlignment="1">
      <alignment horizontal="center" wrapText="1"/>
    </xf>
    <xf numFmtId="0" fontId="3" fillId="0" borderId="6" xfId="0" applyFont="1" applyBorder="1" applyAlignment="1">
      <alignment horizontal="center"/>
    </xf>
    <xf numFmtId="3" fontId="0" fillId="0" borderId="0" xfId="0" applyNumberFormat="1" applyBorder="1" applyAlignment="1">
      <alignment horizontal="center"/>
    </xf>
    <xf numFmtId="3" fontId="3" fillId="0" borderId="6" xfId="0" applyNumberFormat="1" applyFont="1" applyBorder="1" applyAlignment="1">
      <alignment horizontal="center"/>
    </xf>
    <xf numFmtId="0" fontId="3" fillId="0" borderId="7" xfId="0" applyFont="1" applyBorder="1"/>
    <xf numFmtId="3" fontId="3" fillId="0" borderId="8" xfId="0" applyNumberFormat="1" applyFont="1" applyBorder="1" applyAlignment="1">
      <alignment horizontal="center"/>
    </xf>
    <xf numFmtId="3" fontId="3" fillId="0" borderId="9" xfId="0" applyNumberFormat="1" applyFont="1" applyBorder="1" applyAlignment="1">
      <alignment horizontal="center"/>
    </xf>
    <xf numFmtId="0" fontId="2" fillId="2" borderId="2" xfId="0" applyFont="1" applyFill="1" applyBorder="1" applyAlignment="1">
      <alignment horizontal="centerContinuous"/>
    </xf>
    <xf numFmtId="0" fontId="2" fillId="2" borderId="3" xfId="0" applyFont="1" applyFill="1" applyBorder="1" applyAlignment="1">
      <alignment horizontal="centerContinuous"/>
    </xf>
    <xf numFmtId="0" fontId="2" fillId="2" borderId="4" xfId="0" applyFont="1" applyFill="1" applyBorder="1" applyAlignment="1">
      <alignment horizontal="centerContinuous"/>
    </xf>
    <xf numFmtId="0" fontId="2" fillId="2" borderId="11" xfId="0" applyFont="1" applyFill="1" applyBorder="1" applyAlignment="1">
      <alignment horizontal="centerContinuous"/>
    </xf>
    <xf numFmtId="0" fontId="2" fillId="2" borderId="12" xfId="0" applyFont="1" applyFill="1" applyBorder="1" applyAlignment="1">
      <alignment horizontal="centerContinuous"/>
    </xf>
    <xf numFmtId="0" fontId="2" fillId="2" borderId="10" xfId="0" applyFont="1" applyFill="1" applyBorder="1" applyAlignment="1">
      <alignment horizontal="centerContinuous"/>
    </xf>
    <xf numFmtId="0" fontId="3" fillId="0" borderId="5" xfId="0" applyFont="1" applyBorder="1"/>
    <xf numFmtId="0" fontId="3" fillId="0" borderId="0" xfId="0" applyFont="1" applyFill="1" applyBorder="1" applyAlignment="1">
      <alignment horizontal="right"/>
    </xf>
    <xf numFmtId="0" fontId="3" fillId="0" borderId="3" xfId="0" applyFont="1" applyFill="1" applyBorder="1" applyAlignment="1">
      <alignment horizontal="right"/>
    </xf>
    <xf numFmtId="0" fontId="5" fillId="0" borderId="0" xfId="0" applyFont="1" applyBorder="1" applyAlignment="1">
      <alignment horizontal="center"/>
    </xf>
    <xf numFmtId="0" fontId="0" fillId="0" borderId="5" xfId="0" applyBorder="1" applyAlignment="1">
      <alignment horizontal="center"/>
    </xf>
    <xf numFmtId="0" fontId="5" fillId="0" borderId="5" xfId="0" applyFont="1" applyBorder="1" applyAlignment="1">
      <alignment horizontal="center"/>
    </xf>
    <xf numFmtId="0" fontId="6" fillId="0" borderId="0" xfId="0" applyFont="1"/>
    <xf numFmtId="9" fontId="5" fillId="0" borderId="0" xfId="2" applyFont="1" applyBorder="1" applyAlignment="1">
      <alignment horizontal="center"/>
    </xf>
    <xf numFmtId="0" fontId="2" fillId="3" borderId="10" xfId="0" applyFont="1" applyFill="1" applyBorder="1" applyAlignment="1">
      <alignment horizontal="centerContinuous"/>
    </xf>
    <xf numFmtId="0" fontId="2" fillId="3" borderId="11" xfId="0" applyFont="1" applyFill="1" applyBorder="1" applyAlignment="1">
      <alignment horizontal="centerContinuous"/>
    </xf>
    <xf numFmtId="0" fontId="2" fillId="3" borderId="12" xfId="0" applyFont="1" applyFill="1" applyBorder="1" applyAlignment="1">
      <alignment horizontal="centerContinuous"/>
    </xf>
    <xf numFmtId="3" fontId="0" fillId="0" borderId="2" xfId="0" applyNumberFormat="1" applyBorder="1" applyAlignment="1">
      <alignment horizontal="center"/>
    </xf>
    <xf numFmtId="3" fontId="0" fillId="0" borderId="3" xfId="0" applyNumberFormat="1" applyBorder="1" applyAlignment="1">
      <alignment horizontal="center"/>
    </xf>
    <xf numFmtId="9" fontId="5" fillId="0" borderId="3" xfId="2" applyFont="1" applyBorder="1" applyAlignment="1">
      <alignment horizontal="center"/>
    </xf>
    <xf numFmtId="3" fontId="3" fillId="0" borderId="4" xfId="0" applyNumberFormat="1" applyFont="1" applyBorder="1" applyAlignment="1">
      <alignment horizontal="center"/>
    </xf>
    <xf numFmtId="3" fontId="0" fillId="0" borderId="5" xfId="0" applyNumberFormat="1" applyBorder="1" applyAlignment="1">
      <alignment horizontal="center"/>
    </xf>
    <xf numFmtId="9" fontId="5" fillId="0" borderId="5" xfId="2" applyFont="1" applyBorder="1" applyAlignment="1">
      <alignment horizontal="center"/>
    </xf>
    <xf numFmtId="3" fontId="3" fillId="0" borderId="7" xfId="0" applyNumberFormat="1" applyFont="1" applyBorder="1" applyAlignment="1">
      <alignment horizontal="center"/>
    </xf>
    <xf numFmtId="9" fontId="0" fillId="0" borderId="0" xfId="2" applyFont="1" applyBorder="1" applyAlignment="1">
      <alignment horizontal="center"/>
    </xf>
    <xf numFmtId="0" fontId="0" fillId="0" borderId="6" xfId="0" applyBorder="1" applyAlignment="1">
      <alignment horizontal="center"/>
    </xf>
    <xf numFmtId="9" fontId="0" fillId="0" borderId="6" xfId="2" applyFont="1" applyBorder="1" applyAlignment="1">
      <alignment horizontal="center"/>
    </xf>
    <xf numFmtId="0" fontId="0" fillId="0" borderId="7" xfId="0" applyBorder="1"/>
    <xf numFmtId="9" fontId="0" fillId="0" borderId="8" xfId="2" applyFont="1" applyBorder="1" applyAlignment="1">
      <alignment horizontal="center"/>
    </xf>
    <xf numFmtId="9" fontId="0" fillId="0" borderId="9" xfId="2" applyFont="1" applyBorder="1" applyAlignment="1">
      <alignment horizontal="center"/>
    </xf>
    <xf numFmtId="9" fontId="0" fillId="0" borderId="2" xfId="2" applyFont="1" applyBorder="1" applyAlignment="1">
      <alignment horizontal="center"/>
    </xf>
    <xf numFmtId="9" fontId="0" fillId="0" borderId="3" xfId="2" applyFont="1" applyBorder="1" applyAlignment="1">
      <alignment horizontal="center"/>
    </xf>
    <xf numFmtId="9" fontId="0" fillId="0" borderId="4" xfId="2" applyFont="1" applyBorder="1" applyAlignment="1">
      <alignment horizontal="center"/>
    </xf>
    <xf numFmtId="9" fontId="0" fillId="0" borderId="5" xfId="2" applyFont="1" applyBorder="1" applyAlignment="1">
      <alignment horizontal="center"/>
    </xf>
    <xf numFmtId="9" fontId="0" fillId="0" borderId="7" xfId="2" applyFont="1" applyBorder="1" applyAlignment="1">
      <alignment horizontal="center"/>
    </xf>
    <xf numFmtId="0" fontId="0" fillId="0" borderId="0" xfId="0" applyBorder="1"/>
    <xf numFmtId="1" fontId="8" fillId="0" borderId="0" xfId="0" applyNumberFormat="1" applyFont="1" applyBorder="1" applyAlignment="1">
      <alignment horizontal="center"/>
    </xf>
    <xf numFmtId="9" fontId="8" fillId="0" borderId="0" xfId="2" applyFont="1" applyBorder="1" applyAlignment="1">
      <alignment horizontal="center"/>
    </xf>
    <xf numFmtId="164" fontId="8" fillId="0" borderId="0" xfId="2" applyNumberFormat="1" applyFont="1" applyBorder="1" applyAlignment="1">
      <alignment horizontal="center"/>
    </xf>
    <xf numFmtId="0" fontId="8" fillId="0" borderId="5" xfId="0" applyFont="1" applyBorder="1"/>
    <xf numFmtId="3" fontId="9" fillId="0" borderId="6" xfId="0" applyNumberFormat="1" applyFont="1" applyBorder="1" applyAlignment="1">
      <alignment horizontal="center"/>
    </xf>
    <xf numFmtId="0" fontId="8" fillId="0" borderId="7" xfId="0" applyFont="1" applyBorder="1"/>
    <xf numFmtId="164" fontId="8" fillId="0" borderId="8" xfId="2" applyNumberFormat="1" applyFont="1" applyBorder="1" applyAlignment="1">
      <alignment horizontal="center"/>
    </xf>
    <xf numFmtId="3" fontId="9" fillId="0" borderId="9" xfId="0" applyNumberFormat="1" applyFont="1" applyBorder="1" applyAlignment="1">
      <alignment horizontal="center"/>
    </xf>
    <xf numFmtId="0" fontId="2" fillId="0" borderId="3" xfId="0" applyFont="1" applyBorder="1" applyAlignment="1">
      <alignment horizontal="centerContinuous"/>
    </xf>
    <xf numFmtId="0" fontId="2" fillId="0" borderId="3" xfId="0" applyFont="1" applyBorder="1" applyAlignment="1">
      <alignment horizontal="centerContinuous" wrapText="1"/>
    </xf>
    <xf numFmtId="0" fontId="7" fillId="0" borderId="3" xfId="0" applyFont="1" applyBorder="1" applyAlignment="1">
      <alignment horizontal="centerContinuous"/>
    </xf>
    <xf numFmtId="0" fontId="4" fillId="0" borderId="4" xfId="0" applyFont="1" applyBorder="1" applyAlignment="1">
      <alignment horizontal="centerContinuous"/>
    </xf>
    <xf numFmtId="164" fontId="8" fillId="0" borderId="2" xfId="2" applyNumberFormat="1" applyFont="1" applyBorder="1" applyAlignment="1">
      <alignment horizontal="center"/>
    </xf>
    <xf numFmtId="164" fontId="8" fillId="0" borderId="3" xfId="2" applyNumberFormat="1" applyFont="1" applyBorder="1" applyAlignment="1">
      <alignment horizontal="center"/>
    </xf>
    <xf numFmtId="9" fontId="8" fillId="0" borderId="3" xfId="2" applyFont="1" applyBorder="1" applyAlignment="1">
      <alignment horizontal="center"/>
    </xf>
    <xf numFmtId="3" fontId="9" fillId="0" borderId="4" xfId="0" applyNumberFormat="1" applyFont="1" applyBorder="1" applyAlignment="1">
      <alignment horizontal="center"/>
    </xf>
    <xf numFmtId="164" fontId="8" fillId="0" borderId="5" xfId="2" applyNumberFormat="1" applyFont="1" applyBorder="1" applyAlignment="1">
      <alignment horizontal="center"/>
    </xf>
    <xf numFmtId="164" fontId="8" fillId="0" borderId="7" xfId="2" applyNumberFormat="1" applyFont="1" applyBorder="1" applyAlignment="1">
      <alignment horizontal="center"/>
    </xf>
    <xf numFmtId="1" fontId="8" fillId="0" borderId="2" xfId="2" applyNumberFormat="1" applyFont="1" applyBorder="1" applyAlignment="1">
      <alignment horizontal="center"/>
    </xf>
    <xf numFmtId="1" fontId="8" fillId="0" borderId="3" xfId="2" applyNumberFormat="1" applyFont="1" applyBorder="1" applyAlignment="1">
      <alignment horizontal="center"/>
    </xf>
    <xf numFmtId="1" fontId="8" fillId="0" borderId="5" xfId="2" applyNumberFormat="1" applyFont="1" applyBorder="1" applyAlignment="1">
      <alignment horizontal="center"/>
    </xf>
    <xf numFmtId="1" fontId="8" fillId="0" borderId="0" xfId="2" applyNumberFormat="1" applyFont="1" applyBorder="1" applyAlignment="1">
      <alignment horizontal="center"/>
    </xf>
    <xf numFmtId="1" fontId="8" fillId="0" borderId="7" xfId="2" applyNumberFormat="1" applyFont="1" applyBorder="1" applyAlignment="1">
      <alignment horizontal="center"/>
    </xf>
    <xf numFmtId="1" fontId="8" fillId="0" borderId="8" xfId="2" applyNumberFormat="1" applyFont="1" applyBorder="1" applyAlignment="1">
      <alignment horizontal="center"/>
    </xf>
    <xf numFmtId="9" fontId="8" fillId="0" borderId="8" xfId="2" applyFont="1" applyBorder="1" applyAlignment="1">
      <alignment horizontal="center"/>
    </xf>
    <xf numFmtId="0" fontId="2" fillId="0" borderId="0" xfId="0" applyFont="1" applyBorder="1" applyAlignment="1">
      <alignment horizontal="centerContinuous"/>
    </xf>
    <xf numFmtId="0" fontId="2" fillId="0" borderId="0" xfId="0" applyFont="1" applyBorder="1" applyAlignment="1">
      <alignment horizontal="centerContinuous" wrapText="1"/>
    </xf>
    <xf numFmtId="0" fontId="7" fillId="0" borderId="0" xfId="0" applyFont="1" applyBorder="1" applyAlignment="1">
      <alignment horizontal="centerContinuous"/>
    </xf>
    <xf numFmtId="0" fontId="4" fillId="0" borderId="6" xfId="0" applyFont="1" applyBorder="1" applyAlignment="1">
      <alignment horizontal="centerContinuous"/>
    </xf>
    <xf numFmtId="4" fontId="0" fillId="0" borderId="0" xfId="0" applyNumberFormat="1"/>
    <xf numFmtId="0" fontId="0" fillId="0" borderId="0" xfId="0" applyBorder="1" applyAlignment="1">
      <alignment horizontal="left"/>
    </xf>
    <xf numFmtId="0" fontId="0" fillId="0" borderId="6" xfId="0" applyBorder="1" applyAlignment="1">
      <alignment horizontal="left"/>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0" xfId="0" applyFill="1" applyBorder="1" applyAlignment="1">
      <alignment horizontal="left"/>
    </xf>
    <xf numFmtId="0" fontId="0" fillId="0" borderId="10" xfId="0" applyBorder="1" applyAlignment="1">
      <alignment horizontal="center"/>
    </xf>
    <xf numFmtId="0" fontId="0" fillId="0" borderId="11" xfId="0" applyBorder="1" applyAlignment="1">
      <alignment horizontal="left"/>
    </xf>
    <xf numFmtId="0" fontId="0" fillId="0" borderId="11" xfId="0" applyBorder="1" applyAlignment="1">
      <alignment horizontal="center"/>
    </xf>
    <xf numFmtId="0" fontId="0" fillId="0" borderId="12" xfId="0" applyBorder="1" applyAlignment="1">
      <alignment horizontal="left"/>
    </xf>
    <xf numFmtId="0" fontId="0" fillId="2" borderId="6"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left"/>
    </xf>
    <xf numFmtId="0" fontId="0" fillId="2" borderId="11" xfId="0" applyFill="1" applyBorder="1" applyAlignment="1">
      <alignment horizontal="center"/>
    </xf>
    <xf numFmtId="0" fontId="0" fillId="2" borderId="12" xfId="0" applyFill="1" applyBorder="1" applyAlignment="1">
      <alignment horizontal="left"/>
    </xf>
    <xf numFmtId="0" fontId="0" fillId="2" borderId="11" xfId="0" applyFill="1" applyBorder="1" applyAlignment="1">
      <alignment horizontal="left" wrapText="1"/>
    </xf>
    <xf numFmtId="0" fontId="0" fillId="4" borderId="5" xfId="0" applyFill="1" applyBorder="1" applyAlignment="1">
      <alignment horizontal="center"/>
    </xf>
    <xf numFmtId="0" fontId="0" fillId="4" borderId="0" xfId="0" applyFill="1" applyBorder="1" applyAlignment="1">
      <alignment horizontal="left"/>
    </xf>
    <xf numFmtId="0" fontId="0" fillId="4" borderId="0" xfId="0" applyFill="1" applyBorder="1" applyAlignment="1">
      <alignment horizontal="center"/>
    </xf>
    <xf numFmtId="0" fontId="0" fillId="4" borderId="0" xfId="0" applyFill="1" applyBorder="1" applyAlignment="1">
      <alignment horizontal="left" wrapText="1"/>
    </xf>
    <xf numFmtId="0" fontId="0" fillId="4" borderId="6" xfId="0" applyFill="1" applyBorder="1" applyAlignment="1">
      <alignment horizontal="left"/>
    </xf>
    <xf numFmtId="0" fontId="4" fillId="0" borderId="0" xfId="0" applyFont="1" applyAlignment="1">
      <alignment horizontal="right"/>
    </xf>
    <xf numFmtId="0" fontId="0" fillId="0" borderId="6" xfId="0" applyBorder="1"/>
    <xf numFmtId="164" fontId="0" fillId="0" borderId="8" xfId="2" applyNumberFormat="1" applyFont="1" applyBorder="1" applyAlignment="1">
      <alignment horizontal="center"/>
    </xf>
    <xf numFmtId="164" fontId="5" fillId="0" borderId="8" xfId="2" applyNumberFormat="1" applyFont="1" applyBorder="1" applyAlignment="1">
      <alignment horizontal="center"/>
    </xf>
    <xf numFmtId="0" fontId="0" fillId="0" borderId="9" xfId="0" applyBorder="1"/>
    <xf numFmtId="164" fontId="0" fillId="0" borderId="2" xfId="2" applyNumberFormat="1" applyFont="1" applyBorder="1" applyAlignment="1">
      <alignment horizontal="center"/>
    </xf>
    <xf numFmtId="164" fontId="0" fillId="0" borderId="3" xfId="2" applyNumberFormat="1" applyFont="1" applyBorder="1" applyAlignment="1">
      <alignment horizontal="center"/>
    </xf>
    <xf numFmtId="164" fontId="5" fillId="0" borderId="3" xfId="2" applyNumberFormat="1" applyFont="1" applyBorder="1" applyAlignment="1">
      <alignment horizontal="center"/>
    </xf>
    <xf numFmtId="0" fontId="0" fillId="0" borderId="4" xfId="0" applyBorder="1"/>
    <xf numFmtId="164" fontId="0" fillId="0" borderId="7" xfId="2" applyNumberFormat="1" applyFont="1" applyBorder="1" applyAlignment="1">
      <alignment horizontal="center"/>
    </xf>
    <xf numFmtId="2" fontId="5" fillId="0" borderId="8" xfId="0" applyNumberFormat="1" applyFont="1" applyBorder="1" applyAlignment="1">
      <alignment horizontal="center"/>
    </xf>
    <xf numFmtId="0" fontId="10" fillId="2" borderId="10" xfId="0" applyFont="1" applyFill="1" applyBorder="1" applyAlignment="1">
      <alignment horizontal="centerContinuous"/>
    </xf>
    <xf numFmtId="0" fontId="0" fillId="2" borderId="11" xfId="0" applyFill="1" applyBorder="1" applyAlignment="1">
      <alignment horizontal="centerContinuous"/>
    </xf>
    <xf numFmtId="0" fontId="0" fillId="2" borderId="12" xfId="0" applyFill="1" applyBorder="1" applyAlignment="1">
      <alignment horizontal="centerContinuous"/>
    </xf>
    <xf numFmtId="2" fontId="5" fillId="0" borderId="3" xfId="0" applyNumberFormat="1" applyFont="1" applyBorder="1" applyAlignment="1">
      <alignment horizontal="center"/>
    </xf>
    <xf numFmtId="0" fontId="10" fillId="3" borderId="10" xfId="0" applyFont="1" applyFill="1" applyBorder="1" applyAlignment="1">
      <alignment horizontal="centerContinuous"/>
    </xf>
    <xf numFmtId="0" fontId="0" fillId="3" borderId="11" xfId="0" applyFill="1" applyBorder="1" applyAlignment="1">
      <alignment horizontal="centerContinuous"/>
    </xf>
    <xf numFmtId="0" fontId="0" fillId="3" borderId="12" xfId="0" applyFill="1" applyBorder="1" applyAlignment="1">
      <alignment horizontal="centerContinuous"/>
    </xf>
    <xf numFmtId="0" fontId="2" fillId="3" borderId="2" xfId="0" applyFont="1" applyFill="1" applyBorder="1" applyAlignment="1">
      <alignment horizontal="centerContinuous"/>
    </xf>
    <xf numFmtId="0" fontId="2" fillId="3" borderId="3" xfId="0" applyFont="1" applyFill="1" applyBorder="1" applyAlignment="1">
      <alignment horizontal="centerContinuous"/>
    </xf>
    <xf numFmtId="0" fontId="0" fillId="0" borderId="8" xfId="0" applyBorder="1"/>
    <xf numFmtId="0" fontId="0" fillId="0" borderId="3" xfId="0" applyBorder="1"/>
    <xf numFmtId="2" fontId="0" fillId="0" borderId="2" xfId="1" applyNumberFormat="1" applyFont="1" applyBorder="1" applyAlignment="1">
      <alignment horizontal="center"/>
    </xf>
    <xf numFmtId="2" fontId="0" fillId="0" borderId="3" xfId="1" applyNumberFormat="1" applyFont="1" applyBorder="1" applyAlignment="1">
      <alignment horizontal="center"/>
    </xf>
    <xf numFmtId="2" fontId="0" fillId="0" borderId="7" xfId="1" applyNumberFormat="1" applyFont="1" applyBorder="1" applyAlignment="1">
      <alignment horizontal="center"/>
    </xf>
    <xf numFmtId="2" fontId="0" fillId="0" borderId="8" xfId="1" applyNumberFormat="1" applyFont="1" applyBorder="1" applyAlignment="1">
      <alignment horizontal="center"/>
    </xf>
    <xf numFmtId="0" fontId="5" fillId="2" borderId="1" xfId="0" applyFont="1" applyFill="1" applyBorder="1"/>
    <xf numFmtId="0" fontId="0" fillId="3" borderId="1" xfId="0" applyFill="1" applyBorder="1"/>
    <xf numFmtId="0" fontId="0" fillId="0" borderId="0" xfId="0" applyAlignment="1">
      <alignment horizontal="centerContinuous"/>
    </xf>
    <xf numFmtId="0" fontId="2" fillId="0" borderId="4" xfId="0" applyFont="1" applyBorder="1"/>
    <xf numFmtId="0" fontId="2" fillId="0" borderId="7" xfId="0" applyFont="1" applyBorder="1"/>
    <xf numFmtId="0" fontId="2" fillId="0" borderId="4" xfId="0" applyFont="1" applyBorder="1" applyAlignment="1">
      <alignment horizontal="centerContinuous"/>
    </xf>
    <xf numFmtId="0" fontId="0" fillId="0" borderId="2" xfId="0" applyBorder="1"/>
    <xf numFmtId="0" fontId="0" fillId="0" borderId="2"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5" fillId="0" borderId="6" xfId="0" applyFont="1" applyBorder="1" applyAlignment="1">
      <alignment horizontal="center"/>
    </xf>
    <xf numFmtId="0" fontId="7" fillId="0" borderId="9" xfId="0" applyFont="1" applyBorder="1" applyAlignment="1">
      <alignment horizontal="center"/>
    </xf>
    <xf numFmtId="0" fontId="7" fillId="0" borderId="7" xfId="0" applyFont="1" applyBorder="1" applyAlignment="1">
      <alignment horizontal="center"/>
    </xf>
    <xf numFmtId="3" fontId="7" fillId="0" borderId="8" xfId="0" applyNumberFormat="1" applyFont="1" applyBorder="1" applyAlignment="1">
      <alignment horizontal="center"/>
    </xf>
    <xf numFmtId="9" fontId="5" fillId="0" borderId="6" xfId="2" applyFont="1" applyBorder="1" applyAlignment="1">
      <alignment horizontal="center"/>
    </xf>
    <xf numFmtId="9" fontId="5" fillId="0" borderId="9" xfId="2" applyFont="1" applyBorder="1" applyAlignment="1">
      <alignment horizontal="center"/>
    </xf>
    <xf numFmtId="0" fontId="0" fillId="5" borderId="2" xfId="0" applyFill="1" applyBorder="1"/>
    <xf numFmtId="0" fontId="0" fillId="5" borderId="2" xfId="0" applyFill="1" applyBorder="1" applyAlignment="1">
      <alignment horizontal="center"/>
    </xf>
    <xf numFmtId="3" fontId="0" fillId="5" borderId="3" xfId="0" applyNumberFormat="1" applyFill="1" applyBorder="1" applyAlignment="1">
      <alignment horizontal="center"/>
    </xf>
    <xf numFmtId="0" fontId="5" fillId="5" borderId="4" xfId="0" applyFont="1" applyFill="1" applyBorder="1" applyAlignment="1">
      <alignment horizontal="center"/>
    </xf>
    <xf numFmtId="9" fontId="5" fillId="5" borderId="4" xfId="2" applyFont="1" applyFill="1" applyBorder="1" applyAlignment="1">
      <alignment horizontal="center"/>
    </xf>
    <xf numFmtId="0" fontId="0" fillId="5" borderId="5" xfId="0" applyFill="1" applyBorder="1"/>
    <xf numFmtId="0" fontId="0" fillId="5" borderId="5" xfId="0" applyFill="1" applyBorder="1" applyAlignment="1">
      <alignment horizontal="center"/>
    </xf>
    <xf numFmtId="3" fontId="0" fillId="5" borderId="0" xfId="0" applyNumberFormat="1" applyFill="1" applyBorder="1" applyAlignment="1">
      <alignment horizontal="center"/>
    </xf>
    <xf numFmtId="0" fontId="5" fillId="5" borderId="6" xfId="0" applyFont="1" applyFill="1" applyBorder="1" applyAlignment="1">
      <alignment horizontal="center"/>
    </xf>
    <xf numFmtId="9" fontId="5" fillId="5" borderId="6" xfId="2" applyFont="1" applyFill="1" applyBorder="1" applyAlignment="1">
      <alignment horizontal="center"/>
    </xf>
    <xf numFmtId="0" fontId="0" fillId="0" borderId="0" xfId="0" applyAlignment="1"/>
    <xf numFmtId="0" fontId="0" fillId="0" borderId="3" xfId="0" applyBorder="1" applyAlignment="1">
      <alignment horizontal="center"/>
    </xf>
    <xf numFmtId="0" fontId="7" fillId="0" borderId="8" xfId="0" applyFont="1" applyBorder="1" applyAlignment="1">
      <alignment horizontal="center"/>
    </xf>
    <xf numFmtId="9" fontId="7" fillId="0" borderId="9" xfId="2" applyFont="1" applyBorder="1" applyAlignment="1">
      <alignment horizontal="center"/>
    </xf>
    <xf numFmtId="3" fontId="7" fillId="0" borderId="7" xfId="0" applyNumberFormat="1" applyFont="1" applyBorder="1" applyAlignment="1">
      <alignment horizontal="center"/>
    </xf>
    <xf numFmtId="0" fontId="5" fillId="5" borderId="3" xfId="0" applyFont="1" applyFill="1" applyBorder="1" applyAlignment="1">
      <alignment horizontal="center"/>
    </xf>
    <xf numFmtId="0" fontId="5" fillId="5" borderId="0" xfId="0" applyFont="1" applyFill="1" applyBorder="1" applyAlignment="1">
      <alignment horizontal="center"/>
    </xf>
    <xf numFmtId="0" fontId="0" fillId="0" borderId="0" xfId="0" applyFont="1"/>
    <xf numFmtId="3" fontId="0" fillId="0" borderId="0" xfId="0" applyNumberFormat="1" applyAlignment="1">
      <alignment horizontal="center"/>
    </xf>
    <xf numFmtId="165" fontId="3" fillId="0" borderId="0" xfId="0" applyNumberFormat="1" applyFont="1" applyAlignment="1">
      <alignment horizontal="center"/>
    </xf>
    <xf numFmtId="165" fontId="0" fillId="0" borderId="0" xfId="0" applyNumberFormat="1" applyAlignment="1">
      <alignment horizontal="center"/>
    </xf>
    <xf numFmtId="0" fontId="2" fillId="0" borderId="3" xfId="0" applyFont="1" applyBorder="1" applyAlignment="1">
      <alignment horizontal="center"/>
    </xf>
    <xf numFmtId="165" fontId="0" fillId="0" borderId="0" xfId="2" applyNumberFormat="1" applyFont="1" applyBorder="1" applyAlignment="1">
      <alignment horizontal="center"/>
    </xf>
    <xf numFmtId="0" fontId="2" fillId="0" borderId="6" xfId="0" applyFont="1" applyBorder="1"/>
    <xf numFmtId="165" fontId="0" fillId="5" borderId="0" xfId="2" applyNumberFormat="1" applyFont="1" applyFill="1" applyBorder="1" applyAlignment="1">
      <alignment horizontal="center"/>
    </xf>
    <xf numFmtId="164" fontId="2" fillId="5" borderId="6" xfId="2" applyNumberFormat="1" applyFont="1" applyFill="1" applyBorder="1" applyAlignment="1">
      <alignment horizontal="center"/>
    </xf>
    <xf numFmtId="164" fontId="2" fillId="0" borderId="6" xfId="0" applyNumberFormat="1" applyFont="1" applyBorder="1"/>
    <xf numFmtId="165" fontId="3" fillId="0" borderId="0" xfId="0" applyNumberFormat="1" applyFont="1" applyBorder="1" applyAlignment="1">
      <alignment horizontal="center"/>
    </xf>
    <xf numFmtId="165" fontId="2" fillId="0" borderId="8" xfId="0" applyNumberFormat="1" applyFont="1" applyBorder="1" applyAlignment="1">
      <alignment horizontal="center"/>
    </xf>
    <xf numFmtId="0" fontId="2" fillId="0" borderId="8" xfId="0" applyFont="1" applyBorder="1"/>
    <xf numFmtId="164" fontId="2" fillId="5" borderId="9" xfId="2" applyNumberFormat="1" applyFont="1" applyFill="1" applyBorder="1" applyAlignment="1">
      <alignment horizontal="center"/>
    </xf>
    <xf numFmtId="165" fontId="0" fillId="0" borderId="2" xfId="2" applyNumberFormat="1" applyFont="1" applyBorder="1" applyAlignment="1">
      <alignment horizontal="center"/>
    </xf>
    <xf numFmtId="165" fontId="0" fillId="0" borderId="3" xfId="2" applyNumberFormat="1" applyFont="1" applyBorder="1" applyAlignment="1">
      <alignment horizontal="center"/>
    </xf>
    <xf numFmtId="165" fontId="0" fillId="0" borderId="5" xfId="2" applyNumberFormat="1" applyFont="1" applyBorder="1" applyAlignment="1">
      <alignment horizontal="center"/>
    </xf>
    <xf numFmtId="165" fontId="0" fillId="5" borderId="5" xfId="2" applyNumberFormat="1" applyFont="1" applyFill="1" applyBorder="1" applyAlignment="1">
      <alignment horizontal="center"/>
    </xf>
    <xf numFmtId="165" fontId="3" fillId="0" borderId="5" xfId="0" applyNumberFormat="1" applyFont="1" applyBorder="1" applyAlignment="1">
      <alignment horizontal="center"/>
    </xf>
    <xf numFmtId="9" fontId="3" fillId="0" borderId="6" xfId="2" applyFont="1" applyBorder="1" applyAlignment="1">
      <alignment horizontal="center"/>
    </xf>
    <xf numFmtId="0" fontId="0" fillId="0" borderId="10" xfId="0" applyBorder="1"/>
    <xf numFmtId="0" fontId="0" fillId="5" borderId="13" xfId="0" applyFill="1" applyBorder="1" applyAlignment="1">
      <alignment horizontal="center"/>
    </xf>
    <xf numFmtId="0" fontId="0" fillId="0" borderId="8" xfId="0" applyFont="1" applyBorder="1"/>
    <xf numFmtId="0" fontId="0" fillId="0" borderId="3" xfId="0" applyFont="1" applyBorder="1"/>
    <xf numFmtId="0" fontId="0" fillId="0" borderId="4" xfId="0" applyFont="1" applyBorder="1"/>
    <xf numFmtId="0" fontId="0" fillId="2" borderId="8" xfId="0" applyFont="1" applyFill="1" applyBorder="1"/>
    <xf numFmtId="0" fontId="0" fillId="2" borderId="8" xfId="0" applyFill="1" applyBorder="1"/>
    <xf numFmtId="0" fontId="0" fillId="2" borderId="9" xfId="0" applyFill="1" applyBorder="1"/>
    <xf numFmtId="0" fontId="0" fillId="4" borderId="8" xfId="0" applyFill="1" applyBorder="1"/>
    <xf numFmtId="0" fontId="0" fillId="4" borderId="8" xfId="0" applyFont="1" applyFill="1" applyBorder="1"/>
    <xf numFmtId="0" fontId="0" fillId="4" borderId="9" xfId="0" applyFont="1" applyFill="1" applyBorder="1"/>
    <xf numFmtId="0" fontId="0" fillId="4" borderId="9" xfId="0" applyFill="1" applyBorder="1"/>
    <xf numFmtId="0" fontId="0" fillId="4" borderId="1" xfId="0" applyFill="1" applyBorder="1" applyAlignment="1">
      <alignment horizontal="center"/>
    </xf>
    <xf numFmtId="0" fontId="0" fillId="4" borderId="0" xfId="0" applyFill="1" applyAlignment="1">
      <alignment horizontal="center"/>
    </xf>
    <xf numFmtId="0" fontId="0" fillId="0" borderId="0" xfId="0" applyFont="1" applyAlignment="1">
      <alignment horizontal="center"/>
    </xf>
    <xf numFmtId="0" fontId="0" fillId="2" borderId="1"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2" borderId="10" xfId="0" applyFill="1" applyBorder="1" applyAlignment="1">
      <alignment horizontal="centerContinuous"/>
    </xf>
    <xf numFmtId="0" fontId="2" fillId="0" borderId="5" xfId="0" applyFont="1" applyBorder="1"/>
    <xf numFmtId="166" fontId="0" fillId="0" borderId="0" xfId="0" applyNumberFormat="1" applyBorder="1" applyAlignment="1">
      <alignment horizontal="center"/>
    </xf>
    <xf numFmtId="166" fontId="0" fillId="5" borderId="0" xfId="0" applyNumberFormat="1" applyFill="1" applyBorder="1" applyAlignment="1">
      <alignment horizontal="center"/>
    </xf>
    <xf numFmtId="0" fontId="0" fillId="0" borderId="5" xfId="0" applyFont="1" applyBorder="1"/>
    <xf numFmtId="0" fontId="2" fillId="0" borderId="5" xfId="0" applyFont="1" applyFill="1" applyBorder="1"/>
    <xf numFmtId="165" fontId="0" fillId="0" borderId="0" xfId="0" applyNumberFormat="1" applyBorder="1" applyAlignment="1">
      <alignment horizontal="center"/>
    </xf>
    <xf numFmtId="165" fontId="0" fillId="6" borderId="0" xfId="0" applyNumberFormat="1" applyFill="1" applyBorder="1" applyAlignment="1">
      <alignment horizontal="center"/>
    </xf>
    <xf numFmtId="165" fontId="0" fillId="0" borderId="8" xfId="0" applyNumberFormat="1" applyBorder="1" applyAlignment="1">
      <alignment horizontal="center"/>
    </xf>
    <xf numFmtId="166" fontId="0" fillId="0" borderId="2" xfId="0" applyNumberFormat="1" applyBorder="1"/>
    <xf numFmtId="166" fontId="0" fillId="0" borderId="3" xfId="0" applyNumberFormat="1" applyBorder="1"/>
    <xf numFmtId="166" fontId="0" fillId="0" borderId="5" xfId="0" applyNumberFormat="1" applyBorder="1" applyAlignment="1">
      <alignment horizontal="center"/>
    </xf>
    <xf numFmtId="165" fontId="0" fillId="0" borderId="5" xfId="0" applyNumberFormat="1" applyBorder="1" applyAlignment="1">
      <alignment horizontal="center"/>
    </xf>
    <xf numFmtId="165" fontId="0" fillId="0" borderId="7" xfId="0" applyNumberFormat="1" applyBorder="1" applyAlignment="1">
      <alignment horizontal="center"/>
    </xf>
    <xf numFmtId="0" fontId="2" fillId="0" borderId="4" xfId="0" applyFont="1" applyBorder="1" applyAlignment="1">
      <alignment horizontal="center"/>
    </xf>
    <xf numFmtId="166" fontId="2" fillId="0" borderId="4" xfId="0" applyNumberFormat="1" applyFont="1" applyBorder="1"/>
    <xf numFmtId="166" fontId="2" fillId="0" borderId="6" xfId="0" applyNumberFormat="1" applyFont="1" applyBorder="1" applyAlignment="1">
      <alignment horizontal="center"/>
    </xf>
    <xf numFmtId="166" fontId="2" fillId="5" borderId="6" xfId="0" applyNumberFormat="1" applyFont="1" applyFill="1" applyBorder="1" applyAlignment="1">
      <alignment horizontal="center"/>
    </xf>
    <xf numFmtId="166" fontId="2" fillId="0" borderId="6" xfId="0" applyNumberFormat="1" applyFont="1" applyBorder="1"/>
    <xf numFmtId="3" fontId="2" fillId="0" borderId="6" xfId="0" applyNumberFormat="1" applyFont="1" applyBorder="1" applyAlignment="1">
      <alignment horizontal="center"/>
    </xf>
    <xf numFmtId="166" fontId="2" fillId="0" borderId="9" xfId="0" applyNumberFormat="1" applyFont="1" applyBorder="1" applyAlignment="1">
      <alignment horizontal="center"/>
    </xf>
    <xf numFmtId="165" fontId="3" fillId="0" borderId="0" xfId="0" applyNumberFormat="1" applyFont="1" applyAlignment="1">
      <alignment horizontal="left"/>
    </xf>
    <xf numFmtId="164" fontId="0" fillId="0" borderId="0" xfId="2" applyNumberFormat="1" applyFon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165" fontId="0" fillId="0" borderId="7" xfId="2" applyNumberFormat="1" applyFont="1" applyBorder="1" applyAlignment="1">
      <alignment horizontal="center"/>
    </xf>
    <xf numFmtId="165" fontId="0" fillId="0" borderId="8" xfId="2" applyNumberFormat="1" applyFont="1" applyBorder="1" applyAlignment="1">
      <alignment horizontal="center"/>
    </xf>
    <xf numFmtId="0" fontId="0" fillId="3" borderId="3" xfId="0" applyFill="1" applyBorder="1" applyAlignment="1">
      <alignment horizontal="centerContinuous"/>
    </xf>
    <xf numFmtId="0" fontId="0" fillId="3" borderId="4" xfId="0" applyFill="1" applyBorder="1" applyAlignment="1">
      <alignment horizontal="centerContinuous"/>
    </xf>
    <xf numFmtId="0" fontId="2" fillId="0" borderId="2" xfId="0" applyFont="1" applyBorder="1"/>
    <xf numFmtId="164" fontId="1" fillId="0" borderId="3" xfId="2" applyNumberFormat="1" applyFont="1" applyBorder="1" applyAlignment="1">
      <alignment horizontal="center"/>
    </xf>
    <xf numFmtId="164" fontId="1" fillId="0" borderId="0" xfId="2" applyNumberFormat="1"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164" fontId="0" fillId="0" borderId="17" xfId="2" applyNumberFormat="1" applyFont="1" applyBorder="1" applyAlignment="1">
      <alignment horizontal="center"/>
    </xf>
    <xf numFmtId="164" fontId="0" fillId="0" borderId="19" xfId="2" applyNumberFormat="1" applyFont="1" applyBorder="1" applyAlignment="1">
      <alignment horizontal="center"/>
    </xf>
    <xf numFmtId="0" fontId="0" fillId="0" borderId="16" xfId="0" applyFill="1" applyBorder="1" applyAlignment="1">
      <alignment horizontal="center"/>
    </xf>
    <xf numFmtId="164" fontId="0" fillId="0" borderId="17" xfId="0" applyNumberFormat="1" applyBorder="1" applyAlignment="1">
      <alignment horizontal="center"/>
    </xf>
    <xf numFmtId="164" fontId="0" fillId="0" borderId="18" xfId="0" applyNumberFormat="1" applyBorder="1" applyAlignment="1">
      <alignment horizontal="center"/>
    </xf>
    <xf numFmtId="164" fontId="0" fillId="0" borderId="20" xfId="0" applyNumberFormat="1" applyBorder="1" applyAlignment="1">
      <alignment horizontal="center"/>
    </xf>
    <xf numFmtId="0" fontId="0" fillId="0" borderId="14" xfId="0" applyFill="1" applyBorder="1" applyAlignment="1">
      <alignment horizontal="center"/>
    </xf>
    <xf numFmtId="164" fontId="0" fillId="0" borderId="19" xfId="0" applyNumberFormat="1" applyBorder="1" applyAlignment="1">
      <alignment horizontal="center"/>
    </xf>
    <xf numFmtId="0" fontId="8" fillId="0" borderId="5" xfId="0" applyFont="1" applyBorder="1" applyAlignment="1">
      <alignment horizontal="left"/>
    </xf>
    <xf numFmtId="1" fontId="0" fillId="0" borderId="24" xfId="0" applyNumberFormat="1" applyBorder="1" applyAlignment="1">
      <alignment horizontal="center"/>
    </xf>
    <xf numFmtId="1" fontId="0" fillId="0" borderId="25" xfId="0" applyNumberFormat="1" applyBorder="1" applyAlignment="1">
      <alignment horizontal="center"/>
    </xf>
    <xf numFmtId="0" fontId="0" fillId="0" borderId="0" xfId="0" applyFill="1" applyAlignment="1">
      <alignment horizontal="centerContinuous"/>
    </xf>
    <xf numFmtId="0" fontId="13" fillId="0" borderId="5" xfId="0" applyFont="1" applyBorder="1" applyAlignment="1">
      <alignment horizontal="right"/>
    </xf>
    <xf numFmtId="164" fontId="14" fillId="0" borderId="19" xfId="2" applyNumberFormat="1" applyFont="1" applyBorder="1" applyAlignment="1">
      <alignment horizontal="center"/>
    </xf>
    <xf numFmtId="164" fontId="14" fillId="0" borderId="0" xfId="2" applyNumberFormat="1" applyFont="1" applyBorder="1" applyAlignment="1">
      <alignment horizontal="center"/>
    </xf>
    <xf numFmtId="0" fontId="14" fillId="0" borderId="19" xfId="0" applyFont="1" applyBorder="1"/>
    <xf numFmtId="164" fontId="14" fillId="0" borderId="20" xfId="0" applyNumberFormat="1" applyFont="1" applyBorder="1" applyAlignment="1">
      <alignment horizontal="center"/>
    </xf>
    <xf numFmtId="0" fontId="14" fillId="0" borderId="20" xfId="0" applyFont="1" applyBorder="1"/>
    <xf numFmtId="0" fontId="15" fillId="0" borderId="5" xfId="0" applyFont="1" applyBorder="1"/>
    <xf numFmtId="164" fontId="15" fillId="0" borderId="17" xfId="2" applyNumberFormat="1" applyFont="1" applyBorder="1" applyAlignment="1">
      <alignment horizontal="center"/>
    </xf>
    <xf numFmtId="164" fontId="15" fillId="0" borderId="3" xfId="2" applyNumberFormat="1" applyFont="1" applyBorder="1" applyAlignment="1">
      <alignment horizontal="center"/>
    </xf>
    <xf numFmtId="164" fontId="15" fillId="0" borderId="17" xfId="0" applyNumberFormat="1" applyFont="1" applyBorder="1" applyAlignment="1">
      <alignment horizontal="center"/>
    </xf>
    <xf numFmtId="164" fontId="15" fillId="0" borderId="18" xfId="0" applyNumberFormat="1" applyFont="1" applyBorder="1" applyAlignment="1">
      <alignment horizontal="center"/>
    </xf>
    <xf numFmtId="0" fontId="15" fillId="0" borderId="2" xfId="0" applyFont="1" applyBorder="1"/>
    <xf numFmtId="0" fontId="13" fillId="0" borderId="7" xfId="0" applyFont="1" applyBorder="1" applyAlignment="1">
      <alignment horizontal="right"/>
    </xf>
    <xf numFmtId="164" fontId="14" fillId="0" borderId="26" xfId="2" applyNumberFormat="1" applyFont="1" applyBorder="1" applyAlignment="1">
      <alignment horizontal="center"/>
    </xf>
    <xf numFmtId="164" fontId="14" fillId="0" borderId="8" xfId="2" applyNumberFormat="1" applyFont="1" applyBorder="1" applyAlignment="1">
      <alignment horizontal="center"/>
    </xf>
    <xf numFmtId="0" fontId="14" fillId="0" borderId="26" xfId="0" applyFont="1" applyBorder="1"/>
    <xf numFmtId="164" fontId="14" fillId="0" borderId="27" xfId="0" applyNumberFormat="1" applyFont="1" applyBorder="1" applyAlignment="1">
      <alignment horizontal="center"/>
    </xf>
    <xf numFmtId="0" fontId="14" fillId="0" borderId="27" xfId="0" applyFont="1" applyBorder="1"/>
    <xf numFmtId="0" fontId="16" fillId="0" borderId="2" xfId="0" applyFont="1" applyBorder="1"/>
    <xf numFmtId="164" fontId="14" fillId="0" borderId="19" xfId="0" applyNumberFormat="1" applyFont="1" applyBorder="1" applyAlignment="1">
      <alignment horizontal="center"/>
    </xf>
    <xf numFmtId="0" fontId="10" fillId="0" borderId="7" xfId="0" applyFont="1" applyBorder="1" applyAlignment="1">
      <alignment horizontal="left"/>
    </xf>
    <xf numFmtId="0" fontId="10" fillId="0" borderId="2" xfId="0" applyFont="1" applyBorder="1" applyAlignment="1">
      <alignment horizontal="left"/>
    </xf>
    <xf numFmtId="2" fontId="10" fillId="0" borderId="17" xfId="1" applyNumberFormat="1" applyFont="1" applyBorder="1" applyAlignment="1">
      <alignment horizontal="center"/>
    </xf>
    <xf numFmtId="2" fontId="10" fillId="0" borderId="3" xfId="2" applyNumberFormat="1" applyFont="1" applyBorder="1" applyAlignment="1">
      <alignment horizontal="center"/>
    </xf>
    <xf numFmtId="2" fontId="2" fillId="0" borderId="18" xfId="0" applyNumberFormat="1" applyFont="1" applyBorder="1" applyAlignment="1">
      <alignment horizontal="center"/>
    </xf>
    <xf numFmtId="2" fontId="10" fillId="0" borderId="21" xfId="2" applyNumberFormat="1" applyFont="1" applyBorder="1" applyAlignment="1">
      <alignment horizontal="center"/>
    </xf>
    <xf numFmtId="2" fontId="10" fillId="0" borderId="22" xfId="2" applyNumberFormat="1" applyFont="1" applyBorder="1" applyAlignment="1">
      <alignment horizontal="center"/>
    </xf>
    <xf numFmtId="2" fontId="10" fillId="0" borderId="23" xfId="2" applyNumberFormat="1" applyFont="1" applyBorder="1" applyAlignment="1">
      <alignment horizontal="center"/>
    </xf>
    <xf numFmtId="165" fontId="15" fillId="0" borderId="17" xfId="2" applyNumberFormat="1" applyFont="1" applyBorder="1" applyAlignment="1">
      <alignment horizontal="center"/>
    </xf>
    <xf numFmtId="165" fontId="15" fillId="0" borderId="3" xfId="2" applyNumberFormat="1" applyFont="1" applyBorder="1" applyAlignment="1">
      <alignment horizontal="center"/>
    </xf>
    <xf numFmtId="165" fontId="0" fillId="0" borderId="19" xfId="2" applyNumberFormat="1" applyFont="1" applyBorder="1" applyAlignment="1">
      <alignment horizontal="center"/>
    </xf>
    <xf numFmtId="165" fontId="1" fillId="0" borderId="0" xfId="2" applyNumberFormat="1" applyFont="1" applyBorder="1" applyAlignment="1">
      <alignment horizontal="center"/>
    </xf>
    <xf numFmtId="165" fontId="15" fillId="0" borderId="17" xfId="0" applyNumberFormat="1" applyFont="1" applyBorder="1" applyAlignment="1">
      <alignment horizontal="center"/>
    </xf>
    <xf numFmtId="165" fontId="15" fillId="0" borderId="18" xfId="0" applyNumberFormat="1"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8" fillId="0" borderId="17" xfId="2" applyNumberFormat="1" applyFont="1" applyBorder="1" applyAlignment="1">
      <alignment horizontal="center"/>
    </xf>
    <xf numFmtId="165" fontId="8" fillId="0" borderId="3" xfId="2" applyNumberFormat="1" applyFont="1" applyBorder="1" applyAlignment="1">
      <alignment horizontal="center"/>
    </xf>
    <xf numFmtId="165" fontId="8" fillId="0" borderId="17" xfId="0" applyNumberFormat="1" applyFont="1" applyBorder="1" applyAlignment="1">
      <alignment horizontal="center"/>
    </xf>
    <xf numFmtId="165" fontId="8" fillId="0" borderId="18" xfId="0" applyNumberFormat="1" applyFont="1" applyBorder="1" applyAlignment="1">
      <alignment horizontal="center"/>
    </xf>
    <xf numFmtId="0" fontId="0" fillId="5" borderId="1" xfId="0" applyFill="1" applyBorder="1"/>
    <xf numFmtId="0" fontId="0" fillId="0" borderId="0" xfId="0" applyFill="1" applyBorder="1"/>
    <xf numFmtId="0" fontId="0" fillId="7" borderId="1" xfId="0" applyFill="1" applyBorder="1"/>
    <xf numFmtId="0" fontId="2" fillId="0" borderId="0" xfId="0" applyFont="1"/>
    <xf numFmtId="165" fontId="0" fillId="0" borderId="0" xfId="0" applyNumberFormat="1"/>
    <xf numFmtId="165" fontId="15" fillId="0" borderId="0" xfId="2" applyNumberFormat="1" applyFont="1" applyBorder="1" applyAlignment="1">
      <alignment horizontal="center"/>
    </xf>
    <xf numFmtId="165" fontId="8" fillId="0" borderId="0" xfId="2" applyNumberFormat="1" applyFont="1" applyBorder="1" applyAlignment="1">
      <alignment horizontal="center"/>
    </xf>
    <xf numFmtId="2" fontId="10" fillId="0" borderId="0" xfId="2" applyNumberFormat="1" applyFont="1" applyBorder="1" applyAlignment="1">
      <alignment horizontal="center"/>
    </xf>
    <xf numFmtId="0" fontId="10" fillId="0" borderId="5" xfId="0" applyFont="1" applyBorder="1"/>
    <xf numFmtId="165" fontId="8" fillId="0" borderId="6" xfId="2" applyNumberFormat="1" applyFont="1" applyBorder="1" applyAlignment="1">
      <alignment horizontal="center"/>
    </xf>
    <xf numFmtId="165" fontId="8" fillId="0" borderId="5" xfId="2" applyNumberFormat="1" applyFont="1" applyBorder="1" applyAlignment="1">
      <alignment horizontal="center"/>
    </xf>
    <xf numFmtId="165" fontId="8" fillId="0" borderId="2" xfId="2" applyNumberFormat="1" applyFont="1" applyBorder="1" applyAlignment="1">
      <alignment horizontal="center"/>
    </xf>
    <xf numFmtId="165" fontId="8" fillId="0" borderId="4" xfId="2" applyNumberFormat="1" applyFont="1" applyBorder="1" applyAlignment="1">
      <alignment horizontal="center"/>
    </xf>
    <xf numFmtId="2" fontId="8" fillId="0" borderId="0" xfId="2" applyNumberFormat="1" applyFont="1" applyBorder="1" applyAlignment="1">
      <alignment horizontal="center"/>
    </xf>
    <xf numFmtId="0" fontId="10" fillId="0" borderId="5" xfId="0" applyFont="1" applyBorder="1" applyAlignment="1">
      <alignment horizontal="left"/>
    </xf>
    <xf numFmtId="2" fontId="8" fillId="0" borderId="6" xfId="2" applyNumberFormat="1" applyFont="1" applyBorder="1" applyAlignment="1">
      <alignment horizontal="center"/>
    </xf>
    <xf numFmtId="2" fontId="8" fillId="0" borderId="5" xfId="1" applyNumberFormat="1" applyFont="1" applyBorder="1" applyAlignment="1">
      <alignment horizontal="center"/>
    </xf>
    <xf numFmtId="2" fontId="2" fillId="0" borderId="7" xfId="0" applyNumberFormat="1" applyFont="1" applyBorder="1" applyAlignment="1">
      <alignment horizontal="center"/>
    </xf>
    <xf numFmtId="2" fontId="2" fillId="0" borderId="8" xfId="0" applyNumberFormat="1" applyFont="1" applyBorder="1" applyAlignment="1">
      <alignment horizontal="center"/>
    </xf>
    <xf numFmtId="2" fontId="2" fillId="0" borderId="9" xfId="0" applyNumberFormat="1" applyFont="1" applyBorder="1" applyAlignment="1">
      <alignment horizontal="center"/>
    </xf>
    <xf numFmtId="0" fontId="2" fillId="8" borderId="2" xfId="0" applyFont="1" applyFill="1" applyBorder="1" applyAlignment="1">
      <alignment horizontal="centerContinuous"/>
    </xf>
    <xf numFmtId="0" fontId="2" fillId="8" borderId="3" xfId="0" applyFont="1" applyFill="1" applyBorder="1" applyAlignment="1">
      <alignment horizontal="centerContinuous"/>
    </xf>
    <xf numFmtId="0" fontId="2" fillId="8" borderId="4" xfId="0" applyFont="1" applyFill="1" applyBorder="1" applyAlignment="1">
      <alignment horizontal="centerContinuous"/>
    </xf>
    <xf numFmtId="9" fontId="2" fillId="0" borderId="7" xfId="2" applyFont="1" applyBorder="1" applyAlignment="1">
      <alignment horizontal="center"/>
    </xf>
    <xf numFmtId="9" fontId="2" fillId="0" borderId="8" xfId="2" applyFont="1" applyBorder="1" applyAlignment="1">
      <alignment horizontal="center"/>
    </xf>
    <xf numFmtId="9" fontId="2" fillId="0" borderId="9" xfId="2" applyFont="1" applyBorder="1" applyAlignment="1">
      <alignment horizontal="center"/>
    </xf>
    <xf numFmtId="9" fontId="10" fillId="0" borderId="0" xfId="2" applyFont="1" applyBorder="1" applyAlignment="1">
      <alignment horizontal="center"/>
    </xf>
    <xf numFmtId="164" fontId="1" fillId="0" borderId="6" xfId="2" applyNumberFormat="1" applyFont="1" applyBorder="1" applyAlignment="1">
      <alignment horizontal="center"/>
    </xf>
    <xf numFmtId="9" fontId="10" fillId="0" borderId="6" xfId="2" applyFont="1" applyBorder="1" applyAlignment="1">
      <alignment horizontal="center"/>
    </xf>
    <xf numFmtId="164" fontId="1" fillId="0" borderId="4" xfId="2" applyNumberFormat="1" applyFont="1" applyBorder="1" applyAlignment="1">
      <alignment horizontal="center"/>
    </xf>
    <xf numFmtId="164" fontId="0" fillId="0" borderId="5" xfId="2" applyNumberFormat="1" applyFont="1" applyBorder="1" applyAlignment="1">
      <alignment horizontal="center"/>
    </xf>
    <xf numFmtId="9" fontId="10" fillId="0" borderId="5" xfId="2" applyFont="1" applyBorder="1" applyAlignment="1">
      <alignment horizontal="center"/>
    </xf>
    <xf numFmtId="0" fontId="2" fillId="8" borderId="10" xfId="0" applyFont="1" applyFill="1" applyBorder="1" applyAlignment="1">
      <alignment horizontal="centerContinuous"/>
    </xf>
    <xf numFmtId="0" fontId="2" fillId="8" borderId="11" xfId="0" applyFont="1" applyFill="1" applyBorder="1" applyAlignment="1">
      <alignment horizontal="centerContinuous"/>
    </xf>
    <xf numFmtId="0" fontId="2" fillId="8" borderId="12" xfId="0" applyFont="1" applyFill="1" applyBorder="1" applyAlignment="1">
      <alignment horizontal="centerContinuous"/>
    </xf>
    <xf numFmtId="9" fontId="10" fillId="0" borderId="7" xfId="2" applyFont="1" applyBorder="1" applyAlignment="1">
      <alignment horizontal="center"/>
    </xf>
    <xf numFmtId="9" fontId="10" fillId="0" borderId="8" xfId="2" applyFont="1" applyBorder="1" applyAlignment="1">
      <alignment horizontal="center"/>
    </xf>
    <xf numFmtId="9" fontId="10" fillId="0" borderId="9" xfId="2" applyFont="1" applyBorder="1" applyAlignment="1">
      <alignment horizontal="center"/>
    </xf>
    <xf numFmtId="2" fontId="10" fillId="0" borderId="6" xfId="2" applyNumberFormat="1" applyFont="1" applyBorder="1" applyAlignment="1">
      <alignment horizontal="center"/>
    </xf>
    <xf numFmtId="165" fontId="1" fillId="0" borderId="4" xfId="2" applyNumberFormat="1" applyFont="1" applyBorder="1" applyAlignment="1">
      <alignment horizontal="center"/>
    </xf>
    <xf numFmtId="2" fontId="10" fillId="0" borderId="5" xfId="1" applyNumberFormat="1" applyFont="1" applyBorder="1" applyAlignment="1">
      <alignment horizontal="center"/>
    </xf>
    <xf numFmtId="0" fontId="0" fillId="0" borderId="3" xfId="0" applyBorder="1" applyAlignment="1">
      <alignment horizontal="center" wrapText="1"/>
    </xf>
    <xf numFmtId="3" fontId="0" fillId="0" borderId="7" xfId="0" applyNumberFormat="1"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0" fontId="0" fillId="8" borderId="2" xfId="0" applyFill="1" applyBorder="1" applyAlignment="1">
      <alignment horizontal="centerContinuous"/>
    </xf>
    <xf numFmtId="0" fontId="0" fillId="8" borderId="3" xfId="0" applyFill="1" applyBorder="1" applyAlignment="1">
      <alignment horizontal="centerContinuous"/>
    </xf>
    <xf numFmtId="0" fontId="0" fillId="8" borderId="4" xfId="0" applyFill="1" applyBorder="1" applyAlignment="1">
      <alignment horizontal="centerContinuous"/>
    </xf>
    <xf numFmtId="3" fontId="0" fillId="0" borderId="4" xfId="0" applyNumberFormat="1" applyBorder="1" applyAlignment="1">
      <alignment horizontal="center"/>
    </xf>
    <xf numFmtId="3" fontId="0" fillId="0" borderId="6" xfId="0" applyNumberFormat="1" applyBorder="1" applyAlignment="1">
      <alignment horizontal="center"/>
    </xf>
    <xf numFmtId="0" fontId="0" fillId="8" borderId="10" xfId="0" applyFill="1" applyBorder="1" applyAlignment="1">
      <alignment horizontal="centerContinuous"/>
    </xf>
    <xf numFmtId="0" fontId="0" fillId="8" borderId="12" xfId="0" applyFill="1" applyBorder="1" applyAlignment="1">
      <alignment horizontal="centerContinuous"/>
    </xf>
    <xf numFmtId="0" fontId="0" fillId="0" borderId="0" xfId="0" applyFill="1" applyBorder="1"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166" fontId="0" fillId="0" borderId="0" xfId="0" applyNumberFormat="1"/>
    <xf numFmtId="0" fontId="0" fillId="8" borderId="11" xfId="0" applyFill="1" applyBorder="1" applyAlignment="1">
      <alignment horizontal="centerContinuous"/>
    </xf>
    <xf numFmtId="0" fontId="16" fillId="0" borderId="5" xfId="0" applyFont="1" applyBorder="1"/>
    <xf numFmtId="165" fontId="15" fillId="0" borderId="19" xfId="2" applyNumberFormat="1" applyFont="1" applyBorder="1" applyAlignment="1">
      <alignment horizontal="center"/>
    </xf>
    <xf numFmtId="0" fontId="10" fillId="0" borderId="5" xfId="0" applyFont="1" applyFill="1" applyBorder="1" applyAlignment="1">
      <alignment horizontal="left"/>
    </xf>
    <xf numFmtId="9" fontId="0" fillId="0" borderId="0" xfId="2" applyFont="1"/>
    <xf numFmtId="0" fontId="3" fillId="0" borderId="0" xfId="0" applyFont="1" applyFill="1" applyBorder="1"/>
    <xf numFmtId="49" fontId="0" fillId="0" borderId="0" xfId="0" applyNumberFormat="1"/>
    <xf numFmtId="0" fontId="0" fillId="3" borderId="29" xfId="0" applyFill="1" applyBorder="1" applyAlignment="1">
      <alignment horizontal="centerContinuous"/>
    </xf>
    <xf numFmtId="0" fontId="0" fillId="3" borderId="30" xfId="0" applyFill="1" applyBorder="1" applyAlignment="1">
      <alignment horizontal="centerContinuous"/>
    </xf>
    <xf numFmtId="0" fontId="2" fillId="3" borderId="28" xfId="0" applyFont="1" applyFill="1" applyBorder="1" applyAlignment="1">
      <alignment horizontal="centerContinuous"/>
    </xf>
    <xf numFmtId="0" fontId="2" fillId="3" borderId="14" xfId="0" applyFont="1" applyFill="1" applyBorder="1" applyAlignment="1">
      <alignment horizontal="centerContinuous"/>
    </xf>
    <xf numFmtId="0" fontId="2" fillId="3" borderId="15" xfId="0" applyFont="1" applyFill="1" applyBorder="1" applyAlignment="1">
      <alignment horizontal="centerContinuous"/>
    </xf>
    <xf numFmtId="0" fontId="2" fillId="3" borderId="16" xfId="0" applyFont="1" applyFill="1" applyBorder="1" applyAlignment="1">
      <alignment horizontal="centerContinuous"/>
    </xf>
    <xf numFmtId="9" fontId="6" fillId="0" borderId="0" xfId="2" applyFont="1"/>
    <xf numFmtId="0" fontId="0" fillId="0" borderId="0" xfId="0" applyFont="1" applyBorder="1" applyAlignment="1">
      <alignment horizontal="left" vertical="top" wrapText="1"/>
    </xf>
    <xf numFmtId="0" fontId="2" fillId="0" borderId="17" xfId="0" applyFont="1" applyBorder="1" applyAlignment="1">
      <alignment horizontal="center" vertic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0" fontId="2" fillId="0" borderId="0" xfId="0" applyFont="1" applyBorder="1" applyAlignment="1">
      <alignment horizontal="center" vertical="center"/>
    </xf>
    <xf numFmtId="0" fontId="0" fillId="3" borderId="13" xfId="0" applyFill="1" applyBorder="1" applyAlignment="1">
      <alignment horizontal="center" wrapText="1"/>
    </xf>
    <xf numFmtId="0" fontId="0" fillId="3" borderId="25" xfId="0" applyFill="1" applyBorder="1" applyAlignment="1">
      <alignment horizontal="center" wrapText="1"/>
    </xf>
    <xf numFmtId="0" fontId="2" fillId="9" borderId="10" xfId="0" applyFont="1" applyFill="1" applyBorder="1" applyAlignment="1">
      <alignment horizontal="centerContinuous" wrapText="1"/>
    </xf>
    <xf numFmtId="0" fontId="2" fillId="9" borderId="11" xfId="0" applyFont="1" applyFill="1" applyBorder="1" applyAlignment="1">
      <alignment horizontal="centerContinuous"/>
    </xf>
    <xf numFmtId="0" fontId="2" fillId="9" borderId="12" xfId="0" applyFont="1" applyFill="1" applyBorder="1" applyAlignment="1">
      <alignment horizontal="centerContinuous" wrapText="1"/>
    </xf>
    <xf numFmtId="0" fontId="0" fillId="0" borderId="19" xfId="0" applyBorder="1" applyAlignment="1">
      <alignment horizontal="center" vertical="center"/>
    </xf>
    <xf numFmtId="0" fontId="3" fillId="0" borderId="0" xfId="0" applyFont="1" applyBorder="1" applyAlignment="1">
      <alignment vertical="center"/>
    </xf>
    <xf numFmtId="0" fontId="0" fillId="0" borderId="0" xfId="0" applyBorder="1" applyAlignment="1">
      <alignment vertical="center"/>
    </xf>
    <xf numFmtId="0" fontId="0" fillId="0" borderId="20" xfId="0" applyFont="1" applyBorder="1" applyAlignment="1">
      <alignment vertical="center" wrapText="1"/>
    </xf>
    <xf numFmtId="0" fontId="0" fillId="0" borderId="19" xfId="0" applyBorder="1" applyAlignment="1">
      <alignment horizontal="center" vertical="center" wrapText="1"/>
    </xf>
    <xf numFmtId="0" fontId="3" fillId="0" borderId="0" xfId="0" applyFont="1" applyBorder="1" applyAlignment="1">
      <alignment vertical="center" wrapText="1"/>
    </xf>
    <xf numFmtId="0" fontId="0" fillId="0" borderId="0" xfId="0" applyBorder="1" applyAlignment="1">
      <alignment vertical="center" wrapText="1"/>
    </xf>
    <xf numFmtId="0" fontId="0" fillId="0" borderId="20" xfId="0" applyFont="1" applyBorder="1" applyAlignment="1">
      <alignment horizontal="left" vertical="center" wrapText="1"/>
    </xf>
    <xf numFmtId="0" fontId="0" fillId="0" borderId="21" xfId="0" applyBorder="1" applyAlignment="1">
      <alignment horizontal="center" vertical="center"/>
    </xf>
    <xf numFmtId="0" fontId="3" fillId="0" borderId="22" xfId="0" applyFont="1" applyBorder="1" applyAlignment="1">
      <alignment vertical="center"/>
    </xf>
    <xf numFmtId="0" fontId="0" fillId="0" borderId="22" xfId="0" applyBorder="1" applyAlignment="1">
      <alignment vertical="center"/>
    </xf>
    <xf numFmtId="165" fontId="0" fillId="0" borderId="23" xfId="0" applyNumberFormat="1" applyFont="1" applyBorder="1" applyAlignment="1">
      <alignment horizontal="left" vertical="center" wrapText="1"/>
    </xf>
    <xf numFmtId="0" fontId="2" fillId="0" borderId="0" xfId="0" applyFont="1" applyBorder="1" applyAlignment="1">
      <alignment horizontal="center"/>
    </xf>
    <xf numFmtId="0" fontId="2" fillId="0" borderId="20" xfId="0" applyFont="1" applyBorder="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D6E5F2"/>
      <color rgb="FF12283B"/>
      <color rgb="FFC2D8EC"/>
      <color rgb="FF9CC0E0"/>
      <color rgb="FFE29C16"/>
      <color rgb="FFE9D47B"/>
      <color rgb="FFE2ECF6"/>
      <color rgb="FFEAA722"/>
      <color rgb="FFD99815"/>
      <color rgb="FFEDB4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Data!$N$238</c:f>
              <c:strCache>
                <c:ptCount val="1"/>
                <c:pt idx="0">
                  <c:v>Accor</c:v>
                </c:pt>
              </c:strCache>
            </c:strRef>
          </c:tx>
          <c:spPr>
            <a:ln w="28575" cap="rnd">
              <a:solidFill>
                <a:srgbClr val="E29C16"/>
              </a:solidFill>
              <a:round/>
            </a:ln>
            <a:effectLst/>
          </c:spPr>
          <c:marker>
            <c:symbol val="circle"/>
            <c:size val="5"/>
            <c:spPr>
              <a:solidFill>
                <a:srgbClr val="E29C16"/>
              </a:solidFill>
              <a:ln w="9525">
                <a:no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0-EA9F-42A9-A877-DEF1C8EE310D}"/>
                </c:ext>
              </c:extLst>
            </c:dLbl>
            <c:dLbl>
              <c:idx val="1"/>
              <c:delete val="1"/>
              <c:extLst>
                <c:ext xmlns:c15="http://schemas.microsoft.com/office/drawing/2012/chart" uri="{CE6537A1-D6FC-4f65-9D91-7224C49458BB}"/>
                <c:ext xmlns:c16="http://schemas.microsoft.com/office/drawing/2014/chart" uri="{C3380CC4-5D6E-409C-BE32-E72D297353CC}">
                  <c16:uniqueId val="{00000001-EA9F-42A9-A877-DEF1C8EE310D}"/>
                </c:ext>
              </c:extLst>
            </c:dLbl>
            <c:dLbl>
              <c:idx val="2"/>
              <c:delete val="1"/>
              <c:extLst>
                <c:ext xmlns:c15="http://schemas.microsoft.com/office/drawing/2012/chart" uri="{CE6537A1-D6FC-4f65-9D91-7224C49458BB}"/>
                <c:ext xmlns:c16="http://schemas.microsoft.com/office/drawing/2014/chart" uri="{C3380CC4-5D6E-409C-BE32-E72D297353CC}">
                  <c16:uniqueId val="{00000002-EA9F-42A9-A877-DEF1C8EE310D}"/>
                </c:ext>
              </c:extLst>
            </c:dLbl>
            <c:dLbl>
              <c:idx val="3"/>
              <c:layout>
                <c:manualLayout>
                  <c:x val="-4.6086206001074936E-2"/>
                  <c:y val="7.5308309064106668E-2"/>
                </c:manualLayout>
              </c:layout>
              <c:tx>
                <c:rich>
                  <a:bodyPr/>
                  <a:lstStyle/>
                  <a:p>
                    <a:fld id="{29FFA5F7-1F25-4F56-9DA3-A7A561628969}" type="CELLREF">
                      <a:rPr lang="en-US"/>
                      <a:pPr/>
                      <a:t>[CELLREF]</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{29FFA5F7-1F25-4F56-9DA3-A7A561628969}</c15:txfldGUID>
                      <c15:f>Data!$R$241</c15:f>
                      <c15:dlblFieldTableCache>
                        <c:ptCount val="1"/>
                        <c:pt idx="0">
                          <c:v>-12%</c:v>
                        </c:pt>
                      </c15:dlblFieldTableCache>
                    </c15:dlblFTEntry>
                  </c15:dlblFieldTable>
                  <c15:showDataLabelsRange val="0"/>
                </c:ext>
                <c:ext xmlns:c16="http://schemas.microsoft.com/office/drawing/2014/chart" uri="{C3380CC4-5D6E-409C-BE32-E72D297353CC}">
                  <c16:uniqueId val="{00000003-EA9F-42A9-A877-DEF1C8EE310D}"/>
                </c:ext>
              </c:extLst>
            </c:dLbl>
            <c:dLbl>
              <c:idx val="4"/>
              <c:delete val="1"/>
              <c:extLst>
                <c:ext xmlns:c15="http://schemas.microsoft.com/office/drawing/2012/chart" uri="{CE6537A1-D6FC-4f65-9D91-7224C49458BB}"/>
                <c:ext xmlns:c16="http://schemas.microsoft.com/office/drawing/2014/chart" uri="{C3380CC4-5D6E-409C-BE32-E72D297353CC}">
                  <c16:uniqueId val="{00000004-EA9F-42A9-A877-DEF1C8EE310D}"/>
                </c:ext>
              </c:extLst>
            </c:dLbl>
            <c:dLbl>
              <c:idx val="5"/>
              <c:tx>
                <c:rich>
                  <a:bodyPr/>
                  <a:lstStyle/>
                  <a:p>
                    <a:fld id="{8C99C130-809B-4A59-93A6-8430DAB923EE}" type="CELLREF">
                      <a:rPr lang="en-US"/>
                      <a:pPr/>
                      <a:t>[CELLREF]</a:t>
                    </a:fld>
                    <a:endParaRPr lang="en-US"/>
                  </a:p>
                </c:rich>
              </c:tx>
              <c:dLblPos val="b"/>
              <c:showLegendKey val="0"/>
              <c:showVal val="1"/>
              <c:showCatName val="0"/>
              <c:showSerName val="0"/>
              <c:showPercent val="0"/>
              <c:showBubbleSize val="0"/>
              <c:extLst>
                <c:ext xmlns:c15="http://schemas.microsoft.com/office/drawing/2012/chart" uri="{CE6537A1-D6FC-4f65-9D91-7224C49458BB}">
                  <c15:dlblFieldTable>
                    <c15:dlblFTEntry>
                      <c15:txfldGUID>{8C99C130-809B-4A59-93A6-8430DAB923EE}</c15:txfldGUID>
                      <c15:f>Data!$T$241</c15:f>
                      <c15:dlblFieldTableCache>
                        <c:ptCount val="1"/>
                        <c:pt idx="0">
                          <c:v>-14%</c:v>
                        </c:pt>
                      </c15:dlblFieldTableCache>
                    </c15:dlblFTEntry>
                  </c15:dlblFieldTable>
                  <c15:showDataLabelsRange val="0"/>
                </c:ext>
                <c:ext xmlns:c16="http://schemas.microsoft.com/office/drawing/2014/chart" uri="{C3380CC4-5D6E-409C-BE32-E72D297353CC}">
                  <c16:uniqueId val="{00000005-EA9F-42A9-A877-DEF1C8EE31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Data!$O$237:$T$237</c:f>
              <c:strCache>
                <c:ptCount val="6"/>
                <c:pt idx="0">
                  <c:v>2016</c:v>
                </c:pt>
                <c:pt idx="1">
                  <c:v>2017</c:v>
                </c:pt>
                <c:pt idx="2">
                  <c:v>2018</c:v>
                </c:pt>
                <c:pt idx="3">
                  <c:v>2019</c:v>
                </c:pt>
                <c:pt idx="4">
                  <c:v>2020</c:v>
                </c:pt>
                <c:pt idx="5">
                  <c:v>2021*</c:v>
                </c:pt>
              </c:strCache>
            </c:strRef>
          </c:cat>
          <c:val>
            <c:numRef>
              <c:f>Data!$O$238:$T$238</c:f>
              <c:numCache>
                <c:formatCode>0.0</c:formatCode>
                <c:ptCount val="6"/>
                <c:pt idx="0">
                  <c:v>59</c:v>
                </c:pt>
                <c:pt idx="1">
                  <c:v>60</c:v>
                </c:pt>
                <c:pt idx="2">
                  <c:v>62</c:v>
                </c:pt>
                <c:pt idx="3">
                  <c:v>64</c:v>
                </c:pt>
                <c:pt idx="4">
                  <c:v>24</c:v>
                </c:pt>
                <c:pt idx="5">
                  <c:v>27.119999999999997</c:v>
                </c:pt>
              </c:numCache>
            </c:numRef>
          </c:val>
          <c:smooth val="0"/>
          <c:extLst>
            <c:ext xmlns:c16="http://schemas.microsoft.com/office/drawing/2014/chart" uri="{C3380CC4-5D6E-409C-BE32-E72D297353CC}">
              <c16:uniqueId val="{00000006-EA9F-42A9-A877-DEF1C8EE310D}"/>
            </c:ext>
          </c:extLst>
        </c:ser>
        <c:ser>
          <c:idx val="1"/>
          <c:order val="1"/>
          <c:tx>
            <c:strRef>
              <c:f>Data!$N$239</c:f>
              <c:strCache>
                <c:ptCount val="1"/>
                <c:pt idx="0">
                  <c:v>Market</c:v>
                </c:pt>
              </c:strCache>
            </c:strRef>
          </c:tx>
          <c:spPr>
            <a:ln w="28575" cap="rnd">
              <a:solidFill>
                <a:srgbClr val="C2D8EC"/>
              </a:solidFill>
              <a:round/>
            </a:ln>
            <a:effectLst/>
          </c:spPr>
          <c:marker>
            <c:symbol val="circle"/>
            <c:size val="5"/>
            <c:spPr>
              <a:solidFill>
                <a:srgbClr val="C2D8EC"/>
              </a:solidFill>
              <a:ln w="9525">
                <a:noFill/>
              </a:ln>
              <a:effectLst/>
            </c:spPr>
          </c:marker>
          <c:cat>
            <c:strRef>
              <c:f>Data!$O$237:$T$237</c:f>
              <c:strCache>
                <c:ptCount val="6"/>
                <c:pt idx="0">
                  <c:v>2016</c:v>
                </c:pt>
                <c:pt idx="1">
                  <c:v>2017</c:v>
                </c:pt>
                <c:pt idx="2">
                  <c:v>2018</c:v>
                </c:pt>
                <c:pt idx="3">
                  <c:v>2019</c:v>
                </c:pt>
                <c:pt idx="4">
                  <c:v>2020</c:v>
                </c:pt>
                <c:pt idx="5">
                  <c:v>2021*</c:v>
                </c:pt>
              </c:strCache>
            </c:strRef>
          </c:cat>
          <c:val>
            <c:numRef>
              <c:f>Data!$O$239:$T$239</c:f>
              <c:numCache>
                <c:formatCode>0.0</c:formatCode>
                <c:ptCount val="6"/>
                <c:pt idx="0">
                  <c:v>67.27927927927928</c:v>
                </c:pt>
                <c:pt idx="1">
                  <c:v>69.168141592920364</c:v>
                </c:pt>
                <c:pt idx="2">
                  <c:v>74.766949152542381</c:v>
                </c:pt>
                <c:pt idx="3">
                  <c:v>72.361607142857139</c:v>
                </c:pt>
                <c:pt idx="4">
                  <c:v>30.557017543859651</c:v>
                </c:pt>
                <c:pt idx="5">
                  <c:v>31.676842105263162</c:v>
                </c:pt>
              </c:numCache>
            </c:numRef>
          </c:val>
          <c:smooth val="0"/>
          <c:extLst>
            <c:ext xmlns:c16="http://schemas.microsoft.com/office/drawing/2014/chart" uri="{C3380CC4-5D6E-409C-BE32-E72D297353CC}">
              <c16:uniqueId val="{00000007-EA9F-42A9-A877-DEF1C8EE310D}"/>
            </c:ext>
          </c:extLst>
        </c:ser>
        <c:dLbls>
          <c:showLegendKey val="0"/>
          <c:showVal val="0"/>
          <c:showCatName val="0"/>
          <c:showSerName val="0"/>
          <c:showPercent val="0"/>
          <c:showBubbleSize val="0"/>
        </c:dLbls>
        <c:marker val="1"/>
        <c:smooth val="0"/>
        <c:axId val="811429408"/>
        <c:axId val="811426128"/>
      </c:lineChart>
      <c:catAx>
        <c:axId val="8114294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811426128"/>
        <c:crosses val="autoZero"/>
        <c:auto val="1"/>
        <c:lblAlgn val="ctr"/>
        <c:lblOffset val="100"/>
        <c:noMultiLvlLbl val="0"/>
      </c:catAx>
      <c:valAx>
        <c:axId val="8114261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81142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Data!$O$186</c:f>
              <c:strCache>
                <c:ptCount val="1"/>
                <c:pt idx="0">
                  <c:v>Dot Spacing</c:v>
                </c:pt>
              </c:strCache>
            </c:strRef>
          </c:tx>
          <c:spPr>
            <a:ln w="19050" cap="rnd">
              <a:noFill/>
              <a:round/>
            </a:ln>
            <a:effectLst/>
          </c:spPr>
          <c:marker>
            <c:symbol val="circle"/>
            <c:size val="17"/>
            <c:spPr>
              <a:solidFill>
                <a:srgbClr val="E29C16"/>
              </a:solidFill>
              <a:ln w="9525">
                <a:noFill/>
              </a:ln>
              <a:effectLst/>
            </c:spPr>
          </c:marker>
          <c:dPt>
            <c:idx val="1"/>
            <c:marker>
              <c:symbol val="circle"/>
              <c:size val="17"/>
              <c:spPr>
                <a:solidFill>
                  <a:srgbClr val="EAA722"/>
                </a:solidFill>
                <a:ln w="9525">
                  <a:noFill/>
                </a:ln>
                <a:effectLst/>
              </c:spPr>
            </c:marker>
            <c:bubble3D val="0"/>
            <c:extLst>
              <c:ext xmlns:c16="http://schemas.microsoft.com/office/drawing/2014/chart" uri="{C3380CC4-5D6E-409C-BE32-E72D297353CC}">
                <c16:uniqueId val="{00000000-06B1-40BC-A1F2-B686626C087D}"/>
              </c:ext>
            </c:extLst>
          </c:dPt>
          <c:dPt>
            <c:idx val="3"/>
            <c:marker>
              <c:symbol val="circle"/>
              <c:size val="17"/>
              <c:spPr>
                <a:solidFill>
                  <a:srgbClr val="EAA722"/>
                </a:solidFill>
                <a:ln w="9525">
                  <a:noFill/>
                </a:ln>
                <a:effectLst/>
              </c:spPr>
            </c:marker>
            <c:bubble3D val="0"/>
            <c:extLst>
              <c:ext xmlns:c16="http://schemas.microsoft.com/office/drawing/2014/chart" uri="{C3380CC4-5D6E-409C-BE32-E72D297353CC}">
                <c16:uniqueId val="{00000001-06B1-40BC-A1F2-B686626C087D}"/>
              </c:ext>
            </c:extLst>
          </c:dPt>
          <c:xVal>
            <c:numRef>
              <c:f>Data!$L$187:$L$190</c:f>
              <c:numCache>
                <c:formatCode>#\ ##0.0</c:formatCode>
                <c:ptCount val="4"/>
                <c:pt idx="0">
                  <c:v>8.3000000000000007</c:v>
                </c:pt>
                <c:pt idx="1">
                  <c:v>8.6999999999999993</c:v>
                </c:pt>
                <c:pt idx="2">
                  <c:v>8.6999999999999993</c:v>
                </c:pt>
                <c:pt idx="3">
                  <c:v>8.75</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2-06B1-40BC-A1F2-B686626C087D}"/>
            </c:ext>
          </c:extLst>
        </c:ser>
        <c:ser>
          <c:idx val="1"/>
          <c:order val="1"/>
          <c:tx>
            <c:strRef>
              <c:f>Data!$M$186</c:f>
              <c:strCache>
                <c:ptCount val="1"/>
                <c:pt idx="0">
                  <c:v>Facilities</c:v>
                </c:pt>
              </c:strCache>
            </c:strRef>
          </c:tx>
          <c:spPr>
            <a:ln w="25400" cap="rnd">
              <a:noFill/>
              <a:round/>
            </a:ln>
            <a:effectLst/>
          </c:spPr>
          <c:marker>
            <c:symbol val="circle"/>
            <c:size val="17"/>
            <c:spPr>
              <a:solidFill>
                <a:srgbClr val="D6E5F2"/>
              </a:solidFill>
              <a:ln w="9525">
                <a:noFill/>
              </a:ln>
              <a:effectLst/>
            </c:spPr>
          </c:marker>
          <c:dPt>
            <c:idx val="1"/>
            <c:marker>
              <c:symbol val="circle"/>
              <c:size val="17"/>
              <c:spPr>
                <a:solidFill>
                  <a:srgbClr val="D6E5F2"/>
                </a:solidFill>
                <a:ln w="9525">
                  <a:noFill/>
                </a:ln>
                <a:effectLst/>
              </c:spPr>
            </c:marker>
            <c:bubble3D val="0"/>
            <c:extLst>
              <c:ext xmlns:c16="http://schemas.microsoft.com/office/drawing/2014/chart" uri="{C3380CC4-5D6E-409C-BE32-E72D297353CC}">
                <c16:uniqueId val="{00000003-06B1-40BC-A1F2-B686626C087D}"/>
              </c:ext>
            </c:extLst>
          </c:dPt>
          <c:dPt>
            <c:idx val="3"/>
            <c:marker>
              <c:symbol val="circle"/>
              <c:size val="17"/>
              <c:spPr>
                <a:solidFill>
                  <a:srgbClr val="D6E5F2"/>
                </a:solidFill>
                <a:ln w="9525">
                  <a:noFill/>
                </a:ln>
                <a:effectLst/>
              </c:spPr>
            </c:marker>
            <c:bubble3D val="0"/>
            <c:extLst>
              <c:ext xmlns:c16="http://schemas.microsoft.com/office/drawing/2014/chart" uri="{C3380CC4-5D6E-409C-BE32-E72D297353CC}">
                <c16:uniqueId val="{00000004-06B1-40BC-A1F2-B686626C087D}"/>
              </c:ext>
            </c:extLst>
          </c:dPt>
          <c:xVal>
            <c:numRef>
              <c:f>Data!$M$187:$M$190</c:f>
              <c:numCache>
                <c:formatCode>#\ ##0.0</c:formatCode>
                <c:ptCount val="4"/>
                <c:pt idx="0">
                  <c:v>10.149999999999999</c:v>
                </c:pt>
                <c:pt idx="1">
                  <c:v>9.8000000000000007</c:v>
                </c:pt>
                <c:pt idx="2">
                  <c:v>9.8500000000000014</c:v>
                </c:pt>
                <c:pt idx="3">
                  <c:v>9.9</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5-06B1-40BC-A1F2-B686626C087D}"/>
            </c:ext>
          </c:extLst>
        </c:ser>
        <c:ser>
          <c:idx val="2"/>
          <c:order val="2"/>
          <c:tx>
            <c:strRef>
              <c:f>Data!$N$186</c:f>
              <c:strCache>
                <c:ptCount val="1"/>
                <c:pt idx="0">
                  <c:v>Comfort</c:v>
                </c:pt>
              </c:strCache>
            </c:strRef>
          </c:tx>
          <c:spPr>
            <a:ln w="25400" cap="rnd">
              <a:noFill/>
              <a:round/>
            </a:ln>
            <a:effectLst/>
          </c:spPr>
          <c:marker>
            <c:symbol val="circle"/>
            <c:size val="17"/>
            <c:spPr>
              <a:solidFill>
                <a:srgbClr val="D6E5F2"/>
              </a:solidFill>
              <a:ln w="9525">
                <a:noFill/>
              </a:ln>
              <a:effectLst/>
            </c:spPr>
          </c:marker>
          <c:dPt>
            <c:idx val="1"/>
            <c:marker>
              <c:symbol val="circle"/>
              <c:size val="17"/>
              <c:spPr>
                <a:solidFill>
                  <a:srgbClr val="D6E5F2"/>
                </a:solidFill>
                <a:ln w="9525">
                  <a:noFill/>
                </a:ln>
                <a:effectLst/>
              </c:spPr>
            </c:marker>
            <c:bubble3D val="0"/>
            <c:extLst>
              <c:ext xmlns:c16="http://schemas.microsoft.com/office/drawing/2014/chart" uri="{C3380CC4-5D6E-409C-BE32-E72D297353CC}">
                <c16:uniqueId val="{00000006-06B1-40BC-A1F2-B686626C087D}"/>
              </c:ext>
            </c:extLst>
          </c:dPt>
          <c:dPt>
            <c:idx val="3"/>
            <c:marker>
              <c:symbol val="circle"/>
              <c:size val="17"/>
              <c:spPr>
                <a:solidFill>
                  <a:srgbClr val="D6E5F2"/>
                </a:solidFill>
                <a:ln w="9525">
                  <a:noFill/>
                </a:ln>
                <a:effectLst/>
              </c:spPr>
            </c:marker>
            <c:bubble3D val="0"/>
            <c:extLst>
              <c:ext xmlns:c16="http://schemas.microsoft.com/office/drawing/2014/chart" uri="{C3380CC4-5D6E-409C-BE32-E72D297353CC}">
                <c16:uniqueId val="{00000007-06B1-40BC-A1F2-B686626C087D}"/>
              </c:ext>
            </c:extLst>
          </c:dPt>
          <c:xVal>
            <c:numRef>
              <c:f>Data!$N$187:$N$190</c:f>
              <c:numCache>
                <c:formatCode>#\ ##0.0</c:formatCode>
                <c:ptCount val="4"/>
                <c:pt idx="0">
                  <c:v>11.1</c:v>
                </c:pt>
                <c:pt idx="1">
                  <c:v>11.05</c:v>
                </c:pt>
                <c:pt idx="2">
                  <c:v>11.149999999999999</c:v>
                </c:pt>
                <c:pt idx="3">
                  <c:v>11.25</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8-06B1-40BC-A1F2-B686626C087D}"/>
            </c:ext>
          </c:extLst>
        </c:ser>
        <c:ser>
          <c:idx val="3"/>
          <c:order val="3"/>
          <c:tx>
            <c:strRef>
              <c:f>Data!$P$186</c:f>
              <c:strCache>
                <c:ptCount val="1"/>
                <c:pt idx="0">
                  <c:v>Overall</c:v>
                </c:pt>
              </c:strCache>
            </c:strRef>
          </c:tx>
          <c:spPr>
            <a:ln w="25400" cap="rnd">
              <a:noFill/>
              <a:round/>
            </a:ln>
            <a:effectLst/>
          </c:spPr>
          <c:marker>
            <c:symbol val="circle"/>
            <c:size val="17"/>
            <c:spPr>
              <a:solidFill>
                <a:schemeClr val="bg1"/>
              </a:solidFill>
              <a:ln w="9525">
                <a:solidFill>
                  <a:srgbClr val="12283B"/>
                </a:solidFill>
              </a:ln>
              <a:effectLst/>
            </c:spPr>
          </c:marker>
          <c:dLbls>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3400E21C-2EB7-44E1-B976-0DDC4070C79F}" type="CELLREF">
                      <a:rPr lang="en-US" sz="900" b="1">
                        <a:solidFill>
                          <a:sysClr val="windowText" lastClr="000000"/>
                        </a:solidFill>
                      </a:rPr>
                      <a:pPr>
                        <a:defRPr b="1">
                          <a:solidFill>
                            <a:sysClr val="windowText" lastClr="000000"/>
                          </a:solidFill>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{3400E21C-2EB7-44E1-B976-0DDC4070C79F}</c15:txfldGUID>
                      <c15:f>Data!$Q$187</c15:f>
                      <c15:dlblFieldTableCache>
                        <c:ptCount val="1"/>
                        <c:pt idx="0">
                          <c:v>8.7</c:v>
                        </c:pt>
                      </c15:dlblFieldTableCache>
                    </c15:dlblFTEntry>
                  </c15:dlblFieldTable>
                  <c15:showDataLabelsRange val="0"/>
                </c:ext>
                <c:ext xmlns:c16="http://schemas.microsoft.com/office/drawing/2014/chart" uri="{C3380CC4-5D6E-409C-BE32-E72D297353CC}">
                  <c16:uniqueId val="{0000000F-06B1-40BC-A1F2-B686626C087D}"/>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7EF7BA89-BACD-4CC6-BE3F-271CF8E17627}" type="CELLREF">
                      <a:rPr lang="en-US" sz="900" b="1">
                        <a:solidFill>
                          <a:sysClr val="windowText" lastClr="000000"/>
                        </a:solidFill>
                      </a:rPr>
                      <a:pPr>
                        <a:defRPr b="1">
                          <a:solidFill>
                            <a:sysClr val="windowText" lastClr="000000"/>
                          </a:solidFill>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{7EF7BA89-BACD-4CC6-BE3F-271CF8E17627}</c15:txfldGUID>
                      <c15:f>Data!$Q$188</c15:f>
                      <c15:dlblFieldTableCache>
                        <c:ptCount val="1"/>
                        <c:pt idx="0">
                          <c:v>8.9</c:v>
                        </c:pt>
                      </c15:dlblFieldTableCache>
                    </c15:dlblFTEntry>
                  </c15:dlblFieldTable>
                  <c15:showDataLabelsRange val="0"/>
                </c:ext>
                <c:ext xmlns:c16="http://schemas.microsoft.com/office/drawing/2014/chart" uri="{C3380CC4-5D6E-409C-BE32-E72D297353CC}">
                  <c16:uniqueId val="{00000010-06B1-40BC-A1F2-B686626C087D}"/>
                </c:ext>
              </c:extLst>
            </c:dLbl>
            <c:dLbl>
              <c:idx val="2"/>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F0A501D-0E28-488A-A4B2-1DA43D5E3C4C}" type="CELLREF">
                      <a:rPr lang="en-US" b="1">
                        <a:solidFill>
                          <a:sysClr val="windowText" lastClr="000000"/>
                        </a:solidFill>
                      </a:rPr>
                      <a:pPr>
                        <a:defRPr b="1">
                          <a:solidFill>
                            <a:sysClr val="windowText" lastClr="000000"/>
                          </a:solidFill>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{9F0A501D-0E28-488A-A4B2-1DA43D5E3C4C}</c15:txfldGUID>
                      <c15:f>Data!$Q$189</c15:f>
                      <c15:dlblFieldTableCache>
                        <c:ptCount val="1"/>
                        <c:pt idx="0">
                          <c:v>9.0</c:v>
                        </c:pt>
                      </c15:dlblFieldTableCache>
                    </c15:dlblFTEntry>
                  </c15:dlblFieldTable>
                  <c15:showDataLabelsRange val="0"/>
                </c:ext>
                <c:ext xmlns:c16="http://schemas.microsoft.com/office/drawing/2014/chart" uri="{C3380CC4-5D6E-409C-BE32-E72D297353CC}">
                  <c16:uniqueId val="{00000011-06B1-40BC-A1F2-B686626C087D}"/>
                </c:ext>
              </c:extLst>
            </c:dLbl>
            <c:dLbl>
              <c:idx val="3"/>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71E358E1-886E-4774-BBA4-ECEACD0A76A2}" type="CELLREF">
                      <a:rPr lang="en-US" b="1">
                        <a:solidFill>
                          <a:sysClr val="windowText" lastClr="000000"/>
                        </a:solidFill>
                      </a:rPr>
                      <a:pPr>
                        <a:defRPr b="1">
                          <a:solidFill>
                            <a:sysClr val="windowText" lastClr="000000"/>
                          </a:solidFill>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{71E358E1-886E-4774-BBA4-ECEACD0A76A2}</c15:txfldGUID>
                      <c15:f>Data!$Q$190</c15:f>
                      <c15:dlblFieldTableCache>
                        <c:ptCount val="1"/>
                        <c:pt idx="0">
                          <c:v>8.8</c:v>
                        </c:pt>
                      </c15:dlblFieldTableCache>
                    </c15:dlblFTEntry>
                  </c15:dlblFieldTable>
                  <c15:showDataLabelsRange val="0"/>
                </c:ext>
                <c:ext xmlns:c16="http://schemas.microsoft.com/office/drawing/2014/chart" uri="{C3380CC4-5D6E-409C-BE32-E72D297353CC}">
                  <c16:uniqueId val="{00000012-06B1-40BC-A1F2-B686626C08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Data!$P$187:$P$190</c:f>
              <c:numCache>
                <c:formatCode>General</c:formatCode>
                <c:ptCount val="4"/>
                <c:pt idx="0">
                  <c:v>7.6</c:v>
                </c:pt>
                <c:pt idx="1">
                  <c:v>7.6</c:v>
                </c:pt>
                <c:pt idx="2">
                  <c:v>7.6</c:v>
                </c:pt>
                <c:pt idx="3">
                  <c:v>7.6</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9-06B1-40BC-A1F2-B686626C087D}"/>
            </c:ext>
          </c:extLst>
        </c:ser>
        <c:dLbls>
          <c:showLegendKey val="0"/>
          <c:showVal val="0"/>
          <c:showCatName val="0"/>
          <c:showSerName val="0"/>
          <c:showPercent val="0"/>
          <c:showBubbleSize val="0"/>
        </c:dLbls>
        <c:axId val="733528680"/>
        <c:axId val="733531632"/>
      </c:scatterChart>
      <c:valAx>
        <c:axId val="733528680"/>
        <c:scaling>
          <c:orientation val="minMax"/>
          <c:max val="11.5"/>
          <c:min val="7.6"/>
        </c:scaling>
        <c:delete val="0"/>
        <c:axPos val="b"/>
        <c:numFmt formatCode="#\ ##0.0" sourceLinked="1"/>
        <c:majorTickMark val="none"/>
        <c:minorTickMark val="none"/>
        <c:tickLblPos val="nextTo"/>
        <c:spPr>
          <a:noFill/>
          <a:ln w="9525" cap="flat" cmpd="sng" algn="ctr">
            <a:solidFill>
              <a:schemeClr val="accent1">
                <a:lumMod val="20000"/>
                <a:lumOff val="80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733531632"/>
        <c:crosses val="autoZero"/>
        <c:crossBetween val="midCat"/>
      </c:valAx>
      <c:valAx>
        <c:axId val="733531632"/>
        <c:scaling>
          <c:orientation val="minMax"/>
          <c:max val="4.5"/>
          <c:min val="0"/>
        </c:scaling>
        <c:delete val="1"/>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crossAx val="733528680"/>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Data!$O$197</c:f>
              <c:strCache>
                <c:ptCount val="1"/>
                <c:pt idx="0">
                  <c:v>Dot Spacing</c:v>
                </c:pt>
              </c:strCache>
            </c:strRef>
          </c:tx>
          <c:spPr>
            <a:ln w="19050" cap="rnd">
              <a:noFill/>
              <a:round/>
            </a:ln>
            <a:effectLst/>
          </c:spPr>
          <c:marker>
            <c:symbol val="circle"/>
            <c:size val="17"/>
            <c:spPr>
              <a:solidFill>
                <a:srgbClr val="E29C16"/>
              </a:solidFill>
              <a:ln w="9525">
                <a:noFill/>
              </a:ln>
              <a:effectLst/>
            </c:spPr>
          </c:marker>
          <c:xVal>
            <c:numRef>
              <c:f>Data!$L$198:$L$200</c:f>
              <c:numCache>
                <c:formatCode>#\ ##0.0</c:formatCode>
                <c:ptCount val="3"/>
                <c:pt idx="0">
                  <c:v>8.3999999999999986</c:v>
                </c:pt>
                <c:pt idx="1">
                  <c:v>7.8</c:v>
                </c:pt>
                <c:pt idx="2">
                  <c:v>8.5</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0-C7FB-4560-B8F6-4FA3813968BE}"/>
            </c:ext>
          </c:extLst>
        </c:ser>
        <c:ser>
          <c:idx val="1"/>
          <c:order val="1"/>
          <c:tx>
            <c:strRef>
              <c:f>Data!$M$197</c:f>
              <c:strCache>
                <c:ptCount val="1"/>
                <c:pt idx="0">
                  <c:v>Facilities</c:v>
                </c:pt>
              </c:strCache>
            </c:strRef>
          </c:tx>
          <c:spPr>
            <a:ln w="25400" cap="rnd">
              <a:noFill/>
              <a:round/>
            </a:ln>
            <a:effectLst/>
          </c:spPr>
          <c:marker>
            <c:symbol val="circle"/>
            <c:size val="17"/>
            <c:spPr>
              <a:solidFill>
                <a:srgbClr val="D6E5F2"/>
              </a:solidFill>
              <a:ln w="9525">
                <a:noFill/>
              </a:ln>
              <a:effectLst/>
            </c:spPr>
          </c:marker>
          <c:xVal>
            <c:numRef>
              <c:f>Data!$M$198:$M$200</c:f>
              <c:numCache>
                <c:formatCode>#\ ##0.0</c:formatCode>
                <c:ptCount val="3"/>
                <c:pt idx="0">
                  <c:v>10.45</c:v>
                </c:pt>
                <c:pt idx="1">
                  <c:v>9.6999999999999993</c:v>
                </c:pt>
                <c:pt idx="2">
                  <c:v>10.55</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1-C7FB-4560-B8F6-4FA3813968BE}"/>
            </c:ext>
          </c:extLst>
        </c:ser>
        <c:ser>
          <c:idx val="2"/>
          <c:order val="2"/>
          <c:tx>
            <c:strRef>
              <c:f>Data!$N$197</c:f>
              <c:strCache>
                <c:ptCount val="1"/>
                <c:pt idx="0">
                  <c:v>Comfort</c:v>
                </c:pt>
              </c:strCache>
            </c:strRef>
          </c:tx>
          <c:spPr>
            <a:ln w="25400" cap="rnd">
              <a:noFill/>
              <a:round/>
            </a:ln>
            <a:effectLst/>
          </c:spPr>
          <c:marker>
            <c:symbol val="circle"/>
            <c:size val="17"/>
            <c:spPr>
              <a:solidFill>
                <a:srgbClr val="D6E5F2"/>
              </a:solidFill>
              <a:ln w="9525">
                <a:noFill/>
              </a:ln>
              <a:effectLst/>
            </c:spPr>
          </c:marker>
          <c:xVal>
            <c:numRef>
              <c:f>Data!$N$198:$N$200</c:f>
              <c:numCache>
                <c:formatCode>#\ ##0.0</c:formatCode>
                <c:ptCount val="3"/>
                <c:pt idx="0">
                  <c:v>12.8</c:v>
                </c:pt>
                <c:pt idx="1">
                  <c:v>12</c:v>
                </c:pt>
                <c:pt idx="2">
                  <c:v>12.7</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2-C7FB-4560-B8F6-4FA3813968BE}"/>
            </c:ext>
          </c:extLst>
        </c:ser>
        <c:ser>
          <c:idx val="3"/>
          <c:order val="3"/>
          <c:spPr>
            <a:ln w="25400" cap="rnd">
              <a:noFill/>
              <a:round/>
            </a:ln>
            <a:effectLst/>
          </c:spPr>
          <c:marker>
            <c:symbol val="circle"/>
            <c:size val="17"/>
            <c:spPr>
              <a:solidFill>
                <a:schemeClr val="bg1"/>
              </a:solidFill>
              <a:ln w="9525">
                <a:solidFill>
                  <a:srgbClr val="12283B"/>
                </a:solidFill>
              </a:ln>
              <a:effectLst/>
            </c:spPr>
          </c:marker>
          <c:dLbls>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7B28AFFC-AC8E-43C9-A4CD-8A27682E3AD6}" type="CELLREF">
                      <a:rPr lang="en-US" b="1">
                        <a:solidFill>
                          <a:sysClr val="windowText" lastClr="000000"/>
                        </a:solidFill>
                      </a:rPr>
                      <a:pPr>
                        <a:defRPr b="1">
                          <a:solidFill>
                            <a:sysClr val="windowText" lastClr="000000"/>
                          </a:solidFill>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{7B28AFFC-AC8E-43C9-A4CD-8A27682E3AD6}</c15:txfldGUID>
                      <c15:f>Data!$Q$198</c15:f>
                      <c15:dlblFieldTableCache>
                        <c:ptCount val="1"/>
                        <c:pt idx="0">
                          <c:v>8.7</c:v>
                        </c:pt>
                      </c15:dlblFieldTableCache>
                    </c15:dlblFTEntry>
                  </c15:dlblFieldTable>
                  <c15:showDataLabelsRange val="0"/>
                </c:ext>
                <c:ext xmlns:c16="http://schemas.microsoft.com/office/drawing/2014/chart" uri="{C3380CC4-5D6E-409C-BE32-E72D297353CC}">
                  <c16:uniqueId val="{00000005-C7FB-4560-B8F6-4FA3813968BE}"/>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B2574F75-D02C-4143-9761-1C544D8527F7}" type="CELLREF">
                      <a:rPr lang="en-US" b="1">
                        <a:solidFill>
                          <a:sysClr val="windowText" lastClr="000000"/>
                        </a:solidFill>
                      </a:rPr>
                      <a:pPr>
                        <a:defRPr b="1">
                          <a:solidFill>
                            <a:sysClr val="windowText" lastClr="000000"/>
                          </a:solidFill>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{B2574F75-D02C-4143-9761-1C544D8527F7}</c15:txfldGUID>
                      <c15:f>Data!$Q$199</c15:f>
                      <c15:dlblFieldTableCache>
                        <c:ptCount val="1"/>
                        <c:pt idx="0">
                          <c:v>7.7</c:v>
                        </c:pt>
                      </c15:dlblFieldTableCache>
                    </c15:dlblFTEntry>
                  </c15:dlblFieldTable>
                  <c15:showDataLabelsRange val="0"/>
                </c:ext>
                <c:ext xmlns:c16="http://schemas.microsoft.com/office/drawing/2014/chart" uri="{C3380CC4-5D6E-409C-BE32-E72D297353CC}">
                  <c16:uniqueId val="{00000006-C7FB-4560-B8F6-4FA3813968BE}"/>
                </c:ext>
              </c:extLst>
            </c:dLbl>
            <c:dLbl>
              <c:idx val="2"/>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C89E81E8-E012-4804-ACD6-19E46F2D4008}" type="CELLREF">
                      <a:rPr lang="en-US" b="1">
                        <a:solidFill>
                          <a:sysClr val="windowText" lastClr="000000"/>
                        </a:solidFill>
                      </a:rPr>
                      <a:pPr>
                        <a:defRPr b="1">
                          <a:solidFill>
                            <a:sysClr val="windowText" lastClr="000000"/>
                          </a:solidFill>
                        </a:defRPr>
                      </a:pPr>
                      <a:t>[CELLREF]</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{C89E81E8-E012-4804-ACD6-19E46F2D4008}</c15:txfldGUID>
                      <c15:f>Data!$Q$200</c15:f>
                      <c15:dlblFieldTableCache>
                        <c:ptCount val="1"/>
                        <c:pt idx="0">
                          <c:v>8.5</c:v>
                        </c:pt>
                      </c15:dlblFieldTableCache>
                    </c15:dlblFTEntry>
                  </c15:dlblFieldTable>
                  <c15:showDataLabelsRange val="0"/>
                </c:ext>
                <c:ext xmlns:c16="http://schemas.microsoft.com/office/drawing/2014/chart" uri="{C3380CC4-5D6E-409C-BE32-E72D297353CC}">
                  <c16:uniqueId val="{00000007-C7FB-4560-B8F6-4FA3813968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Data!$P$198:$P$200</c:f>
              <c:numCache>
                <c:formatCode>General</c:formatCode>
                <c:ptCount val="3"/>
                <c:pt idx="0">
                  <c:v>6.8</c:v>
                </c:pt>
                <c:pt idx="1">
                  <c:v>6.8</c:v>
                </c:pt>
                <c:pt idx="2">
                  <c:v>6.8</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3-C7FB-4560-B8F6-4FA3813968BE}"/>
            </c:ext>
          </c:extLst>
        </c:ser>
        <c:dLbls>
          <c:showLegendKey val="0"/>
          <c:showVal val="0"/>
          <c:showCatName val="0"/>
          <c:showSerName val="0"/>
          <c:showPercent val="0"/>
          <c:showBubbleSize val="0"/>
        </c:dLbls>
        <c:axId val="1025635368"/>
        <c:axId val="1025636024"/>
      </c:scatterChart>
      <c:valAx>
        <c:axId val="1025635368"/>
        <c:scaling>
          <c:orientation val="minMax"/>
          <c:max val="13.5"/>
          <c:min val="6.8"/>
        </c:scaling>
        <c:delete val="0"/>
        <c:axPos val="b"/>
        <c:numFmt formatCode="#\ ##0.0"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25636024"/>
        <c:crosses val="autoZero"/>
        <c:crossBetween val="midCat"/>
      </c:valAx>
      <c:valAx>
        <c:axId val="1025636024"/>
        <c:scaling>
          <c:orientation val="minMax"/>
          <c:max val="3.5"/>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563536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Data!$M$142</c:f>
              <c:strCache>
                <c:ptCount val="1"/>
                <c:pt idx="0">
                  <c:v>Leisure</c:v>
                </c:pt>
              </c:strCache>
            </c:strRef>
          </c:tx>
          <c:spPr>
            <a:solidFill>
              <a:srgbClr val="D6E5F2"/>
            </a:solidFill>
            <a:ln>
              <a:noFill/>
            </a:ln>
            <a:effectLst/>
          </c:spPr>
          <c:invertIfNegative val="0"/>
          <c:cat>
            <c:strRef>
              <c:f>Data!$K$143:$K$147</c:f>
              <c:strCache>
                <c:ptCount val="5"/>
                <c:pt idx="0">
                  <c:v>Novotel</c:v>
                </c:pt>
                <c:pt idx="1">
                  <c:v>Mercure</c:v>
                </c:pt>
                <c:pt idx="2">
                  <c:v>Ibis</c:v>
                </c:pt>
                <c:pt idx="3">
                  <c:v>Ibis Styles</c:v>
                </c:pt>
                <c:pt idx="4">
                  <c:v>Ibis Budget</c:v>
                </c:pt>
              </c:strCache>
            </c:strRef>
          </c:cat>
          <c:val>
            <c:numRef>
              <c:f>Data!$M$143:$M$147</c:f>
              <c:numCache>
                <c:formatCode>General</c:formatCode>
                <c:ptCount val="5"/>
                <c:pt idx="0">
                  <c:v>49</c:v>
                </c:pt>
                <c:pt idx="1">
                  <c:v>40</c:v>
                </c:pt>
                <c:pt idx="2">
                  <c:v>42</c:v>
                </c:pt>
                <c:pt idx="3">
                  <c:v>49</c:v>
                </c:pt>
                <c:pt idx="4">
                  <c:v>49</c:v>
                </c:pt>
              </c:numCache>
            </c:numRef>
          </c:val>
          <c:extLst>
            <c:ext xmlns:c16="http://schemas.microsoft.com/office/drawing/2014/chart" uri="{C3380CC4-5D6E-409C-BE32-E72D297353CC}">
              <c16:uniqueId val="{00000000-AAD7-4790-A0BB-C9DB135A6DB4}"/>
            </c:ext>
          </c:extLst>
        </c:ser>
        <c:dLbls>
          <c:showLegendKey val="0"/>
          <c:showVal val="0"/>
          <c:showCatName val="0"/>
          <c:showSerName val="0"/>
          <c:showPercent val="0"/>
          <c:showBubbleSize val="0"/>
        </c:dLbls>
        <c:gapWidth val="72"/>
        <c:overlap val="-27"/>
        <c:axId val="1025640944"/>
        <c:axId val="1025641600"/>
      </c:barChart>
      <c:barChart>
        <c:barDir val="col"/>
        <c:grouping val="clustered"/>
        <c:varyColors val="0"/>
        <c:ser>
          <c:idx val="0"/>
          <c:order val="0"/>
          <c:tx>
            <c:strRef>
              <c:f>Data!$L$142</c:f>
              <c:strCache>
                <c:ptCount val="1"/>
                <c:pt idx="0">
                  <c:v>Business</c:v>
                </c:pt>
              </c:strCache>
            </c:strRef>
          </c:tx>
          <c:spPr>
            <a:solidFill>
              <a:srgbClr val="E29C16"/>
            </a:solidFill>
            <a:ln>
              <a:noFill/>
            </a:ln>
            <a:effectLst/>
          </c:spPr>
          <c:invertIfNegative val="0"/>
          <c:cat>
            <c:strRef>
              <c:f>Data!$K$143:$K$147</c:f>
              <c:strCache>
                <c:ptCount val="5"/>
                <c:pt idx="0">
                  <c:v>Novotel</c:v>
                </c:pt>
                <c:pt idx="1">
                  <c:v>Mercure</c:v>
                </c:pt>
                <c:pt idx="2">
                  <c:v>Ibis</c:v>
                </c:pt>
                <c:pt idx="3">
                  <c:v>Ibis Styles</c:v>
                </c:pt>
                <c:pt idx="4">
                  <c:v>Ibis Budget</c:v>
                </c:pt>
              </c:strCache>
            </c:strRef>
          </c:cat>
          <c:val>
            <c:numRef>
              <c:f>Data!$L$143:$L$147</c:f>
              <c:numCache>
                <c:formatCode>General</c:formatCode>
                <c:ptCount val="5"/>
                <c:pt idx="0">
                  <c:v>51</c:v>
                </c:pt>
                <c:pt idx="1">
                  <c:v>60</c:v>
                </c:pt>
                <c:pt idx="2">
                  <c:v>58</c:v>
                </c:pt>
                <c:pt idx="3">
                  <c:v>51</c:v>
                </c:pt>
                <c:pt idx="4">
                  <c:v>51</c:v>
                </c:pt>
              </c:numCache>
            </c:numRef>
          </c:val>
          <c:extLst>
            <c:ext xmlns:c16="http://schemas.microsoft.com/office/drawing/2014/chart" uri="{C3380CC4-5D6E-409C-BE32-E72D297353CC}">
              <c16:uniqueId val="{00000001-AAD7-4790-A0BB-C9DB135A6DB4}"/>
            </c:ext>
          </c:extLst>
        </c:ser>
        <c:dLbls>
          <c:showLegendKey val="0"/>
          <c:showVal val="0"/>
          <c:showCatName val="0"/>
          <c:showSerName val="0"/>
          <c:showPercent val="0"/>
          <c:showBubbleSize val="0"/>
        </c:dLbls>
        <c:gapWidth val="360"/>
        <c:overlap val="-27"/>
        <c:axId val="869591704"/>
        <c:axId val="869589736"/>
      </c:barChart>
      <c:catAx>
        <c:axId val="1025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25641600"/>
        <c:crosses val="autoZero"/>
        <c:auto val="1"/>
        <c:lblAlgn val="ctr"/>
        <c:lblOffset val="100"/>
        <c:noMultiLvlLbl val="0"/>
      </c:catAx>
      <c:valAx>
        <c:axId val="102564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25640944"/>
        <c:crosses val="autoZero"/>
        <c:crossBetween val="between"/>
      </c:valAx>
      <c:valAx>
        <c:axId val="869589736"/>
        <c:scaling>
          <c:orientation val="minMax"/>
          <c:max val="60"/>
          <c:min val="0"/>
        </c:scaling>
        <c:delete val="1"/>
        <c:axPos val="r"/>
        <c:numFmt formatCode="General" sourceLinked="1"/>
        <c:majorTickMark val="out"/>
        <c:minorTickMark val="none"/>
        <c:tickLblPos val="nextTo"/>
        <c:crossAx val="869591704"/>
        <c:crosses val="max"/>
        <c:crossBetween val="between"/>
      </c:valAx>
      <c:catAx>
        <c:axId val="869591704"/>
        <c:scaling>
          <c:orientation val="minMax"/>
        </c:scaling>
        <c:delete val="1"/>
        <c:axPos val="b"/>
        <c:numFmt formatCode="General" sourceLinked="1"/>
        <c:majorTickMark val="out"/>
        <c:minorTickMark val="none"/>
        <c:tickLblPos val="nextTo"/>
        <c:crossAx val="8695897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Data!$Q$142</c:f>
              <c:strCache>
                <c:ptCount val="1"/>
                <c:pt idx="0">
                  <c:v>International</c:v>
                </c:pt>
              </c:strCache>
            </c:strRef>
          </c:tx>
          <c:spPr>
            <a:solidFill>
              <a:srgbClr val="D6E5F2"/>
            </a:solidFill>
            <a:ln>
              <a:noFill/>
            </a:ln>
            <a:effectLst/>
          </c:spPr>
          <c:invertIfNegative val="0"/>
          <c:cat>
            <c:strRef>
              <c:f>Data!$O$143:$O$147</c:f>
              <c:strCache>
                <c:ptCount val="5"/>
                <c:pt idx="0">
                  <c:v>Novotel</c:v>
                </c:pt>
                <c:pt idx="1">
                  <c:v>Mercure</c:v>
                </c:pt>
                <c:pt idx="2">
                  <c:v>Ibis</c:v>
                </c:pt>
                <c:pt idx="3">
                  <c:v>Ibis Styles</c:v>
                </c:pt>
                <c:pt idx="4">
                  <c:v>Ibis Budget</c:v>
                </c:pt>
              </c:strCache>
            </c:strRef>
          </c:cat>
          <c:val>
            <c:numRef>
              <c:f>Data!$Q$143:$Q$147</c:f>
              <c:numCache>
                <c:formatCode>General</c:formatCode>
                <c:ptCount val="5"/>
                <c:pt idx="0">
                  <c:v>41</c:v>
                </c:pt>
                <c:pt idx="1">
                  <c:v>35</c:v>
                </c:pt>
                <c:pt idx="2">
                  <c:v>33</c:v>
                </c:pt>
                <c:pt idx="3">
                  <c:v>36</c:v>
                </c:pt>
                <c:pt idx="4">
                  <c:v>24</c:v>
                </c:pt>
              </c:numCache>
            </c:numRef>
          </c:val>
          <c:extLst>
            <c:ext xmlns:c16="http://schemas.microsoft.com/office/drawing/2014/chart" uri="{C3380CC4-5D6E-409C-BE32-E72D297353CC}">
              <c16:uniqueId val="{00000000-AB4D-4E98-9EBF-BFA104833200}"/>
            </c:ext>
          </c:extLst>
        </c:ser>
        <c:dLbls>
          <c:showLegendKey val="0"/>
          <c:showVal val="0"/>
          <c:showCatName val="0"/>
          <c:showSerName val="0"/>
          <c:showPercent val="0"/>
          <c:showBubbleSize val="0"/>
        </c:dLbls>
        <c:gapWidth val="72"/>
        <c:overlap val="-27"/>
        <c:axId val="806904032"/>
        <c:axId val="806906000"/>
      </c:barChart>
      <c:barChart>
        <c:barDir val="col"/>
        <c:grouping val="clustered"/>
        <c:varyColors val="0"/>
        <c:ser>
          <c:idx val="0"/>
          <c:order val="0"/>
          <c:tx>
            <c:strRef>
              <c:f>Data!$P$142</c:f>
              <c:strCache>
                <c:ptCount val="1"/>
                <c:pt idx="0">
                  <c:v>Domestic</c:v>
                </c:pt>
              </c:strCache>
            </c:strRef>
          </c:tx>
          <c:spPr>
            <a:solidFill>
              <a:srgbClr val="E29C16"/>
            </a:solidFill>
            <a:ln>
              <a:noFill/>
            </a:ln>
            <a:effectLst/>
          </c:spPr>
          <c:invertIfNegative val="0"/>
          <c:cat>
            <c:strRef>
              <c:f>Data!$O$143:$O$147</c:f>
              <c:strCache>
                <c:ptCount val="5"/>
                <c:pt idx="0">
                  <c:v>Novotel</c:v>
                </c:pt>
                <c:pt idx="1">
                  <c:v>Mercure</c:v>
                </c:pt>
                <c:pt idx="2">
                  <c:v>Ibis</c:v>
                </c:pt>
                <c:pt idx="3">
                  <c:v>Ibis Styles</c:v>
                </c:pt>
                <c:pt idx="4">
                  <c:v>Ibis Budget</c:v>
                </c:pt>
              </c:strCache>
            </c:strRef>
          </c:cat>
          <c:val>
            <c:numRef>
              <c:f>Data!$P$143:$P$147</c:f>
              <c:numCache>
                <c:formatCode>General</c:formatCode>
                <c:ptCount val="5"/>
                <c:pt idx="0">
                  <c:v>59</c:v>
                </c:pt>
                <c:pt idx="1">
                  <c:v>65</c:v>
                </c:pt>
                <c:pt idx="2">
                  <c:v>67</c:v>
                </c:pt>
                <c:pt idx="3">
                  <c:v>64</c:v>
                </c:pt>
                <c:pt idx="4">
                  <c:v>76</c:v>
                </c:pt>
              </c:numCache>
            </c:numRef>
          </c:val>
          <c:extLst>
            <c:ext xmlns:c16="http://schemas.microsoft.com/office/drawing/2014/chart" uri="{C3380CC4-5D6E-409C-BE32-E72D297353CC}">
              <c16:uniqueId val="{00000001-AB4D-4E98-9EBF-BFA104833200}"/>
            </c:ext>
          </c:extLst>
        </c:ser>
        <c:dLbls>
          <c:showLegendKey val="0"/>
          <c:showVal val="0"/>
          <c:showCatName val="0"/>
          <c:showSerName val="0"/>
          <c:showPercent val="0"/>
          <c:showBubbleSize val="0"/>
        </c:dLbls>
        <c:gapWidth val="360"/>
        <c:overlap val="-27"/>
        <c:axId val="959803232"/>
        <c:axId val="959801264"/>
      </c:barChart>
      <c:catAx>
        <c:axId val="80690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06906000"/>
        <c:crosses val="autoZero"/>
        <c:auto val="1"/>
        <c:lblAlgn val="ctr"/>
        <c:lblOffset val="100"/>
        <c:noMultiLvlLbl val="0"/>
      </c:catAx>
      <c:valAx>
        <c:axId val="806906000"/>
        <c:scaling>
          <c:orientation val="minMax"/>
          <c:max val="8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06904032"/>
        <c:crosses val="autoZero"/>
        <c:crossBetween val="between"/>
      </c:valAx>
      <c:valAx>
        <c:axId val="959801264"/>
        <c:scaling>
          <c:orientation val="minMax"/>
        </c:scaling>
        <c:delete val="1"/>
        <c:axPos val="r"/>
        <c:numFmt formatCode="General" sourceLinked="1"/>
        <c:majorTickMark val="out"/>
        <c:minorTickMark val="none"/>
        <c:tickLblPos val="nextTo"/>
        <c:crossAx val="959803232"/>
        <c:crosses val="max"/>
        <c:crossBetween val="between"/>
      </c:valAx>
      <c:catAx>
        <c:axId val="959803232"/>
        <c:scaling>
          <c:orientation val="minMax"/>
        </c:scaling>
        <c:delete val="1"/>
        <c:axPos val="b"/>
        <c:numFmt formatCode="General" sourceLinked="1"/>
        <c:majorTickMark val="out"/>
        <c:minorTickMark val="none"/>
        <c:tickLblPos val="nextTo"/>
        <c:crossAx val="9598012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663514062469769E-2"/>
          <c:y val="3.4348059018292049E-2"/>
          <c:w val="0.91654894001371945"/>
          <c:h val="0.72438237014656093"/>
        </c:manualLayout>
      </c:layout>
      <c:lineChart>
        <c:grouping val="standard"/>
        <c:varyColors val="0"/>
        <c:ser>
          <c:idx val="2"/>
          <c:order val="0"/>
          <c:tx>
            <c:strRef>
              <c:f>Data!$B$266</c:f>
              <c:strCache>
                <c:ptCount val="1"/>
                <c:pt idx="0">
                  <c:v>Market</c:v>
                </c:pt>
              </c:strCache>
            </c:strRef>
          </c:tx>
          <c:spPr>
            <a:ln w="28575" cap="rnd">
              <a:solidFill>
                <a:srgbClr val="D6E5F2"/>
              </a:solidFill>
              <a:round/>
            </a:ln>
            <a:effectLst/>
          </c:spPr>
          <c:marker>
            <c:symbol val="circle"/>
            <c:size val="5"/>
            <c:spPr>
              <a:solidFill>
                <a:srgbClr val="D6E5F2"/>
              </a:solidFill>
              <a:ln w="9525">
                <a:noFill/>
              </a:ln>
              <a:effectLst/>
            </c:spPr>
          </c:marker>
          <c:val>
            <c:numRef>
              <c:f>Data!$C$266:$L$266</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8C1B-4180-8971-A06C1BC7A59F}"/>
            </c:ext>
          </c:extLst>
        </c:ser>
        <c:ser>
          <c:idx val="0"/>
          <c:order val="1"/>
          <c:tx>
            <c:strRef>
              <c:f>Data!$B$264</c:f>
              <c:strCache>
                <c:ptCount val="1"/>
                <c:pt idx="0">
                  <c:v>Basic Scenario</c:v>
                </c:pt>
              </c:strCache>
            </c:strRef>
          </c:tx>
          <c:spPr>
            <a:ln w="28575" cap="rnd">
              <a:solidFill>
                <a:srgbClr val="E9D47B"/>
              </a:solidFill>
              <a:round/>
            </a:ln>
            <a:effectLst/>
          </c:spPr>
          <c:marker>
            <c:symbol val="circle"/>
            <c:size val="5"/>
            <c:spPr>
              <a:solidFill>
                <a:srgbClr val="E9D47B"/>
              </a:solidFill>
              <a:ln w="9525">
                <a:noFill/>
              </a:ln>
              <a:effectLst/>
            </c:spPr>
          </c:marker>
          <c:cat>
            <c:strRef>
              <c:f>Data!$C$257:$L$257</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Data!$C$264:$L$264</c:f>
              <c:numCache>
                <c:formatCode>0%</c:formatCode>
                <c:ptCount val="10"/>
                <c:pt idx="0">
                  <c:v>-0.12305838243170863</c:v>
                </c:pt>
                <c:pt idx="1">
                  <c:v>-0.13254861821903796</c:v>
                </c:pt>
                <c:pt idx="2">
                  <c:v>-0.17075658826863138</c:v>
                </c:pt>
                <c:pt idx="3">
                  <c:v>-0.11555308779073348</c:v>
                </c:pt>
                <c:pt idx="4">
                  <c:v>-0.21458303430457881</c:v>
                </c:pt>
                <c:pt idx="5">
                  <c:v>-0.14385405243744409</c:v>
                </c:pt>
                <c:pt idx="6">
                  <c:v>-0.12416995198872305</c:v>
                </c:pt>
                <c:pt idx="7">
                  <c:v>-0.11555308779073348</c:v>
                </c:pt>
                <c:pt idx="8">
                  <c:v>-0.11603608438960944</c:v>
                </c:pt>
                <c:pt idx="9">
                  <c:v>-0.11651881722396606</c:v>
                </c:pt>
              </c:numCache>
            </c:numRef>
          </c:val>
          <c:smooth val="0"/>
          <c:extLst>
            <c:ext xmlns:c16="http://schemas.microsoft.com/office/drawing/2014/chart" uri="{C3380CC4-5D6E-409C-BE32-E72D297353CC}">
              <c16:uniqueId val="{00000001-8C1B-4180-8971-A06C1BC7A59F}"/>
            </c:ext>
          </c:extLst>
        </c:ser>
        <c:ser>
          <c:idx val="1"/>
          <c:order val="2"/>
          <c:tx>
            <c:strRef>
              <c:f>Data!$B$265</c:f>
              <c:strCache>
                <c:ptCount val="1"/>
                <c:pt idx="0">
                  <c:v>With Recommendations</c:v>
                </c:pt>
              </c:strCache>
            </c:strRef>
          </c:tx>
          <c:spPr>
            <a:ln w="28575" cap="rnd">
              <a:solidFill>
                <a:srgbClr val="E29C16"/>
              </a:solidFill>
              <a:round/>
            </a:ln>
            <a:effectLst/>
          </c:spPr>
          <c:marker>
            <c:symbol val="circle"/>
            <c:size val="5"/>
            <c:spPr>
              <a:solidFill>
                <a:srgbClr val="E29C16"/>
              </a:solidFill>
              <a:ln w="9525">
                <a:noFill/>
              </a:ln>
              <a:effectLst/>
            </c:spPr>
          </c:marker>
          <c:dLbls>
            <c:dLbl>
              <c:idx val="5"/>
              <c:delete val="1"/>
              <c:extLst>
                <c:ext xmlns:c15="http://schemas.microsoft.com/office/drawing/2012/chart" uri="{CE6537A1-D6FC-4f65-9D91-7224C49458BB}"/>
                <c:ext xmlns:c16="http://schemas.microsoft.com/office/drawing/2014/chart" uri="{C3380CC4-5D6E-409C-BE32-E72D297353CC}">
                  <c16:uniqueId val="{00000007-8C1B-4180-8971-A06C1BC7A59F}"/>
                </c:ext>
              </c:extLst>
            </c:dLbl>
            <c:dLbl>
              <c:idx val="6"/>
              <c:delete val="1"/>
              <c:extLst>
                <c:ext xmlns:c15="http://schemas.microsoft.com/office/drawing/2012/chart" uri="{CE6537A1-D6FC-4f65-9D91-7224C49458BB}"/>
                <c:ext xmlns:c16="http://schemas.microsoft.com/office/drawing/2014/chart" uri="{C3380CC4-5D6E-409C-BE32-E72D297353CC}">
                  <c16:uniqueId val="{00000006-8C1B-4180-8971-A06C1BC7A59F}"/>
                </c:ext>
              </c:extLst>
            </c:dLbl>
            <c:dLbl>
              <c:idx val="7"/>
              <c:delete val="1"/>
              <c:extLst>
                <c:ext xmlns:c15="http://schemas.microsoft.com/office/drawing/2012/chart" uri="{CE6537A1-D6FC-4f65-9D91-7224C49458BB}"/>
                <c:ext xmlns:c16="http://schemas.microsoft.com/office/drawing/2014/chart" uri="{C3380CC4-5D6E-409C-BE32-E72D297353CC}">
                  <c16:uniqueId val="{00000005-8C1B-4180-8971-A06C1BC7A59F}"/>
                </c:ext>
              </c:extLst>
            </c:dLbl>
            <c:dLbl>
              <c:idx val="8"/>
              <c:delete val="1"/>
              <c:extLst>
                <c:ext xmlns:c15="http://schemas.microsoft.com/office/drawing/2012/chart" uri="{CE6537A1-D6FC-4f65-9D91-7224C49458BB}"/>
                <c:ext xmlns:c16="http://schemas.microsoft.com/office/drawing/2014/chart" uri="{C3380CC4-5D6E-409C-BE32-E72D297353CC}">
                  <c16:uniqueId val="{00000004-8C1B-4180-8971-A06C1BC7A59F}"/>
                </c:ext>
              </c:extLst>
            </c:dLbl>
            <c:dLbl>
              <c:idx val="9"/>
              <c:layout>
                <c:manualLayout>
                  <c:x val="-3.7841096891234704E-3"/>
                  <c:y val="-6.22384880850051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1B-4180-8971-A06C1BC7A5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Data!$C$257:$L$257</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Data!$C$265:$L$265</c:f>
              <c:numCache>
                <c:formatCode>0%</c:formatCode>
                <c:ptCount val="10"/>
                <c:pt idx="5">
                  <c:v>-0.14385405243744409</c:v>
                </c:pt>
                <c:pt idx="6">
                  <c:v>-3.4263033793808573E-2</c:v>
                </c:pt>
                <c:pt idx="7">
                  <c:v>-2.4894103540530566E-2</c:v>
                </c:pt>
                <c:pt idx="8">
                  <c:v>-7.9691579280432023E-3</c:v>
                </c:pt>
                <c:pt idx="9">
                  <c:v>2.7670151181925062E-2</c:v>
                </c:pt>
              </c:numCache>
            </c:numRef>
          </c:val>
          <c:smooth val="0"/>
          <c:extLst>
            <c:ext xmlns:c16="http://schemas.microsoft.com/office/drawing/2014/chart" uri="{C3380CC4-5D6E-409C-BE32-E72D297353CC}">
              <c16:uniqueId val="{00000002-8C1B-4180-8971-A06C1BC7A59F}"/>
            </c:ext>
          </c:extLst>
        </c:ser>
        <c:dLbls>
          <c:showLegendKey val="0"/>
          <c:showVal val="0"/>
          <c:showCatName val="0"/>
          <c:showSerName val="0"/>
          <c:showPercent val="0"/>
          <c:showBubbleSize val="0"/>
        </c:dLbls>
        <c:marker val="1"/>
        <c:smooth val="0"/>
        <c:axId val="1074267192"/>
        <c:axId val="1074264240"/>
      </c:lineChart>
      <c:catAx>
        <c:axId val="1074267192"/>
        <c:scaling>
          <c:orientation val="minMax"/>
        </c:scaling>
        <c:delete val="0"/>
        <c:axPos val="b"/>
        <c:numFmt formatCode="General" sourceLinked="1"/>
        <c:majorTickMark val="none"/>
        <c:minorTickMark val="none"/>
        <c:tickLblPos val="low"/>
        <c:spPr>
          <a:noFill/>
          <a:ln w="9525" cap="flat" cmpd="sng" algn="ctr">
            <a:solidFill>
              <a:srgbClr val="C2D8EC"/>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4264240"/>
        <c:crosses val="autoZero"/>
        <c:auto val="1"/>
        <c:lblAlgn val="ctr"/>
        <c:lblOffset val="100"/>
        <c:noMultiLvlLbl val="0"/>
      </c:catAx>
      <c:valAx>
        <c:axId val="1074264240"/>
        <c:scaling>
          <c:orientation val="minMax"/>
          <c:max val="5.000000000000001E-2"/>
          <c:min val="-0.25"/>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426719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Data!$N$238</c:f>
              <c:strCache>
                <c:ptCount val="1"/>
                <c:pt idx="0">
                  <c:v>Accor</c:v>
                </c:pt>
              </c:strCache>
            </c:strRef>
          </c:tx>
          <c:spPr>
            <a:ln w="28575" cap="rnd">
              <a:solidFill>
                <a:srgbClr val="E29C16"/>
              </a:solidFill>
              <a:round/>
            </a:ln>
            <a:effectLst/>
          </c:spPr>
          <c:marker>
            <c:symbol val="circle"/>
            <c:size val="5"/>
            <c:spPr>
              <a:solidFill>
                <a:srgbClr val="E29C16"/>
              </a:solidFill>
              <a:ln w="9525">
                <a:no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9-F22A-49FA-9BC2-E3138EB58229}"/>
                </c:ext>
              </c:extLst>
            </c:dLbl>
            <c:dLbl>
              <c:idx val="1"/>
              <c:delete val="1"/>
              <c:extLst>
                <c:ext xmlns:c15="http://schemas.microsoft.com/office/drawing/2012/chart" uri="{CE6537A1-D6FC-4f65-9D91-7224C49458BB}"/>
                <c:ext xmlns:c16="http://schemas.microsoft.com/office/drawing/2014/chart" uri="{C3380CC4-5D6E-409C-BE32-E72D297353CC}">
                  <c16:uniqueId val="{00000008-F22A-49FA-9BC2-E3138EB58229}"/>
                </c:ext>
              </c:extLst>
            </c:dLbl>
            <c:dLbl>
              <c:idx val="2"/>
              <c:delete val="1"/>
              <c:extLst>
                <c:ext xmlns:c15="http://schemas.microsoft.com/office/drawing/2012/chart" uri="{CE6537A1-D6FC-4f65-9D91-7224C49458BB}"/>
                <c:ext xmlns:c16="http://schemas.microsoft.com/office/drawing/2014/chart" uri="{C3380CC4-5D6E-409C-BE32-E72D297353CC}">
                  <c16:uniqueId val="{00000007-F22A-49FA-9BC2-E3138EB58229}"/>
                </c:ext>
              </c:extLst>
            </c:dLbl>
            <c:dLbl>
              <c:idx val="3"/>
              <c:layout>
                <c:manualLayout>
                  <c:x val="-4.6086206001074936E-2"/>
                  <c:y val="7.5308309064106668E-2"/>
                </c:manualLayout>
              </c:layout>
              <c:tx>
                <c:rich>
                  <a:bodyPr/>
                  <a:lstStyle/>
                  <a:p>
                    <a:fld id="{29FFA5F7-1F25-4F56-9DA3-A7A561628969}" type="CELLREF">
                      <a:rPr lang="en-US"/>
                      <a:pPr/>
                      <a:t>[CELLREF]</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{29FFA5F7-1F25-4F56-9DA3-A7A561628969}</c15:txfldGUID>
                      <c15:f>Data!$R$241</c15:f>
                      <c15:dlblFieldTableCache>
                        <c:ptCount val="1"/>
                        <c:pt idx="0">
                          <c:v>-12%</c:v>
                        </c:pt>
                      </c15:dlblFieldTableCache>
                    </c15:dlblFTEntry>
                  </c15:dlblFieldTable>
                  <c15:showDataLabelsRange val="0"/>
                </c:ext>
                <c:ext xmlns:c16="http://schemas.microsoft.com/office/drawing/2014/chart" uri="{C3380CC4-5D6E-409C-BE32-E72D297353CC}">
                  <c16:uniqueId val="{00000006-F22A-49FA-9BC2-E3138EB58229}"/>
                </c:ext>
              </c:extLst>
            </c:dLbl>
            <c:dLbl>
              <c:idx val="4"/>
              <c:delete val="1"/>
              <c:extLst>
                <c:ext xmlns:c15="http://schemas.microsoft.com/office/drawing/2012/chart" uri="{CE6537A1-D6FC-4f65-9D91-7224C49458BB}"/>
                <c:ext xmlns:c16="http://schemas.microsoft.com/office/drawing/2014/chart" uri="{C3380CC4-5D6E-409C-BE32-E72D297353CC}">
                  <c16:uniqueId val="{00000005-F22A-49FA-9BC2-E3138EB58229}"/>
                </c:ext>
              </c:extLst>
            </c:dLbl>
            <c:dLbl>
              <c:idx val="5"/>
              <c:tx>
                <c:rich>
                  <a:bodyPr/>
                  <a:lstStyle/>
                  <a:p>
                    <a:fld id="{8C99C130-809B-4A59-93A6-8430DAB923EE}" type="CELLREF">
                      <a:rPr lang="en-US"/>
                      <a:pPr/>
                      <a:t>[CELLREF]</a:t>
                    </a:fld>
                    <a:endParaRPr lang="en-US"/>
                  </a:p>
                </c:rich>
              </c:tx>
              <c:dLblPos val="b"/>
              <c:showLegendKey val="0"/>
              <c:showVal val="1"/>
              <c:showCatName val="0"/>
              <c:showSerName val="0"/>
              <c:showPercent val="0"/>
              <c:showBubbleSize val="0"/>
              <c:extLst>
                <c:ext xmlns:c15="http://schemas.microsoft.com/office/drawing/2012/chart" uri="{CE6537A1-D6FC-4f65-9D91-7224C49458BB}">
                  <c15:dlblFieldTable>
                    <c15:dlblFTEntry>
                      <c15:txfldGUID>{8C99C130-809B-4A59-93A6-8430DAB923EE}</c15:txfldGUID>
                      <c15:f>Data!$T$241</c15:f>
                      <c15:dlblFieldTableCache>
                        <c:ptCount val="1"/>
                        <c:pt idx="0">
                          <c:v>-14%</c:v>
                        </c:pt>
                      </c15:dlblFieldTableCache>
                    </c15:dlblFTEntry>
                  </c15:dlblFieldTable>
                  <c15:showDataLabelsRange val="0"/>
                </c:ext>
                <c:ext xmlns:c16="http://schemas.microsoft.com/office/drawing/2014/chart" uri="{C3380CC4-5D6E-409C-BE32-E72D297353CC}">
                  <c16:uniqueId val="{00000004-F22A-49FA-9BC2-E3138EB582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Data!$O$237:$T$237</c:f>
              <c:strCache>
                <c:ptCount val="6"/>
                <c:pt idx="0">
                  <c:v>2016</c:v>
                </c:pt>
                <c:pt idx="1">
                  <c:v>2017</c:v>
                </c:pt>
                <c:pt idx="2">
                  <c:v>2018</c:v>
                </c:pt>
                <c:pt idx="3">
                  <c:v>2019</c:v>
                </c:pt>
                <c:pt idx="4">
                  <c:v>2020</c:v>
                </c:pt>
                <c:pt idx="5">
                  <c:v>2021*</c:v>
                </c:pt>
              </c:strCache>
            </c:strRef>
          </c:cat>
          <c:val>
            <c:numRef>
              <c:f>Data!$O$238:$T$238</c:f>
              <c:numCache>
                <c:formatCode>0.0</c:formatCode>
                <c:ptCount val="6"/>
                <c:pt idx="0">
                  <c:v>59</c:v>
                </c:pt>
                <c:pt idx="1">
                  <c:v>60</c:v>
                </c:pt>
                <c:pt idx="2">
                  <c:v>62</c:v>
                </c:pt>
                <c:pt idx="3">
                  <c:v>64</c:v>
                </c:pt>
                <c:pt idx="4">
                  <c:v>24</c:v>
                </c:pt>
                <c:pt idx="5">
                  <c:v>27.119999999999997</c:v>
                </c:pt>
              </c:numCache>
            </c:numRef>
          </c:val>
          <c:smooth val="0"/>
          <c:extLst>
            <c:ext xmlns:c16="http://schemas.microsoft.com/office/drawing/2014/chart" uri="{C3380CC4-5D6E-409C-BE32-E72D297353CC}">
              <c16:uniqueId val="{00000000-F22A-49FA-9BC2-E3138EB58229}"/>
            </c:ext>
          </c:extLst>
        </c:ser>
        <c:ser>
          <c:idx val="1"/>
          <c:order val="1"/>
          <c:tx>
            <c:strRef>
              <c:f>Data!$N$239</c:f>
              <c:strCache>
                <c:ptCount val="1"/>
                <c:pt idx="0">
                  <c:v>Market</c:v>
                </c:pt>
              </c:strCache>
            </c:strRef>
          </c:tx>
          <c:spPr>
            <a:ln w="28575" cap="rnd">
              <a:solidFill>
                <a:srgbClr val="D6E5F2"/>
              </a:solidFill>
              <a:round/>
            </a:ln>
            <a:effectLst/>
          </c:spPr>
          <c:marker>
            <c:symbol val="circle"/>
            <c:size val="5"/>
            <c:spPr>
              <a:solidFill>
                <a:srgbClr val="D6E5F2"/>
              </a:solidFill>
              <a:ln w="9525">
                <a:noFill/>
              </a:ln>
              <a:effectLst/>
            </c:spPr>
          </c:marker>
          <c:cat>
            <c:strRef>
              <c:f>Data!$O$237:$T$237</c:f>
              <c:strCache>
                <c:ptCount val="6"/>
                <c:pt idx="0">
                  <c:v>2016</c:v>
                </c:pt>
                <c:pt idx="1">
                  <c:v>2017</c:v>
                </c:pt>
                <c:pt idx="2">
                  <c:v>2018</c:v>
                </c:pt>
                <c:pt idx="3">
                  <c:v>2019</c:v>
                </c:pt>
                <c:pt idx="4">
                  <c:v>2020</c:v>
                </c:pt>
                <c:pt idx="5">
                  <c:v>2021*</c:v>
                </c:pt>
              </c:strCache>
            </c:strRef>
          </c:cat>
          <c:val>
            <c:numRef>
              <c:f>Data!$O$239:$T$239</c:f>
              <c:numCache>
                <c:formatCode>0.0</c:formatCode>
                <c:ptCount val="6"/>
                <c:pt idx="0">
                  <c:v>67.27927927927928</c:v>
                </c:pt>
                <c:pt idx="1">
                  <c:v>69.168141592920364</c:v>
                </c:pt>
                <c:pt idx="2">
                  <c:v>74.766949152542381</c:v>
                </c:pt>
                <c:pt idx="3">
                  <c:v>72.361607142857139</c:v>
                </c:pt>
                <c:pt idx="4">
                  <c:v>30.557017543859651</c:v>
                </c:pt>
                <c:pt idx="5">
                  <c:v>31.676842105263162</c:v>
                </c:pt>
              </c:numCache>
            </c:numRef>
          </c:val>
          <c:smooth val="0"/>
          <c:extLst>
            <c:ext xmlns:c16="http://schemas.microsoft.com/office/drawing/2014/chart" uri="{C3380CC4-5D6E-409C-BE32-E72D297353CC}">
              <c16:uniqueId val="{00000001-F22A-49FA-9BC2-E3138EB58229}"/>
            </c:ext>
          </c:extLst>
        </c:ser>
        <c:dLbls>
          <c:showLegendKey val="0"/>
          <c:showVal val="0"/>
          <c:showCatName val="0"/>
          <c:showSerName val="0"/>
          <c:showPercent val="0"/>
          <c:showBubbleSize val="0"/>
        </c:dLbls>
        <c:marker val="1"/>
        <c:smooth val="0"/>
        <c:axId val="811429408"/>
        <c:axId val="811426128"/>
      </c:lineChart>
      <c:catAx>
        <c:axId val="8114294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26128"/>
        <c:crosses val="autoZero"/>
        <c:auto val="1"/>
        <c:lblAlgn val="ctr"/>
        <c:lblOffset val="100"/>
        <c:noMultiLvlLbl val="0"/>
      </c:catAx>
      <c:valAx>
        <c:axId val="8114261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2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Data!$N$207</c:f>
              <c:strCache>
                <c:ptCount val="1"/>
                <c:pt idx="0">
                  <c:v>Market</c:v>
                </c:pt>
              </c:strCache>
            </c:strRef>
          </c:tx>
          <c:spPr>
            <a:solidFill>
              <a:srgbClr val="D6E5F2"/>
            </a:solidFill>
            <a:ln>
              <a:noFill/>
            </a:ln>
            <a:effectLst/>
          </c:spPr>
          <c:invertIfNegative val="0"/>
          <c:cat>
            <c:strRef>
              <c:f>Data!$O$205:$T$205</c:f>
              <c:strCache>
                <c:ptCount val="6"/>
                <c:pt idx="0">
                  <c:v>2016</c:v>
                </c:pt>
                <c:pt idx="1">
                  <c:v>2017</c:v>
                </c:pt>
                <c:pt idx="2">
                  <c:v>2018</c:v>
                </c:pt>
                <c:pt idx="3">
                  <c:v>2019</c:v>
                </c:pt>
                <c:pt idx="4">
                  <c:v>2020</c:v>
                </c:pt>
                <c:pt idx="5">
                  <c:v>2021*</c:v>
                </c:pt>
              </c:strCache>
            </c:strRef>
          </c:cat>
          <c:val>
            <c:numRef>
              <c:f>Data!$O$207:$T$207</c:f>
              <c:numCache>
                <c:formatCode>0.0%</c:formatCode>
                <c:ptCount val="6"/>
                <c:pt idx="0">
                  <c:v>0.6964999999999999</c:v>
                </c:pt>
                <c:pt idx="1">
                  <c:v>0.71399999999999997</c:v>
                </c:pt>
                <c:pt idx="2">
                  <c:v>0.71499999999999997</c:v>
                </c:pt>
                <c:pt idx="3">
                  <c:v>0.70750000000000002</c:v>
                </c:pt>
                <c:pt idx="4">
                  <c:v>0.3639</c:v>
                </c:pt>
                <c:pt idx="5">
                  <c:v>0.40947900000000004</c:v>
                </c:pt>
              </c:numCache>
            </c:numRef>
          </c:val>
          <c:extLst>
            <c:ext xmlns:c16="http://schemas.microsoft.com/office/drawing/2014/chart" uri="{C3380CC4-5D6E-409C-BE32-E72D297353CC}">
              <c16:uniqueId val="{00000001-794D-48DB-9401-72D7372B1008}"/>
            </c:ext>
          </c:extLst>
        </c:ser>
        <c:dLbls>
          <c:showLegendKey val="0"/>
          <c:showVal val="0"/>
          <c:showCatName val="0"/>
          <c:showSerName val="0"/>
          <c:showPercent val="0"/>
          <c:showBubbleSize val="0"/>
        </c:dLbls>
        <c:gapWidth val="121"/>
        <c:overlap val="100"/>
        <c:axId val="735572072"/>
        <c:axId val="735575024"/>
      </c:barChart>
      <c:barChart>
        <c:barDir val="col"/>
        <c:grouping val="stacked"/>
        <c:varyColors val="0"/>
        <c:ser>
          <c:idx val="0"/>
          <c:order val="0"/>
          <c:tx>
            <c:strRef>
              <c:f>Data!$N$206</c:f>
              <c:strCache>
                <c:ptCount val="1"/>
                <c:pt idx="0">
                  <c:v>Accor</c:v>
                </c:pt>
              </c:strCache>
            </c:strRef>
          </c:tx>
          <c:spPr>
            <a:solidFill>
              <a:srgbClr val="E29C16"/>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794D-48DB-9401-72D7372B1008}"/>
                </c:ext>
              </c:extLst>
            </c:dLbl>
            <c:dLbl>
              <c:idx val="1"/>
              <c:delete val="1"/>
              <c:extLst>
                <c:ext xmlns:c15="http://schemas.microsoft.com/office/drawing/2012/chart" uri="{CE6537A1-D6FC-4f65-9D91-7224C49458BB}"/>
                <c:ext xmlns:c16="http://schemas.microsoft.com/office/drawing/2014/chart" uri="{C3380CC4-5D6E-409C-BE32-E72D297353CC}">
                  <c16:uniqueId val="{00000007-794D-48DB-9401-72D7372B1008}"/>
                </c:ext>
              </c:extLst>
            </c:dLbl>
            <c:dLbl>
              <c:idx val="2"/>
              <c:delete val="1"/>
              <c:extLst>
                <c:ext xmlns:c15="http://schemas.microsoft.com/office/drawing/2012/chart" uri="{CE6537A1-D6FC-4f65-9D91-7224C49458BB}"/>
                <c:ext xmlns:c16="http://schemas.microsoft.com/office/drawing/2014/chart" uri="{C3380CC4-5D6E-409C-BE32-E72D297353CC}">
                  <c16:uniqueId val="{00000006-794D-48DB-9401-72D7372B1008}"/>
                </c:ext>
              </c:extLst>
            </c:dLbl>
            <c:dLbl>
              <c:idx val="3"/>
              <c:layout>
                <c:manualLayout>
                  <c:x val="0"/>
                  <c:y val="-0.37890055409740447"/>
                </c:manualLayout>
              </c:layout>
              <c:tx>
                <c:rich>
                  <a:bodyPr/>
                  <a:lstStyle/>
                  <a:p>
                    <a:fld id="{B7FA5A11-4C8F-4DDB-984A-E3289EE3EAA6}" type="CELLREF">
                      <a:rPr lang="en-US"/>
                      <a:pPr/>
                      <a:t>[CELLREF]</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{B7FA5A11-4C8F-4DDB-984A-E3289EE3EAA6}</c15:txfldGUID>
                      <c15:f>Data!$R$209</c15:f>
                      <c15:dlblFieldTableCache>
                        <c:ptCount val="1"/>
                        <c:pt idx="0">
                          <c:v>-2%</c:v>
                        </c:pt>
                      </c15:dlblFieldTableCache>
                    </c15:dlblFTEntry>
                  </c15:dlblFieldTable>
                  <c15:showDataLabelsRange val="0"/>
                </c:ext>
                <c:ext xmlns:c16="http://schemas.microsoft.com/office/drawing/2014/chart" uri="{C3380CC4-5D6E-409C-BE32-E72D297353CC}">
                  <c16:uniqueId val="{00000005-794D-48DB-9401-72D7372B1008}"/>
                </c:ext>
              </c:extLst>
            </c:dLbl>
            <c:dLbl>
              <c:idx val="4"/>
              <c:delete val="1"/>
              <c:extLst>
                <c:ext xmlns:c15="http://schemas.microsoft.com/office/drawing/2012/chart" uri="{CE6537A1-D6FC-4f65-9D91-7224C49458BB}"/>
                <c:ext xmlns:c16="http://schemas.microsoft.com/office/drawing/2014/chart" uri="{C3380CC4-5D6E-409C-BE32-E72D297353CC}">
                  <c16:uniqueId val="{00000004-794D-48DB-9401-72D7372B1008}"/>
                </c:ext>
              </c:extLst>
            </c:dLbl>
            <c:dLbl>
              <c:idx val="5"/>
              <c:layout>
                <c:manualLayout>
                  <c:x val="-1.3580092015403889E-16"/>
                  <c:y val="-0.24554206765820943"/>
                </c:manualLayout>
              </c:layout>
              <c:tx>
                <c:rich>
                  <a:bodyPr/>
                  <a:lstStyle/>
                  <a:p>
                    <a:fld id="{2D9599D1-A751-422F-9A75-528D4C1E8EDF}" type="CELLREF">
                      <a:rPr lang="en-US"/>
                      <a:pPr/>
                      <a:t>[CELLREF]</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{2D9599D1-A751-422F-9A75-528D4C1E8EDF}</c15:txfldGUID>
                      <c15:f>Data!$T$209</c15:f>
                      <c15:dlblFieldTableCache>
                        <c:ptCount val="1"/>
                        <c:pt idx="0">
                          <c:v>-11%</c:v>
                        </c:pt>
                      </c15:dlblFieldTableCache>
                    </c15:dlblFTEntry>
                  </c15:dlblFieldTable>
                  <c15:showDataLabelsRange val="0"/>
                </c:ext>
                <c:ext xmlns:c16="http://schemas.microsoft.com/office/drawing/2014/chart" uri="{C3380CC4-5D6E-409C-BE32-E72D297353CC}">
                  <c16:uniqueId val="{00000003-794D-48DB-9401-72D7372B10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Data!$O$205:$T$205</c:f>
              <c:strCache>
                <c:ptCount val="6"/>
                <c:pt idx="0">
                  <c:v>2016</c:v>
                </c:pt>
                <c:pt idx="1">
                  <c:v>2017</c:v>
                </c:pt>
                <c:pt idx="2">
                  <c:v>2018</c:v>
                </c:pt>
                <c:pt idx="3">
                  <c:v>2019</c:v>
                </c:pt>
                <c:pt idx="4">
                  <c:v>2020</c:v>
                </c:pt>
                <c:pt idx="5">
                  <c:v>2021*</c:v>
                </c:pt>
              </c:strCache>
            </c:strRef>
          </c:cat>
          <c:val>
            <c:numRef>
              <c:f>Data!$O$206:$T$206</c:f>
              <c:numCache>
                <c:formatCode>0.0%</c:formatCode>
                <c:ptCount val="6"/>
                <c:pt idx="0">
                  <c:v>0.65600000000000003</c:v>
                </c:pt>
                <c:pt idx="1">
                  <c:v>0.68</c:v>
                </c:pt>
                <c:pt idx="2">
                  <c:v>0.68899999999999995</c:v>
                </c:pt>
                <c:pt idx="3">
                  <c:v>0.69299999999999995</c:v>
                </c:pt>
                <c:pt idx="4">
                  <c:v>0.32100000000000001</c:v>
                </c:pt>
                <c:pt idx="5">
                  <c:v>0.36273</c:v>
                </c:pt>
              </c:numCache>
            </c:numRef>
          </c:val>
          <c:extLst>
            <c:ext xmlns:c16="http://schemas.microsoft.com/office/drawing/2014/chart" uri="{C3380CC4-5D6E-409C-BE32-E72D297353CC}">
              <c16:uniqueId val="{00000000-794D-48DB-9401-72D7372B1008}"/>
            </c:ext>
          </c:extLst>
        </c:ser>
        <c:dLbls>
          <c:showLegendKey val="0"/>
          <c:showVal val="0"/>
          <c:showCatName val="0"/>
          <c:showSerName val="0"/>
          <c:showPercent val="0"/>
          <c:showBubbleSize val="0"/>
        </c:dLbls>
        <c:gapWidth val="500"/>
        <c:overlap val="100"/>
        <c:axId val="811478936"/>
        <c:axId val="811480576"/>
      </c:barChart>
      <c:catAx>
        <c:axId val="73557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75024"/>
        <c:crosses val="autoZero"/>
        <c:auto val="1"/>
        <c:lblAlgn val="ctr"/>
        <c:lblOffset val="100"/>
        <c:noMultiLvlLbl val="0"/>
      </c:catAx>
      <c:valAx>
        <c:axId val="7355750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72072"/>
        <c:crosses val="autoZero"/>
        <c:crossBetween val="between"/>
      </c:valAx>
      <c:valAx>
        <c:axId val="811480576"/>
        <c:scaling>
          <c:orientation val="minMax"/>
        </c:scaling>
        <c:delete val="1"/>
        <c:axPos val="r"/>
        <c:numFmt formatCode="0.0%" sourceLinked="1"/>
        <c:majorTickMark val="out"/>
        <c:minorTickMark val="none"/>
        <c:tickLblPos val="nextTo"/>
        <c:crossAx val="811478936"/>
        <c:crosses val="max"/>
        <c:crossBetween val="between"/>
      </c:valAx>
      <c:catAx>
        <c:axId val="811478936"/>
        <c:scaling>
          <c:orientation val="minMax"/>
        </c:scaling>
        <c:delete val="1"/>
        <c:axPos val="b"/>
        <c:numFmt formatCode="General" sourceLinked="1"/>
        <c:majorTickMark val="out"/>
        <c:minorTickMark val="none"/>
        <c:tickLblPos val="nextTo"/>
        <c:crossAx val="811480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Data!$N$223</c:f>
              <c:strCache>
                <c:ptCount val="1"/>
                <c:pt idx="0">
                  <c:v>Market</c:v>
                </c:pt>
              </c:strCache>
            </c:strRef>
          </c:tx>
          <c:spPr>
            <a:solidFill>
              <a:srgbClr val="E2ECF6"/>
            </a:solidFill>
            <a:ln>
              <a:noFill/>
            </a:ln>
            <a:effectLst/>
          </c:spPr>
          <c:invertIfNegative val="0"/>
          <c:cat>
            <c:strRef>
              <c:f>Data!$O$221:$T$221</c:f>
              <c:strCache>
                <c:ptCount val="6"/>
                <c:pt idx="0">
                  <c:v>2016</c:v>
                </c:pt>
                <c:pt idx="1">
                  <c:v>2017</c:v>
                </c:pt>
                <c:pt idx="2">
                  <c:v>2018</c:v>
                </c:pt>
                <c:pt idx="3">
                  <c:v>2019</c:v>
                </c:pt>
                <c:pt idx="4">
                  <c:v>2020</c:v>
                </c:pt>
                <c:pt idx="5">
                  <c:v>2021*</c:v>
                </c:pt>
              </c:strCache>
            </c:strRef>
          </c:cat>
          <c:val>
            <c:numRef>
              <c:f>Data!$O$223:$T$223</c:f>
              <c:numCache>
                <c:formatCode>0.0</c:formatCode>
                <c:ptCount val="6"/>
                <c:pt idx="0">
                  <c:v>96.531531531531527</c:v>
                </c:pt>
                <c:pt idx="1">
                  <c:v>96.814159292035413</c:v>
                </c:pt>
                <c:pt idx="2">
                  <c:v>104.41101694915254</c:v>
                </c:pt>
                <c:pt idx="3">
                  <c:v>101.97767857142856</c:v>
                </c:pt>
                <c:pt idx="4">
                  <c:v>79.320175438596493</c:v>
                </c:pt>
                <c:pt idx="5">
                  <c:v>82.311403508771946</c:v>
                </c:pt>
              </c:numCache>
            </c:numRef>
          </c:val>
          <c:extLst>
            <c:ext xmlns:c16="http://schemas.microsoft.com/office/drawing/2014/chart" uri="{C3380CC4-5D6E-409C-BE32-E72D297353CC}">
              <c16:uniqueId val="{00000001-4B35-4840-B0C4-08740FE0DCFD}"/>
            </c:ext>
          </c:extLst>
        </c:ser>
        <c:dLbls>
          <c:showLegendKey val="0"/>
          <c:showVal val="0"/>
          <c:showCatName val="0"/>
          <c:showSerName val="0"/>
          <c:showPercent val="0"/>
          <c:showBubbleSize val="0"/>
        </c:dLbls>
        <c:gapWidth val="72"/>
        <c:overlap val="-27"/>
        <c:axId val="869694128"/>
        <c:axId val="869696096"/>
      </c:barChart>
      <c:barChart>
        <c:barDir val="col"/>
        <c:grouping val="clustered"/>
        <c:varyColors val="0"/>
        <c:ser>
          <c:idx val="0"/>
          <c:order val="0"/>
          <c:tx>
            <c:strRef>
              <c:f>Data!$N$222</c:f>
              <c:strCache>
                <c:ptCount val="1"/>
                <c:pt idx="0">
                  <c:v>Accor</c:v>
                </c:pt>
              </c:strCache>
            </c:strRef>
          </c:tx>
          <c:spPr>
            <a:solidFill>
              <a:srgbClr val="E29C16"/>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7-4B35-4840-B0C4-08740FE0DCFD}"/>
                </c:ext>
              </c:extLst>
            </c:dLbl>
            <c:dLbl>
              <c:idx val="1"/>
              <c:delete val="1"/>
              <c:extLst>
                <c:ext xmlns:c15="http://schemas.microsoft.com/office/drawing/2012/chart" uri="{CE6537A1-D6FC-4f65-9D91-7224C49458BB}"/>
                <c:ext xmlns:c16="http://schemas.microsoft.com/office/drawing/2014/chart" uri="{C3380CC4-5D6E-409C-BE32-E72D297353CC}">
                  <c16:uniqueId val="{00000006-4B35-4840-B0C4-08740FE0DCFD}"/>
                </c:ext>
              </c:extLst>
            </c:dLbl>
            <c:dLbl>
              <c:idx val="2"/>
              <c:delete val="1"/>
              <c:extLst>
                <c:ext xmlns:c15="http://schemas.microsoft.com/office/drawing/2012/chart" uri="{CE6537A1-D6FC-4f65-9D91-7224C49458BB}"/>
                <c:ext xmlns:c16="http://schemas.microsoft.com/office/drawing/2014/chart" uri="{C3380CC4-5D6E-409C-BE32-E72D297353CC}">
                  <c16:uniqueId val="{00000005-4B35-4840-B0C4-08740FE0DCFD}"/>
                </c:ext>
              </c:extLst>
            </c:dLbl>
            <c:dLbl>
              <c:idx val="3"/>
              <c:layout>
                <c:manualLayout>
                  <c:x val="0"/>
                  <c:y val="-5.5624817731116945E-2"/>
                </c:manualLayout>
              </c:layout>
              <c:tx>
                <c:rich>
                  <a:bodyPr/>
                  <a:lstStyle/>
                  <a:p>
                    <a:fld id="{250A28CA-730D-49F1-804A-142B3AA48ACA}"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{250A28CA-730D-49F1-804A-142B3AA48ACA}</c15:txfldGUID>
                      <c15:f>Data!$R$225</c15:f>
                      <c15:dlblFieldTableCache>
                        <c:ptCount val="1"/>
                        <c:pt idx="0">
                          <c:v>-10%</c:v>
                        </c:pt>
                      </c15:dlblFieldTableCache>
                    </c15:dlblFTEntry>
                  </c15:dlblFieldTable>
                  <c15:showDataLabelsRange val="0"/>
                </c:ext>
                <c:ext xmlns:c16="http://schemas.microsoft.com/office/drawing/2014/chart" uri="{C3380CC4-5D6E-409C-BE32-E72D297353CC}">
                  <c16:uniqueId val="{00000004-4B35-4840-B0C4-08740FE0DCFD}"/>
                </c:ext>
              </c:extLst>
            </c:dLbl>
            <c:dLbl>
              <c:idx val="4"/>
              <c:delete val="1"/>
              <c:extLst>
                <c:ext xmlns:c15="http://schemas.microsoft.com/office/drawing/2012/chart" uri="{CE6537A1-D6FC-4f65-9D91-7224C49458BB}"/>
                <c:ext xmlns:c16="http://schemas.microsoft.com/office/drawing/2014/chart" uri="{C3380CC4-5D6E-409C-BE32-E72D297353CC}">
                  <c16:uniqueId val="{00000003-4B35-4840-B0C4-08740FE0DCFD}"/>
                </c:ext>
              </c:extLst>
            </c:dLbl>
            <c:dLbl>
              <c:idx val="5"/>
              <c:layout>
                <c:manualLayout>
                  <c:x val="2.777777777777676E-3"/>
                  <c:y val="-3.7106299212598427E-2"/>
                </c:manualLayout>
              </c:layout>
              <c:tx>
                <c:rich>
                  <a:bodyPr/>
                  <a:lstStyle/>
                  <a:p>
                    <a:fld id="{B619DDA6-A642-446D-8281-5E0DFABF87EC}"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{B619DDA6-A642-446D-8281-5E0DFABF87EC}</c15:txfldGUID>
                      <c15:f>Data!$T$225</c15:f>
                      <c15:dlblFieldTableCache>
                        <c:ptCount val="1"/>
                        <c:pt idx="0">
                          <c:v>-10%</c:v>
                        </c:pt>
                      </c15:dlblFieldTableCache>
                    </c15:dlblFTEntry>
                  </c15:dlblFieldTable>
                  <c15:showDataLabelsRange val="0"/>
                </c:ext>
                <c:ext xmlns:c16="http://schemas.microsoft.com/office/drawing/2014/chart" uri="{C3380CC4-5D6E-409C-BE32-E72D297353CC}">
                  <c16:uniqueId val="{00000008-4B35-4840-B0C4-08740FE0DC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Data!$O$221:$T$221</c:f>
              <c:strCache>
                <c:ptCount val="6"/>
                <c:pt idx="0">
                  <c:v>2016</c:v>
                </c:pt>
                <c:pt idx="1">
                  <c:v>2017</c:v>
                </c:pt>
                <c:pt idx="2">
                  <c:v>2018</c:v>
                </c:pt>
                <c:pt idx="3">
                  <c:v>2019</c:v>
                </c:pt>
                <c:pt idx="4">
                  <c:v>2020</c:v>
                </c:pt>
                <c:pt idx="5">
                  <c:v>2021*</c:v>
                </c:pt>
              </c:strCache>
            </c:strRef>
          </c:cat>
          <c:val>
            <c:numRef>
              <c:f>Data!$O$222:$T$222</c:f>
              <c:numCache>
                <c:formatCode>0.0</c:formatCode>
                <c:ptCount val="6"/>
                <c:pt idx="0">
                  <c:v>90</c:v>
                </c:pt>
                <c:pt idx="1">
                  <c:v>87</c:v>
                </c:pt>
                <c:pt idx="2">
                  <c:v>90</c:v>
                </c:pt>
                <c:pt idx="3">
                  <c:v>92</c:v>
                </c:pt>
                <c:pt idx="4">
                  <c:v>73</c:v>
                </c:pt>
                <c:pt idx="5">
                  <c:v>73.73</c:v>
                </c:pt>
              </c:numCache>
            </c:numRef>
          </c:val>
          <c:extLst>
            <c:ext xmlns:c16="http://schemas.microsoft.com/office/drawing/2014/chart" uri="{C3380CC4-5D6E-409C-BE32-E72D297353CC}">
              <c16:uniqueId val="{00000000-4B35-4840-B0C4-08740FE0DCFD}"/>
            </c:ext>
          </c:extLst>
        </c:ser>
        <c:dLbls>
          <c:showLegendKey val="0"/>
          <c:showVal val="0"/>
          <c:showCatName val="0"/>
          <c:showSerName val="0"/>
          <c:showPercent val="0"/>
          <c:showBubbleSize val="0"/>
        </c:dLbls>
        <c:gapWidth val="500"/>
        <c:overlap val="-27"/>
        <c:axId val="817790568"/>
        <c:axId val="817795488"/>
      </c:barChart>
      <c:catAx>
        <c:axId val="86969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96096"/>
        <c:crosses val="autoZero"/>
        <c:auto val="1"/>
        <c:lblAlgn val="ctr"/>
        <c:lblOffset val="100"/>
        <c:noMultiLvlLbl val="0"/>
      </c:catAx>
      <c:valAx>
        <c:axId val="86969609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94128"/>
        <c:crosses val="autoZero"/>
        <c:crossBetween val="between"/>
      </c:valAx>
      <c:valAx>
        <c:axId val="817795488"/>
        <c:scaling>
          <c:orientation val="minMax"/>
          <c:max val="120"/>
        </c:scaling>
        <c:delete val="1"/>
        <c:axPos val="r"/>
        <c:numFmt formatCode="0" sourceLinked="0"/>
        <c:majorTickMark val="out"/>
        <c:minorTickMark val="none"/>
        <c:tickLblPos val="nextTo"/>
        <c:crossAx val="817790568"/>
        <c:crosses val="max"/>
        <c:crossBetween val="between"/>
      </c:valAx>
      <c:catAx>
        <c:axId val="817790568"/>
        <c:scaling>
          <c:orientation val="minMax"/>
        </c:scaling>
        <c:delete val="1"/>
        <c:axPos val="b"/>
        <c:numFmt formatCode="General" sourceLinked="1"/>
        <c:majorTickMark val="out"/>
        <c:minorTickMark val="none"/>
        <c:tickLblPos val="nextTo"/>
        <c:crossAx val="817795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29C16"/>
              </a:solidFill>
              <a:ln w="19050">
                <a:solidFill>
                  <a:schemeClr val="lt1"/>
                </a:solidFill>
              </a:ln>
              <a:effectLst/>
            </c:spPr>
            <c:extLst>
              <c:ext xmlns:c16="http://schemas.microsoft.com/office/drawing/2014/chart" uri="{C3380CC4-5D6E-409C-BE32-E72D297353CC}">
                <c16:uniqueId val="{00000002-AAE0-4D8D-BD1F-7E97276A847E}"/>
              </c:ext>
            </c:extLst>
          </c:dPt>
          <c:dPt>
            <c:idx val="1"/>
            <c:bubble3D val="0"/>
            <c:spPr>
              <a:solidFill>
                <a:srgbClr val="EDB441"/>
              </a:solidFill>
              <a:ln w="19050">
                <a:solidFill>
                  <a:schemeClr val="lt1"/>
                </a:solidFill>
              </a:ln>
              <a:effectLst/>
            </c:spPr>
            <c:extLst>
              <c:ext xmlns:c16="http://schemas.microsoft.com/office/drawing/2014/chart" uri="{C3380CC4-5D6E-409C-BE32-E72D297353CC}">
                <c16:uniqueId val="{00000003-AAE0-4D8D-BD1F-7E97276A847E}"/>
              </c:ext>
            </c:extLst>
          </c:dPt>
          <c:dPt>
            <c:idx val="2"/>
            <c:bubble3D val="0"/>
            <c:spPr>
              <a:solidFill>
                <a:srgbClr val="D6E5F2"/>
              </a:solidFill>
              <a:ln w="19050">
                <a:solidFill>
                  <a:schemeClr val="lt1"/>
                </a:solidFill>
              </a:ln>
              <a:effectLst/>
            </c:spPr>
            <c:extLst>
              <c:ext xmlns:c16="http://schemas.microsoft.com/office/drawing/2014/chart" uri="{C3380CC4-5D6E-409C-BE32-E72D297353CC}">
                <c16:uniqueId val="{00000004-AAE0-4D8D-BD1F-7E97276A847E}"/>
              </c:ext>
            </c:extLst>
          </c:dPt>
          <c:dPt>
            <c:idx val="3"/>
            <c:bubble3D val="0"/>
            <c:spPr>
              <a:solidFill>
                <a:srgbClr val="E2ECF6"/>
              </a:solidFill>
              <a:ln w="19050">
                <a:solidFill>
                  <a:schemeClr val="lt1"/>
                </a:solidFill>
              </a:ln>
              <a:effectLst/>
            </c:spPr>
            <c:extLst>
              <c:ext xmlns:c16="http://schemas.microsoft.com/office/drawing/2014/chart" uri="{C3380CC4-5D6E-409C-BE32-E72D297353CC}">
                <c16:uniqueId val="{00000005-AAE0-4D8D-BD1F-7E97276A847E}"/>
              </c:ext>
            </c:extLst>
          </c:dPt>
          <c:dPt>
            <c:idx val="4"/>
            <c:bubble3D val="0"/>
            <c:spPr>
              <a:solidFill>
                <a:srgbClr val="EBF2F9"/>
              </a:solidFill>
              <a:ln w="19050">
                <a:solidFill>
                  <a:schemeClr val="lt1"/>
                </a:solidFill>
              </a:ln>
              <a:effectLst/>
            </c:spPr>
            <c:extLst>
              <c:ext xmlns:c16="http://schemas.microsoft.com/office/drawing/2014/chart" uri="{C3380CC4-5D6E-409C-BE32-E72D297353CC}">
                <c16:uniqueId val="{00000006-AAE0-4D8D-BD1F-7E97276A847E}"/>
              </c:ext>
            </c:extLst>
          </c:dPt>
          <c:cat>
            <c:strRef>
              <c:f>Data!$K$19:$O$19</c:f>
              <c:strCache>
                <c:ptCount val="5"/>
                <c:pt idx="0">
                  <c:v>ASPAC</c:v>
                </c:pt>
                <c:pt idx="1">
                  <c:v>Europe</c:v>
                </c:pt>
                <c:pt idx="2">
                  <c:v>MEA</c:v>
                </c:pt>
                <c:pt idx="3">
                  <c:v>South America</c:v>
                </c:pt>
                <c:pt idx="4">
                  <c:v>NCAC</c:v>
                </c:pt>
              </c:strCache>
            </c:strRef>
          </c:cat>
          <c:val>
            <c:numRef>
              <c:f>Data!$K$20:$O$20</c:f>
              <c:numCache>
                <c:formatCode>#,##0</c:formatCode>
                <c:ptCount val="5"/>
                <c:pt idx="0">
                  <c:v>238347</c:v>
                </c:pt>
                <c:pt idx="1">
                  <c:v>345013</c:v>
                </c:pt>
                <c:pt idx="2">
                  <c:v>65150</c:v>
                </c:pt>
                <c:pt idx="3">
                  <c:v>61706</c:v>
                </c:pt>
                <c:pt idx="4">
                  <c:v>36706</c:v>
                </c:pt>
              </c:numCache>
            </c:numRef>
          </c:val>
          <c:extLst>
            <c:ext xmlns:c16="http://schemas.microsoft.com/office/drawing/2014/chart" uri="{C3380CC4-5D6E-409C-BE32-E72D297353CC}">
              <c16:uniqueId val="{00000000-AAE0-4D8D-BD1F-7E97276A847E}"/>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29C16"/>
              </a:solidFill>
              <a:ln>
                <a:noFill/>
              </a:ln>
              <a:effectLst/>
            </c:spPr>
            <c:extLst>
              <c:ext xmlns:c16="http://schemas.microsoft.com/office/drawing/2014/chart" uri="{C3380CC4-5D6E-409C-BE32-E72D297353CC}">
                <c16:uniqueId val="{00000002-37FC-4B6C-B63C-2CE00CAE52DC}"/>
              </c:ext>
            </c:extLst>
          </c:dPt>
          <c:dPt>
            <c:idx val="1"/>
            <c:invertIfNegative val="0"/>
            <c:bubble3D val="0"/>
            <c:spPr>
              <a:solidFill>
                <a:srgbClr val="E29C16"/>
              </a:solidFill>
              <a:ln>
                <a:noFill/>
              </a:ln>
              <a:effectLst/>
            </c:spPr>
            <c:extLst>
              <c:ext xmlns:c16="http://schemas.microsoft.com/office/drawing/2014/chart" uri="{C3380CC4-5D6E-409C-BE32-E72D297353CC}">
                <c16:uniqueId val="{00000003-37FC-4B6C-B63C-2CE00CAE52DC}"/>
              </c:ext>
            </c:extLst>
          </c:dPt>
          <c:dPt>
            <c:idx val="2"/>
            <c:invertIfNegative val="0"/>
            <c:bubble3D val="0"/>
            <c:spPr>
              <a:solidFill>
                <a:srgbClr val="D6E5F2"/>
              </a:solidFill>
              <a:ln>
                <a:noFill/>
              </a:ln>
              <a:effectLst/>
            </c:spPr>
            <c:extLst>
              <c:ext xmlns:c16="http://schemas.microsoft.com/office/drawing/2014/chart" uri="{C3380CC4-5D6E-409C-BE32-E72D297353CC}">
                <c16:uniqueId val="{00000004-37FC-4B6C-B63C-2CE00CAE52DC}"/>
              </c:ext>
            </c:extLst>
          </c:dPt>
          <c:cat>
            <c:strRef>
              <c:f>Data!$Q$18:$Q$20</c:f>
              <c:strCache>
                <c:ptCount val="3"/>
                <c:pt idx="0">
                  <c:v>Economic</c:v>
                </c:pt>
                <c:pt idx="1">
                  <c:v>Midscale</c:v>
                </c:pt>
                <c:pt idx="2">
                  <c:v>Upscale</c:v>
                </c:pt>
              </c:strCache>
            </c:strRef>
          </c:cat>
          <c:val>
            <c:numRef>
              <c:f>Data!$R$18:$R$20</c:f>
              <c:numCache>
                <c:formatCode>#,##0</c:formatCode>
                <c:ptCount val="3"/>
                <c:pt idx="0">
                  <c:v>181</c:v>
                </c:pt>
                <c:pt idx="1">
                  <c:v>125</c:v>
                </c:pt>
                <c:pt idx="2">
                  <c:v>39</c:v>
                </c:pt>
              </c:numCache>
            </c:numRef>
          </c:val>
          <c:extLst>
            <c:ext xmlns:c16="http://schemas.microsoft.com/office/drawing/2014/chart" uri="{C3380CC4-5D6E-409C-BE32-E72D297353CC}">
              <c16:uniqueId val="{00000000-37FC-4B6C-B63C-2CE00CAE52DC}"/>
            </c:ext>
          </c:extLst>
        </c:ser>
        <c:dLbls>
          <c:showLegendKey val="0"/>
          <c:showVal val="0"/>
          <c:showCatName val="0"/>
          <c:showSerName val="0"/>
          <c:showPercent val="0"/>
          <c:showBubbleSize val="0"/>
        </c:dLbls>
        <c:gapWidth val="219"/>
        <c:overlap val="-27"/>
        <c:axId val="865614808"/>
        <c:axId val="865611856"/>
      </c:barChart>
      <c:catAx>
        <c:axId val="86561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11856"/>
        <c:crosses val="autoZero"/>
        <c:auto val="1"/>
        <c:lblAlgn val="ctr"/>
        <c:lblOffset val="100"/>
        <c:noMultiLvlLbl val="0"/>
      </c:catAx>
      <c:valAx>
        <c:axId val="865611856"/>
        <c:scaling>
          <c:orientation val="minMax"/>
          <c:max val="25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14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Data!$N$207</c:f>
              <c:strCache>
                <c:ptCount val="1"/>
                <c:pt idx="0">
                  <c:v>Market</c:v>
                </c:pt>
              </c:strCache>
            </c:strRef>
          </c:tx>
          <c:spPr>
            <a:solidFill>
              <a:srgbClr val="E2ECF6"/>
            </a:solidFill>
            <a:ln>
              <a:noFill/>
            </a:ln>
            <a:effectLst/>
          </c:spPr>
          <c:invertIfNegative val="0"/>
          <c:cat>
            <c:strRef>
              <c:f>Data!$O$205:$T$205</c:f>
              <c:strCache>
                <c:ptCount val="6"/>
                <c:pt idx="0">
                  <c:v>2016</c:v>
                </c:pt>
                <c:pt idx="1">
                  <c:v>2017</c:v>
                </c:pt>
                <c:pt idx="2">
                  <c:v>2018</c:v>
                </c:pt>
                <c:pt idx="3">
                  <c:v>2019</c:v>
                </c:pt>
                <c:pt idx="4">
                  <c:v>2020</c:v>
                </c:pt>
                <c:pt idx="5">
                  <c:v>2021*</c:v>
                </c:pt>
              </c:strCache>
            </c:strRef>
          </c:cat>
          <c:val>
            <c:numRef>
              <c:f>Data!$O$207:$T$207</c:f>
              <c:numCache>
                <c:formatCode>0.0%</c:formatCode>
                <c:ptCount val="6"/>
                <c:pt idx="0">
                  <c:v>0.6964999999999999</c:v>
                </c:pt>
                <c:pt idx="1">
                  <c:v>0.71399999999999997</c:v>
                </c:pt>
                <c:pt idx="2">
                  <c:v>0.71499999999999997</c:v>
                </c:pt>
                <c:pt idx="3">
                  <c:v>0.70750000000000002</c:v>
                </c:pt>
                <c:pt idx="4">
                  <c:v>0.3639</c:v>
                </c:pt>
                <c:pt idx="5">
                  <c:v>0.40947900000000004</c:v>
                </c:pt>
              </c:numCache>
            </c:numRef>
          </c:val>
          <c:extLst>
            <c:ext xmlns:c16="http://schemas.microsoft.com/office/drawing/2014/chart" uri="{C3380CC4-5D6E-409C-BE32-E72D297353CC}">
              <c16:uniqueId val="{00000000-8C73-44F2-9F80-916EE7D0A909}"/>
            </c:ext>
          </c:extLst>
        </c:ser>
        <c:dLbls>
          <c:showLegendKey val="0"/>
          <c:showVal val="0"/>
          <c:showCatName val="0"/>
          <c:showSerName val="0"/>
          <c:showPercent val="0"/>
          <c:showBubbleSize val="0"/>
        </c:dLbls>
        <c:gapWidth val="72"/>
        <c:overlap val="100"/>
        <c:axId val="735572072"/>
        <c:axId val="735575024"/>
      </c:barChart>
      <c:barChart>
        <c:barDir val="col"/>
        <c:grouping val="stacked"/>
        <c:varyColors val="0"/>
        <c:ser>
          <c:idx val="0"/>
          <c:order val="0"/>
          <c:tx>
            <c:strRef>
              <c:f>Data!$N$206</c:f>
              <c:strCache>
                <c:ptCount val="1"/>
                <c:pt idx="0">
                  <c:v>Accor</c:v>
                </c:pt>
              </c:strCache>
            </c:strRef>
          </c:tx>
          <c:spPr>
            <a:solidFill>
              <a:srgbClr val="E29C16"/>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8C73-44F2-9F80-916EE7D0A909}"/>
                </c:ext>
              </c:extLst>
            </c:dLbl>
            <c:dLbl>
              <c:idx val="1"/>
              <c:delete val="1"/>
              <c:extLst>
                <c:ext xmlns:c15="http://schemas.microsoft.com/office/drawing/2012/chart" uri="{CE6537A1-D6FC-4f65-9D91-7224C49458BB}"/>
                <c:ext xmlns:c16="http://schemas.microsoft.com/office/drawing/2014/chart" uri="{C3380CC4-5D6E-409C-BE32-E72D297353CC}">
                  <c16:uniqueId val="{00000002-8C73-44F2-9F80-916EE7D0A909}"/>
                </c:ext>
              </c:extLst>
            </c:dLbl>
            <c:dLbl>
              <c:idx val="2"/>
              <c:delete val="1"/>
              <c:extLst>
                <c:ext xmlns:c15="http://schemas.microsoft.com/office/drawing/2012/chart" uri="{CE6537A1-D6FC-4f65-9D91-7224C49458BB}"/>
                <c:ext xmlns:c16="http://schemas.microsoft.com/office/drawing/2014/chart" uri="{C3380CC4-5D6E-409C-BE32-E72D297353CC}">
                  <c16:uniqueId val="{00000003-8C73-44F2-9F80-916EE7D0A909}"/>
                </c:ext>
              </c:extLst>
            </c:dLbl>
            <c:dLbl>
              <c:idx val="3"/>
              <c:layout>
                <c:manualLayout>
                  <c:x val="7.4599646356382906E-17"/>
                  <c:y val="-0.36708843688002896"/>
                </c:manualLayout>
              </c:layout>
              <c:tx>
                <c:rich>
                  <a:bodyPr/>
                  <a:lstStyle/>
                  <a:p>
                    <a:fld id="{B7FA5A11-4C8F-4DDB-984A-E3289EE3EAA6}" type="CELLREF">
                      <a:rPr lang="en-US"/>
                      <a:pPr/>
                      <a:t>[CELLREF]</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{B7FA5A11-4C8F-4DDB-984A-E3289EE3EAA6}</c15:txfldGUID>
                      <c15:f>Data!$R$209</c15:f>
                      <c15:dlblFieldTableCache>
                        <c:ptCount val="1"/>
                        <c:pt idx="0">
                          <c:v>-2%</c:v>
                        </c:pt>
                      </c15:dlblFieldTableCache>
                    </c15:dlblFTEntry>
                  </c15:dlblFieldTable>
                  <c15:showDataLabelsRange val="0"/>
                </c:ext>
                <c:ext xmlns:c16="http://schemas.microsoft.com/office/drawing/2014/chart" uri="{C3380CC4-5D6E-409C-BE32-E72D297353CC}">
                  <c16:uniqueId val="{00000004-8C73-44F2-9F80-916EE7D0A909}"/>
                </c:ext>
              </c:extLst>
            </c:dLbl>
            <c:dLbl>
              <c:idx val="4"/>
              <c:delete val="1"/>
              <c:extLst>
                <c:ext xmlns:c15="http://schemas.microsoft.com/office/drawing/2012/chart" uri="{CE6537A1-D6FC-4f65-9D91-7224C49458BB}"/>
                <c:ext xmlns:c16="http://schemas.microsoft.com/office/drawing/2014/chart" uri="{C3380CC4-5D6E-409C-BE32-E72D297353CC}">
                  <c16:uniqueId val="{00000005-8C73-44F2-9F80-916EE7D0A909}"/>
                </c:ext>
              </c:extLst>
            </c:dLbl>
            <c:dLbl>
              <c:idx val="5"/>
              <c:layout>
                <c:manualLayout>
                  <c:x val="-1.3580092015403889E-16"/>
                  <c:y val="-0.24554206765820943"/>
                </c:manualLayout>
              </c:layout>
              <c:tx>
                <c:rich>
                  <a:bodyPr/>
                  <a:lstStyle/>
                  <a:p>
                    <a:fld id="{2D9599D1-A751-422F-9A75-528D4C1E8EDF}" type="CELLREF">
                      <a:rPr lang="en-US"/>
                      <a:pPr/>
                      <a:t>[CELLREF]</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{2D9599D1-A751-422F-9A75-528D4C1E8EDF}</c15:txfldGUID>
                      <c15:f>Data!$T$209</c15:f>
                      <c15:dlblFieldTableCache>
                        <c:ptCount val="1"/>
                        <c:pt idx="0">
                          <c:v>-11%</c:v>
                        </c:pt>
                      </c15:dlblFieldTableCache>
                    </c15:dlblFTEntry>
                  </c15:dlblFieldTable>
                  <c15:showDataLabelsRange val="0"/>
                </c:ext>
                <c:ext xmlns:c16="http://schemas.microsoft.com/office/drawing/2014/chart" uri="{C3380CC4-5D6E-409C-BE32-E72D297353CC}">
                  <c16:uniqueId val="{00000006-8C73-44F2-9F80-916EE7D0A90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Data!$O$205:$T$205</c:f>
              <c:strCache>
                <c:ptCount val="6"/>
                <c:pt idx="0">
                  <c:v>2016</c:v>
                </c:pt>
                <c:pt idx="1">
                  <c:v>2017</c:v>
                </c:pt>
                <c:pt idx="2">
                  <c:v>2018</c:v>
                </c:pt>
                <c:pt idx="3">
                  <c:v>2019</c:v>
                </c:pt>
                <c:pt idx="4">
                  <c:v>2020</c:v>
                </c:pt>
                <c:pt idx="5">
                  <c:v>2021*</c:v>
                </c:pt>
              </c:strCache>
            </c:strRef>
          </c:cat>
          <c:val>
            <c:numRef>
              <c:f>Data!$O$206:$T$206</c:f>
              <c:numCache>
                <c:formatCode>0.0%</c:formatCode>
                <c:ptCount val="6"/>
                <c:pt idx="0">
                  <c:v>0.65600000000000003</c:v>
                </c:pt>
                <c:pt idx="1">
                  <c:v>0.68</c:v>
                </c:pt>
                <c:pt idx="2">
                  <c:v>0.68899999999999995</c:v>
                </c:pt>
                <c:pt idx="3">
                  <c:v>0.69299999999999995</c:v>
                </c:pt>
                <c:pt idx="4">
                  <c:v>0.32100000000000001</c:v>
                </c:pt>
                <c:pt idx="5">
                  <c:v>0.36273</c:v>
                </c:pt>
              </c:numCache>
            </c:numRef>
          </c:val>
          <c:extLst>
            <c:ext xmlns:c16="http://schemas.microsoft.com/office/drawing/2014/chart" uri="{C3380CC4-5D6E-409C-BE32-E72D297353CC}">
              <c16:uniqueId val="{00000007-8C73-44F2-9F80-916EE7D0A909}"/>
            </c:ext>
          </c:extLst>
        </c:ser>
        <c:dLbls>
          <c:showLegendKey val="0"/>
          <c:showVal val="0"/>
          <c:showCatName val="0"/>
          <c:showSerName val="0"/>
          <c:showPercent val="0"/>
          <c:showBubbleSize val="0"/>
        </c:dLbls>
        <c:gapWidth val="360"/>
        <c:overlap val="100"/>
        <c:axId val="811478936"/>
        <c:axId val="811480576"/>
      </c:barChart>
      <c:catAx>
        <c:axId val="73557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735575024"/>
        <c:crosses val="autoZero"/>
        <c:auto val="1"/>
        <c:lblAlgn val="ctr"/>
        <c:lblOffset val="100"/>
        <c:noMultiLvlLbl val="0"/>
      </c:catAx>
      <c:valAx>
        <c:axId val="7355750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735572072"/>
        <c:crosses val="autoZero"/>
        <c:crossBetween val="between"/>
      </c:valAx>
      <c:valAx>
        <c:axId val="811480576"/>
        <c:scaling>
          <c:orientation val="minMax"/>
        </c:scaling>
        <c:delete val="1"/>
        <c:axPos val="r"/>
        <c:numFmt formatCode="0.0%" sourceLinked="1"/>
        <c:majorTickMark val="out"/>
        <c:minorTickMark val="none"/>
        <c:tickLblPos val="nextTo"/>
        <c:crossAx val="811478936"/>
        <c:crosses val="max"/>
        <c:crossBetween val="between"/>
      </c:valAx>
      <c:catAx>
        <c:axId val="811478936"/>
        <c:scaling>
          <c:orientation val="minMax"/>
        </c:scaling>
        <c:delete val="1"/>
        <c:axPos val="b"/>
        <c:numFmt formatCode="General" sourceLinked="1"/>
        <c:majorTickMark val="out"/>
        <c:minorTickMark val="none"/>
        <c:tickLblPos val="nextTo"/>
        <c:crossAx val="811480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6E5F2"/>
              </a:solidFill>
              <a:ln>
                <a:noFill/>
              </a:ln>
              <a:effectLst/>
            </c:spPr>
            <c:extLst>
              <c:ext xmlns:c16="http://schemas.microsoft.com/office/drawing/2014/chart" uri="{C3380CC4-5D6E-409C-BE32-E72D297353CC}">
                <c16:uniqueId val="{00000004-8888-485E-8DD5-2D18BA626CDE}"/>
              </c:ext>
            </c:extLst>
          </c:dPt>
          <c:dPt>
            <c:idx val="1"/>
            <c:invertIfNegative val="0"/>
            <c:bubble3D val="0"/>
            <c:spPr>
              <a:solidFill>
                <a:srgbClr val="E29C16"/>
              </a:solidFill>
              <a:ln>
                <a:noFill/>
              </a:ln>
              <a:effectLst/>
            </c:spPr>
            <c:extLst>
              <c:ext xmlns:c16="http://schemas.microsoft.com/office/drawing/2014/chart" uri="{C3380CC4-5D6E-409C-BE32-E72D297353CC}">
                <c16:uniqueId val="{00000002-8888-485E-8DD5-2D18BA626CDE}"/>
              </c:ext>
            </c:extLst>
          </c:dPt>
          <c:dPt>
            <c:idx val="2"/>
            <c:invertIfNegative val="0"/>
            <c:bubble3D val="0"/>
            <c:spPr>
              <a:solidFill>
                <a:srgbClr val="D6E5F2"/>
              </a:solidFill>
              <a:ln>
                <a:noFill/>
              </a:ln>
              <a:effectLst/>
            </c:spPr>
            <c:extLst>
              <c:ext xmlns:c16="http://schemas.microsoft.com/office/drawing/2014/chart" uri="{C3380CC4-5D6E-409C-BE32-E72D297353CC}">
                <c16:uniqueId val="{00000003-8888-485E-8DD5-2D18BA626CDE}"/>
              </c:ext>
            </c:extLst>
          </c:dPt>
          <c:cat>
            <c:strRef>
              <c:f>Data!$S$18:$S$20</c:f>
              <c:strCache>
                <c:ptCount val="3"/>
                <c:pt idx="0">
                  <c:v>Economic</c:v>
                </c:pt>
                <c:pt idx="1">
                  <c:v>Midscale</c:v>
                </c:pt>
                <c:pt idx="2">
                  <c:v>Upscale</c:v>
                </c:pt>
              </c:strCache>
            </c:strRef>
          </c:cat>
          <c:val>
            <c:numRef>
              <c:f>Data!$T$18:$T$20</c:f>
              <c:numCache>
                <c:formatCode>#,##0</c:formatCode>
                <c:ptCount val="3"/>
                <c:pt idx="0">
                  <c:v>66</c:v>
                </c:pt>
                <c:pt idx="1">
                  <c:v>91</c:v>
                </c:pt>
                <c:pt idx="2">
                  <c:v>83</c:v>
                </c:pt>
              </c:numCache>
            </c:numRef>
          </c:val>
          <c:extLst>
            <c:ext xmlns:c16="http://schemas.microsoft.com/office/drawing/2014/chart" uri="{C3380CC4-5D6E-409C-BE32-E72D297353CC}">
              <c16:uniqueId val="{00000000-8888-485E-8DD5-2D18BA626CDE}"/>
            </c:ext>
          </c:extLst>
        </c:ser>
        <c:dLbls>
          <c:showLegendKey val="0"/>
          <c:showVal val="0"/>
          <c:showCatName val="0"/>
          <c:showSerName val="0"/>
          <c:showPercent val="0"/>
          <c:showBubbleSize val="0"/>
        </c:dLbls>
        <c:gapWidth val="219"/>
        <c:overlap val="-27"/>
        <c:axId val="865616120"/>
        <c:axId val="865613824"/>
      </c:barChart>
      <c:catAx>
        <c:axId val="865616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13824"/>
        <c:crosses val="autoZero"/>
        <c:auto val="1"/>
        <c:lblAlgn val="ctr"/>
        <c:lblOffset val="100"/>
        <c:noMultiLvlLbl val="0"/>
      </c:catAx>
      <c:valAx>
        <c:axId val="865613824"/>
        <c:scaling>
          <c:orientation val="minMax"/>
          <c:max val="250"/>
        </c:scaling>
        <c:delete val="0"/>
        <c:axPos val="l"/>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616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Data!$L$118</c:f>
              <c:strCache>
                <c:ptCount val="1"/>
                <c:pt idx="0">
                  <c:v>Europe                    </c:v>
                </c:pt>
              </c:strCache>
            </c:strRef>
          </c:tx>
          <c:spPr>
            <a:solidFill>
              <a:srgbClr val="E29C16"/>
            </a:solidFill>
            <a:ln>
              <a:noFill/>
            </a:ln>
            <a:effectLst/>
          </c:spPr>
          <c:invertIfNegative val="0"/>
          <c:cat>
            <c:strRef>
              <c:f>Data!$K$119:$K$123</c:f>
              <c:strCache>
                <c:ptCount val="5"/>
                <c:pt idx="0">
                  <c:v>Ibis Styles</c:v>
                </c:pt>
                <c:pt idx="1">
                  <c:v>Ibis Budget</c:v>
                </c:pt>
                <c:pt idx="2">
                  <c:v>Ibis </c:v>
                </c:pt>
                <c:pt idx="3">
                  <c:v>Novotel</c:v>
                </c:pt>
                <c:pt idx="4">
                  <c:v>Mercure</c:v>
                </c:pt>
              </c:strCache>
            </c:strRef>
          </c:cat>
          <c:val>
            <c:numRef>
              <c:f>Data!$L$119:$L$123</c:f>
              <c:numCache>
                <c:formatCode>General</c:formatCode>
                <c:ptCount val="5"/>
                <c:pt idx="0">
                  <c:v>-33</c:v>
                </c:pt>
                <c:pt idx="1">
                  <c:v>-47</c:v>
                </c:pt>
                <c:pt idx="2">
                  <c:v>-78</c:v>
                </c:pt>
                <c:pt idx="3">
                  <c:v>-46</c:v>
                </c:pt>
                <c:pt idx="4">
                  <c:v>-68</c:v>
                </c:pt>
              </c:numCache>
            </c:numRef>
          </c:val>
          <c:extLst>
            <c:ext xmlns:c16="http://schemas.microsoft.com/office/drawing/2014/chart" uri="{C3380CC4-5D6E-409C-BE32-E72D297353CC}">
              <c16:uniqueId val="{00000000-4C2E-4223-AC0D-D5C098CC944F}"/>
            </c:ext>
          </c:extLst>
        </c:ser>
        <c:ser>
          <c:idx val="1"/>
          <c:order val="1"/>
          <c:tx>
            <c:strRef>
              <c:f>Data!$M$118</c:f>
              <c:strCache>
                <c:ptCount val="1"/>
                <c:pt idx="0">
                  <c:v>Asia Pacific (ASPAC) </c:v>
                </c:pt>
              </c:strCache>
            </c:strRef>
          </c:tx>
          <c:spPr>
            <a:solidFill>
              <a:srgbClr val="D6E5F2"/>
            </a:solidFill>
            <a:ln>
              <a:solidFill>
                <a:srgbClr val="D6E5F2"/>
              </a:solidFill>
            </a:ln>
            <a:effectLst/>
          </c:spPr>
          <c:invertIfNegative val="0"/>
          <c:cat>
            <c:strRef>
              <c:f>Data!$K$119:$K$123</c:f>
              <c:strCache>
                <c:ptCount val="5"/>
                <c:pt idx="0">
                  <c:v>Ibis Styles</c:v>
                </c:pt>
                <c:pt idx="1">
                  <c:v>Ibis Budget</c:v>
                </c:pt>
                <c:pt idx="2">
                  <c:v>Ibis </c:v>
                </c:pt>
                <c:pt idx="3">
                  <c:v>Novotel</c:v>
                </c:pt>
                <c:pt idx="4">
                  <c:v>Mercure</c:v>
                </c:pt>
              </c:strCache>
            </c:strRef>
          </c:cat>
          <c:val>
            <c:numRef>
              <c:f>Data!$M$119:$M$123</c:f>
              <c:numCache>
                <c:formatCode>General</c:formatCode>
                <c:ptCount val="5"/>
                <c:pt idx="3">
                  <c:v>35</c:v>
                </c:pt>
                <c:pt idx="4">
                  <c:v>41</c:v>
                </c:pt>
              </c:numCache>
            </c:numRef>
          </c:val>
          <c:extLst>
            <c:ext xmlns:c16="http://schemas.microsoft.com/office/drawing/2014/chart" uri="{C3380CC4-5D6E-409C-BE32-E72D297353CC}">
              <c16:uniqueId val="{00000001-4C2E-4223-AC0D-D5C098CC944F}"/>
            </c:ext>
          </c:extLst>
        </c:ser>
        <c:dLbls>
          <c:showLegendKey val="0"/>
          <c:showVal val="0"/>
          <c:showCatName val="0"/>
          <c:showSerName val="0"/>
          <c:showPercent val="0"/>
          <c:showBubbleSize val="0"/>
        </c:dLbls>
        <c:gapWidth val="150"/>
        <c:overlap val="100"/>
        <c:axId val="865303680"/>
        <c:axId val="865304336"/>
      </c:barChart>
      <c:catAx>
        <c:axId val="86530368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04336"/>
        <c:crosses val="autoZero"/>
        <c:auto val="1"/>
        <c:lblAlgn val="ctr"/>
        <c:lblOffset val="100"/>
        <c:noMultiLvlLbl val="0"/>
      </c:catAx>
      <c:valAx>
        <c:axId val="865304336"/>
        <c:scaling>
          <c:orientation val="minMax"/>
          <c:max val="80"/>
          <c:min val="-8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03680"/>
        <c:crosses val="autoZero"/>
        <c:crossBetween val="between"/>
        <c:majorUnit val="20"/>
      </c:valAx>
      <c:spPr>
        <a:noFill/>
        <a:ln>
          <a:noFill/>
        </a:ln>
        <a:effectLst/>
      </c:spPr>
    </c:plotArea>
    <c:legend>
      <c:legendPos val="t"/>
      <c:layout>
        <c:manualLayout>
          <c:xMode val="edge"/>
          <c:yMode val="edge"/>
          <c:x val="0.30759011373578299"/>
          <c:y val="2.7777777777777776E-2"/>
          <c:w val="0.69241000880080883"/>
          <c:h val="9.58719166867971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Data!$L$163</c:f>
              <c:strCache>
                <c:ptCount val="1"/>
                <c:pt idx="0">
                  <c:v>Novotel-Mercure</c:v>
                </c:pt>
              </c:strCache>
            </c:strRef>
          </c:tx>
          <c:spPr>
            <a:solidFill>
              <a:schemeClr val="accent1"/>
            </a:solidFill>
            <a:ln>
              <a:noFill/>
            </a:ln>
            <a:effectLst/>
          </c:spPr>
          <c:invertIfNegative val="0"/>
          <c:dPt>
            <c:idx val="0"/>
            <c:invertIfNegative val="0"/>
            <c:bubble3D val="0"/>
            <c:spPr>
              <a:solidFill>
                <a:srgbClr val="E29C16"/>
              </a:solidFill>
              <a:ln>
                <a:noFill/>
              </a:ln>
              <a:effectLst/>
            </c:spPr>
            <c:extLst>
              <c:ext xmlns:c16="http://schemas.microsoft.com/office/drawing/2014/chart" uri="{C3380CC4-5D6E-409C-BE32-E72D297353CC}">
                <c16:uniqueId val="{00000005-3022-4250-9DCF-00E5245E0EAE}"/>
              </c:ext>
            </c:extLst>
          </c:dPt>
          <c:dPt>
            <c:idx val="1"/>
            <c:invertIfNegative val="0"/>
            <c:bubble3D val="0"/>
            <c:spPr>
              <a:solidFill>
                <a:srgbClr val="D6E5F2"/>
              </a:solidFill>
              <a:ln>
                <a:noFill/>
              </a:ln>
              <a:effectLst/>
            </c:spPr>
            <c:extLst>
              <c:ext xmlns:c16="http://schemas.microsoft.com/office/drawing/2014/chart" uri="{C3380CC4-5D6E-409C-BE32-E72D297353CC}">
                <c16:uniqueId val="{00000003-3022-4250-9DCF-00E5245E0EAE}"/>
              </c:ext>
            </c:extLst>
          </c:dPt>
          <c:dPt>
            <c:idx val="2"/>
            <c:invertIfNegative val="0"/>
            <c:bubble3D val="0"/>
            <c:spPr>
              <a:solidFill>
                <a:srgbClr val="E29C16"/>
              </a:solidFill>
              <a:ln>
                <a:noFill/>
              </a:ln>
              <a:effectLst/>
            </c:spPr>
            <c:extLst>
              <c:ext xmlns:c16="http://schemas.microsoft.com/office/drawing/2014/chart" uri="{C3380CC4-5D6E-409C-BE32-E72D297353CC}">
                <c16:uniqueId val="{00000004-3022-4250-9DCF-00E5245E0EAE}"/>
              </c:ext>
            </c:extLst>
          </c:dPt>
          <c:dPt>
            <c:idx val="3"/>
            <c:invertIfNegative val="0"/>
            <c:bubble3D val="0"/>
            <c:spPr>
              <a:solidFill>
                <a:srgbClr val="D6E5F2"/>
              </a:solidFill>
              <a:ln>
                <a:noFill/>
              </a:ln>
              <a:effectLst/>
            </c:spPr>
            <c:extLst>
              <c:ext xmlns:c16="http://schemas.microsoft.com/office/drawing/2014/chart" uri="{C3380CC4-5D6E-409C-BE32-E72D297353CC}">
                <c16:uniqueId val="{00000002-3022-4250-9DCF-00E5245E0EAE}"/>
              </c:ext>
            </c:extLst>
          </c:dPt>
          <c:cat>
            <c:strRef>
              <c:f>Data!$K$164:$K$167</c:f>
              <c:strCache>
                <c:ptCount val="4"/>
                <c:pt idx="0">
                  <c:v>Northern Europe</c:v>
                </c:pt>
                <c:pt idx="1">
                  <c:v>Southern Europe</c:v>
                </c:pt>
                <c:pt idx="2">
                  <c:v>South East Asia</c:v>
                </c:pt>
                <c:pt idx="3">
                  <c:v>Pacific</c:v>
                </c:pt>
              </c:strCache>
            </c:strRef>
          </c:cat>
          <c:val>
            <c:numRef>
              <c:f>Data!$L$164:$L$167</c:f>
              <c:numCache>
                <c:formatCode>0.0</c:formatCode>
                <c:ptCount val="4"/>
                <c:pt idx="0">
                  <c:v>24.45</c:v>
                </c:pt>
                <c:pt idx="1">
                  <c:v>19.350000000000001</c:v>
                </c:pt>
                <c:pt idx="2">
                  <c:v>32.85</c:v>
                </c:pt>
                <c:pt idx="3">
                  <c:v>5.9</c:v>
                </c:pt>
              </c:numCache>
            </c:numRef>
          </c:val>
          <c:extLst>
            <c:ext xmlns:c16="http://schemas.microsoft.com/office/drawing/2014/chart" uri="{C3380CC4-5D6E-409C-BE32-E72D297353CC}">
              <c16:uniqueId val="{00000000-3022-4250-9DCF-00E5245E0EAE}"/>
            </c:ext>
          </c:extLst>
        </c:ser>
        <c:dLbls>
          <c:showLegendKey val="0"/>
          <c:showVal val="0"/>
          <c:showCatName val="0"/>
          <c:showSerName val="0"/>
          <c:showPercent val="0"/>
          <c:showBubbleSize val="0"/>
        </c:dLbls>
        <c:gapWidth val="219"/>
        <c:overlap val="-27"/>
        <c:axId val="961591312"/>
        <c:axId val="961589672"/>
      </c:barChart>
      <c:catAx>
        <c:axId val="96159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89672"/>
        <c:crosses val="autoZero"/>
        <c:auto val="1"/>
        <c:lblAlgn val="ctr"/>
        <c:lblOffset val="100"/>
        <c:noMultiLvlLbl val="0"/>
      </c:catAx>
      <c:valAx>
        <c:axId val="96158967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9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29C16"/>
              </a:solidFill>
              <a:ln>
                <a:noFill/>
              </a:ln>
              <a:effectLst/>
            </c:spPr>
            <c:extLst>
              <c:ext xmlns:c16="http://schemas.microsoft.com/office/drawing/2014/chart" uri="{C3380CC4-5D6E-409C-BE32-E72D297353CC}">
                <c16:uniqueId val="{00000005-21A7-4A20-AC11-6F42F965EB9D}"/>
              </c:ext>
            </c:extLst>
          </c:dPt>
          <c:dPt>
            <c:idx val="1"/>
            <c:invertIfNegative val="0"/>
            <c:bubble3D val="0"/>
            <c:spPr>
              <a:solidFill>
                <a:srgbClr val="E29C16"/>
              </a:solidFill>
              <a:ln>
                <a:noFill/>
              </a:ln>
              <a:effectLst/>
            </c:spPr>
            <c:extLst>
              <c:ext xmlns:c16="http://schemas.microsoft.com/office/drawing/2014/chart" uri="{C3380CC4-5D6E-409C-BE32-E72D297353CC}">
                <c16:uniqueId val="{00000004-21A7-4A20-AC11-6F42F965EB9D}"/>
              </c:ext>
            </c:extLst>
          </c:dPt>
          <c:dPt>
            <c:idx val="2"/>
            <c:invertIfNegative val="0"/>
            <c:bubble3D val="0"/>
            <c:spPr>
              <a:solidFill>
                <a:srgbClr val="D6E5F2"/>
              </a:solidFill>
              <a:ln>
                <a:noFill/>
              </a:ln>
              <a:effectLst/>
            </c:spPr>
            <c:extLst>
              <c:ext xmlns:c16="http://schemas.microsoft.com/office/drawing/2014/chart" uri="{C3380CC4-5D6E-409C-BE32-E72D297353CC}">
                <c16:uniqueId val="{00000002-21A7-4A20-AC11-6F42F965EB9D}"/>
              </c:ext>
            </c:extLst>
          </c:dPt>
          <c:dPt>
            <c:idx val="3"/>
            <c:invertIfNegative val="0"/>
            <c:bubble3D val="0"/>
            <c:spPr>
              <a:solidFill>
                <a:srgbClr val="D6E5F2"/>
              </a:solidFill>
              <a:ln>
                <a:noFill/>
              </a:ln>
              <a:effectLst/>
            </c:spPr>
            <c:extLst>
              <c:ext xmlns:c16="http://schemas.microsoft.com/office/drawing/2014/chart" uri="{C3380CC4-5D6E-409C-BE32-E72D297353CC}">
                <c16:uniqueId val="{00000003-21A7-4A20-AC11-6F42F965EB9D}"/>
              </c:ext>
            </c:extLst>
          </c:dPt>
          <c:cat>
            <c:strRef>
              <c:f>Data!$N$164:$N$167</c:f>
              <c:strCache>
                <c:ptCount val="4"/>
                <c:pt idx="0">
                  <c:v>Northern Europe</c:v>
                </c:pt>
                <c:pt idx="1">
                  <c:v>Southern Europe</c:v>
                </c:pt>
                <c:pt idx="2">
                  <c:v>South East Asia</c:v>
                </c:pt>
                <c:pt idx="3">
                  <c:v>Pacific</c:v>
                </c:pt>
              </c:strCache>
            </c:strRef>
          </c:cat>
          <c:val>
            <c:numRef>
              <c:f>Data!$O$164:$O$167</c:f>
              <c:numCache>
                <c:formatCode>0.0</c:formatCode>
                <c:ptCount val="4"/>
                <c:pt idx="0">
                  <c:v>25.099999999999998</c:v>
                </c:pt>
                <c:pt idx="1">
                  <c:v>31.400000000000002</c:v>
                </c:pt>
                <c:pt idx="2">
                  <c:v>19.3</c:v>
                </c:pt>
                <c:pt idx="3">
                  <c:v>2.8333333333333335</c:v>
                </c:pt>
              </c:numCache>
            </c:numRef>
          </c:val>
          <c:extLst>
            <c:ext xmlns:c16="http://schemas.microsoft.com/office/drawing/2014/chart" uri="{C3380CC4-5D6E-409C-BE32-E72D297353CC}">
              <c16:uniqueId val="{00000000-21A7-4A20-AC11-6F42F965EB9D}"/>
            </c:ext>
          </c:extLst>
        </c:ser>
        <c:dLbls>
          <c:showLegendKey val="0"/>
          <c:showVal val="0"/>
          <c:showCatName val="0"/>
          <c:showSerName val="0"/>
          <c:showPercent val="0"/>
          <c:showBubbleSize val="0"/>
        </c:dLbls>
        <c:gapWidth val="219"/>
        <c:overlap val="-27"/>
        <c:axId val="962836464"/>
        <c:axId val="962835152"/>
      </c:barChart>
      <c:catAx>
        <c:axId val="9628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35152"/>
        <c:crosses val="autoZero"/>
        <c:auto val="1"/>
        <c:lblAlgn val="ctr"/>
        <c:lblOffset val="100"/>
        <c:noMultiLvlLbl val="0"/>
      </c:catAx>
      <c:valAx>
        <c:axId val="962835152"/>
        <c:scaling>
          <c:orientation val="minMax"/>
          <c:max val="4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36464"/>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Data!$O$186</c:f>
              <c:strCache>
                <c:ptCount val="1"/>
                <c:pt idx="0">
                  <c:v>Dot Spacing</c:v>
                </c:pt>
              </c:strCache>
            </c:strRef>
          </c:tx>
          <c:spPr>
            <a:ln w="19050" cap="rnd">
              <a:noFill/>
              <a:round/>
            </a:ln>
            <a:effectLst/>
          </c:spPr>
          <c:marker>
            <c:symbol val="circle"/>
            <c:size val="17"/>
            <c:spPr>
              <a:solidFill>
                <a:srgbClr val="E29C16"/>
              </a:solidFill>
              <a:ln w="9525">
                <a:noFill/>
              </a:ln>
              <a:effectLst/>
            </c:spPr>
          </c:marker>
          <c:dPt>
            <c:idx val="1"/>
            <c:marker>
              <c:symbol val="circle"/>
              <c:size val="17"/>
              <c:spPr>
                <a:solidFill>
                  <a:srgbClr val="E9D47B"/>
                </a:solidFill>
                <a:ln w="9525">
                  <a:noFill/>
                </a:ln>
                <a:effectLst/>
              </c:spPr>
            </c:marker>
            <c:bubble3D val="0"/>
            <c:extLst>
              <c:ext xmlns:c16="http://schemas.microsoft.com/office/drawing/2014/chart" uri="{C3380CC4-5D6E-409C-BE32-E72D297353CC}">
                <c16:uniqueId val="{00000004-0898-4C5E-AA16-398620D01E71}"/>
              </c:ext>
            </c:extLst>
          </c:dPt>
          <c:dPt>
            <c:idx val="3"/>
            <c:marker>
              <c:symbol val="circle"/>
              <c:size val="17"/>
              <c:spPr>
                <a:solidFill>
                  <a:srgbClr val="E9D47B"/>
                </a:solidFill>
                <a:ln w="9525">
                  <a:noFill/>
                </a:ln>
                <a:effectLst/>
              </c:spPr>
            </c:marker>
            <c:bubble3D val="0"/>
            <c:extLst>
              <c:ext xmlns:c16="http://schemas.microsoft.com/office/drawing/2014/chart" uri="{C3380CC4-5D6E-409C-BE32-E72D297353CC}">
                <c16:uniqueId val="{00000005-0898-4C5E-AA16-398620D01E71}"/>
              </c:ext>
            </c:extLst>
          </c:dPt>
          <c:xVal>
            <c:numRef>
              <c:f>Data!$L$187:$L$190</c:f>
              <c:numCache>
                <c:formatCode>#\ ##0.0</c:formatCode>
                <c:ptCount val="4"/>
                <c:pt idx="0">
                  <c:v>8.3000000000000007</c:v>
                </c:pt>
                <c:pt idx="1">
                  <c:v>8.6999999999999993</c:v>
                </c:pt>
                <c:pt idx="2">
                  <c:v>8.6999999999999993</c:v>
                </c:pt>
                <c:pt idx="3">
                  <c:v>8.75</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0-0898-4C5E-AA16-398620D01E71}"/>
            </c:ext>
          </c:extLst>
        </c:ser>
        <c:ser>
          <c:idx val="1"/>
          <c:order val="1"/>
          <c:tx>
            <c:strRef>
              <c:f>Data!$M$186</c:f>
              <c:strCache>
                <c:ptCount val="1"/>
                <c:pt idx="0">
                  <c:v>Facilities</c:v>
                </c:pt>
              </c:strCache>
            </c:strRef>
          </c:tx>
          <c:spPr>
            <a:ln w="25400" cap="rnd">
              <a:noFill/>
              <a:round/>
            </a:ln>
            <a:effectLst/>
          </c:spPr>
          <c:marker>
            <c:symbol val="circle"/>
            <c:size val="17"/>
            <c:spPr>
              <a:solidFill>
                <a:srgbClr val="9CC0E0"/>
              </a:solidFill>
              <a:ln w="9525">
                <a:noFill/>
              </a:ln>
              <a:effectLst/>
            </c:spPr>
          </c:marker>
          <c:dPt>
            <c:idx val="1"/>
            <c:marker>
              <c:symbol val="circle"/>
              <c:size val="17"/>
              <c:spPr>
                <a:solidFill>
                  <a:srgbClr val="D6E5F2"/>
                </a:solidFill>
                <a:ln w="9525">
                  <a:noFill/>
                </a:ln>
                <a:effectLst/>
              </c:spPr>
            </c:marker>
            <c:bubble3D val="0"/>
            <c:extLst>
              <c:ext xmlns:c16="http://schemas.microsoft.com/office/drawing/2014/chart" uri="{C3380CC4-5D6E-409C-BE32-E72D297353CC}">
                <c16:uniqueId val="{00000006-0898-4C5E-AA16-398620D01E71}"/>
              </c:ext>
            </c:extLst>
          </c:dPt>
          <c:dPt>
            <c:idx val="3"/>
            <c:marker>
              <c:symbol val="circle"/>
              <c:size val="17"/>
              <c:spPr>
                <a:solidFill>
                  <a:srgbClr val="D6E5F2"/>
                </a:solidFill>
                <a:ln w="9525">
                  <a:noFill/>
                </a:ln>
                <a:effectLst/>
              </c:spPr>
            </c:marker>
            <c:bubble3D val="0"/>
            <c:extLst>
              <c:ext xmlns:c16="http://schemas.microsoft.com/office/drawing/2014/chart" uri="{C3380CC4-5D6E-409C-BE32-E72D297353CC}">
                <c16:uniqueId val="{00000007-0898-4C5E-AA16-398620D01E71}"/>
              </c:ext>
            </c:extLst>
          </c:dPt>
          <c:xVal>
            <c:numRef>
              <c:f>Data!$M$187:$M$190</c:f>
              <c:numCache>
                <c:formatCode>#\ ##0.0</c:formatCode>
                <c:ptCount val="4"/>
                <c:pt idx="0">
                  <c:v>10.149999999999999</c:v>
                </c:pt>
                <c:pt idx="1">
                  <c:v>9.8000000000000007</c:v>
                </c:pt>
                <c:pt idx="2">
                  <c:v>9.8500000000000014</c:v>
                </c:pt>
                <c:pt idx="3">
                  <c:v>9.9</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2-0898-4C5E-AA16-398620D01E71}"/>
            </c:ext>
          </c:extLst>
        </c:ser>
        <c:ser>
          <c:idx val="2"/>
          <c:order val="2"/>
          <c:tx>
            <c:strRef>
              <c:f>Data!$N$186</c:f>
              <c:strCache>
                <c:ptCount val="1"/>
                <c:pt idx="0">
                  <c:v>Comfort</c:v>
                </c:pt>
              </c:strCache>
            </c:strRef>
          </c:tx>
          <c:spPr>
            <a:ln w="25400" cap="rnd">
              <a:noFill/>
              <a:round/>
            </a:ln>
            <a:effectLst/>
          </c:spPr>
          <c:marker>
            <c:symbol val="circle"/>
            <c:size val="17"/>
            <c:spPr>
              <a:solidFill>
                <a:srgbClr val="9CC0E0"/>
              </a:solidFill>
              <a:ln w="9525">
                <a:noFill/>
              </a:ln>
              <a:effectLst/>
            </c:spPr>
          </c:marker>
          <c:dPt>
            <c:idx val="1"/>
            <c:marker>
              <c:symbol val="circle"/>
              <c:size val="17"/>
              <c:spPr>
                <a:solidFill>
                  <a:srgbClr val="D6E5F2"/>
                </a:solidFill>
                <a:ln w="9525">
                  <a:noFill/>
                </a:ln>
                <a:effectLst/>
              </c:spPr>
            </c:marker>
            <c:bubble3D val="0"/>
            <c:extLst>
              <c:ext xmlns:c16="http://schemas.microsoft.com/office/drawing/2014/chart" uri="{C3380CC4-5D6E-409C-BE32-E72D297353CC}">
                <c16:uniqueId val="{00000008-0898-4C5E-AA16-398620D01E71}"/>
              </c:ext>
            </c:extLst>
          </c:dPt>
          <c:dPt>
            <c:idx val="3"/>
            <c:marker>
              <c:symbol val="circle"/>
              <c:size val="17"/>
              <c:spPr>
                <a:solidFill>
                  <a:srgbClr val="D6E5F2"/>
                </a:solidFill>
                <a:ln w="9525">
                  <a:noFill/>
                </a:ln>
                <a:effectLst/>
              </c:spPr>
            </c:marker>
            <c:bubble3D val="0"/>
            <c:extLst>
              <c:ext xmlns:c16="http://schemas.microsoft.com/office/drawing/2014/chart" uri="{C3380CC4-5D6E-409C-BE32-E72D297353CC}">
                <c16:uniqueId val="{00000009-0898-4C5E-AA16-398620D01E71}"/>
              </c:ext>
            </c:extLst>
          </c:dPt>
          <c:xVal>
            <c:numRef>
              <c:f>Data!$N$187:$N$190</c:f>
              <c:numCache>
                <c:formatCode>#\ ##0.0</c:formatCode>
                <c:ptCount val="4"/>
                <c:pt idx="0">
                  <c:v>11.1</c:v>
                </c:pt>
                <c:pt idx="1">
                  <c:v>11.05</c:v>
                </c:pt>
                <c:pt idx="2">
                  <c:v>11.149999999999999</c:v>
                </c:pt>
                <c:pt idx="3">
                  <c:v>11.25</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3-0898-4C5E-AA16-398620D01E71}"/>
            </c:ext>
          </c:extLst>
        </c:ser>
        <c:ser>
          <c:idx val="3"/>
          <c:order val="3"/>
          <c:tx>
            <c:strRef>
              <c:f>Data!$P$186</c:f>
              <c:strCache>
                <c:ptCount val="1"/>
                <c:pt idx="0">
                  <c:v>Overall</c:v>
                </c:pt>
              </c:strCache>
            </c:strRef>
          </c:tx>
          <c:spPr>
            <a:ln w="25400" cap="rnd">
              <a:noFill/>
              <a:round/>
            </a:ln>
            <a:effectLst/>
          </c:spPr>
          <c:marker>
            <c:symbol val="circle"/>
            <c:size val="17"/>
            <c:spPr>
              <a:solidFill>
                <a:schemeClr val="bg1"/>
              </a:solidFill>
              <a:ln w="9525">
                <a:solidFill>
                  <a:srgbClr val="12283B"/>
                </a:solidFill>
              </a:ln>
              <a:effectLst/>
            </c:spPr>
          </c:marker>
          <c:xVal>
            <c:numRef>
              <c:f>Data!$P$187:$P$190</c:f>
              <c:numCache>
                <c:formatCode>General</c:formatCode>
                <c:ptCount val="4"/>
                <c:pt idx="0">
                  <c:v>7.6</c:v>
                </c:pt>
                <c:pt idx="1">
                  <c:v>7.6</c:v>
                </c:pt>
                <c:pt idx="2">
                  <c:v>7.6</c:v>
                </c:pt>
                <c:pt idx="3">
                  <c:v>7.6</c:v>
                </c:pt>
              </c:numCache>
            </c:numRef>
          </c:xVal>
          <c:yVal>
            <c:numRef>
              <c:f>Data!$O$187:$O$190</c:f>
              <c:numCache>
                <c:formatCode>General</c:formatCode>
                <c:ptCount val="4"/>
                <c:pt idx="0">
                  <c:v>4</c:v>
                </c:pt>
                <c:pt idx="1">
                  <c:v>3</c:v>
                </c:pt>
                <c:pt idx="2">
                  <c:v>2</c:v>
                </c:pt>
                <c:pt idx="3">
                  <c:v>1</c:v>
                </c:pt>
              </c:numCache>
            </c:numRef>
          </c:yVal>
          <c:smooth val="0"/>
          <c:extLst>
            <c:ext xmlns:c16="http://schemas.microsoft.com/office/drawing/2014/chart" uri="{C3380CC4-5D6E-409C-BE32-E72D297353CC}">
              <c16:uniqueId val="{0000000A-0898-4C5E-AA16-398620D01E71}"/>
            </c:ext>
          </c:extLst>
        </c:ser>
        <c:dLbls>
          <c:showLegendKey val="0"/>
          <c:showVal val="0"/>
          <c:showCatName val="0"/>
          <c:showSerName val="0"/>
          <c:showPercent val="0"/>
          <c:showBubbleSize val="0"/>
        </c:dLbls>
        <c:axId val="733528680"/>
        <c:axId val="733531632"/>
      </c:scatterChart>
      <c:valAx>
        <c:axId val="733528680"/>
        <c:scaling>
          <c:orientation val="minMax"/>
          <c:max val="11.5"/>
          <c:min val="7.8"/>
        </c:scaling>
        <c:delete val="0"/>
        <c:axPos val="b"/>
        <c:numFmt formatCode="#\ ##0.0"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733531632"/>
        <c:crosses val="autoZero"/>
        <c:crossBetween val="midCat"/>
      </c:valAx>
      <c:valAx>
        <c:axId val="733531632"/>
        <c:scaling>
          <c:orientation val="minMax"/>
          <c:max val="4.5"/>
          <c:min val="0"/>
        </c:scaling>
        <c:delete val="1"/>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crossAx val="733528680"/>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Data!$O$197</c:f>
              <c:strCache>
                <c:ptCount val="1"/>
                <c:pt idx="0">
                  <c:v>Dot Spacing</c:v>
                </c:pt>
              </c:strCache>
            </c:strRef>
          </c:tx>
          <c:spPr>
            <a:ln w="19050" cap="rnd">
              <a:noFill/>
              <a:round/>
            </a:ln>
            <a:effectLst/>
          </c:spPr>
          <c:marker>
            <c:symbol val="circle"/>
            <c:size val="17"/>
            <c:spPr>
              <a:solidFill>
                <a:srgbClr val="E29C16"/>
              </a:solidFill>
              <a:ln w="9525">
                <a:noFill/>
              </a:ln>
              <a:effectLst/>
            </c:spPr>
          </c:marker>
          <c:xVal>
            <c:numRef>
              <c:f>Data!$L$198:$L$200</c:f>
              <c:numCache>
                <c:formatCode>#\ ##0.0</c:formatCode>
                <c:ptCount val="3"/>
                <c:pt idx="0">
                  <c:v>8.3999999999999986</c:v>
                </c:pt>
                <c:pt idx="1">
                  <c:v>7.8</c:v>
                </c:pt>
                <c:pt idx="2">
                  <c:v>8.5</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0-B14E-4F60-ADD4-0216505B156D}"/>
            </c:ext>
          </c:extLst>
        </c:ser>
        <c:ser>
          <c:idx val="1"/>
          <c:order val="1"/>
          <c:tx>
            <c:strRef>
              <c:f>Data!$M$197</c:f>
              <c:strCache>
                <c:ptCount val="1"/>
                <c:pt idx="0">
                  <c:v>Facilities</c:v>
                </c:pt>
              </c:strCache>
            </c:strRef>
          </c:tx>
          <c:spPr>
            <a:ln w="25400" cap="rnd">
              <a:noFill/>
              <a:round/>
            </a:ln>
            <a:effectLst/>
          </c:spPr>
          <c:marker>
            <c:symbol val="circle"/>
            <c:size val="17"/>
            <c:spPr>
              <a:solidFill>
                <a:srgbClr val="D6E5F2"/>
              </a:solidFill>
              <a:ln w="9525">
                <a:noFill/>
              </a:ln>
              <a:effectLst/>
            </c:spPr>
          </c:marker>
          <c:xVal>
            <c:numRef>
              <c:f>Data!$M$198:$M$200</c:f>
              <c:numCache>
                <c:formatCode>#\ ##0.0</c:formatCode>
                <c:ptCount val="3"/>
                <c:pt idx="0">
                  <c:v>10.45</c:v>
                </c:pt>
                <c:pt idx="1">
                  <c:v>9.6999999999999993</c:v>
                </c:pt>
                <c:pt idx="2">
                  <c:v>10.55</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2-B14E-4F60-ADD4-0216505B156D}"/>
            </c:ext>
          </c:extLst>
        </c:ser>
        <c:ser>
          <c:idx val="2"/>
          <c:order val="2"/>
          <c:tx>
            <c:strRef>
              <c:f>Data!$N$197</c:f>
              <c:strCache>
                <c:ptCount val="1"/>
                <c:pt idx="0">
                  <c:v>Comfort</c:v>
                </c:pt>
              </c:strCache>
            </c:strRef>
          </c:tx>
          <c:spPr>
            <a:ln w="25400" cap="rnd">
              <a:noFill/>
              <a:round/>
            </a:ln>
            <a:effectLst/>
          </c:spPr>
          <c:marker>
            <c:symbol val="circle"/>
            <c:size val="17"/>
            <c:spPr>
              <a:solidFill>
                <a:srgbClr val="D6E5F2"/>
              </a:solidFill>
              <a:ln w="9525">
                <a:noFill/>
              </a:ln>
              <a:effectLst/>
            </c:spPr>
          </c:marker>
          <c:xVal>
            <c:numRef>
              <c:f>Data!$N$198:$N$200</c:f>
              <c:numCache>
                <c:formatCode>#\ ##0.0</c:formatCode>
                <c:ptCount val="3"/>
                <c:pt idx="0">
                  <c:v>12.8</c:v>
                </c:pt>
                <c:pt idx="1">
                  <c:v>12</c:v>
                </c:pt>
                <c:pt idx="2">
                  <c:v>12.7</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3-B14E-4F60-ADD4-0216505B156D}"/>
            </c:ext>
          </c:extLst>
        </c:ser>
        <c:ser>
          <c:idx val="3"/>
          <c:order val="3"/>
          <c:spPr>
            <a:ln w="25400" cap="rnd">
              <a:noFill/>
              <a:round/>
            </a:ln>
            <a:effectLst/>
          </c:spPr>
          <c:marker>
            <c:symbol val="circle"/>
            <c:size val="17"/>
            <c:spPr>
              <a:solidFill>
                <a:schemeClr val="bg1"/>
              </a:solidFill>
              <a:ln w="9525">
                <a:solidFill>
                  <a:srgbClr val="12283B"/>
                </a:solidFill>
              </a:ln>
              <a:effectLst/>
            </c:spPr>
          </c:marker>
          <c:xVal>
            <c:numRef>
              <c:f>Data!$P$198:$P$200</c:f>
              <c:numCache>
                <c:formatCode>General</c:formatCode>
                <c:ptCount val="3"/>
                <c:pt idx="0">
                  <c:v>6.8</c:v>
                </c:pt>
                <c:pt idx="1">
                  <c:v>6.8</c:v>
                </c:pt>
                <c:pt idx="2">
                  <c:v>6.8</c:v>
                </c:pt>
              </c:numCache>
            </c:numRef>
          </c:xVal>
          <c:yVal>
            <c:numRef>
              <c:f>Data!$O$198:$O$200</c:f>
              <c:numCache>
                <c:formatCode>General</c:formatCode>
                <c:ptCount val="3"/>
                <c:pt idx="0">
                  <c:v>3</c:v>
                </c:pt>
                <c:pt idx="1">
                  <c:v>2</c:v>
                </c:pt>
                <c:pt idx="2">
                  <c:v>1</c:v>
                </c:pt>
              </c:numCache>
            </c:numRef>
          </c:yVal>
          <c:smooth val="0"/>
          <c:extLst>
            <c:ext xmlns:c16="http://schemas.microsoft.com/office/drawing/2014/chart" uri="{C3380CC4-5D6E-409C-BE32-E72D297353CC}">
              <c16:uniqueId val="{00000004-B14E-4F60-ADD4-0216505B156D}"/>
            </c:ext>
          </c:extLst>
        </c:ser>
        <c:dLbls>
          <c:showLegendKey val="0"/>
          <c:showVal val="0"/>
          <c:showCatName val="0"/>
          <c:showSerName val="0"/>
          <c:showPercent val="0"/>
          <c:showBubbleSize val="0"/>
        </c:dLbls>
        <c:axId val="1025635368"/>
        <c:axId val="1025636024"/>
      </c:scatterChart>
      <c:valAx>
        <c:axId val="1025635368"/>
        <c:scaling>
          <c:orientation val="minMax"/>
          <c:max val="14"/>
          <c:min val="7"/>
        </c:scaling>
        <c:delete val="0"/>
        <c:axPos val="b"/>
        <c:numFmt formatCode="#\ ##0.0" sourceLinked="1"/>
        <c:majorTickMark val="none"/>
        <c:minorTickMark val="none"/>
        <c:tickLblPos val="nextTo"/>
        <c:spPr>
          <a:noFill/>
          <a:ln w="9525" cap="flat" cmpd="sng" algn="ctr">
            <a:solidFill>
              <a:schemeClr val="accent1">
                <a:lumMod val="20000"/>
                <a:lumOff val="80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25636024"/>
        <c:crosses val="autoZero"/>
        <c:crossBetween val="midCat"/>
      </c:valAx>
      <c:valAx>
        <c:axId val="1025636024"/>
        <c:scaling>
          <c:orientation val="minMax"/>
          <c:max val="3.5"/>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563536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Data!$M$142</c:f>
              <c:strCache>
                <c:ptCount val="1"/>
                <c:pt idx="0">
                  <c:v>Leisure</c:v>
                </c:pt>
              </c:strCache>
            </c:strRef>
          </c:tx>
          <c:spPr>
            <a:solidFill>
              <a:srgbClr val="D6E5F2"/>
            </a:solidFill>
            <a:ln>
              <a:noFill/>
            </a:ln>
            <a:effectLst/>
          </c:spPr>
          <c:invertIfNegative val="0"/>
          <c:cat>
            <c:strRef>
              <c:f>Data!$K$143:$K$147</c:f>
              <c:strCache>
                <c:ptCount val="5"/>
                <c:pt idx="0">
                  <c:v>Novotel</c:v>
                </c:pt>
                <c:pt idx="1">
                  <c:v>Mercure</c:v>
                </c:pt>
                <c:pt idx="2">
                  <c:v>Ibis</c:v>
                </c:pt>
                <c:pt idx="3">
                  <c:v>Ibis Styles</c:v>
                </c:pt>
                <c:pt idx="4">
                  <c:v>Ibis Budget</c:v>
                </c:pt>
              </c:strCache>
            </c:strRef>
          </c:cat>
          <c:val>
            <c:numRef>
              <c:f>Data!$M$143:$M$147</c:f>
              <c:numCache>
                <c:formatCode>General</c:formatCode>
                <c:ptCount val="5"/>
                <c:pt idx="0">
                  <c:v>49</c:v>
                </c:pt>
                <c:pt idx="1">
                  <c:v>40</c:v>
                </c:pt>
                <c:pt idx="2">
                  <c:v>42</c:v>
                </c:pt>
                <c:pt idx="3">
                  <c:v>49</c:v>
                </c:pt>
                <c:pt idx="4">
                  <c:v>49</c:v>
                </c:pt>
              </c:numCache>
            </c:numRef>
          </c:val>
          <c:extLst>
            <c:ext xmlns:c16="http://schemas.microsoft.com/office/drawing/2014/chart" uri="{C3380CC4-5D6E-409C-BE32-E72D297353CC}">
              <c16:uniqueId val="{00000001-899F-4CB0-875C-8C2761555081}"/>
            </c:ext>
          </c:extLst>
        </c:ser>
        <c:dLbls>
          <c:showLegendKey val="0"/>
          <c:showVal val="0"/>
          <c:showCatName val="0"/>
          <c:showSerName val="0"/>
          <c:showPercent val="0"/>
          <c:showBubbleSize val="0"/>
        </c:dLbls>
        <c:gapWidth val="72"/>
        <c:overlap val="-27"/>
        <c:axId val="1025640944"/>
        <c:axId val="1025641600"/>
      </c:barChart>
      <c:barChart>
        <c:barDir val="col"/>
        <c:grouping val="clustered"/>
        <c:varyColors val="0"/>
        <c:ser>
          <c:idx val="0"/>
          <c:order val="0"/>
          <c:tx>
            <c:strRef>
              <c:f>Data!$L$142</c:f>
              <c:strCache>
                <c:ptCount val="1"/>
                <c:pt idx="0">
                  <c:v>Business</c:v>
                </c:pt>
              </c:strCache>
            </c:strRef>
          </c:tx>
          <c:spPr>
            <a:solidFill>
              <a:srgbClr val="E29C16"/>
            </a:solidFill>
            <a:ln>
              <a:noFill/>
            </a:ln>
            <a:effectLst/>
          </c:spPr>
          <c:invertIfNegative val="0"/>
          <c:cat>
            <c:strRef>
              <c:f>Data!$K$143:$K$147</c:f>
              <c:strCache>
                <c:ptCount val="5"/>
                <c:pt idx="0">
                  <c:v>Novotel</c:v>
                </c:pt>
                <c:pt idx="1">
                  <c:v>Mercure</c:v>
                </c:pt>
                <c:pt idx="2">
                  <c:v>Ibis</c:v>
                </c:pt>
                <c:pt idx="3">
                  <c:v>Ibis Styles</c:v>
                </c:pt>
                <c:pt idx="4">
                  <c:v>Ibis Budget</c:v>
                </c:pt>
              </c:strCache>
            </c:strRef>
          </c:cat>
          <c:val>
            <c:numRef>
              <c:f>Data!$L$143:$L$147</c:f>
              <c:numCache>
                <c:formatCode>General</c:formatCode>
                <c:ptCount val="5"/>
                <c:pt idx="0">
                  <c:v>51</c:v>
                </c:pt>
                <c:pt idx="1">
                  <c:v>60</c:v>
                </c:pt>
                <c:pt idx="2">
                  <c:v>58</c:v>
                </c:pt>
                <c:pt idx="3">
                  <c:v>51</c:v>
                </c:pt>
                <c:pt idx="4">
                  <c:v>51</c:v>
                </c:pt>
              </c:numCache>
            </c:numRef>
          </c:val>
          <c:extLst>
            <c:ext xmlns:c16="http://schemas.microsoft.com/office/drawing/2014/chart" uri="{C3380CC4-5D6E-409C-BE32-E72D297353CC}">
              <c16:uniqueId val="{00000000-899F-4CB0-875C-8C2761555081}"/>
            </c:ext>
          </c:extLst>
        </c:ser>
        <c:dLbls>
          <c:showLegendKey val="0"/>
          <c:showVal val="0"/>
          <c:showCatName val="0"/>
          <c:showSerName val="0"/>
          <c:showPercent val="0"/>
          <c:showBubbleSize val="0"/>
        </c:dLbls>
        <c:gapWidth val="500"/>
        <c:overlap val="-27"/>
        <c:axId val="869591704"/>
        <c:axId val="869589736"/>
      </c:barChart>
      <c:catAx>
        <c:axId val="1025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41600"/>
        <c:crosses val="autoZero"/>
        <c:auto val="1"/>
        <c:lblAlgn val="ctr"/>
        <c:lblOffset val="100"/>
        <c:noMultiLvlLbl val="0"/>
      </c:catAx>
      <c:valAx>
        <c:axId val="102564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40944"/>
        <c:crosses val="autoZero"/>
        <c:crossBetween val="between"/>
      </c:valAx>
      <c:valAx>
        <c:axId val="869589736"/>
        <c:scaling>
          <c:orientation val="minMax"/>
          <c:max val="60"/>
          <c:min val="0"/>
        </c:scaling>
        <c:delete val="1"/>
        <c:axPos val="r"/>
        <c:numFmt formatCode="General" sourceLinked="1"/>
        <c:majorTickMark val="out"/>
        <c:minorTickMark val="none"/>
        <c:tickLblPos val="nextTo"/>
        <c:crossAx val="869591704"/>
        <c:crosses val="max"/>
        <c:crossBetween val="between"/>
      </c:valAx>
      <c:catAx>
        <c:axId val="869591704"/>
        <c:scaling>
          <c:orientation val="minMax"/>
        </c:scaling>
        <c:delete val="1"/>
        <c:axPos val="b"/>
        <c:numFmt formatCode="General" sourceLinked="1"/>
        <c:majorTickMark val="out"/>
        <c:minorTickMark val="none"/>
        <c:tickLblPos val="nextTo"/>
        <c:crossAx val="8695897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Data!$Q$142</c:f>
              <c:strCache>
                <c:ptCount val="1"/>
                <c:pt idx="0">
                  <c:v>International</c:v>
                </c:pt>
              </c:strCache>
            </c:strRef>
          </c:tx>
          <c:spPr>
            <a:solidFill>
              <a:srgbClr val="D6E5F2"/>
            </a:solidFill>
            <a:ln>
              <a:noFill/>
            </a:ln>
            <a:effectLst/>
          </c:spPr>
          <c:invertIfNegative val="0"/>
          <c:cat>
            <c:strRef>
              <c:f>Data!$O$143:$O$147</c:f>
              <c:strCache>
                <c:ptCount val="5"/>
                <c:pt idx="0">
                  <c:v>Novotel</c:v>
                </c:pt>
                <c:pt idx="1">
                  <c:v>Mercure</c:v>
                </c:pt>
                <c:pt idx="2">
                  <c:v>Ibis</c:v>
                </c:pt>
                <c:pt idx="3">
                  <c:v>Ibis Styles</c:v>
                </c:pt>
                <c:pt idx="4">
                  <c:v>Ibis Budget</c:v>
                </c:pt>
              </c:strCache>
            </c:strRef>
          </c:cat>
          <c:val>
            <c:numRef>
              <c:f>Data!$Q$143:$Q$147</c:f>
              <c:numCache>
                <c:formatCode>General</c:formatCode>
                <c:ptCount val="5"/>
                <c:pt idx="0">
                  <c:v>41</c:v>
                </c:pt>
                <c:pt idx="1">
                  <c:v>35</c:v>
                </c:pt>
                <c:pt idx="2">
                  <c:v>33</c:v>
                </c:pt>
                <c:pt idx="3">
                  <c:v>36</c:v>
                </c:pt>
                <c:pt idx="4">
                  <c:v>24</c:v>
                </c:pt>
              </c:numCache>
            </c:numRef>
          </c:val>
          <c:extLst>
            <c:ext xmlns:c16="http://schemas.microsoft.com/office/drawing/2014/chart" uri="{C3380CC4-5D6E-409C-BE32-E72D297353CC}">
              <c16:uniqueId val="{00000001-5C04-48A9-9772-1F1E4EE1D192}"/>
            </c:ext>
          </c:extLst>
        </c:ser>
        <c:dLbls>
          <c:showLegendKey val="0"/>
          <c:showVal val="0"/>
          <c:showCatName val="0"/>
          <c:showSerName val="0"/>
          <c:showPercent val="0"/>
          <c:showBubbleSize val="0"/>
        </c:dLbls>
        <c:gapWidth val="72"/>
        <c:overlap val="-27"/>
        <c:axId val="806904032"/>
        <c:axId val="806906000"/>
      </c:barChart>
      <c:barChart>
        <c:barDir val="col"/>
        <c:grouping val="clustered"/>
        <c:varyColors val="0"/>
        <c:ser>
          <c:idx val="0"/>
          <c:order val="0"/>
          <c:tx>
            <c:strRef>
              <c:f>Data!$P$142</c:f>
              <c:strCache>
                <c:ptCount val="1"/>
                <c:pt idx="0">
                  <c:v>Domestic</c:v>
                </c:pt>
              </c:strCache>
            </c:strRef>
          </c:tx>
          <c:spPr>
            <a:solidFill>
              <a:srgbClr val="E29C16"/>
            </a:solidFill>
            <a:ln>
              <a:noFill/>
            </a:ln>
            <a:effectLst/>
          </c:spPr>
          <c:invertIfNegative val="0"/>
          <c:cat>
            <c:strRef>
              <c:f>Data!$O$143:$O$147</c:f>
              <c:strCache>
                <c:ptCount val="5"/>
                <c:pt idx="0">
                  <c:v>Novotel</c:v>
                </c:pt>
                <c:pt idx="1">
                  <c:v>Mercure</c:v>
                </c:pt>
                <c:pt idx="2">
                  <c:v>Ibis</c:v>
                </c:pt>
                <c:pt idx="3">
                  <c:v>Ibis Styles</c:v>
                </c:pt>
                <c:pt idx="4">
                  <c:v>Ibis Budget</c:v>
                </c:pt>
              </c:strCache>
            </c:strRef>
          </c:cat>
          <c:val>
            <c:numRef>
              <c:f>Data!$P$143:$P$147</c:f>
              <c:numCache>
                <c:formatCode>General</c:formatCode>
                <c:ptCount val="5"/>
                <c:pt idx="0">
                  <c:v>59</c:v>
                </c:pt>
                <c:pt idx="1">
                  <c:v>65</c:v>
                </c:pt>
                <c:pt idx="2">
                  <c:v>67</c:v>
                </c:pt>
                <c:pt idx="3">
                  <c:v>64</c:v>
                </c:pt>
                <c:pt idx="4">
                  <c:v>76</c:v>
                </c:pt>
              </c:numCache>
            </c:numRef>
          </c:val>
          <c:extLst>
            <c:ext xmlns:c16="http://schemas.microsoft.com/office/drawing/2014/chart" uri="{C3380CC4-5D6E-409C-BE32-E72D297353CC}">
              <c16:uniqueId val="{00000000-5C04-48A9-9772-1F1E4EE1D192}"/>
            </c:ext>
          </c:extLst>
        </c:ser>
        <c:dLbls>
          <c:showLegendKey val="0"/>
          <c:showVal val="0"/>
          <c:showCatName val="0"/>
          <c:showSerName val="0"/>
          <c:showPercent val="0"/>
          <c:showBubbleSize val="0"/>
        </c:dLbls>
        <c:gapWidth val="360"/>
        <c:overlap val="-27"/>
        <c:axId val="959803232"/>
        <c:axId val="959801264"/>
      </c:barChart>
      <c:catAx>
        <c:axId val="80690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06000"/>
        <c:crosses val="autoZero"/>
        <c:auto val="1"/>
        <c:lblAlgn val="ctr"/>
        <c:lblOffset val="100"/>
        <c:noMultiLvlLbl val="0"/>
      </c:catAx>
      <c:valAx>
        <c:axId val="806906000"/>
        <c:scaling>
          <c:orientation val="minMax"/>
          <c:max val="8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04032"/>
        <c:crosses val="autoZero"/>
        <c:crossBetween val="between"/>
      </c:valAx>
      <c:valAx>
        <c:axId val="959801264"/>
        <c:scaling>
          <c:orientation val="minMax"/>
        </c:scaling>
        <c:delete val="1"/>
        <c:axPos val="r"/>
        <c:numFmt formatCode="General" sourceLinked="1"/>
        <c:majorTickMark val="out"/>
        <c:minorTickMark val="none"/>
        <c:tickLblPos val="nextTo"/>
        <c:crossAx val="959803232"/>
        <c:crosses val="max"/>
        <c:crossBetween val="between"/>
      </c:valAx>
      <c:catAx>
        <c:axId val="959803232"/>
        <c:scaling>
          <c:orientation val="minMax"/>
        </c:scaling>
        <c:delete val="1"/>
        <c:axPos val="b"/>
        <c:numFmt formatCode="General" sourceLinked="1"/>
        <c:majorTickMark val="out"/>
        <c:minorTickMark val="none"/>
        <c:tickLblPos val="nextTo"/>
        <c:crossAx val="9598012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Data!$B$258</c:f>
              <c:strCache>
                <c:ptCount val="1"/>
                <c:pt idx="0">
                  <c:v>Total - Actual Data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Data!$C$257:$L$257</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Data!$C$258:$L$258</c:f>
              <c:numCache>
                <c:formatCode>0.0</c:formatCode>
                <c:ptCount val="10"/>
                <c:pt idx="0">
                  <c:v>59</c:v>
                </c:pt>
                <c:pt idx="1">
                  <c:v>60</c:v>
                </c:pt>
                <c:pt idx="2">
                  <c:v>62</c:v>
                </c:pt>
                <c:pt idx="3">
                  <c:v>64</c:v>
                </c:pt>
                <c:pt idx="4">
                  <c:v>24</c:v>
                </c:pt>
                <c:pt idx="5">
                  <c:v>27.119999999999997</c:v>
                </c:pt>
              </c:numCache>
            </c:numRef>
          </c:val>
          <c:smooth val="0"/>
          <c:extLst>
            <c:ext xmlns:c16="http://schemas.microsoft.com/office/drawing/2014/chart" uri="{C3380CC4-5D6E-409C-BE32-E72D297353CC}">
              <c16:uniqueId val="{00000000-5AA7-4FF8-9EF9-1BD1B7CAD051}"/>
            </c:ext>
          </c:extLst>
        </c:ser>
        <c:ser>
          <c:idx val="1"/>
          <c:order val="1"/>
          <c:tx>
            <c:strRef>
              <c:f>Data!$B$259</c:f>
              <c:strCache>
                <c:ptCount val="1"/>
                <c:pt idx="0">
                  <c:v>Total, Basic Scenario - Predicted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Data!$C$259:$L$259</c:f>
              <c:numCache>
                <c:formatCode>0.0</c:formatCode>
                <c:ptCount val="10"/>
                <c:pt idx="5">
                  <c:v>27.119999999999997</c:v>
                </c:pt>
                <c:pt idx="6">
                  <c:v>45.56</c:v>
                </c:pt>
                <c:pt idx="7">
                  <c:v>64</c:v>
                </c:pt>
                <c:pt idx="8">
                  <c:v>65.760865075025819</c:v>
                </c:pt>
                <c:pt idx="9">
                  <c:v>67.570177740871102</c:v>
                </c:pt>
              </c:numCache>
            </c:numRef>
          </c:val>
          <c:smooth val="0"/>
          <c:extLst>
            <c:ext xmlns:c16="http://schemas.microsoft.com/office/drawing/2014/chart" uri="{C3380CC4-5D6E-409C-BE32-E72D297353CC}">
              <c16:uniqueId val="{00000002-5AA7-4FF8-9EF9-1BD1B7CAD051}"/>
            </c:ext>
          </c:extLst>
        </c:ser>
        <c:ser>
          <c:idx val="2"/>
          <c:order val="2"/>
          <c:tx>
            <c:strRef>
              <c:f>Data!$B$260</c:f>
              <c:strCache>
                <c:ptCount val="1"/>
                <c:pt idx="0">
                  <c:v>Total, with Recommendations - Predicted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Data!$C$260:$L$260</c:f>
              <c:numCache>
                <c:formatCode>0.0</c:formatCode>
                <c:ptCount val="10"/>
                <c:pt idx="5">
                  <c:v>27.119999999999997</c:v>
                </c:pt>
                <c:pt idx="6">
                  <c:v>50.236888172838256</c:v>
                </c:pt>
                <c:pt idx="7">
                  <c:v>70.560229802283658</c:v>
                </c:pt>
                <c:pt idx="8">
                  <c:v>73.8003047451447</c:v>
                </c:pt>
                <c:pt idx="9">
                  <c:v>78.598000872140645</c:v>
                </c:pt>
              </c:numCache>
            </c:numRef>
          </c:val>
          <c:smooth val="0"/>
          <c:extLst>
            <c:ext xmlns:c16="http://schemas.microsoft.com/office/drawing/2014/chart" uri="{C3380CC4-5D6E-409C-BE32-E72D297353CC}">
              <c16:uniqueId val="{00000003-5AA7-4FF8-9EF9-1BD1B7CAD051}"/>
            </c:ext>
          </c:extLst>
        </c:ser>
        <c:ser>
          <c:idx val="3"/>
          <c:order val="3"/>
          <c:tx>
            <c:strRef>
              <c:f>Data!$B$261</c:f>
              <c:strCache>
                <c:ptCount val="1"/>
                <c:pt idx="0">
                  <c:v>Market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Data!$C$261:$L$261</c:f>
              <c:numCache>
                <c:formatCode>0.0</c:formatCode>
                <c:ptCount val="10"/>
                <c:pt idx="0">
                  <c:v>67.27927927927928</c:v>
                </c:pt>
                <c:pt idx="1">
                  <c:v>69.168141592920364</c:v>
                </c:pt>
                <c:pt idx="2">
                  <c:v>74.766949152542381</c:v>
                </c:pt>
                <c:pt idx="3">
                  <c:v>72.361607142857139</c:v>
                </c:pt>
                <c:pt idx="4">
                  <c:v>30.557017543859651</c:v>
                </c:pt>
                <c:pt idx="5">
                  <c:v>31.676842105263162</c:v>
                </c:pt>
                <c:pt idx="6">
                  <c:v>52.019224624060151</c:v>
                </c:pt>
                <c:pt idx="7">
                  <c:v>72.361607142857139</c:v>
                </c:pt>
                <c:pt idx="8">
                  <c:v>74.393155550492054</c:v>
                </c:pt>
                <c:pt idx="9">
                  <c:v>76.481739575431817</c:v>
                </c:pt>
              </c:numCache>
            </c:numRef>
          </c:val>
          <c:smooth val="0"/>
          <c:extLst>
            <c:ext xmlns:c16="http://schemas.microsoft.com/office/drawing/2014/chart" uri="{C3380CC4-5D6E-409C-BE32-E72D297353CC}">
              <c16:uniqueId val="{00000004-5AA7-4FF8-9EF9-1BD1B7CAD051}"/>
            </c:ext>
          </c:extLst>
        </c:ser>
        <c:dLbls>
          <c:showLegendKey val="0"/>
          <c:showVal val="0"/>
          <c:showCatName val="0"/>
          <c:showSerName val="0"/>
          <c:showPercent val="0"/>
          <c:showBubbleSize val="0"/>
        </c:dLbls>
        <c:marker val="1"/>
        <c:smooth val="0"/>
        <c:axId val="1074280640"/>
        <c:axId val="1074271456"/>
      </c:lineChart>
      <c:catAx>
        <c:axId val="107428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71456"/>
        <c:crosses val="autoZero"/>
        <c:auto val="1"/>
        <c:lblAlgn val="ctr"/>
        <c:lblOffset val="100"/>
        <c:noMultiLvlLbl val="0"/>
      </c:catAx>
      <c:valAx>
        <c:axId val="10742714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8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Data!$B$266</c:f>
              <c:strCache>
                <c:ptCount val="1"/>
                <c:pt idx="0">
                  <c:v>Market</c:v>
                </c:pt>
              </c:strCache>
            </c:strRef>
          </c:tx>
          <c:spPr>
            <a:ln w="28575" cap="rnd">
              <a:solidFill>
                <a:srgbClr val="D6E5F2"/>
              </a:solidFill>
              <a:round/>
            </a:ln>
            <a:effectLst/>
          </c:spPr>
          <c:marker>
            <c:symbol val="circle"/>
            <c:size val="5"/>
            <c:spPr>
              <a:solidFill>
                <a:srgbClr val="D6E5F2"/>
              </a:solidFill>
              <a:ln w="9525">
                <a:noFill/>
              </a:ln>
              <a:effectLst/>
            </c:spPr>
          </c:marker>
          <c:val>
            <c:numRef>
              <c:f>Data!$C$266:$L$266</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69A6-4A57-8DEC-EAD2134B624E}"/>
            </c:ext>
          </c:extLst>
        </c:ser>
        <c:ser>
          <c:idx val="0"/>
          <c:order val="1"/>
          <c:tx>
            <c:strRef>
              <c:f>Data!$B$264</c:f>
              <c:strCache>
                <c:ptCount val="1"/>
                <c:pt idx="0">
                  <c:v>Basic Scenario</c:v>
                </c:pt>
              </c:strCache>
            </c:strRef>
          </c:tx>
          <c:spPr>
            <a:ln w="28575" cap="rnd">
              <a:solidFill>
                <a:srgbClr val="E9D47B"/>
              </a:solidFill>
              <a:round/>
            </a:ln>
            <a:effectLst/>
          </c:spPr>
          <c:marker>
            <c:symbol val="circle"/>
            <c:size val="5"/>
            <c:spPr>
              <a:solidFill>
                <a:srgbClr val="E9D47B"/>
              </a:solidFill>
              <a:ln w="9525">
                <a:noFill/>
              </a:ln>
              <a:effectLst/>
            </c:spPr>
          </c:marker>
          <c:cat>
            <c:strRef>
              <c:f>Data!$C$257:$L$257</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Data!$C$264:$L$264</c:f>
              <c:numCache>
                <c:formatCode>0%</c:formatCode>
                <c:ptCount val="10"/>
                <c:pt idx="0">
                  <c:v>-0.12305838243170863</c:v>
                </c:pt>
                <c:pt idx="1">
                  <c:v>-0.13254861821903796</c:v>
                </c:pt>
                <c:pt idx="2">
                  <c:v>-0.17075658826863138</c:v>
                </c:pt>
                <c:pt idx="3">
                  <c:v>-0.11555308779073348</c:v>
                </c:pt>
                <c:pt idx="4">
                  <c:v>-0.21458303430457881</c:v>
                </c:pt>
                <c:pt idx="5">
                  <c:v>-0.14385405243744409</c:v>
                </c:pt>
                <c:pt idx="6">
                  <c:v>-0.12416995198872305</c:v>
                </c:pt>
                <c:pt idx="7">
                  <c:v>-0.11555308779073348</c:v>
                </c:pt>
                <c:pt idx="8">
                  <c:v>-0.11603608438960944</c:v>
                </c:pt>
                <c:pt idx="9">
                  <c:v>-0.11651881722396606</c:v>
                </c:pt>
              </c:numCache>
            </c:numRef>
          </c:val>
          <c:smooth val="0"/>
          <c:extLst>
            <c:ext xmlns:c16="http://schemas.microsoft.com/office/drawing/2014/chart" uri="{C3380CC4-5D6E-409C-BE32-E72D297353CC}">
              <c16:uniqueId val="{00000000-69A6-4A57-8DEC-EAD2134B624E}"/>
            </c:ext>
          </c:extLst>
        </c:ser>
        <c:ser>
          <c:idx val="1"/>
          <c:order val="2"/>
          <c:tx>
            <c:strRef>
              <c:f>Data!$B$265</c:f>
              <c:strCache>
                <c:ptCount val="1"/>
                <c:pt idx="0">
                  <c:v>With Recommendations</c:v>
                </c:pt>
              </c:strCache>
            </c:strRef>
          </c:tx>
          <c:spPr>
            <a:ln w="28575" cap="rnd">
              <a:solidFill>
                <a:srgbClr val="E29C16"/>
              </a:solidFill>
              <a:round/>
            </a:ln>
            <a:effectLst/>
          </c:spPr>
          <c:marker>
            <c:symbol val="circle"/>
            <c:size val="5"/>
            <c:spPr>
              <a:solidFill>
                <a:srgbClr val="E29C16"/>
              </a:solidFill>
              <a:ln w="9525">
                <a:noFill/>
              </a:ln>
              <a:effectLst/>
            </c:spPr>
          </c:marker>
          <c:cat>
            <c:strRef>
              <c:f>Data!$C$257:$L$257</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Data!$C$265:$L$265</c:f>
              <c:numCache>
                <c:formatCode>0%</c:formatCode>
                <c:ptCount val="10"/>
                <c:pt idx="5">
                  <c:v>-0.14385405243744409</c:v>
                </c:pt>
                <c:pt idx="6">
                  <c:v>-3.4263033793808573E-2</c:v>
                </c:pt>
                <c:pt idx="7">
                  <c:v>-2.4894103540530566E-2</c:v>
                </c:pt>
                <c:pt idx="8">
                  <c:v>-7.9691579280432023E-3</c:v>
                </c:pt>
                <c:pt idx="9">
                  <c:v>2.7670151181925062E-2</c:v>
                </c:pt>
              </c:numCache>
            </c:numRef>
          </c:val>
          <c:smooth val="0"/>
          <c:extLst>
            <c:ext xmlns:c16="http://schemas.microsoft.com/office/drawing/2014/chart" uri="{C3380CC4-5D6E-409C-BE32-E72D297353CC}">
              <c16:uniqueId val="{00000001-69A6-4A57-8DEC-EAD2134B624E}"/>
            </c:ext>
          </c:extLst>
        </c:ser>
        <c:dLbls>
          <c:showLegendKey val="0"/>
          <c:showVal val="0"/>
          <c:showCatName val="0"/>
          <c:showSerName val="0"/>
          <c:showPercent val="0"/>
          <c:showBubbleSize val="0"/>
        </c:dLbls>
        <c:marker val="1"/>
        <c:smooth val="0"/>
        <c:axId val="1074267192"/>
        <c:axId val="1074264240"/>
      </c:lineChart>
      <c:catAx>
        <c:axId val="1074267192"/>
        <c:scaling>
          <c:orientation val="minMax"/>
        </c:scaling>
        <c:delete val="0"/>
        <c:axPos val="b"/>
        <c:numFmt formatCode="General" sourceLinked="1"/>
        <c:majorTickMark val="none"/>
        <c:minorTickMark val="none"/>
        <c:tickLblPos val="low"/>
        <c:spPr>
          <a:noFill/>
          <a:ln w="9525" cap="flat" cmpd="sng" algn="ctr">
            <a:solidFill>
              <a:srgbClr val="C2D8EC"/>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64240"/>
        <c:crosses val="autoZero"/>
        <c:auto val="1"/>
        <c:lblAlgn val="ctr"/>
        <c:lblOffset val="100"/>
        <c:noMultiLvlLbl val="0"/>
      </c:catAx>
      <c:valAx>
        <c:axId val="1074264240"/>
        <c:scaling>
          <c:orientation val="minMax"/>
          <c:max val="0.1"/>
          <c:min val="-0.25"/>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6719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Data!$N$223</c:f>
              <c:strCache>
                <c:ptCount val="1"/>
                <c:pt idx="0">
                  <c:v>Market</c:v>
                </c:pt>
              </c:strCache>
            </c:strRef>
          </c:tx>
          <c:spPr>
            <a:solidFill>
              <a:srgbClr val="E2ECF6"/>
            </a:solidFill>
            <a:ln>
              <a:noFill/>
            </a:ln>
            <a:effectLst/>
          </c:spPr>
          <c:invertIfNegative val="0"/>
          <c:cat>
            <c:strRef>
              <c:f>Data!$O$221:$T$221</c:f>
              <c:strCache>
                <c:ptCount val="6"/>
                <c:pt idx="0">
                  <c:v>2016</c:v>
                </c:pt>
                <c:pt idx="1">
                  <c:v>2017</c:v>
                </c:pt>
                <c:pt idx="2">
                  <c:v>2018</c:v>
                </c:pt>
                <c:pt idx="3">
                  <c:v>2019</c:v>
                </c:pt>
                <c:pt idx="4">
                  <c:v>2020</c:v>
                </c:pt>
                <c:pt idx="5">
                  <c:v>2021*</c:v>
                </c:pt>
              </c:strCache>
            </c:strRef>
          </c:cat>
          <c:val>
            <c:numRef>
              <c:f>Data!$O$223:$T$223</c:f>
              <c:numCache>
                <c:formatCode>0.0</c:formatCode>
                <c:ptCount val="6"/>
                <c:pt idx="0">
                  <c:v>96.531531531531527</c:v>
                </c:pt>
                <c:pt idx="1">
                  <c:v>96.814159292035413</c:v>
                </c:pt>
                <c:pt idx="2">
                  <c:v>104.41101694915254</c:v>
                </c:pt>
                <c:pt idx="3">
                  <c:v>101.97767857142856</c:v>
                </c:pt>
                <c:pt idx="4">
                  <c:v>79.320175438596493</c:v>
                </c:pt>
                <c:pt idx="5">
                  <c:v>82.311403508771946</c:v>
                </c:pt>
              </c:numCache>
            </c:numRef>
          </c:val>
          <c:extLst>
            <c:ext xmlns:c16="http://schemas.microsoft.com/office/drawing/2014/chart" uri="{C3380CC4-5D6E-409C-BE32-E72D297353CC}">
              <c16:uniqueId val="{00000000-B19C-4AAE-8CE5-52D19049CFCB}"/>
            </c:ext>
          </c:extLst>
        </c:ser>
        <c:dLbls>
          <c:showLegendKey val="0"/>
          <c:showVal val="0"/>
          <c:showCatName val="0"/>
          <c:showSerName val="0"/>
          <c:showPercent val="0"/>
          <c:showBubbleSize val="0"/>
        </c:dLbls>
        <c:gapWidth val="72"/>
        <c:overlap val="-27"/>
        <c:axId val="869694128"/>
        <c:axId val="869696096"/>
      </c:barChart>
      <c:barChart>
        <c:barDir val="col"/>
        <c:grouping val="clustered"/>
        <c:varyColors val="0"/>
        <c:ser>
          <c:idx val="0"/>
          <c:order val="0"/>
          <c:tx>
            <c:strRef>
              <c:f>Data!$N$222</c:f>
              <c:strCache>
                <c:ptCount val="1"/>
                <c:pt idx="0">
                  <c:v>Accor</c:v>
                </c:pt>
              </c:strCache>
            </c:strRef>
          </c:tx>
          <c:spPr>
            <a:solidFill>
              <a:srgbClr val="E29C16"/>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B19C-4AAE-8CE5-52D19049CFCB}"/>
                </c:ext>
              </c:extLst>
            </c:dLbl>
            <c:dLbl>
              <c:idx val="1"/>
              <c:delete val="1"/>
              <c:extLst>
                <c:ext xmlns:c15="http://schemas.microsoft.com/office/drawing/2012/chart" uri="{CE6537A1-D6FC-4f65-9D91-7224C49458BB}"/>
                <c:ext xmlns:c16="http://schemas.microsoft.com/office/drawing/2014/chart" uri="{C3380CC4-5D6E-409C-BE32-E72D297353CC}">
                  <c16:uniqueId val="{00000002-B19C-4AAE-8CE5-52D19049CFCB}"/>
                </c:ext>
              </c:extLst>
            </c:dLbl>
            <c:dLbl>
              <c:idx val="2"/>
              <c:delete val="1"/>
              <c:extLst>
                <c:ext xmlns:c15="http://schemas.microsoft.com/office/drawing/2012/chart" uri="{CE6537A1-D6FC-4f65-9D91-7224C49458BB}"/>
                <c:ext xmlns:c16="http://schemas.microsoft.com/office/drawing/2014/chart" uri="{C3380CC4-5D6E-409C-BE32-E72D297353CC}">
                  <c16:uniqueId val="{00000003-B19C-4AAE-8CE5-52D19049CFCB}"/>
                </c:ext>
              </c:extLst>
            </c:dLbl>
            <c:dLbl>
              <c:idx val="3"/>
              <c:layout>
                <c:manualLayout>
                  <c:x val="0"/>
                  <c:y val="-5.5624817731116945E-2"/>
                </c:manualLayout>
              </c:layout>
              <c:tx>
                <c:rich>
                  <a:bodyPr/>
                  <a:lstStyle/>
                  <a:p>
                    <a:fld id="{250A28CA-730D-49F1-804A-142B3AA48ACA}"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{250A28CA-730D-49F1-804A-142B3AA48ACA}</c15:txfldGUID>
                      <c15:f>Data!$R$225</c15:f>
                      <c15:dlblFieldTableCache>
                        <c:ptCount val="1"/>
                        <c:pt idx="0">
                          <c:v>-10%</c:v>
                        </c:pt>
                      </c15:dlblFieldTableCache>
                    </c15:dlblFTEntry>
                  </c15:dlblFieldTable>
                  <c15:showDataLabelsRange val="0"/>
                </c:ext>
                <c:ext xmlns:c16="http://schemas.microsoft.com/office/drawing/2014/chart" uri="{C3380CC4-5D6E-409C-BE32-E72D297353CC}">
                  <c16:uniqueId val="{00000004-B19C-4AAE-8CE5-52D19049CFCB}"/>
                </c:ext>
              </c:extLst>
            </c:dLbl>
            <c:dLbl>
              <c:idx val="4"/>
              <c:delete val="1"/>
              <c:extLst>
                <c:ext xmlns:c15="http://schemas.microsoft.com/office/drawing/2012/chart" uri="{CE6537A1-D6FC-4f65-9D91-7224C49458BB}"/>
                <c:ext xmlns:c16="http://schemas.microsoft.com/office/drawing/2014/chart" uri="{C3380CC4-5D6E-409C-BE32-E72D297353CC}">
                  <c16:uniqueId val="{00000005-B19C-4AAE-8CE5-52D19049CFCB}"/>
                </c:ext>
              </c:extLst>
            </c:dLbl>
            <c:dLbl>
              <c:idx val="5"/>
              <c:layout>
                <c:manualLayout>
                  <c:x val="2.777777777777676E-3"/>
                  <c:y val="-3.7106299212598427E-2"/>
                </c:manualLayout>
              </c:layout>
              <c:tx>
                <c:rich>
                  <a:bodyPr/>
                  <a:lstStyle/>
                  <a:p>
                    <a:fld id="{B619DDA6-A642-446D-8281-5E0DFABF87EC}" type="CELLREF">
                      <a:rPr lang="en-US"/>
                      <a:pPr/>
                      <a:t>[CELLREF]</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dlblFTEntry>
                      <c15:txfldGUID>{B619DDA6-A642-446D-8281-5E0DFABF87EC}</c15:txfldGUID>
                      <c15:f>Data!$T$225</c15:f>
                      <c15:dlblFieldTableCache>
                        <c:ptCount val="1"/>
                        <c:pt idx="0">
                          <c:v>-10%</c:v>
                        </c:pt>
                      </c15:dlblFieldTableCache>
                    </c15:dlblFTEntry>
                  </c15:dlblFieldTable>
                  <c15:showDataLabelsRange val="0"/>
                </c:ext>
                <c:ext xmlns:c16="http://schemas.microsoft.com/office/drawing/2014/chart" uri="{C3380CC4-5D6E-409C-BE32-E72D297353CC}">
                  <c16:uniqueId val="{00000006-B19C-4AAE-8CE5-52D19049CF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Data!$O$221:$T$221</c:f>
              <c:strCache>
                <c:ptCount val="6"/>
                <c:pt idx="0">
                  <c:v>2016</c:v>
                </c:pt>
                <c:pt idx="1">
                  <c:v>2017</c:v>
                </c:pt>
                <c:pt idx="2">
                  <c:v>2018</c:v>
                </c:pt>
                <c:pt idx="3">
                  <c:v>2019</c:v>
                </c:pt>
                <c:pt idx="4">
                  <c:v>2020</c:v>
                </c:pt>
                <c:pt idx="5">
                  <c:v>2021*</c:v>
                </c:pt>
              </c:strCache>
            </c:strRef>
          </c:cat>
          <c:val>
            <c:numRef>
              <c:f>Data!$O$222:$T$222</c:f>
              <c:numCache>
                <c:formatCode>0.0</c:formatCode>
                <c:ptCount val="6"/>
                <c:pt idx="0">
                  <c:v>90</c:v>
                </c:pt>
                <c:pt idx="1">
                  <c:v>87</c:v>
                </c:pt>
                <c:pt idx="2">
                  <c:v>90</c:v>
                </c:pt>
                <c:pt idx="3">
                  <c:v>92</c:v>
                </c:pt>
                <c:pt idx="4">
                  <c:v>73</c:v>
                </c:pt>
                <c:pt idx="5">
                  <c:v>73.73</c:v>
                </c:pt>
              </c:numCache>
            </c:numRef>
          </c:val>
          <c:extLst>
            <c:ext xmlns:c16="http://schemas.microsoft.com/office/drawing/2014/chart" uri="{C3380CC4-5D6E-409C-BE32-E72D297353CC}">
              <c16:uniqueId val="{00000007-B19C-4AAE-8CE5-52D19049CFCB}"/>
            </c:ext>
          </c:extLst>
        </c:ser>
        <c:dLbls>
          <c:showLegendKey val="0"/>
          <c:showVal val="0"/>
          <c:showCatName val="0"/>
          <c:showSerName val="0"/>
          <c:showPercent val="0"/>
          <c:showBubbleSize val="0"/>
        </c:dLbls>
        <c:gapWidth val="360"/>
        <c:overlap val="-27"/>
        <c:axId val="817790568"/>
        <c:axId val="817795488"/>
      </c:barChart>
      <c:catAx>
        <c:axId val="86969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869696096"/>
        <c:crosses val="autoZero"/>
        <c:auto val="1"/>
        <c:lblAlgn val="ctr"/>
        <c:lblOffset val="100"/>
        <c:noMultiLvlLbl val="0"/>
      </c:catAx>
      <c:valAx>
        <c:axId val="86969609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869694128"/>
        <c:crosses val="autoZero"/>
        <c:crossBetween val="between"/>
      </c:valAx>
      <c:valAx>
        <c:axId val="817795488"/>
        <c:scaling>
          <c:orientation val="minMax"/>
          <c:max val="120"/>
        </c:scaling>
        <c:delete val="1"/>
        <c:axPos val="r"/>
        <c:numFmt formatCode="0" sourceLinked="0"/>
        <c:majorTickMark val="out"/>
        <c:minorTickMark val="none"/>
        <c:tickLblPos val="nextTo"/>
        <c:crossAx val="817790568"/>
        <c:crosses val="max"/>
        <c:crossBetween val="between"/>
      </c:valAx>
      <c:catAx>
        <c:axId val="817790568"/>
        <c:scaling>
          <c:orientation val="minMax"/>
        </c:scaling>
        <c:delete val="1"/>
        <c:axPos val="b"/>
        <c:numFmt formatCode="General" sourceLinked="1"/>
        <c:majorTickMark val="out"/>
        <c:minorTickMark val="none"/>
        <c:tickLblPos val="nextTo"/>
        <c:crossAx val="817795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DB441"/>
              </a:solidFill>
              <a:ln w="19050">
                <a:solidFill>
                  <a:schemeClr val="lt1"/>
                </a:solidFill>
              </a:ln>
              <a:effectLst/>
            </c:spPr>
            <c:extLst>
              <c:ext xmlns:c16="http://schemas.microsoft.com/office/drawing/2014/chart" uri="{C3380CC4-5D6E-409C-BE32-E72D297353CC}">
                <c16:uniqueId val="{00000001-8169-41AC-B5D0-468723F718D8}"/>
              </c:ext>
            </c:extLst>
          </c:dPt>
          <c:dPt>
            <c:idx val="1"/>
            <c:bubble3D val="0"/>
            <c:spPr>
              <a:solidFill>
                <a:srgbClr val="EDB441"/>
              </a:solidFill>
              <a:ln w="19050">
                <a:solidFill>
                  <a:schemeClr val="lt1"/>
                </a:solidFill>
              </a:ln>
              <a:effectLst/>
            </c:spPr>
            <c:extLst>
              <c:ext xmlns:c16="http://schemas.microsoft.com/office/drawing/2014/chart" uri="{C3380CC4-5D6E-409C-BE32-E72D297353CC}">
                <c16:uniqueId val="{00000003-8169-41AC-B5D0-468723F718D8}"/>
              </c:ext>
            </c:extLst>
          </c:dPt>
          <c:dPt>
            <c:idx val="2"/>
            <c:bubble3D val="0"/>
            <c:spPr>
              <a:solidFill>
                <a:srgbClr val="D6E5F2"/>
              </a:solidFill>
              <a:ln w="19050">
                <a:solidFill>
                  <a:schemeClr val="lt1"/>
                </a:solidFill>
              </a:ln>
              <a:effectLst/>
            </c:spPr>
            <c:extLst>
              <c:ext xmlns:c16="http://schemas.microsoft.com/office/drawing/2014/chart" uri="{C3380CC4-5D6E-409C-BE32-E72D297353CC}">
                <c16:uniqueId val="{00000005-8169-41AC-B5D0-468723F718D8}"/>
              </c:ext>
            </c:extLst>
          </c:dPt>
          <c:dPt>
            <c:idx val="3"/>
            <c:bubble3D val="0"/>
            <c:spPr>
              <a:solidFill>
                <a:srgbClr val="E2ECF6"/>
              </a:solidFill>
              <a:ln w="19050">
                <a:solidFill>
                  <a:schemeClr val="lt1"/>
                </a:solidFill>
              </a:ln>
              <a:effectLst/>
            </c:spPr>
            <c:extLst>
              <c:ext xmlns:c16="http://schemas.microsoft.com/office/drawing/2014/chart" uri="{C3380CC4-5D6E-409C-BE32-E72D297353CC}">
                <c16:uniqueId val="{00000007-8169-41AC-B5D0-468723F718D8}"/>
              </c:ext>
            </c:extLst>
          </c:dPt>
          <c:dPt>
            <c:idx val="4"/>
            <c:bubble3D val="0"/>
            <c:spPr>
              <a:solidFill>
                <a:srgbClr val="EBF2F9"/>
              </a:solidFill>
              <a:ln w="19050">
                <a:solidFill>
                  <a:schemeClr val="lt1"/>
                </a:solidFill>
              </a:ln>
              <a:effectLst/>
            </c:spPr>
            <c:extLst>
              <c:ext xmlns:c16="http://schemas.microsoft.com/office/drawing/2014/chart" uri="{C3380CC4-5D6E-409C-BE32-E72D297353CC}">
                <c16:uniqueId val="{00000009-8169-41AC-B5D0-468723F718D8}"/>
              </c:ext>
            </c:extLst>
          </c:dPt>
          <c:cat>
            <c:strRef>
              <c:f>Data!$K$19:$O$19</c:f>
              <c:strCache>
                <c:ptCount val="5"/>
                <c:pt idx="0">
                  <c:v>ASPAC</c:v>
                </c:pt>
                <c:pt idx="1">
                  <c:v>Europe</c:v>
                </c:pt>
                <c:pt idx="2">
                  <c:v>MEA</c:v>
                </c:pt>
                <c:pt idx="3">
                  <c:v>South America</c:v>
                </c:pt>
                <c:pt idx="4">
                  <c:v>NCAC</c:v>
                </c:pt>
              </c:strCache>
            </c:strRef>
          </c:cat>
          <c:val>
            <c:numRef>
              <c:f>Data!$K$20:$O$20</c:f>
              <c:numCache>
                <c:formatCode>#,##0</c:formatCode>
                <c:ptCount val="5"/>
                <c:pt idx="0">
                  <c:v>238347</c:v>
                </c:pt>
                <c:pt idx="1">
                  <c:v>345013</c:v>
                </c:pt>
                <c:pt idx="2">
                  <c:v>65150</c:v>
                </c:pt>
                <c:pt idx="3">
                  <c:v>61706</c:v>
                </c:pt>
                <c:pt idx="4">
                  <c:v>36706</c:v>
                </c:pt>
              </c:numCache>
            </c:numRef>
          </c:val>
          <c:extLst>
            <c:ext xmlns:c16="http://schemas.microsoft.com/office/drawing/2014/chart" uri="{C3380CC4-5D6E-409C-BE32-E72D297353CC}">
              <c16:uniqueId val="{0000000A-8169-41AC-B5D0-468723F718D8}"/>
            </c:ext>
          </c:extLst>
        </c:ser>
        <c:dLbls>
          <c:showLegendKey val="0"/>
          <c:showVal val="0"/>
          <c:showCatName val="0"/>
          <c:showSerName val="0"/>
          <c:showPercent val="0"/>
          <c:showBubbleSize val="0"/>
          <c:showLeaderLines val="1"/>
        </c:dLbls>
        <c:firstSliceAng val="2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29C16"/>
              </a:solidFill>
              <a:ln>
                <a:noFill/>
              </a:ln>
              <a:effectLst/>
            </c:spPr>
            <c:extLst>
              <c:ext xmlns:c16="http://schemas.microsoft.com/office/drawing/2014/chart" uri="{C3380CC4-5D6E-409C-BE32-E72D297353CC}">
                <c16:uniqueId val="{00000001-29E4-4E88-9375-CD2160847A38}"/>
              </c:ext>
            </c:extLst>
          </c:dPt>
          <c:dPt>
            <c:idx val="1"/>
            <c:invertIfNegative val="0"/>
            <c:bubble3D val="0"/>
            <c:spPr>
              <a:solidFill>
                <a:srgbClr val="E29C16"/>
              </a:solidFill>
              <a:ln>
                <a:noFill/>
              </a:ln>
              <a:effectLst/>
            </c:spPr>
            <c:extLst>
              <c:ext xmlns:c16="http://schemas.microsoft.com/office/drawing/2014/chart" uri="{C3380CC4-5D6E-409C-BE32-E72D297353CC}">
                <c16:uniqueId val="{00000003-29E4-4E88-9375-CD2160847A38}"/>
              </c:ext>
            </c:extLst>
          </c:dPt>
          <c:dPt>
            <c:idx val="2"/>
            <c:invertIfNegative val="0"/>
            <c:bubble3D val="0"/>
            <c:spPr>
              <a:solidFill>
                <a:srgbClr val="D6E5F2"/>
              </a:solidFill>
              <a:ln>
                <a:noFill/>
              </a:ln>
              <a:effectLst/>
            </c:spPr>
            <c:extLst>
              <c:ext xmlns:c16="http://schemas.microsoft.com/office/drawing/2014/chart" uri="{C3380CC4-5D6E-409C-BE32-E72D297353CC}">
                <c16:uniqueId val="{00000005-29E4-4E88-9375-CD2160847A38}"/>
              </c:ext>
            </c:extLst>
          </c:dPt>
          <c:cat>
            <c:strRef>
              <c:f>Data!$Q$18:$Q$20</c:f>
              <c:strCache>
                <c:ptCount val="3"/>
                <c:pt idx="0">
                  <c:v>Economic</c:v>
                </c:pt>
                <c:pt idx="1">
                  <c:v>Midscale</c:v>
                </c:pt>
                <c:pt idx="2">
                  <c:v>Upscale</c:v>
                </c:pt>
              </c:strCache>
            </c:strRef>
          </c:cat>
          <c:val>
            <c:numRef>
              <c:f>Data!$R$18:$R$20</c:f>
              <c:numCache>
                <c:formatCode>#,##0</c:formatCode>
                <c:ptCount val="3"/>
                <c:pt idx="0">
                  <c:v>181</c:v>
                </c:pt>
                <c:pt idx="1">
                  <c:v>125</c:v>
                </c:pt>
                <c:pt idx="2">
                  <c:v>39</c:v>
                </c:pt>
              </c:numCache>
            </c:numRef>
          </c:val>
          <c:extLst>
            <c:ext xmlns:c16="http://schemas.microsoft.com/office/drawing/2014/chart" uri="{C3380CC4-5D6E-409C-BE32-E72D297353CC}">
              <c16:uniqueId val="{00000006-29E4-4E88-9375-CD2160847A38}"/>
            </c:ext>
          </c:extLst>
        </c:ser>
        <c:dLbls>
          <c:showLegendKey val="0"/>
          <c:showVal val="0"/>
          <c:showCatName val="0"/>
          <c:showSerName val="0"/>
          <c:showPercent val="0"/>
          <c:showBubbleSize val="0"/>
        </c:dLbls>
        <c:gapWidth val="120"/>
        <c:overlap val="-27"/>
        <c:axId val="865614808"/>
        <c:axId val="865611856"/>
      </c:barChart>
      <c:catAx>
        <c:axId val="86561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12283B"/>
                </a:solidFill>
                <a:latin typeface="+mn-lt"/>
                <a:ea typeface="+mn-ea"/>
                <a:cs typeface="+mn-cs"/>
              </a:defRPr>
            </a:pPr>
            <a:endParaRPr lang="en-US"/>
          </a:p>
        </c:txPr>
        <c:crossAx val="865611856"/>
        <c:crosses val="autoZero"/>
        <c:auto val="1"/>
        <c:lblAlgn val="ctr"/>
        <c:lblOffset val="100"/>
        <c:noMultiLvlLbl val="0"/>
      </c:catAx>
      <c:valAx>
        <c:axId val="865611856"/>
        <c:scaling>
          <c:orientation val="minMax"/>
          <c:max val="25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8656148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6E5F2"/>
              </a:solidFill>
              <a:ln>
                <a:noFill/>
              </a:ln>
              <a:effectLst/>
            </c:spPr>
            <c:extLst>
              <c:ext xmlns:c16="http://schemas.microsoft.com/office/drawing/2014/chart" uri="{C3380CC4-5D6E-409C-BE32-E72D297353CC}">
                <c16:uniqueId val="{00000001-AF01-4E56-A63C-51AC172A96F1}"/>
              </c:ext>
            </c:extLst>
          </c:dPt>
          <c:dPt>
            <c:idx val="1"/>
            <c:invertIfNegative val="0"/>
            <c:bubble3D val="0"/>
            <c:spPr>
              <a:solidFill>
                <a:srgbClr val="E29C16"/>
              </a:solidFill>
              <a:ln>
                <a:noFill/>
              </a:ln>
              <a:effectLst/>
            </c:spPr>
            <c:extLst>
              <c:ext xmlns:c16="http://schemas.microsoft.com/office/drawing/2014/chart" uri="{C3380CC4-5D6E-409C-BE32-E72D297353CC}">
                <c16:uniqueId val="{00000003-AF01-4E56-A63C-51AC172A96F1}"/>
              </c:ext>
            </c:extLst>
          </c:dPt>
          <c:dPt>
            <c:idx val="2"/>
            <c:invertIfNegative val="0"/>
            <c:bubble3D val="0"/>
            <c:spPr>
              <a:solidFill>
                <a:srgbClr val="D6E5F2"/>
              </a:solidFill>
              <a:ln>
                <a:noFill/>
              </a:ln>
              <a:effectLst/>
            </c:spPr>
            <c:extLst>
              <c:ext xmlns:c16="http://schemas.microsoft.com/office/drawing/2014/chart" uri="{C3380CC4-5D6E-409C-BE32-E72D297353CC}">
                <c16:uniqueId val="{00000005-AF01-4E56-A63C-51AC172A96F1}"/>
              </c:ext>
            </c:extLst>
          </c:dPt>
          <c:cat>
            <c:strRef>
              <c:f>Data!$S$18:$S$20</c:f>
              <c:strCache>
                <c:ptCount val="3"/>
                <c:pt idx="0">
                  <c:v>Economic</c:v>
                </c:pt>
                <c:pt idx="1">
                  <c:v>Midscale</c:v>
                </c:pt>
                <c:pt idx="2">
                  <c:v>Upscale</c:v>
                </c:pt>
              </c:strCache>
            </c:strRef>
          </c:cat>
          <c:val>
            <c:numRef>
              <c:f>Data!$T$18:$T$20</c:f>
              <c:numCache>
                <c:formatCode>#,##0</c:formatCode>
                <c:ptCount val="3"/>
                <c:pt idx="0">
                  <c:v>66</c:v>
                </c:pt>
                <c:pt idx="1">
                  <c:v>91</c:v>
                </c:pt>
                <c:pt idx="2">
                  <c:v>83</c:v>
                </c:pt>
              </c:numCache>
            </c:numRef>
          </c:val>
          <c:extLst>
            <c:ext xmlns:c16="http://schemas.microsoft.com/office/drawing/2014/chart" uri="{C3380CC4-5D6E-409C-BE32-E72D297353CC}">
              <c16:uniqueId val="{00000006-AF01-4E56-A63C-51AC172A96F1}"/>
            </c:ext>
          </c:extLst>
        </c:ser>
        <c:dLbls>
          <c:showLegendKey val="0"/>
          <c:showVal val="0"/>
          <c:showCatName val="0"/>
          <c:showSerName val="0"/>
          <c:showPercent val="0"/>
          <c:showBubbleSize val="0"/>
        </c:dLbls>
        <c:gapWidth val="120"/>
        <c:overlap val="-27"/>
        <c:axId val="865616120"/>
        <c:axId val="865613824"/>
      </c:barChart>
      <c:catAx>
        <c:axId val="865616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12283B"/>
                </a:solidFill>
                <a:latin typeface="+mn-lt"/>
                <a:ea typeface="+mn-ea"/>
                <a:cs typeface="+mn-cs"/>
              </a:defRPr>
            </a:pPr>
            <a:endParaRPr lang="en-US"/>
          </a:p>
        </c:txPr>
        <c:crossAx val="865613824"/>
        <c:crosses val="autoZero"/>
        <c:auto val="1"/>
        <c:lblAlgn val="ctr"/>
        <c:lblOffset val="100"/>
        <c:noMultiLvlLbl val="0"/>
      </c:catAx>
      <c:valAx>
        <c:axId val="865613824"/>
        <c:scaling>
          <c:orientation val="minMax"/>
          <c:max val="250"/>
        </c:scaling>
        <c:delete val="0"/>
        <c:axPos val="l"/>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8656161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59847157131994"/>
          <c:y val="0.10499149709899594"/>
          <c:w val="0.85458416702585149"/>
          <c:h val="0.75173668774439462"/>
        </c:manualLayout>
      </c:layout>
      <c:barChart>
        <c:barDir val="bar"/>
        <c:grouping val="stacked"/>
        <c:varyColors val="0"/>
        <c:ser>
          <c:idx val="0"/>
          <c:order val="0"/>
          <c:tx>
            <c:strRef>
              <c:f>Data!$L$118</c:f>
              <c:strCache>
                <c:ptCount val="1"/>
                <c:pt idx="0">
                  <c:v>Europe                    </c:v>
                </c:pt>
              </c:strCache>
            </c:strRef>
          </c:tx>
          <c:spPr>
            <a:solidFill>
              <a:srgbClr val="E29C16"/>
            </a:solidFill>
            <a:ln>
              <a:noFill/>
            </a:ln>
            <a:effectLst/>
          </c:spPr>
          <c:invertIfNegative val="0"/>
          <c:dPt>
            <c:idx val="2"/>
            <c:invertIfNegative val="0"/>
            <c:bubble3D val="0"/>
            <c:spPr>
              <a:solidFill>
                <a:srgbClr val="E29C16"/>
              </a:solidFill>
              <a:ln>
                <a:noFill/>
              </a:ln>
              <a:effectLst/>
            </c:spPr>
            <c:extLst>
              <c:ext xmlns:c16="http://schemas.microsoft.com/office/drawing/2014/chart" uri="{C3380CC4-5D6E-409C-BE32-E72D297353CC}">
                <c16:uniqueId val="{00000003-8855-4FDD-8742-ECE53915847C}"/>
              </c:ext>
            </c:extLst>
          </c:dPt>
          <c:cat>
            <c:strRef>
              <c:f>Data!$K$119:$K$123</c:f>
              <c:strCache>
                <c:ptCount val="5"/>
                <c:pt idx="0">
                  <c:v>Ibis Styles</c:v>
                </c:pt>
                <c:pt idx="1">
                  <c:v>Ibis Budget</c:v>
                </c:pt>
                <c:pt idx="2">
                  <c:v>Ibis </c:v>
                </c:pt>
                <c:pt idx="3">
                  <c:v>Novotel</c:v>
                </c:pt>
                <c:pt idx="4">
                  <c:v>Mercure</c:v>
                </c:pt>
              </c:strCache>
            </c:strRef>
          </c:cat>
          <c:val>
            <c:numRef>
              <c:f>Data!$L$119:$L$123</c:f>
              <c:numCache>
                <c:formatCode>General</c:formatCode>
                <c:ptCount val="5"/>
                <c:pt idx="0">
                  <c:v>-33</c:v>
                </c:pt>
                <c:pt idx="1">
                  <c:v>-47</c:v>
                </c:pt>
                <c:pt idx="2">
                  <c:v>-78</c:v>
                </c:pt>
                <c:pt idx="3">
                  <c:v>-46</c:v>
                </c:pt>
                <c:pt idx="4">
                  <c:v>-68</c:v>
                </c:pt>
              </c:numCache>
            </c:numRef>
          </c:val>
          <c:extLst>
            <c:ext xmlns:c16="http://schemas.microsoft.com/office/drawing/2014/chart" uri="{C3380CC4-5D6E-409C-BE32-E72D297353CC}">
              <c16:uniqueId val="{00000000-8855-4FDD-8742-ECE53915847C}"/>
            </c:ext>
          </c:extLst>
        </c:ser>
        <c:ser>
          <c:idx val="1"/>
          <c:order val="1"/>
          <c:tx>
            <c:strRef>
              <c:f>Data!$M$118</c:f>
              <c:strCache>
                <c:ptCount val="1"/>
                <c:pt idx="0">
                  <c:v>Asia Pacific (ASPAC) </c:v>
                </c:pt>
              </c:strCache>
            </c:strRef>
          </c:tx>
          <c:spPr>
            <a:solidFill>
              <a:srgbClr val="E29C16">
                <a:alpha val="60000"/>
              </a:srgbClr>
            </a:solidFill>
            <a:ln>
              <a:noFill/>
            </a:ln>
            <a:effectLst/>
          </c:spPr>
          <c:invertIfNegative val="0"/>
          <c:cat>
            <c:strRef>
              <c:f>Data!$K$119:$K$123</c:f>
              <c:strCache>
                <c:ptCount val="5"/>
                <c:pt idx="0">
                  <c:v>Ibis Styles</c:v>
                </c:pt>
                <c:pt idx="1">
                  <c:v>Ibis Budget</c:v>
                </c:pt>
                <c:pt idx="2">
                  <c:v>Ibis </c:v>
                </c:pt>
                <c:pt idx="3">
                  <c:v>Novotel</c:v>
                </c:pt>
                <c:pt idx="4">
                  <c:v>Mercure</c:v>
                </c:pt>
              </c:strCache>
            </c:strRef>
          </c:cat>
          <c:val>
            <c:numRef>
              <c:f>Data!$M$119:$M$123</c:f>
              <c:numCache>
                <c:formatCode>General</c:formatCode>
                <c:ptCount val="5"/>
                <c:pt idx="3">
                  <c:v>35</c:v>
                </c:pt>
                <c:pt idx="4">
                  <c:v>41</c:v>
                </c:pt>
              </c:numCache>
            </c:numRef>
          </c:val>
          <c:extLst>
            <c:ext xmlns:c16="http://schemas.microsoft.com/office/drawing/2014/chart" uri="{C3380CC4-5D6E-409C-BE32-E72D297353CC}">
              <c16:uniqueId val="{00000001-8855-4FDD-8742-ECE53915847C}"/>
            </c:ext>
          </c:extLst>
        </c:ser>
        <c:dLbls>
          <c:showLegendKey val="0"/>
          <c:showVal val="0"/>
          <c:showCatName val="0"/>
          <c:showSerName val="0"/>
          <c:showPercent val="0"/>
          <c:showBubbleSize val="0"/>
        </c:dLbls>
        <c:gapWidth val="90"/>
        <c:overlap val="100"/>
        <c:axId val="865303680"/>
        <c:axId val="865304336"/>
      </c:barChart>
      <c:catAx>
        <c:axId val="865303680"/>
        <c:scaling>
          <c:orientation val="minMax"/>
        </c:scaling>
        <c:delete val="0"/>
        <c:axPos val="l"/>
        <c:numFmt formatCode="General" sourceLinked="1"/>
        <c:majorTickMark val="none"/>
        <c:minorTickMark val="none"/>
        <c:tickLblPos val="low"/>
        <c:spPr>
          <a:noFill/>
          <a:ln w="3175" cap="flat" cmpd="sng" algn="ctr">
            <a:solidFill>
              <a:schemeClr val="tx1">
                <a:lumMod val="50000"/>
                <a:lumOff val="50000"/>
              </a:schemeClr>
            </a:solidFill>
            <a:round/>
          </a:ln>
          <a:effectLst/>
        </c:spPr>
        <c:txPr>
          <a:bodyPr rot="-60000000" spcFirstLastPara="1" vertOverflow="ellipsis" vert="horz" wrap="square" anchor="ctr" anchorCtr="1"/>
          <a:lstStyle/>
          <a:p>
            <a:pPr>
              <a:defRPr sz="1200" b="0" i="0" u="none" strike="noStrike" kern="1200" baseline="0">
                <a:solidFill>
                  <a:srgbClr val="12283B"/>
                </a:solidFill>
                <a:latin typeface="+mn-lt"/>
                <a:ea typeface="+mn-ea"/>
                <a:cs typeface="+mn-cs"/>
              </a:defRPr>
            </a:pPr>
            <a:endParaRPr lang="en-US"/>
          </a:p>
        </c:txPr>
        <c:crossAx val="865304336"/>
        <c:crosses val="autoZero"/>
        <c:auto val="1"/>
        <c:lblAlgn val="ctr"/>
        <c:lblOffset val="100"/>
        <c:noMultiLvlLbl val="0"/>
      </c:catAx>
      <c:valAx>
        <c:axId val="865304336"/>
        <c:scaling>
          <c:orientation val="minMax"/>
          <c:max val="80"/>
          <c:min val="-8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865303680"/>
        <c:crosses val="autoZero"/>
        <c:crossBetween val="between"/>
        <c:majorUnit val="20"/>
      </c:valAx>
      <c:spPr>
        <a:noFill/>
        <a:ln>
          <a:noFill/>
        </a:ln>
        <a:effectLst/>
      </c:spPr>
    </c:plotArea>
    <c:legend>
      <c:legendPos val="t"/>
      <c:layout>
        <c:manualLayout>
          <c:xMode val="edge"/>
          <c:yMode val="edge"/>
          <c:x val="0.30759011373578299"/>
          <c:y val="2.7777777777777776E-2"/>
          <c:w val="0.5292642169728784"/>
          <c:h val="7.8125546806649182E-2"/>
        </c:manualLayout>
      </c:layout>
      <c:overlay val="1"/>
      <c:spPr>
        <a:noFill/>
        <a:ln>
          <a:noFill/>
        </a:ln>
        <a:effectLst/>
      </c:spPr>
      <c:txPr>
        <a:bodyPr rot="0" spcFirstLastPara="1" vertOverflow="ellipsis" vert="horz" wrap="square" anchor="ctr" anchorCtr="1"/>
        <a:lstStyle/>
        <a:p>
          <a:pPr>
            <a:defRPr sz="1000" b="0" i="0" u="none" strike="noStrike" kern="1200" baseline="0">
              <a:solidFill>
                <a:srgbClr val="12283B"/>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Data!$L$163</c:f>
              <c:strCache>
                <c:ptCount val="1"/>
                <c:pt idx="0">
                  <c:v>Novotel-Mercure</c:v>
                </c:pt>
              </c:strCache>
            </c:strRef>
          </c:tx>
          <c:spPr>
            <a:solidFill>
              <a:schemeClr val="accent1"/>
            </a:solidFill>
            <a:ln>
              <a:noFill/>
            </a:ln>
            <a:effectLst/>
          </c:spPr>
          <c:invertIfNegative val="0"/>
          <c:dPt>
            <c:idx val="0"/>
            <c:invertIfNegative val="0"/>
            <c:bubble3D val="0"/>
            <c:spPr>
              <a:solidFill>
                <a:srgbClr val="E29C16"/>
              </a:solidFill>
              <a:ln>
                <a:noFill/>
              </a:ln>
              <a:effectLst/>
            </c:spPr>
            <c:extLst>
              <c:ext xmlns:c16="http://schemas.microsoft.com/office/drawing/2014/chart" uri="{C3380CC4-5D6E-409C-BE32-E72D297353CC}">
                <c16:uniqueId val="{00000001-032F-4123-BC02-208766546463}"/>
              </c:ext>
            </c:extLst>
          </c:dPt>
          <c:dPt>
            <c:idx val="1"/>
            <c:invertIfNegative val="0"/>
            <c:bubble3D val="0"/>
            <c:spPr>
              <a:solidFill>
                <a:srgbClr val="D6E5F2"/>
              </a:solidFill>
              <a:ln>
                <a:noFill/>
              </a:ln>
              <a:effectLst/>
            </c:spPr>
            <c:extLst>
              <c:ext xmlns:c16="http://schemas.microsoft.com/office/drawing/2014/chart" uri="{C3380CC4-5D6E-409C-BE32-E72D297353CC}">
                <c16:uniqueId val="{00000003-032F-4123-BC02-208766546463}"/>
              </c:ext>
            </c:extLst>
          </c:dPt>
          <c:dPt>
            <c:idx val="2"/>
            <c:invertIfNegative val="0"/>
            <c:bubble3D val="0"/>
            <c:spPr>
              <a:solidFill>
                <a:srgbClr val="E29C16"/>
              </a:solidFill>
              <a:ln>
                <a:noFill/>
              </a:ln>
              <a:effectLst/>
            </c:spPr>
            <c:extLst>
              <c:ext xmlns:c16="http://schemas.microsoft.com/office/drawing/2014/chart" uri="{C3380CC4-5D6E-409C-BE32-E72D297353CC}">
                <c16:uniqueId val="{00000005-032F-4123-BC02-208766546463}"/>
              </c:ext>
            </c:extLst>
          </c:dPt>
          <c:dPt>
            <c:idx val="3"/>
            <c:invertIfNegative val="0"/>
            <c:bubble3D val="0"/>
            <c:spPr>
              <a:solidFill>
                <a:srgbClr val="D6E5F2"/>
              </a:solidFill>
              <a:ln>
                <a:noFill/>
              </a:ln>
              <a:effectLst/>
            </c:spPr>
            <c:extLst>
              <c:ext xmlns:c16="http://schemas.microsoft.com/office/drawing/2014/chart" uri="{C3380CC4-5D6E-409C-BE32-E72D297353CC}">
                <c16:uniqueId val="{00000007-032F-4123-BC02-208766546463}"/>
              </c:ext>
            </c:extLst>
          </c:dPt>
          <c:cat>
            <c:strRef>
              <c:f>Data!$K$164:$K$167</c:f>
              <c:strCache>
                <c:ptCount val="4"/>
                <c:pt idx="0">
                  <c:v>Northern Europe</c:v>
                </c:pt>
                <c:pt idx="1">
                  <c:v>Southern Europe</c:v>
                </c:pt>
                <c:pt idx="2">
                  <c:v>South East Asia</c:v>
                </c:pt>
                <c:pt idx="3">
                  <c:v>Pacific</c:v>
                </c:pt>
              </c:strCache>
            </c:strRef>
          </c:cat>
          <c:val>
            <c:numRef>
              <c:f>Data!$L$164:$L$167</c:f>
              <c:numCache>
                <c:formatCode>0.0</c:formatCode>
                <c:ptCount val="4"/>
                <c:pt idx="0">
                  <c:v>24.45</c:v>
                </c:pt>
                <c:pt idx="1">
                  <c:v>19.350000000000001</c:v>
                </c:pt>
                <c:pt idx="2">
                  <c:v>32.85</c:v>
                </c:pt>
                <c:pt idx="3">
                  <c:v>5.9</c:v>
                </c:pt>
              </c:numCache>
            </c:numRef>
          </c:val>
          <c:extLst>
            <c:ext xmlns:c16="http://schemas.microsoft.com/office/drawing/2014/chart" uri="{C3380CC4-5D6E-409C-BE32-E72D297353CC}">
              <c16:uniqueId val="{00000008-032F-4123-BC02-208766546463}"/>
            </c:ext>
          </c:extLst>
        </c:ser>
        <c:dLbls>
          <c:showLegendKey val="0"/>
          <c:showVal val="0"/>
          <c:showCatName val="0"/>
          <c:showSerName val="0"/>
          <c:showPercent val="0"/>
          <c:showBubbleSize val="0"/>
        </c:dLbls>
        <c:gapWidth val="150"/>
        <c:overlap val="-27"/>
        <c:axId val="961591312"/>
        <c:axId val="961589672"/>
      </c:barChart>
      <c:catAx>
        <c:axId val="96159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12283B"/>
                </a:solidFill>
                <a:latin typeface="+mn-lt"/>
                <a:ea typeface="+mn-ea"/>
                <a:cs typeface="+mn-cs"/>
              </a:defRPr>
            </a:pPr>
            <a:endParaRPr lang="en-US"/>
          </a:p>
        </c:txPr>
        <c:crossAx val="961589672"/>
        <c:crosses val="autoZero"/>
        <c:auto val="1"/>
        <c:lblAlgn val="ctr"/>
        <c:lblOffset val="100"/>
        <c:noMultiLvlLbl val="0"/>
      </c:catAx>
      <c:valAx>
        <c:axId val="961589672"/>
        <c:scaling>
          <c:orientation val="minMax"/>
          <c:max val="4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2283B"/>
                </a:solidFill>
                <a:latin typeface="+mn-lt"/>
                <a:ea typeface="+mn-ea"/>
                <a:cs typeface="+mn-cs"/>
              </a:defRPr>
            </a:pPr>
            <a:endParaRPr lang="en-US"/>
          </a:p>
        </c:txPr>
        <c:crossAx val="961591312"/>
        <c:crosses val="autoZero"/>
        <c:crossBetween val="between"/>
        <c:majorUnit val="1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351750131040334E-2"/>
          <c:y val="6.8378026229360553E-2"/>
          <c:w val="0.85505339200285124"/>
          <c:h val="0.7000275078387551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E29C16"/>
              </a:solidFill>
              <a:ln>
                <a:noFill/>
              </a:ln>
              <a:effectLst/>
            </c:spPr>
            <c:extLst>
              <c:ext xmlns:c16="http://schemas.microsoft.com/office/drawing/2014/chart" uri="{C3380CC4-5D6E-409C-BE32-E72D297353CC}">
                <c16:uniqueId val="{00000001-BEC0-4765-95A2-9E9ADA6FD517}"/>
              </c:ext>
            </c:extLst>
          </c:dPt>
          <c:dPt>
            <c:idx val="1"/>
            <c:invertIfNegative val="0"/>
            <c:bubble3D val="0"/>
            <c:spPr>
              <a:solidFill>
                <a:srgbClr val="E29C16"/>
              </a:solidFill>
              <a:ln>
                <a:noFill/>
              </a:ln>
              <a:effectLst/>
            </c:spPr>
            <c:extLst>
              <c:ext xmlns:c16="http://schemas.microsoft.com/office/drawing/2014/chart" uri="{C3380CC4-5D6E-409C-BE32-E72D297353CC}">
                <c16:uniqueId val="{00000003-BEC0-4765-95A2-9E9ADA6FD517}"/>
              </c:ext>
            </c:extLst>
          </c:dPt>
          <c:dPt>
            <c:idx val="2"/>
            <c:invertIfNegative val="0"/>
            <c:bubble3D val="0"/>
            <c:spPr>
              <a:solidFill>
                <a:srgbClr val="D6E5F2"/>
              </a:solidFill>
              <a:ln>
                <a:noFill/>
              </a:ln>
              <a:effectLst/>
            </c:spPr>
            <c:extLst>
              <c:ext xmlns:c16="http://schemas.microsoft.com/office/drawing/2014/chart" uri="{C3380CC4-5D6E-409C-BE32-E72D297353CC}">
                <c16:uniqueId val="{00000005-BEC0-4765-95A2-9E9ADA6FD517}"/>
              </c:ext>
            </c:extLst>
          </c:dPt>
          <c:dPt>
            <c:idx val="3"/>
            <c:invertIfNegative val="0"/>
            <c:bubble3D val="0"/>
            <c:spPr>
              <a:solidFill>
                <a:srgbClr val="D6E5F2"/>
              </a:solidFill>
              <a:ln>
                <a:noFill/>
              </a:ln>
              <a:effectLst/>
            </c:spPr>
            <c:extLst>
              <c:ext xmlns:c16="http://schemas.microsoft.com/office/drawing/2014/chart" uri="{C3380CC4-5D6E-409C-BE32-E72D297353CC}">
                <c16:uniqueId val="{00000007-BEC0-4765-95A2-9E9ADA6FD517}"/>
              </c:ext>
            </c:extLst>
          </c:dPt>
          <c:cat>
            <c:strRef>
              <c:f>Data!$N$164:$N$167</c:f>
              <c:strCache>
                <c:ptCount val="4"/>
                <c:pt idx="0">
                  <c:v>Northern Europe</c:v>
                </c:pt>
                <c:pt idx="1">
                  <c:v>Southern Europe</c:v>
                </c:pt>
                <c:pt idx="2">
                  <c:v>South East Asia</c:v>
                </c:pt>
                <c:pt idx="3">
                  <c:v>Pacific</c:v>
                </c:pt>
              </c:strCache>
            </c:strRef>
          </c:cat>
          <c:val>
            <c:numRef>
              <c:f>Data!$O$164:$O$167</c:f>
              <c:numCache>
                <c:formatCode>0.0</c:formatCode>
                <c:ptCount val="4"/>
                <c:pt idx="0">
                  <c:v>25.099999999999998</c:v>
                </c:pt>
                <c:pt idx="1">
                  <c:v>31.400000000000002</c:v>
                </c:pt>
                <c:pt idx="2">
                  <c:v>19.3</c:v>
                </c:pt>
                <c:pt idx="3">
                  <c:v>2.8333333333333335</c:v>
                </c:pt>
              </c:numCache>
            </c:numRef>
          </c:val>
          <c:extLst>
            <c:ext xmlns:c16="http://schemas.microsoft.com/office/drawing/2014/chart" uri="{C3380CC4-5D6E-409C-BE32-E72D297353CC}">
              <c16:uniqueId val="{00000008-BEC0-4765-95A2-9E9ADA6FD517}"/>
            </c:ext>
          </c:extLst>
        </c:ser>
        <c:dLbls>
          <c:showLegendKey val="0"/>
          <c:showVal val="0"/>
          <c:showCatName val="0"/>
          <c:showSerName val="0"/>
          <c:showPercent val="0"/>
          <c:showBubbleSize val="0"/>
        </c:dLbls>
        <c:gapWidth val="150"/>
        <c:overlap val="-27"/>
        <c:axId val="962836464"/>
        <c:axId val="962835152"/>
      </c:barChart>
      <c:catAx>
        <c:axId val="9628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12283B"/>
                </a:solidFill>
                <a:latin typeface="+mn-lt"/>
                <a:ea typeface="+mn-ea"/>
                <a:cs typeface="+mn-cs"/>
              </a:defRPr>
            </a:pPr>
            <a:endParaRPr lang="en-US"/>
          </a:p>
        </c:txPr>
        <c:crossAx val="962835152"/>
        <c:crosses val="autoZero"/>
        <c:auto val="1"/>
        <c:lblAlgn val="ctr"/>
        <c:lblOffset val="100"/>
        <c:noMultiLvlLbl val="0"/>
      </c:catAx>
      <c:valAx>
        <c:axId val="962835152"/>
        <c:scaling>
          <c:orientation val="minMax"/>
          <c:max val="4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36464"/>
        <c:crosses val="autoZero"/>
        <c:crossBetween val="between"/>
        <c:majorUnit val="1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73262784-0670-44C6-B374-AB56E43E5C6B}">
          <cx:dataPt idx="0">
            <cx:spPr>
              <a:solidFill>
                <a:srgbClr val="D6E5F2"/>
              </a:solidFill>
            </cx:spPr>
          </cx:dataPt>
          <cx:dataPt idx="1">
            <cx:spPr>
              <a:solidFill>
                <a:srgbClr val="E29C16"/>
              </a:solidFill>
            </cx:spPr>
          </cx:dataPt>
          <cx:dataPt idx="2">
            <cx:spPr>
              <a:solidFill>
                <a:srgbClr val="E29C16"/>
              </a:solidFill>
            </cx:spPr>
          </cx:dataPt>
          <cx:dataPt idx="3">
            <cx:spPr>
              <a:solidFill>
                <a:srgbClr val="E29C16"/>
              </a:solidFill>
            </cx:spPr>
          </cx:dataPt>
          <cx:dataPt idx="4">
            <cx:spPr>
              <a:solidFill>
                <a:srgbClr val="D6E5F2"/>
              </a:solidFill>
            </cx:spPr>
          </cx:dataPt>
          <cx:dataLabels pos="outEnd">
            <cx:numFmt formatCode="[$€-x-euro2] # ##0,0" sourceLinked="0"/>
            <cx:txPr>
              <a:bodyPr spcFirstLastPara="1" vertOverflow="ellipsis" horzOverflow="overflow" wrap="square" lIns="0" tIns="0" rIns="0" bIns="0" anchor="ctr" anchorCtr="1"/>
              <a:lstStyle/>
              <a:p>
                <a:pPr algn="ctr" rtl="0">
                  <a:defRPr>
                    <a:solidFill>
                      <a:srgbClr val="12283B"/>
                    </a:solidFill>
                  </a:defRPr>
                </a:pPr>
                <a:endParaRPr lang="en-US" sz="900" b="0" i="0" u="none" strike="noStrike" baseline="0">
                  <a:solidFill>
                    <a:srgbClr val="12283B"/>
                  </a:solidFill>
                  <a:latin typeface="Calibri" panose="020F0502020204030204"/>
                </a:endParaRPr>
              </a:p>
            </cx:txPr>
            <cx:visibility seriesName="0" categoryName="0" value="1"/>
            <cx:separator>, </cx:separator>
            <cx:dataLabel idx="0">
              <cx:numFmt formatCode="[$€-x-euro2] # ##0" sourceLinked="0"/>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€ 64</a:t>
                  </a:r>
                </a:p>
              </cx:txPr>
              <cx:visibility seriesName="0" categoryName="0" value="1"/>
              <cx:separator>. </cx:separator>
            </cx:dataLabel>
            <cx:dataLabel idx="4">
              <cx:numFmt formatCode="[$€-x-euro2] # ##0" sourceLinked="0"/>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€ 71</a:t>
                  </a:r>
                </a:p>
              </cx:txPr>
              <cx:visibility seriesName="0" categoryName="0" value="1"/>
              <cx:separator>, </cx:separator>
            </cx:dataLabel>
            <cx:dataLabelHidden idx="1"/>
            <cx:dataLabelHidden idx="2"/>
            <cx:dataLabelHidden idx="3"/>
          </cx:dataLabels>
          <cx:dataId val="0"/>
          <cx:layoutPr>
            <cx:subtotals>
              <cx:idx val="4"/>
            </cx:subtotals>
          </cx:layoutPr>
        </cx:series>
      </cx:plotAreaRegion>
      <cx:axis id="0">
        <cx:catScaling gapWidth="0.5"/>
        <cx:tickLabels/>
        <cx:spPr>
          <a:ln w="3175">
            <a:solidFill>
              <a:schemeClr val="bg1">
                <a:lumMod val="85000"/>
              </a:schemeClr>
            </a:solidFill>
          </a:ln>
        </cx:spPr>
        <cx:txPr>
          <a:bodyPr spcFirstLastPara="1" vertOverflow="ellipsis" horzOverflow="overflow" wrap="square" lIns="0" tIns="0" rIns="0" bIns="0" anchor="ctr" anchorCtr="1"/>
          <a:lstStyle/>
          <a:p>
            <a:pPr algn="ctr" rtl="0">
              <a:defRPr sz="900" b="1">
                <a:solidFill>
                  <a:srgbClr val="12283B"/>
                </a:solidFill>
              </a:defRPr>
            </a:pPr>
            <a:endParaRPr lang="en-US" sz="900" b="1" i="0" u="none" strike="noStrike" baseline="0">
              <a:solidFill>
                <a:srgbClr val="12283B"/>
              </a:solidFill>
              <a:latin typeface="Calibri" panose="020F0502020204030204"/>
            </a:endParaRPr>
          </a:p>
        </cx:txPr>
      </cx:axis>
      <cx:axis id="1">
        <cx:valScaling max="72" min="60"/>
        <cx:tickLabels/>
        <cx:numFmt formatCode="0" sourceLinked="0"/>
        <cx:spPr>
          <a:ln>
            <a:noFill/>
          </a:ln>
        </cx:spPr>
        <cx:txPr>
          <a:bodyPr spcFirstLastPara="1" vertOverflow="ellipsis" horzOverflow="overflow" wrap="square" lIns="0" tIns="0" rIns="0" bIns="0" anchor="ctr" anchorCtr="1"/>
          <a:lstStyle/>
          <a:p>
            <a:pPr algn="ctr" rtl="0">
              <a:defRPr>
                <a:solidFill>
                  <a:srgbClr val="12283B"/>
                </a:solidFill>
              </a:defRPr>
            </a:pPr>
            <a:endParaRPr lang="en-US" sz="900" b="0" i="0" u="none" strike="noStrike" baseline="0">
              <a:solidFill>
                <a:srgbClr val="12283B"/>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73262784-0670-44C6-B374-AB56E43E5C6B}">
          <cx:dataPt idx="0">
            <cx:spPr>
              <a:solidFill>
                <a:srgbClr val="D6E5F2"/>
              </a:solidFill>
            </cx:spPr>
          </cx:dataPt>
          <cx:dataPt idx="1">
            <cx:spPr>
              <a:solidFill>
                <a:srgbClr val="E29C16"/>
              </a:solidFill>
            </cx:spPr>
          </cx:dataPt>
          <cx:dataPt idx="2">
            <cx:spPr>
              <a:solidFill>
                <a:srgbClr val="E29C16"/>
              </a:solidFill>
            </cx:spPr>
          </cx:dataPt>
          <cx:dataPt idx="3">
            <cx:spPr>
              <a:solidFill>
                <a:srgbClr val="E29C16"/>
              </a:solidFill>
            </cx:spPr>
          </cx:dataPt>
          <cx:dataPt idx="4">
            <cx:spPr>
              <a:solidFill>
                <a:srgbClr val="D6E5F2"/>
              </a:solidFill>
            </cx:spPr>
          </cx:dataPt>
          <cx:dataLabels pos="outEnd">
            <cx:numFmt formatCode="0,0" sourceLinked="0"/>
            <cx:txPr>
              <a:bodyPr spcFirstLastPara="1" vertOverflow="ellipsis" horzOverflow="overflow" wrap="square" lIns="0" tIns="0" rIns="0" bIns="0" anchor="ctr" anchorCtr="1"/>
              <a:lstStyle/>
              <a:p>
                <a:pPr algn="ctr" rtl="0">
                  <a:defRPr>
                    <a:solidFill>
                      <a:srgbClr val="12283B"/>
                    </a:solidFill>
                  </a:defRPr>
                </a:pPr>
                <a:endParaRPr lang="en-US" sz="900" b="0" i="0" u="none" strike="noStrike" baseline="0">
                  <a:solidFill>
                    <a:srgbClr val="12283B"/>
                  </a:solidFill>
                  <a:latin typeface="Calibri" panose="020F0502020204030204"/>
                </a:endParaRPr>
              </a:p>
            </cx:txPr>
            <cx:visibility seriesName="0" categoryName="0" value="1"/>
            <cx:separator>, </cx:separator>
            <cx:dataLabel idx="0">
              <cx:numFmt formatCode="[$$-en-US]# ##0,0" sourceLinked="0"/>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$64,0</a:t>
                  </a:r>
                </a:p>
              </cx:txPr>
              <cx:visibility seriesName="0" categoryName="0" value="1"/>
              <cx:separator>, </cx:separator>
            </cx:dataLabel>
            <cx:dataLabel idx="1">
              <cx:numFmt formatCode="0,0" sourceLinked="0"/>
              <cx:visibility seriesName="0" categoryName="0" value="0"/>
              <cx:separator>, </cx:separator>
            </cx:dataLabel>
            <cx:dataLabel idx="2">
              <cx:numFmt formatCode="0,0" sourceLinked="0"/>
              <cx:visibility seriesName="0" categoryName="0" value="0"/>
              <cx:separator>, </cx:separator>
            </cx:dataLabel>
            <cx:dataLabel idx="3">
              <cx:numFmt formatCode="0,0" sourceLinked="0"/>
              <cx:visibility seriesName="0" categoryName="0" value="0"/>
              <cx:separator>, </cx:separator>
            </cx:dataLabel>
            <cx:dataLabel idx="4">
              <cx:numFmt formatCode="[$$-en-US]# ##0,0" sourceLinked="0"/>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$70,6</a:t>
                  </a:r>
                </a:p>
              </cx:txPr>
              <cx:visibility seriesName="0" categoryName="0" value="1"/>
              <cx:separator>, </cx:separator>
            </cx:dataLabel>
          </cx:dataLabels>
          <cx:dataId val="0"/>
          <cx:layoutPr>
            <cx:subtotals>
              <cx:idx val="4"/>
            </cx:subtotals>
          </cx:layoutPr>
        </cx:series>
      </cx:plotAreaRegion>
      <cx:axis id="0">
        <cx:catScaling gapWidth="0.5"/>
        <cx:tickLabels/>
        <cx:txPr>
          <a:bodyPr spcFirstLastPara="1" vertOverflow="ellipsis" horzOverflow="overflow" wrap="square" lIns="0" tIns="0" rIns="0" bIns="0" anchor="ctr" anchorCtr="1"/>
          <a:lstStyle/>
          <a:p>
            <a:pPr algn="ctr" rtl="0">
              <a:defRPr sz="1000">
                <a:solidFill>
                  <a:srgbClr val="12283B"/>
                </a:solidFill>
              </a:defRPr>
            </a:pPr>
            <a:endParaRPr lang="en-US" sz="1000" b="0" i="0" u="none" strike="noStrike" baseline="0">
              <a:solidFill>
                <a:srgbClr val="12283B"/>
              </a:solidFill>
              <a:latin typeface="Calibri" panose="020F0502020204030204"/>
            </a:endParaRPr>
          </a:p>
        </cx:txPr>
      </cx:axis>
      <cx:axis id="1">
        <cx:valScaling max="72" min="60"/>
        <cx:tickLabels/>
        <cx:numFmt formatCode="0" sourceLinked="0"/>
        <cx:txPr>
          <a:bodyPr spcFirstLastPara="1" vertOverflow="ellipsis" horzOverflow="overflow" wrap="square" lIns="0" tIns="0" rIns="0" bIns="0" anchor="ctr" anchorCtr="1"/>
          <a:lstStyle/>
          <a:p>
            <a:pPr algn="ctr" rtl="0">
              <a:defRPr>
                <a:solidFill>
                  <a:srgbClr val="12283B"/>
                </a:solidFill>
              </a:defRPr>
            </a:pPr>
            <a:endParaRPr lang="en-US" sz="900" b="0" i="0" u="none" strike="noStrike" baseline="0">
              <a:solidFill>
                <a:srgbClr val="12283B"/>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6" Type="http://schemas.microsoft.com/office/2014/relationships/chartEx" Target="../charts/chartEx2.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chart" Target="../charts/chart2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1.png"/><Relationship Id="rId2" Type="http://schemas.openxmlformats.org/officeDocument/2006/relationships/image" Target="../media/image2.jpeg"/><Relationship Id="rId1" Type="http://schemas.openxmlformats.org/officeDocument/2006/relationships/chart" Target="../charts/chart10.xml"/><Relationship Id="rId6" Type="http://schemas.openxmlformats.org/officeDocument/2006/relationships/image" Target="../media/image5.png"/><Relationship Id="rId11" Type="http://schemas.microsoft.com/office/2014/relationships/chartEx" Target="../charts/chartEx1.xml"/><Relationship Id="rId5" Type="http://schemas.openxmlformats.org/officeDocument/2006/relationships/image" Target="../media/image4.png"/><Relationship Id="rId10" Type="http://schemas.openxmlformats.org/officeDocument/2006/relationships/chart" Target="../charts/chart14.xml"/><Relationship Id="rId4" Type="http://schemas.openxmlformats.org/officeDocument/2006/relationships/chart" Target="../charts/chart11.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10</xdr:col>
      <xdr:colOff>293077</xdr:colOff>
      <xdr:row>0</xdr:row>
      <xdr:rowOff>161192</xdr:rowOff>
    </xdr:from>
    <xdr:to>
      <xdr:col>12</xdr:col>
      <xdr:colOff>1059962</xdr:colOff>
      <xdr:row>3</xdr:row>
      <xdr:rowOff>12151</xdr:rowOff>
    </xdr:to>
    <xdr:pic>
      <xdr:nvPicPr>
        <xdr:cNvPr id="2" name="Picture 1">
          <a:extLst>
            <a:ext uri="{FF2B5EF4-FFF2-40B4-BE49-F238E27FC236}">
              <a16:creationId xmlns:a16="http://schemas.microsoft.com/office/drawing/2014/main" id="{204F0F03-FE82-48D2-A98D-6684914AF281}"/>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213231" y="161192"/>
          <a:ext cx="1997808" cy="37849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945596</xdr:colOff>
      <xdr:row>242</xdr:row>
      <xdr:rowOff>115406</xdr:rowOff>
    </xdr:from>
    <xdr:to>
      <xdr:col>20</xdr:col>
      <xdr:colOff>11042</xdr:colOff>
      <xdr:row>250</xdr:row>
      <xdr:rowOff>11044</xdr:rowOff>
    </xdr:to>
    <xdr:graphicFrame macro="">
      <xdr:nvGraphicFramePr>
        <xdr:cNvPr id="2" name="Chart 1">
          <a:extLst>
            <a:ext uri="{FF2B5EF4-FFF2-40B4-BE49-F238E27FC236}">
              <a16:creationId xmlns:a16="http://schemas.microsoft.com/office/drawing/2014/main" id="{61D8A102-E58A-4504-8C93-E9BB394BA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208</xdr:row>
      <xdr:rowOff>180009</xdr:rowOff>
    </xdr:from>
    <xdr:to>
      <xdr:col>20</xdr:col>
      <xdr:colOff>11043</xdr:colOff>
      <xdr:row>217</xdr:row>
      <xdr:rowOff>176696</xdr:rowOff>
    </xdr:to>
    <xdr:graphicFrame macro="">
      <xdr:nvGraphicFramePr>
        <xdr:cNvPr id="4" name="Chart 3">
          <a:extLst>
            <a:ext uri="{FF2B5EF4-FFF2-40B4-BE49-F238E27FC236}">
              <a16:creationId xmlns:a16="http://schemas.microsoft.com/office/drawing/2014/main" id="{54CFCF19-BA40-4E1A-8255-B03279AB5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938696</xdr:colOff>
      <xdr:row>225</xdr:row>
      <xdr:rowOff>14357</xdr:rowOff>
    </xdr:from>
    <xdr:to>
      <xdr:col>20</xdr:col>
      <xdr:colOff>22087</xdr:colOff>
      <xdr:row>233</xdr:row>
      <xdr:rowOff>143566</xdr:rowOff>
    </xdr:to>
    <xdr:graphicFrame macro="">
      <xdr:nvGraphicFramePr>
        <xdr:cNvPr id="5" name="Chart 4">
          <a:extLst>
            <a:ext uri="{FF2B5EF4-FFF2-40B4-BE49-F238E27FC236}">
              <a16:creationId xmlns:a16="http://schemas.microsoft.com/office/drawing/2014/main" id="{681689F1-0197-4CBD-9A5F-03E5BF071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33130</xdr:colOff>
      <xdr:row>20</xdr:row>
      <xdr:rowOff>47486</xdr:rowOff>
    </xdr:from>
    <xdr:to>
      <xdr:col>14</xdr:col>
      <xdr:colOff>927652</xdr:colOff>
      <xdr:row>31</xdr:row>
      <xdr:rowOff>55217</xdr:rowOff>
    </xdr:to>
    <xdr:graphicFrame macro="">
      <xdr:nvGraphicFramePr>
        <xdr:cNvPr id="6" name="Chart 5">
          <a:extLst>
            <a:ext uri="{FF2B5EF4-FFF2-40B4-BE49-F238E27FC236}">
              <a16:creationId xmlns:a16="http://schemas.microsoft.com/office/drawing/2014/main" id="{19B17FCA-4EBB-4D21-83F8-C4914ABAB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894522</xdr:colOff>
      <xdr:row>20</xdr:row>
      <xdr:rowOff>91662</xdr:rowOff>
    </xdr:from>
    <xdr:to>
      <xdr:col>18</xdr:col>
      <xdr:colOff>55217</xdr:colOff>
      <xdr:row>31</xdr:row>
      <xdr:rowOff>55218</xdr:rowOff>
    </xdr:to>
    <xdr:graphicFrame macro="">
      <xdr:nvGraphicFramePr>
        <xdr:cNvPr id="7" name="Chart 6">
          <a:extLst>
            <a:ext uri="{FF2B5EF4-FFF2-40B4-BE49-F238E27FC236}">
              <a16:creationId xmlns:a16="http://schemas.microsoft.com/office/drawing/2014/main" id="{4AD4EE68-BB83-4D7A-BED1-B4477D0E7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99391</xdr:colOff>
      <xdr:row>20</xdr:row>
      <xdr:rowOff>69575</xdr:rowOff>
    </xdr:from>
    <xdr:to>
      <xdr:col>20</xdr:col>
      <xdr:colOff>44174</xdr:colOff>
      <xdr:row>31</xdr:row>
      <xdr:rowOff>22087</xdr:rowOff>
    </xdr:to>
    <xdr:graphicFrame macro="">
      <xdr:nvGraphicFramePr>
        <xdr:cNvPr id="8" name="Chart 7">
          <a:extLst>
            <a:ext uri="{FF2B5EF4-FFF2-40B4-BE49-F238E27FC236}">
              <a16:creationId xmlns:a16="http://schemas.microsoft.com/office/drawing/2014/main" id="{4151D763-BCF6-49DB-A18B-A8C40A33F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22086</xdr:colOff>
      <xdr:row>123</xdr:row>
      <xdr:rowOff>80618</xdr:rowOff>
    </xdr:from>
    <xdr:to>
      <xdr:col>12</xdr:col>
      <xdr:colOff>927652</xdr:colOff>
      <xdr:row>135</xdr:row>
      <xdr:rowOff>121478</xdr:rowOff>
    </xdr:to>
    <xdr:graphicFrame macro="">
      <xdr:nvGraphicFramePr>
        <xdr:cNvPr id="9" name="Chart 8">
          <a:extLst>
            <a:ext uri="{FF2B5EF4-FFF2-40B4-BE49-F238E27FC236}">
              <a16:creationId xmlns:a16="http://schemas.microsoft.com/office/drawing/2014/main" id="{6B0EC3F5-1FB5-4AA1-BAB6-EBF05B821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22087</xdr:colOff>
      <xdr:row>167</xdr:row>
      <xdr:rowOff>102704</xdr:rowOff>
    </xdr:from>
    <xdr:to>
      <xdr:col>12</xdr:col>
      <xdr:colOff>132522</xdr:colOff>
      <xdr:row>176</xdr:row>
      <xdr:rowOff>55217</xdr:rowOff>
    </xdr:to>
    <xdr:graphicFrame macro="">
      <xdr:nvGraphicFramePr>
        <xdr:cNvPr id="12" name="Chart 11">
          <a:extLst>
            <a:ext uri="{FF2B5EF4-FFF2-40B4-BE49-F238E27FC236}">
              <a16:creationId xmlns:a16="http://schemas.microsoft.com/office/drawing/2014/main" id="{54B705DD-06AB-431E-966D-5D7FB3031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xdr:colOff>
      <xdr:row>167</xdr:row>
      <xdr:rowOff>102704</xdr:rowOff>
    </xdr:from>
    <xdr:to>
      <xdr:col>15</xdr:col>
      <xdr:colOff>11045</xdr:colOff>
      <xdr:row>176</xdr:row>
      <xdr:rowOff>55217</xdr:rowOff>
    </xdr:to>
    <xdr:graphicFrame macro="">
      <xdr:nvGraphicFramePr>
        <xdr:cNvPr id="13" name="Chart 12">
          <a:extLst>
            <a:ext uri="{FF2B5EF4-FFF2-40B4-BE49-F238E27FC236}">
              <a16:creationId xmlns:a16="http://schemas.microsoft.com/office/drawing/2014/main" id="{3011E849-26F0-4F43-8085-7F589D8A9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77304</xdr:colOff>
      <xdr:row>180</xdr:row>
      <xdr:rowOff>11044</xdr:rowOff>
    </xdr:from>
    <xdr:to>
      <xdr:col>19</xdr:col>
      <xdr:colOff>761999</xdr:colOff>
      <xdr:row>189</xdr:row>
      <xdr:rowOff>176695</xdr:rowOff>
    </xdr:to>
    <xdr:graphicFrame macro="">
      <xdr:nvGraphicFramePr>
        <xdr:cNvPr id="14" name="Chart 13">
          <a:extLst>
            <a:ext uri="{FF2B5EF4-FFF2-40B4-BE49-F238E27FC236}">
              <a16:creationId xmlns:a16="http://schemas.microsoft.com/office/drawing/2014/main" id="{AE78DF70-E5CC-480D-AAC4-71E7AA020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22087</xdr:colOff>
      <xdr:row>191</xdr:row>
      <xdr:rowOff>135835</xdr:rowOff>
    </xdr:from>
    <xdr:to>
      <xdr:col>19</xdr:col>
      <xdr:colOff>784087</xdr:colOff>
      <xdr:row>199</xdr:row>
      <xdr:rowOff>143565</xdr:rowOff>
    </xdr:to>
    <xdr:graphicFrame macro="">
      <xdr:nvGraphicFramePr>
        <xdr:cNvPr id="15" name="Chart 14">
          <a:extLst>
            <a:ext uri="{FF2B5EF4-FFF2-40B4-BE49-F238E27FC236}">
              <a16:creationId xmlns:a16="http://schemas.microsoft.com/office/drawing/2014/main" id="{B8E85EF4-CFC0-45BE-B6F0-4FC53C4E0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23788</xdr:colOff>
      <xdr:row>147</xdr:row>
      <xdr:rowOff>31770</xdr:rowOff>
    </xdr:from>
    <xdr:to>
      <xdr:col>12</xdr:col>
      <xdr:colOff>928077</xdr:colOff>
      <xdr:row>159</xdr:row>
      <xdr:rowOff>29308</xdr:rowOff>
    </xdr:to>
    <xdr:graphicFrame macro="">
      <xdr:nvGraphicFramePr>
        <xdr:cNvPr id="16" name="Chart 15">
          <a:extLst>
            <a:ext uri="{FF2B5EF4-FFF2-40B4-BE49-F238E27FC236}">
              <a16:creationId xmlns:a16="http://schemas.microsoft.com/office/drawing/2014/main" id="{378E4E05-6856-41BA-A93D-24D5C27D4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xdr:colOff>
      <xdr:row>147</xdr:row>
      <xdr:rowOff>977</xdr:rowOff>
    </xdr:from>
    <xdr:to>
      <xdr:col>16</xdr:col>
      <xdr:colOff>937847</xdr:colOff>
      <xdr:row>159</xdr:row>
      <xdr:rowOff>58616</xdr:rowOff>
    </xdr:to>
    <xdr:graphicFrame macro="">
      <xdr:nvGraphicFramePr>
        <xdr:cNvPr id="17" name="Chart 16">
          <a:extLst>
            <a:ext uri="{FF2B5EF4-FFF2-40B4-BE49-F238E27FC236}">
              <a16:creationId xmlns:a16="http://schemas.microsoft.com/office/drawing/2014/main" id="{60265822-1C52-465D-B818-78D174B40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234460</xdr:colOff>
      <xdr:row>254</xdr:row>
      <xdr:rowOff>157283</xdr:rowOff>
    </xdr:from>
    <xdr:to>
      <xdr:col>15</xdr:col>
      <xdr:colOff>332154</xdr:colOff>
      <xdr:row>265</xdr:row>
      <xdr:rowOff>136769</xdr:rowOff>
    </xdr:to>
    <xdr:graphicFrame macro="">
      <xdr:nvGraphicFramePr>
        <xdr:cNvPr id="18" name="Chart 17">
          <a:extLst>
            <a:ext uri="{FF2B5EF4-FFF2-40B4-BE49-F238E27FC236}">
              <a16:creationId xmlns:a16="http://schemas.microsoft.com/office/drawing/2014/main" id="{90D23093-56EA-49E4-8E34-CF6E3939E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429846</xdr:colOff>
      <xdr:row>254</xdr:row>
      <xdr:rowOff>137747</xdr:rowOff>
    </xdr:from>
    <xdr:to>
      <xdr:col>19</xdr:col>
      <xdr:colOff>361462</xdr:colOff>
      <xdr:row>265</xdr:row>
      <xdr:rowOff>136769</xdr:rowOff>
    </xdr:to>
    <xdr:graphicFrame macro="">
      <xdr:nvGraphicFramePr>
        <xdr:cNvPr id="19" name="Chart 18">
          <a:extLst>
            <a:ext uri="{FF2B5EF4-FFF2-40B4-BE49-F238E27FC236}">
              <a16:creationId xmlns:a16="http://schemas.microsoft.com/office/drawing/2014/main" id="{051CD37C-073A-40D4-BD56-4885708D4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1856153</xdr:colOff>
      <xdr:row>277</xdr:row>
      <xdr:rowOff>30283</xdr:rowOff>
    </xdr:from>
    <xdr:to>
      <xdr:col>11</xdr:col>
      <xdr:colOff>801076</xdr:colOff>
      <xdr:row>292</xdr:row>
      <xdr:rowOff>39076</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5203E751-EE3C-4CB0-8827-847B065E1A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962833" y="50543263"/>
              <a:ext cx="9849143" cy="27519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4</xdr:row>
      <xdr:rowOff>12701</xdr:rowOff>
    </xdr:from>
    <xdr:to>
      <xdr:col>11</xdr:col>
      <xdr:colOff>596900</xdr:colOff>
      <xdr:row>15</xdr:row>
      <xdr:rowOff>51084</xdr:rowOff>
    </xdr:to>
    <xdr:graphicFrame macro="">
      <xdr:nvGraphicFramePr>
        <xdr:cNvPr id="2" name="Chart 1">
          <a:extLst>
            <a:ext uri="{FF2B5EF4-FFF2-40B4-BE49-F238E27FC236}">
              <a16:creationId xmlns:a16="http://schemas.microsoft.com/office/drawing/2014/main" id="{D7C10D41-D43B-44C1-8475-3BEADCF87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10439</xdr:colOff>
      <xdr:row>16</xdr:row>
      <xdr:rowOff>167013</xdr:rowOff>
    </xdr:from>
    <xdr:to>
      <xdr:col>6</xdr:col>
      <xdr:colOff>41754</xdr:colOff>
      <xdr:row>28</xdr:row>
      <xdr:rowOff>62630</xdr:rowOff>
    </xdr:to>
    <xdr:graphicFrame macro="">
      <xdr:nvGraphicFramePr>
        <xdr:cNvPr id="3" name="Chart 2">
          <a:extLst>
            <a:ext uri="{FF2B5EF4-FFF2-40B4-BE49-F238E27FC236}">
              <a16:creationId xmlns:a16="http://schemas.microsoft.com/office/drawing/2014/main" id="{90125404-B0AD-4D84-A126-1A45D7E78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xdr:colOff>
      <xdr:row>16</xdr:row>
      <xdr:rowOff>177453</xdr:rowOff>
    </xdr:from>
    <xdr:to>
      <xdr:col>12</xdr:col>
      <xdr:colOff>31316</xdr:colOff>
      <xdr:row>28</xdr:row>
      <xdr:rowOff>52191</xdr:rowOff>
    </xdr:to>
    <xdr:graphicFrame macro="">
      <xdr:nvGraphicFramePr>
        <xdr:cNvPr id="4" name="Chart 3">
          <a:extLst>
            <a:ext uri="{FF2B5EF4-FFF2-40B4-BE49-F238E27FC236}">
              <a16:creationId xmlns:a16="http://schemas.microsoft.com/office/drawing/2014/main" id="{0596F596-1732-4237-BF66-0997BC891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584550</xdr:colOff>
      <xdr:row>30</xdr:row>
      <xdr:rowOff>119234</xdr:rowOff>
    </xdr:from>
    <xdr:to>
      <xdr:col>9</xdr:col>
      <xdr:colOff>10438</xdr:colOff>
      <xdr:row>39</xdr:row>
      <xdr:rowOff>160984</xdr:rowOff>
    </xdr:to>
    <xdr:graphicFrame macro="">
      <xdr:nvGraphicFramePr>
        <xdr:cNvPr id="5" name="Chart 4">
          <a:extLst>
            <a:ext uri="{FF2B5EF4-FFF2-40B4-BE49-F238E27FC236}">
              <a16:creationId xmlns:a16="http://schemas.microsoft.com/office/drawing/2014/main" id="{0FF479D0-6434-49A9-A9DB-ADD39370C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31</xdr:row>
      <xdr:rowOff>114825</xdr:rowOff>
    </xdr:from>
    <xdr:to>
      <xdr:col>5</xdr:col>
      <xdr:colOff>187890</xdr:colOff>
      <xdr:row>42</xdr:row>
      <xdr:rowOff>62634</xdr:rowOff>
    </xdr:to>
    <xdr:graphicFrame macro="">
      <xdr:nvGraphicFramePr>
        <xdr:cNvPr id="6" name="Chart 5">
          <a:extLst>
            <a:ext uri="{FF2B5EF4-FFF2-40B4-BE49-F238E27FC236}">
              <a16:creationId xmlns:a16="http://schemas.microsoft.com/office/drawing/2014/main" id="{2BC1DC82-F6FE-41D0-A6C7-EDE56CEEF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427978</xdr:colOff>
      <xdr:row>31</xdr:row>
      <xdr:rowOff>103938</xdr:rowOff>
    </xdr:from>
    <xdr:to>
      <xdr:col>12</xdr:col>
      <xdr:colOff>10855</xdr:colOff>
      <xdr:row>42</xdr:row>
      <xdr:rowOff>53144</xdr:rowOff>
    </xdr:to>
    <xdr:graphicFrame macro="">
      <xdr:nvGraphicFramePr>
        <xdr:cNvPr id="7" name="Chart 6">
          <a:extLst>
            <a:ext uri="{FF2B5EF4-FFF2-40B4-BE49-F238E27FC236}">
              <a16:creationId xmlns:a16="http://schemas.microsoft.com/office/drawing/2014/main" id="{BB4A54BF-1914-44F5-A460-EA19645DA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274594</xdr:colOff>
      <xdr:row>37</xdr:row>
      <xdr:rowOff>61784</xdr:rowOff>
    </xdr:from>
    <xdr:to>
      <xdr:col>7</xdr:col>
      <xdr:colOff>573270</xdr:colOff>
      <xdr:row>40</xdr:row>
      <xdr:rowOff>92007</xdr:rowOff>
    </xdr:to>
    <xdr:cxnSp macro="">
      <xdr:nvCxnSpPr>
        <xdr:cNvPr id="9" name="Straight Connector 8">
          <a:extLst>
            <a:ext uri="{FF2B5EF4-FFF2-40B4-BE49-F238E27FC236}">
              <a16:creationId xmlns:a16="http://schemas.microsoft.com/office/drawing/2014/main" id="{BB996098-B14D-4651-98CA-738CFB2D24E9}"/>
            </a:ext>
          </a:extLst>
        </xdr:cNvPr>
        <xdr:cNvCxnSpPr/>
      </xdr:nvCxnSpPr>
      <xdr:spPr>
        <a:xfrm>
          <a:off x="4551405" y="6792784"/>
          <a:ext cx="298676" cy="57598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48054</xdr:colOff>
      <xdr:row>37</xdr:row>
      <xdr:rowOff>89243</xdr:rowOff>
    </xdr:from>
    <xdr:to>
      <xdr:col>5</xdr:col>
      <xdr:colOff>339811</xdr:colOff>
      <xdr:row>40</xdr:row>
      <xdr:rowOff>102973</xdr:rowOff>
    </xdr:to>
    <xdr:cxnSp macro="">
      <xdr:nvCxnSpPr>
        <xdr:cNvPr id="15" name="Straight Connector 14">
          <a:extLst>
            <a:ext uri="{FF2B5EF4-FFF2-40B4-BE49-F238E27FC236}">
              <a16:creationId xmlns:a16="http://schemas.microsoft.com/office/drawing/2014/main" id="{81239546-EDC9-447D-A61D-077FD7BF25C3}"/>
            </a:ext>
          </a:extLst>
        </xdr:cNvPr>
        <xdr:cNvCxnSpPr/>
      </xdr:nvCxnSpPr>
      <xdr:spPr>
        <a:xfrm flipH="1">
          <a:off x="3102919" y="6820243"/>
          <a:ext cx="291757" cy="559487"/>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31316</xdr:colOff>
      <xdr:row>44</xdr:row>
      <xdr:rowOff>10438</xdr:rowOff>
    </xdr:from>
    <xdr:to>
      <xdr:col>10</xdr:col>
      <xdr:colOff>323589</xdr:colOff>
      <xdr:row>55</xdr:row>
      <xdr:rowOff>0</xdr:rowOff>
    </xdr:to>
    <xdr:graphicFrame macro="">
      <xdr:nvGraphicFramePr>
        <xdr:cNvPr id="22" name="Chart 21">
          <a:extLst>
            <a:ext uri="{FF2B5EF4-FFF2-40B4-BE49-F238E27FC236}">
              <a16:creationId xmlns:a16="http://schemas.microsoft.com/office/drawing/2014/main" id="{AC9C84A7-DE00-46D3-ADD8-8104C788E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52336</xdr:colOff>
      <xdr:row>48</xdr:row>
      <xdr:rowOff>83362</xdr:rowOff>
    </xdr:from>
    <xdr:to>
      <xdr:col>11</xdr:col>
      <xdr:colOff>542939</xdr:colOff>
      <xdr:row>48</xdr:row>
      <xdr:rowOff>83362</xdr:rowOff>
    </xdr:to>
    <xdr:cxnSp macro="">
      <xdr:nvCxnSpPr>
        <xdr:cNvPr id="24" name="Straight Connector 23">
          <a:extLst>
            <a:ext uri="{FF2B5EF4-FFF2-40B4-BE49-F238E27FC236}">
              <a16:creationId xmlns:a16="http://schemas.microsoft.com/office/drawing/2014/main" id="{7CC3E9A7-6978-4836-86A9-4F3710ED5CA3}"/>
            </a:ext>
          </a:extLst>
        </xdr:cNvPr>
        <xdr:cNvCxnSpPr/>
      </xdr:nvCxnSpPr>
      <xdr:spPr>
        <a:xfrm>
          <a:off x="666169" y="8719362"/>
          <a:ext cx="6628937" cy="0"/>
        </a:xfrm>
        <a:prstGeom prst="line">
          <a:avLst/>
        </a:prstGeom>
        <a:ln>
          <a:solidFill>
            <a:schemeClr val="tx1">
              <a:lumMod val="50000"/>
              <a:lumOff val="50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580375</xdr:colOff>
      <xdr:row>46</xdr:row>
      <xdr:rowOff>0</xdr:rowOff>
    </xdr:from>
    <xdr:to>
      <xdr:col>12</xdr:col>
      <xdr:colOff>76203</xdr:colOff>
      <xdr:row>47</xdr:row>
      <xdr:rowOff>65314</xdr:rowOff>
    </xdr:to>
    <xdr:sp macro="" textlink="">
      <xdr:nvSpPr>
        <xdr:cNvPr id="25" name="TextBox 24">
          <a:extLst>
            <a:ext uri="{FF2B5EF4-FFF2-40B4-BE49-F238E27FC236}">
              <a16:creationId xmlns:a16="http://schemas.microsoft.com/office/drawing/2014/main" id="{9ACBE01F-D203-491D-A37A-7D672CA2ECCD}"/>
            </a:ext>
          </a:extLst>
        </xdr:cNvPr>
        <xdr:cNvSpPr txBox="1"/>
      </xdr:nvSpPr>
      <xdr:spPr>
        <a:xfrm>
          <a:off x="6066775" y="8512629"/>
          <a:ext cx="1324628" cy="25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Midscale</a:t>
          </a:r>
        </a:p>
        <a:p>
          <a:pPr algn="l"/>
          <a:endParaRPr lang="en-US" sz="1100"/>
        </a:p>
      </xdr:txBody>
    </xdr:sp>
    <xdr:clientData/>
  </xdr:twoCellAnchor>
  <xdr:twoCellAnchor>
    <xdr:from>
      <xdr:col>9</xdr:col>
      <xdr:colOff>340291</xdr:colOff>
      <xdr:row>44</xdr:row>
      <xdr:rowOff>173276</xdr:rowOff>
    </xdr:from>
    <xdr:to>
      <xdr:col>11</xdr:col>
      <xdr:colOff>246347</xdr:colOff>
      <xdr:row>46</xdr:row>
      <xdr:rowOff>58454</xdr:rowOff>
    </xdr:to>
    <xdr:sp macro="" textlink="">
      <xdr:nvSpPr>
        <xdr:cNvPr id="27" name="TextBox 26">
          <a:extLst>
            <a:ext uri="{FF2B5EF4-FFF2-40B4-BE49-F238E27FC236}">
              <a16:creationId xmlns:a16="http://schemas.microsoft.com/office/drawing/2014/main" id="{673E83A6-6808-49C3-92D6-5B98BDAF64C4}"/>
            </a:ext>
          </a:extLst>
        </xdr:cNvPr>
        <xdr:cNvSpPr txBox="1"/>
      </xdr:nvSpPr>
      <xdr:spPr>
        <a:xfrm>
          <a:off x="5789113" y="8440454"/>
          <a:ext cx="1116905" cy="260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12283B"/>
              </a:solidFill>
            </a:rPr>
            <a:t>87% </a:t>
          </a:r>
          <a:r>
            <a:rPr lang="en-US" sz="1400"/>
            <a:t>of</a:t>
          </a:r>
          <a:endParaRPr lang="en-US" sz="1100"/>
        </a:p>
      </xdr:txBody>
    </xdr:sp>
    <xdr:clientData/>
  </xdr:twoCellAnchor>
  <xdr:twoCellAnchor>
    <xdr:from>
      <xdr:col>9</xdr:col>
      <xdr:colOff>453920</xdr:colOff>
      <xdr:row>50</xdr:row>
      <xdr:rowOff>82075</xdr:rowOff>
    </xdr:from>
    <xdr:to>
      <xdr:col>11</xdr:col>
      <xdr:colOff>359976</xdr:colOff>
      <xdr:row>51</xdr:row>
      <xdr:rowOff>155144</xdr:rowOff>
    </xdr:to>
    <xdr:sp macro="" textlink="">
      <xdr:nvSpPr>
        <xdr:cNvPr id="28" name="TextBox 27">
          <a:extLst>
            <a:ext uri="{FF2B5EF4-FFF2-40B4-BE49-F238E27FC236}">
              <a16:creationId xmlns:a16="http://schemas.microsoft.com/office/drawing/2014/main" id="{CAE3C224-9924-48C5-AA8A-4C16F6A3F5A2}"/>
            </a:ext>
          </a:extLst>
        </xdr:cNvPr>
        <xdr:cNvSpPr txBox="1"/>
      </xdr:nvSpPr>
      <xdr:spPr>
        <a:xfrm>
          <a:off x="5940320" y="9362433"/>
          <a:ext cx="1125256" cy="257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Economic</a:t>
          </a:r>
        </a:p>
        <a:p>
          <a:pPr algn="ctr"/>
          <a:endParaRPr lang="en-US" sz="1100"/>
        </a:p>
      </xdr:txBody>
    </xdr:sp>
    <xdr:clientData/>
  </xdr:twoCellAnchor>
  <xdr:twoCellAnchor>
    <xdr:from>
      <xdr:col>9</xdr:col>
      <xdr:colOff>344467</xdr:colOff>
      <xdr:row>49</xdr:row>
      <xdr:rowOff>75883</xdr:rowOff>
    </xdr:from>
    <xdr:to>
      <xdr:col>11</xdr:col>
      <xdr:colOff>250523</xdr:colOff>
      <xdr:row>50</xdr:row>
      <xdr:rowOff>156571</xdr:rowOff>
    </xdr:to>
    <xdr:sp macro="" textlink="">
      <xdr:nvSpPr>
        <xdr:cNvPr id="29" name="TextBox 28">
          <a:extLst>
            <a:ext uri="{FF2B5EF4-FFF2-40B4-BE49-F238E27FC236}">
              <a16:creationId xmlns:a16="http://schemas.microsoft.com/office/drawing/2014/main" id="{C6CC1EC7-63A7-4ADA-A247-BF562A292AA5}"/>
            </a:ext>
          </a:extLst>
        </xdr:cNvPr>
        <xdr:cNvSpPr txBox="1"/>
      </xdr:nvSpPr>
      <xdr:spPr>
        <a:xfrm>
          <a:off x="5793289" y="9282513"/>
          <a:ext cx="1116905" cy="268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12283B"/>
              </a:solidFill>
            </a:rPr>
            <a:t>90% </a:t>
          </a:r>
          <a:r>
            <a:rPr lang="en-US" sz="1400"/>
            <a:t>of</a:t>
          </a:r>
          <a:endParaRPr lang="en-US" sz="1100"/>
        </a:p>
      </xdr:txBody>
    </xdr:sp>
    <xdr:clientData/>
  </xdr:twoCellAnchor>
  <xdr:twoCellAnchor>
    <xdr:from>
      <xdr:col>5</xdr:col>
      <xdr:colOff>337459</xdr:colOff>
      <xdr:row>33</xdr:row>
      <xdr:rowOff>108857</xdr:rowOff>
    </xdr:from>
    <xdr:to>
      <xdr:col>7</xdr:col>
      <xdr:colOff>283029</xdr:colOff>
      <xdr:row>37</xdr:row>
      <xdr:rowOff>163286</xdr:rowOff>
    </xdr:to>
    <xdr:sp macro="" textlink="">
      <xdr:nvSpPr>
        <xdr:cNvPr id="36" name="TextBox 35">
          <a:extLst>
            <a:ext uri="{FF2B5EF4-FFF2-40B4-BE49-F238E27FC236}">
              <a16:creationId xmlns:a16="http://schemas.microsoft.com/office/drawing/2014/main" id="{7D2153ED-1C54-4E30-894E-D56C2ABB6B33}"/>
            </a:ext>
          </a:extLst>
        </xdr:cNvPr>
        <xdr:cNvSpPr txBox="1"/>
      </xdr:nvSpPr>
      <xdr:spPr>
        <a:xfrm>
          <a:off x="3385459" y="6215743"/>
          <a:ext cx="1164770" cy="794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12283B"/>
              </a:solidFill>
            </a:rPr>
            <a:t>78%</a:t>
          </a:r>
        </a:p>
        <a:p>
          <a:pPr algn="ctr"/>
          <a:r>
            <a:rPr lang="en-US" sz="1100"/>
            <a:t>Europe &amp; </a:t>
          </a:r>
        </a:p>
        <a:p>
          <a:pPr algn="ctr"/>
          <a:r>
            <a:rPr lang="en-US" sz="1100"/>
            <a:t>ASPAC</a:t>
          </a:r>
        </a:p>
        <a:p>
          <a:endParaRPr lang="en-US" sz="1100"/>
        </a:p>
      </xdr:txBody>
    </xdr:sp>
    <xdr:clientData/>
  </xdr:twoCellAnchor>
  <xdr:twoCellAnchor>
    <xdr:from>
      <xdr:col>1</xdr:col>
      <xdr:colOff>40104</xdr:colOff>
      <xdr:row>57</xdr:row>
      <xdr:rowOff>2838</xdr:rowOff>
    </xdr:from>
    <xdr:to>
      <xdr:col>6</xdr:col>
      <xdr:colOff>76199</xdr:colOff>
      <xdr:row>68</xdr:row>
      <xdr:rowOff>21770</xdr:rowOff>
    </xdr:to>
    <xdr:graphicFrame macro="">
      <xdr:nvGraphicFramePr>
        <xdr:cNvPr id="41" name="Chart 40">
          <a:extLst>
            <a:ext uri="{FF2B5EF4-FFF2-40B4-BE49-F238E27FC236}">
              <a16:creationId xmlns:a16="http://schemas.microsoft.com/office/drawing/2014/main" id="{C4244FBC-7560-4ED7-9851-F34617B44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443120</xdr:colOff>
      <xdr:row>57</xdr:row>
      <xdr:rowOff>128377</xdr:rowOff>
    </xdr:from>
    <xdr:to>
      <xdr:col>3</xdr:col>
      <xdr:colOff>352011</xdr:colOff>
      <xdr:row>59</xdr:row>
      <xdr:rowOff>78683</xdr:rowOff>
    </xdr:to>
    <xdr:sp macro="" textlink="">
      <xdr:nvSpPr>
        <xdr:cNvPr id="42" name="TextBox 41">
          <a:extLst>
            <a:ext uri="{FF2B5EF4-FFF2-40B4-BE49-F238E27FC236}">
              <a16:creationId xmlns:a16="http://schemas.microsoft.com/office/drawing/2014/main" id="{24C44BA1-E6A3-4E27-B0D6-EE4A6F061F44}"/>
            </a:ext>
          </a:extLst>
        </xdr:cNvPr>
        <xdr:cNvSpPr txBox="1"/>
      </xdr:nvSpPr>
      <xdr:spPr>
        <a:xfrm>
          <a:off x="1660663" y="10514768"/>
          <a:ext cx="517663" cy="3147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12283B"/>
              </a:solidFill>
            </a:rPr>
            <a:t>58%</a:t>
          </a:r>
          <a:endParaRPr lang="en-US" sz="1050" b="1"/>
        </a:p>
      </xdr:txBody>
    </xdr:sp>
    <xdr:clientData/>
  </xdr:twoCellAnchor>
  <xdr:twoCellAnchor>
    <xdr:from>
      <xdr:col>7</xdr:col>
      <xdr:colOff>1</xdr:colOff>
      <xdr:row>57</xdr:row>
      <xdr:rowOff>13855</xdr:rowOff>
    </xdr:from>
    <xdr:to>
      <xdr:col>12</xdr:col>
      <xdr:colOff>13861</xdr:colOff>
      <xdr:row>68</xdr:row>
      <xdr:rowOff>41565</xdr:rowOff>
    </xdr:to>
    <xdr:graphicFrame macro="">
      <xdr:nvGraphicFramePr>
        <xdr:cNvPr id="43" name="Chart 42">
          <a:extLst>
            <a:ext uri="{FF2B5EF4-FFF2-40B4-BE49-F238E27FC236}">
              <a16:creationId xmlns:a16="http://schemas.microsoft.com/office/drawing/2014/main" id="{6ACD2676-3050-4D65-8DF6-F5D495F85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13312</xdr:colOff>
      <xdr:row>58</xdr:row>
      <xdr:rowOff>104883</xdr:rowOff>
    </xdr:from>
    <xdr:to>
      <xdr:col>9</xdr:col>
      <xdr:colOff>74950</xdr:colOff>
      <xdr:row>58</xdr:row>
      <xdr:rowOff>104883</xdr:rowOff>
    </xdr:to>
    <xdr:cxnSp macro="">
      <xdr:nvCxnSpPr>
        <xdr:cNvPr id="52" name="Straight Connector 51">
          <a:extLst>
            <a:ext uri="{FF2B5EF4-FFF2-40B4-BE49-F238E27FC236}">
              <a16:creationId xmlns:a16="http://schemas.microsoft.com/office/drawing/2014/main" id="{7A9EF939-0047-4017-91B5-46B7F0EF6DCD}"/>
            </a:ext>
          </a:extLst>
        </xdr:cNvPr>
        <xdr:cNvCxnSpPr/>
      </xdr:nvCxnSpPr>
      <xdr:spPr>
        <a:xfrm>
          <a:off x="4878389" y="10728921"/>
          <a:ext cx="669773" cy="0"/>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108284</xdr:colOff>
      <xdr:row>57</xdr:row>
      <xdr:rowOff>141331</xdr:rowOff>
    </xdr:from>
    <xdr:to>
      <xdr:col>8</xdr:col>
      <xdr:colOff>569495</xdr:colOff>
      <xdr:row>59</xdr:row>
      <xdr:rowOff>91637</xdr:rowOff>
    </xdr:to>
    <xdr:sp macro="" textlink="">
      <xdr:nvSpPr>
        <xdr:cNvPr id="54" name="TextBox 53">
          <a:extLst>
            <a:ext uri="{FF2B5EF4-FFF2-40B4-BE49-F238E27FC236}">
              <a16:creationId xmlns:a16="http://schemas.microsoft.com/office/drawing/2014/main" id="{353E16E6-6B00-4E06-890F-1795C27FFB73}"/>
            </a:ext>
          </a:extLst>
        </xdr:cNvPr>
        <xdr:cNvSpPr txBox="1"/>
      </xdr:nvSpPr>
      <xdr:spPr>
        <a:xfrm>
          <a:off x="4985084" y="10729120"/>
          <a:ext cx="461211" cy="319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12283B"/>
              </a:solidFill>
            </a:rPr>
            <a:t>57%</a:t>
          </a:r>
          <a:endParaRPr lang="en-US" sz="1050" b="1"/>
        </a:p>
      </xdr:txBody>
    </xdr:sp>
    <xdr:clientData/>
  </xdr:twoCellAnchor>
  <xdr:twoCellAnchor editAs="oneCell">
    <xdr:from>
      <xdr:col>1</xdr:col>
      <xdr:colOff>3495</xdr:colOff>
      <xdr:row>0</xdr:row>
      <xdr:rowOff>77026</xdr:rowOff>
    </xdr:from>
    <xdr:to>
      <xdr:col>4</xdr:col>
      <xdr:colOff>159803</xdr:colOff>
      <xdr:row>2</xdr:row>
      <xdr:rowOff>95690</xdr:rowOff>
    </xdr:to>
    <xdr:pic>
      <xdr:nvPicPr>
        <xdr:cNvPr id="10" name="Picture 9">
          <a:extLst>
            <a:ext uri="{FF2B5EF4-FFF2-40B4-BE49-F238E27FC236}">
              <a16:creationId xmlns:a16="http://schemas.microsoft.com/office/drawing/2014/main" id="{16908B62-9C26-4093-B28C-F2E6A736F838}"/>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617328" y="77026"/>
          <a:ext cx="1997808" cy="378497"/>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0.60199</cdr:x>
      <cdr:y>0.26305</cdr:y>
    </cdr:from>
    <cdr:to>
      <cdr:x>0.93414</cdr:x>
      <cdr:y>0.58093</cdr:y>
    </cdr:to>
    <cdr:grpSp>
      <cdr:nvGrpSpPr>
        <cdr:cNvPr id="4" name="Group 3">
          <a:extLst xmlns:a="http://schemas.openxmlformats.org/drawingml/2006/main">
            <a:ext uri="{FF2B5EF4-FFF2-40B4-BE49-F238E27FC236}">
              <a16:creationId xmlns:a16="http://schemas.microsoft.com/office/drawing/2014/main" id="{71D1BE5E-D7A6-46B4-B1BA-9B190D186653}"/>
            </a:ext>
          </a:extLst>
        </cdr:cNvPr>
        <cdr:cNvGrpSpPr/>
      </cdr:nvGrpSpPr>
      <cdr:grpSpPr>
        <a:xfrm xmlns:a="http://schemas.openxmlformats.org/drawingml/2006/main">
          <a:off x="4203816" y="544788"/>
          <a:ext cx="2319470" cy="658343"/>
          <a:chOff x="4016297" y="539768"/>
          <a:chExt cx="2215996" cy="652258"/>
        </a:xfrm>
      </cdr:grpSpPr>
      <cdr:sp macro="" textlink="">
        <cdr:nvSpPr>
          <cdr:cNvPr id="2" name="Isosceles Triangle 1">
            <a:extLst xmlns:a="http://schemas.openxmlformats.org/drawingml/2006/main">
              <a:ext uri="{FF2B5EF4-FFF2-40B4-BE49-F238E27FC236}">
                <a16:creationId xmlns:a16="http://schemas.microsoft.com/office/drawing/2014/main" id="{A94A99EB-AA5F-414D-93F2-EE2C32A49254}"/>
              </a:ext>
            </a:extLst>
          </cdr:cNvPr>
          <cdr:cNvSpPr/>
        </cdr:nvSpPr>
        <cdr:spPr>
          <a:xfrm xmlns:a="http://schemas.openxmlformats.org/drawingml/2006/main" rot="10800000">
            <a:off x="6147152" y="1140942"/>
            <a:ext cx="85141" cy="51084"/>
          </a:xfrm>
          <a:prstGeom xmlns:a="http://schemas.openxmlformats.org/drawingml/2006/main" prst="triangle">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3" name="Isosceles Triangle 2">
            <a:extLst xmlns:a="http://schemas.openxmlformats.org/drawingml/2006/main">
              <a:ext uri="{FF2B5EF4-FFF2-40B4-BE49-F238E27FC236}">
                <a16:creationId xmlns:a16="http://schemas.microsoft.com/office/drawing/2014/main" id="{DF8F5614-2619-4C35-91BE-E736FB25B2D1}"/>
              </a:ext>
            </a:extLst>
          </cdr:cNvPr>
          <cdr:cNvSpPr/>
        </cdr:nvSpPr>
        <cdr:spPr>
          <a:xfrm xmlns:a="http://schemas.openxmlformats.org/drawingml/2006/main" rot="10800000">
            <a:off x="4016297" y="539768"/>
            <a:ext cx="85141" cy="51085"/>
          </a:xfrm>
          <a:prstGeom xmlns:a="http://schemas.openxmlformats.org/drawingml/2006/main" prst="triangle">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4.xml><?xml version="1.0" encoding="utf-8"?>
<c:userShapes xmlns:c="http://schemas.openxmlformats.org/drawingml/2006/chart">
  <cdr:relSizeAnchor xmlns:cdr="http://schemas.openxmlformats.org/drawingml/2006/chartDrawing">
    <cdr:from>
      <cdr:x>0.93266</cdr:x>
      <cdr:y>0.31489</cdr:y>
    </cdr:from>
    <cdr:to>
      <cdr:x>0.95981</cdr:x>
      <cdr:y>0.33926</cdr:y>
    </cdr:to>
    <cdr:sp macro="" textlink="">
      <cdr:nvSpPr>
        <cdr:cNvPr id="2" name="Isosceles Triangle 1">
          <a:extLst xmlns:a="http://schemas.openxmlformats.org/drawingml/2006/main">
            <a:ext uri="{FF2B5EF4-FFF2-40B4-BE49-F238E27FC236}">
              <a16:creationId xmlns:a16="http://schemas.microsoft.com/office/drawing/2014/main" id="{C8DD1AF8-5D50-43DF-80C2-14867DD8F99B}"/>
            </a:ext>
          </a:extLst>
        </cdr:cNvPr>
        <cdr:cNvSpPr/>
      </cdr:nvSpPr>
      <cdr:spPr>
        <a:xfrm xmlns:a="http://schemas.openxmlformats.org/drawingml/2006/main" rot="10800000">
          <a:off x="2910909" y="677102"/>
          <a:ext cx="84717" cy="52409"/>
        </a:xfrm>
        <a:prstGeom xmlns:a="http://schemas.openxmlformats.org/drawingml/2006/main" prst="triangle">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0.64838</cdr:x>
      <cdr:y>0.05275</cdr:y>
    </cdr:from>
    <cdr:to>
      <cdr:x>0.67553</cdr:x>
      <cdr:y>0.07712</cdr:y>
    </cdr:to>
    <cdr:sp macro="" textlink="">
      <cdr:nvSpPr>
        <cdr:cNvPr id="3" name="Isosceles Triangle 2">
          <a:extLst xmlns:a="http://schemas.openxmlformats.org/drawingml/2006/main">
            <a:ext uri="{FF2B5EF4-FFF2-40B4-BE49-F238E27FC236}">
              <a16:creationId xmlns:a16="http://schemas.microsoft.com/office/drawing/2014/main" id="{05ED7028-5D0E-44FF-BD4D-7DF399BDBA3A}"/>
            </a:ext>
          </a:extLst>
        </cdr:cNvPr>
        <cdr:cNvSpPr/>
      </cdr:nvSpPr>
      <cdr:spPr>
        <a:xfrm xmlns:a="http://schemas.openxmlformats.org/drawingml/2006/main" rot="10800000">
          <a:off x="2023649" y="113429"/>
          <a:ext cx="84717" cy="52409"/>
        </a:xfrm>
        <a:prstGeom xmlns:a="http://schemas.openxmlformats.org/drawingml/2006/main" prst="triangle">
          <a:avLst/>
        </a:prstGeom>
        <a:solidFill xmlns:a="http://schemas.openxmlformats.org/drawingml/2006/main">
          <a:schemeClr val="accent4"/>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0.93129</cdr:x>
      <cdr:y>0.20033</cdr:y>
    </cdr:from>
    <cdr:to>
      <cdr:x>0.95843</cdr:x>
      <cdr:y>0.22494</cdr:y>
    </cdr:to>
    <cdr:sp macro="" textlink="">
      <cdr:nvSpPr>
        <cdr:cNvPr id="2" name="Isosceles Triangle 1">
          <a:extLst xmlns:a="http://schemas.openxmlformats.org/drawingml/2006/main">
            <a:ext uri="{FF2B5EF4-FFF2-40B4-BE49-F238E27FC236}">
              <a16:creationId xmlns:a16="http://schemas.microsoft.com/office/drawing/2014/main" id="{86127098-9D51-4450-853B-22224988F223}"/>
            </a:ext>
          </a:extLst>
        </cdr:cNvPr>
        <cdr:cNvSpPr/>
      </cdr:nvSpPr>
      <cdr:spPr>
        <a:xfrm xmlns:a="http://schemas.openxmlformats.org/drawingml/2006/main" rot="10800000">
          <a:off x="2848281" y="426581"/>
          <a:ext cx="83017" cy="52409"/>
        </a:xfrm>
        <a:prstGeom xmlns:a="http://schemas.openxmlformats.org/drawingml/2006/main" prst="triangle">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0.64801</cdr:x>
      <cdr:y>0.08268</cdr:y>
    </cdr:from>
    <cdr:to>
      <cdr:x>0.67515</cdr:x>
      <cdr:y>0.10729</cdr:y>
    </cdr:to>
    <cdr:sp macro="" textlink="">
      <cdr:nvSpPr>
        <cdr:cNvPr id="3" name="Isosceles Triangle 2">
          <a:extLst xmlns:a="http://schemas.openxmlformats.org/drawingml/2006/main">
            <a:ext uri="{FF2B5EF4-FFF2-40B4-BE49-F238E27FC236}">
              <a16:creationId xmlns:a16="http://schemas.microsoft.com/office/drawing/2014/main" id="{86127098-9D51-4450-853B-22224988F223}"/>
            </a:ext>
          </a:extLst>
        </cdr:cNvPr>
        <cdr:cNvSpPr/>
      </cdr:nvSpPr>
      <cdr:spPr>
        <a:xfrm xmlns:a="http://schemas.openxmlformats.org/drawingml/2006/main" rot="10800000">
          <a:off x="1981896" y="176060"/>
          <a:ext cx="83017" cy="52409"/>
        </a:xfrm>
        <a:prstGeom xmlns:a="http://schemas.openxmlformats.org/drawingml/2006/main" prst="triangle">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0.20308</cdr:x>
      <cdr:y>0.13983</cdr:y>
    </cdr:from>
    <cdr:to>
      <cdr:x>0.20308</cdr:x>
      <cdr:y>0.34246</cdr:y>
    </cdr:to>
    <cdr:cxnSp macro="">
      <cdr:nvCxnSpPr>
        <cdr:cNvPr id="3" name="Straight Connector 2">
          <a:extLst xmlns:a="http://schemas.openxmlformats.org/drawingml/2006/main">
            <a:ext uri="{FF2B5EF4-FFF2-40B4-BE49-F238E27FC236}">
              <a16:creationId xmlns:a16="http://schemas.microsoft.com/office/drawing/2014/main" id="{B3BDC57E-6333-4570-B6C3-F85A424743FA}"/>
            </a:ext>
          </a:extLst>
        </cdr:cNvPr>
        <cdr:cNvCxnSpPr/>
      </cdr:nvCxnSpPr>
      <cdr:spPr>
        <a:xfrm xmlns:a="http://schemas.openxmlformats.org/drawingml/2006/main" flipV="1">
          <a:off x="633619" y="282912"/>
          <a:ext cx="0" cy="409989"/>
        </a:xfrm>
        <a:prstGeom xmlns:a="http://schemas.openxmlformats.org/drawingml/2006/main" prst="line">
          <a:avLst/>
        </a:prstGeom>
        <a:ln xmlns:a="http://schemas.openxmlformats.org/drawingml/2006/main" w="3175">
          <a:solidFill>
            <a:schemeClr val="tx1">
              <a:lumMod val="50000"/>
              <a:lumOff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0.20441</cdr:x>
      <cdr:y>0.14187</cdr:y>
    </cdr:from>
    <cdr:to>
      <cdr:x>0.63711</cdr:x>
      <cdr:y>0.14187</cdr:y>
    </cdr:to>
    <cdr:cxnSp macro="">
      <cdr:nvCxnSpPr>
        <cdr:cNvPr id="5" name="Straight Connector 4">
          <a:extLst xmlns:a="http://schemas.openxmlformats.org/drawingml/2006/main">
            <a:ext uri="{FF2B5EF4-FFF2-40B4-BE49-F238E27FC236}">
              <a16:creationId xmlns:a16="http://schemas.microsoft.com/office/drawing/2014/main" id="{8B2C3005-E4E4-4FC2-86DB-395AC667CDEB}"/>
            </a:ext>
          </a:extLst>
        </cdr:cNvPr>
        <cdr:cNvCxnSpPr/>
      </cdr:nvCxnSpPr>
      <cdr:spPr>
        <a:xfrm xmlns:a="http://schemas.openxmlformats.org/drawingml/2006/main">
          <a:off x="637761" y="287053"/>
          <a:ext cx="1350065" cy="0"/>
        </a:xfrm>
        <a:prstGeom xmlns:a="http://schemas.openxmlformats.org/drawingml/2006/main" prst="line">
          <a:avLst/>
        </a:prstGeom>
        <a:ln xmlns:a="http://schemas.openxmlformats.org/drawingml/2006/main" w="3175">
          <a:solidFill>
            <a:schemeClr val="tx1">
              <a:lumMod val="50000"/>
              <a:lumOff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0.63711</cdr:x>
      <cdr:y>0.14187</cdr:y>
    </cdr:from>
    <cdr:to>
      <cdr:x>0.63711</cdr:x>
      <cdr:y>0.19509</cdr:y>
    </cdr:to>
    <cdr:cxnSp macro="">
      <cdr:nvCxnSpPr>
        <cdr:cNvPr id="7" name="Straight Connector 6">
          <a:extLst xmlns:a="http://schemas.openxmlformats.org/drawingml/2006/main">
            <a:ext uri="{FF2B5EF4-FFF2-40B4-BE49-F238E27FC236}">
              <a16:creationId xmlns:a16="http://schemas.microsoft.com/office/drawing/2014/main" id="{4EC1D068-02E1-4C52-BF1D-FB4434197E46}"/>
            </a:ext>
          </a:extLst>
        </cdr:cNvPr>
        <cdr:cNvCxnSpPr/>
      </cdr:nvCxnSpPr>
      <cdr:spPr>
        <a:xfrm xmlns:a="http://schemas.openxmlformats.org/drawingml/2006/main">
          <a:off x="1987826" y="287054"/>
          <a:ext cx="0" cy="107674"/>
        </a:xfrm>
        <a:prstGeom xmlns:a="http://schemas.openxmlformats.org/drawingml/2006/main" prst="line">
          <a:avLst/>
        </a:prstGeom>
        <a:ln xmlns:a="http://schemas.openxmlformats.org/drawingml/2006/main" w="3175">
          <a:solidFill>
            <a:schemeClr val="tx1">
              <a:lumMod val="50000"/>
              <a:lumOff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0.20405</cdr:x>
      <cdr:y>0.13462</cdr:y>
    </cdr:from>
    <cdr:to>
      <cdr:x>0.20405</cdr:x>
      <cdr:y>0.32822</cdr:y>
    </cdr:to>
    <cdr:cxnSp macro="">
      <cdr:nvCxnSpPr>
        <cdr:cNvPr id="2" name="Straight Connector 1">
          <a:extLst xmlns:a="http://schemas.openxmlformats.org/drawingml/2006/main">
            <a:ext uri="{FF2B5EF4-FFF2-40B4-BE49-F238E27FC236}">
              <a16:creationId xmlns:a16="http://schemas.microsoft.com/office/drawing/2014/main" id="{37BD3A91-20F3-423D-8929-43D88606105E}"/>
            </a:ext>
          </a:extLst>
        </cdr:cNvPr>
        <cdr:cNvCxnSpPr/>
      </cdr:nvCxnSpPr>
      <cdr:spPr>
        <a:xfrm xmlns:a="http://schemas.openxmlformats.org/drawingml/2006/main" flipV="1">
          <a:off x="623965" y="272399"/>
          <a:ext cx="0" cy="391727"/>
        </a:xfrm>
        <a:prstGeom xmlns:a="http://schemas.openxmlformats.org/drawingml/2006/main" prst="line">
          <a:avLst/>
        </a:prstGeom>
        <a:ln xmlns:a="http://schemas.openxmlformats.org/drawingml/2006/main" w="3175">
          <a:solidFill>
            <a:schemeClr val="tx1">
              <a:lumMod val="50000"/>
              <a:lumOff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0.42245</cdr:x>
      <cdr:y>0.13491</cdr:y>
    </cdr:from>
    <cdr:to>
      <cdr:x>0.42245</cdr:x>
      <cdr:y>0.21529</cdr:y>
    </cdr:to>
    <cdr:cxnSp macro="">
      <cdr:nvCxnSpPr>
        <cdr:cNvPr id="4" name="Straight Connector 3">
          <a:extLst xmlns:a="http://schemas.openxmlformats.org/drawingml/2006/main">
            <a:ext uri="{FF2B5EF4-FFF2-40B4-BE49-F238E27FC236}">
              <a16:creationId xmlns:a16="http://schemas.microsoft.com/office/drawing/2014/main" id="{82A6F64E-E739-47F0-BAA0-9B1310963426}"/>
            </a:ext>
          </a:extLst>
        </cdr:cNvPr>
        <cdr:cNvCxnSpPr/>
      </cdr:nvCxnSpPr>
      <cdr:spPr>
        <a:xfrm xmlns:a="http://schemas.openxmlformats.org/drawingml/2006/main" flipV="1">
          <a:off x="1290382" y="275559"/>
          <a:ext cx="0" cy="164202"/>
        </a:xfrm>
        <a:prstGeom xmlns:a="http://schemas.openxmlformats.org/drawingml/2006/main" prst="line">
          <a:avLst/>
        </a:prstGeom>
        <a:ln xmlns:a="http://schemas.openxmlformats.org/drawingml/2006/main" w="3175">
          <a:solidFill>
            <a:schemeClr val="tx1">
              <a:lumMod val="50000"/>
              <a:lumOff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4</xdr:col>
      <xdr:colOff>17919</xdr:colOff>
      <xdr:row>4</xdr:row>
      <xdr:rowOff>104383</xdr:rowOff>
    </xdr:from>
    <xdr:to>
      <xdr:col>4</xdr:col>
      <xdr:colOff>17919</xdr:colOff>
      <xdr:row>14</xdr:row>
      <xdr:rowOff>151356</xdr:rowOff>
    </xdr:to>
    <xdr:cxnSp macro="">
      <xdr:nvCxnSpPr>
        <xdr:cNvPr id="9" name="Straight Connector 8">
          <a:extLst>
            <a:ext uri="{FF2B5EF4-FFF2-40B4-BE49-F238E27FC236}">
              <a16:creationId xmlns:a16="http://schemas.microsoft.com/office/drawing/2014/main" id="{E06C8242-D7FA-4826-9E7B-E489D4482711}"/>
            </a:ext>
          </a:extLst>
        </xdr:cNvPr>
        <xdr:cNvCxnSpPr/>
      </xdr:nvCxnSpPr>
      <xdr:spPr>
        <a:xfrm>
          <a:off x="2460494" y="835068"/>
          <a:ext cx="0" cy="1873685"/>
        </a:xfrm>
        <a:prstGeom prst="line">
          <a:avLst/>
        </a:prstGeom>
        <a:ln w="952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355600</xdr:colOff>
      <xdr:row>4</xdr:row>
      <xdr:rowOff>73068</xdr:rowOff>
    </xdr:from>
    <xdr:to>
      <xdr:col>5</xdr:col>
      <xdr:colOff>355600</xdr:colOff>
      <xdr:row>14</xdr:row>
      <xdr:rowOff>140918</xdr:rowOff>
    </xdr:to>
    <xdr:cxnSp macro="">
      <xdr:nvCxnSpPr>
        <xdr:cNvPr id="10" name="Straight Connector 9">
          <a:extLst>
            <a:ext uri="{FF2B5EF4-FFF2-40B4-BE49-F238E27FC236}">
              <a16:creationId xmlns:a16="http://schemas.microsoft.com/office/drawing/2014/main" id="{2334CD8E-4AC4-4997-B859-D0FC25F27D15}"/>
            </a:ext>
          </a:extLst>
        </xdr:cNvPr>
        <xdr:cNvCxnSpPr/>
      </xdr:nvCxnSpPr>
      <xdr:spPr>
        <a:xfrm>
          <a:off x="3408819" y="803753"/>
          <a:ext cx="0" cy="1894562"/>
        </a:xfrm>
        <a:prstGeom prst="line">
          <a:avLst/>
        </a:prstGeom>
        <a:ln w="9525">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587626</xdr:colOff>
      <xdr:row>4</xdr:row>
      <xdr:rowOff>82248</xdr:rowOff>
    </xdr:from>
    <xdr:to>
      <xdr:col>6</xdr:col>
      <xdr:colOff>587626</xdr:colOff>
      <xdr:row>14</xdr:row>
      <xdr:rowOff>129221</xdr:rowOff>
    </xdr:to>
    <xdr:cxnSp macro="">
      <xdr:nvCxnSpPr>
        <xdr:cNvPr id="23" name="Straight Connector 22">
          <a:extLst>
            <a:ext uri="{FF2B5EF4-FFF2-40B4-BE49-F238E27FC236}">
              <a16:creationId xmlns:a16="http://schemas.microsoft.com/office/drawing/2014/main" id="{12244309-5801-4E3B-8DE6-D5096170D04F}"/>
            </a:ext>
          </a:extLst>
        </xdr:cNvPr>
        <xdr:cNvCxnSpPr/>
      </xdr:nvCxnSpPr>
      <xdr:spPr>
        <a:xfrm>
          <a:off x="4223192" y="816706"/>
          <a:ext cx="0" cy="1883117"/>
        </a:xfrm>
        <a:prstGeom prst="line">
          <a:avLst/>
        </a:prstGeom>
        <a:ln w="952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369999</xdr:colOff>
      <xdr:row>4</xdr:row>
      <xdr:rowOff>50934</xdr:rowOff>
    </xdr:from>
    <xdr:to>
      <xdr:col>8</xdr:col>
      <xdr:colOff>369999</xdr:colOff>
      <xdr:row>14</xdr:row>
      <xdr:rowOff>118784</xdr:rowOff>
    </xdr:to>
    <xdr:cxnSp macro="">
      <xdr:nvCxnSpPr>
        <xdr:cNvPr id="24" name="Straight Connector 23">
          <a:extLst>
            <a:ext uri="{FF2B5EF4-FFF2-40B4-BE49-F238E27FC236}">
              <a16:creationId xmlns:a16="http://schemas.microsoft.com/office/drawing/2014/main" id="{F6AB67FE-3E88-459B-B38F-F9E7DFBF65F1}"/>
            </a:ext>
          </a:extLst>
        </xdr:cNvPr>
        <xdr:cNvCxnSpPr/>
      </xdr:nvCxnSpPr>
      <xdr:spPr>
        <a:xfrm>
          <a:off x="5217421" y="785392"/>
          <a:ext cx="0" cy="1903994"/>
        </a:xfrm>
        <a:prstGeom prst="line">
          <a:avLst/>
        </a:prstGeom>
        <a:ln w="9525">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501327</xdr:colOff>
      <xdr:row>4</xdr:row>
      <xdr:rowOff>78575</xdr:rowOff>
    </xdr:from>
    <xdr:to>
      <xdr:col>9</xdr:col>
      <xdr:colOff>501327</xdr:colOff>
      <xdr:row>14</xdr:row>
      <xdr:rowOff>125548</xdr:rowOff>
    </xdr:to>
    <xdr:cxnSp macro="">
      <xdr:nvCxnSpPr>
        <xdr:cNvPr id="25" name="Straight Connector 24">
          <a:extLst>
            <a:ext uri="{FF2B5EF4-FFF2-40B4-BE49-F238E27FC236}">
              <a16:creationId xmlns:a16="http://schemas.microsoft.com/office/drawing/2014/main" id="{86647170-77D6-480F-B007-AD5E03B723DD}"/>
            </a:ext>
          </a:extLst>
        </xdr:cNvPr>
        <xdr:cNvCxnSpPr/>
      </xdr:nvCxnSpPr>
      <xdr:spPr>
        <a:xfrm>
          <a:off x="5954676" y="813033"/>
          <a:ext cx="0" cy="1883117"/>
        </a:xfrm>
        <a:prstGeom prst="line">
          <a:avLst/>
        </a:prstGeom>
        <a:ln w="952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586665</xdr:colOff>
      <xdr:row>4</xdr:row>
      <xdr:rowOff>74804</xdr:rowOff>
    </xdr:from>
    <xdr:to>
      <xdr:col>10</xdr:col>
      <xdr:colOff>586665</xdr:colOff>
      <xdr:row>14</xdr:row>
      <xdr:rowOff>142654</xdr:rowOff>
    </xdr:to>
    <xdr:cxnSp macro="">
      <xdr:nvCxnSpPr>
        <xdr:cNvPr id="26" name="Straight Connector 25">
          <a:extLst>
            <a:ext uri="{FF2B5EF4-FFF2-40B4-BE49-F238E27FC236}">
              <a16:creationId xmlns:a16="http://schemas.microsoft.com/office/drawing/2014/main" id="{B7A96F61-EFC3-4F06-A316-6211DF883D8E}"/>
            </a:ext>
          </a:extLst>
        </xdr:cNvPr>
        <xdr:cNvCxnSpPr/>
      </xdr:nvCxnSpPr>
      <xdr:spPr>
        <a:xfrm>
          <a:off x="6645942" y="809262"/>
          <a:ext cx="0" cy="1903994"/>
        </a:xfrm>
        <a:prstGeom prst="line">
          <a:avLst/>
        </a:prstGeom>
        <a:ln w="9525">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17919</xdr:colOff>
      <xdr:row>18</xdr:row>
      <xdr:rowOff>167014</xdr:rowOff>
    </xdr:from>
    <xdr:to>
      <xdr:col>4</xdr:col>
      <xdr:colOff>17919</xdr:colOff>
      <xdr:row>27</xdr:row>
      <xdr:rowOff>146137</xdr:rowOff>
    </xdr:to>
    <xdr:cxnSp macro="">
      <xdr:nvCxnSpPr>
        <xdr:cNvPr id="47" name="Straight Connector 46">
          <a:extLst>
            <a:ext uri="{FF2B5EF4-FFF2-40B4-BE49-F238E27FC236}">
              <a16:creationId xmlns:a16="http://schemas.microsoft.com/office/drawing/2014/main" id="{E1246DA7-B4D3-4B32-AC80-9A8C041C5069}"/>
            </a:ext>
          </a:extLst>
        </xdr:cNvPr>
        <xdr:cNvCxnSpPr/>
      </xdr:nvCxnSpPr>
      <xdr:spPr>
        <a:xfrm>
          <a:off x="2439618" y="3549041"/>
          <a:ext cx="0" cy="1670137"/>
        </a:xfrm>
        <a:prstGeom prst="line">
          <a:avLst/>
        </a:prstGeom>
        <a:ln w="952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355600</xdr:colOff>
      <xdr:row>18</xdr:row>
      <xdr:rowOff>167014</xdr:rowOff>
    </xdr:from>
    <xdr:to>
      <xdr:col>5</xdr:col>
      <xdr:colOff>355600</xdr:colOff>
      <xdr:row>27</xdr:row>
      <xdr:rowOff>155140</xdr:rowOff>
    </xdr:to>
    <xdr:cxnSp macro="">
      <xdr:nvCxnSpPr>
        <xdr:cNvPr id="48" name="Straight Connector 47">
          <a:extLst>
            <a:ext uri="{FF2B5EF4-FFF2-40B4-BE49-F238E27FC236}">
              <a16:creationId xmlns:a16="http://schemas.microsoft.com/office/drawing/2014/main" id="{D11E5B04-BA08-43ED-B13D-649F4C2B07E5}"/>
            </a:ext>
          </a:extLst>
        </xdr:cNvPr>
        <xdr:cNvCxnSpPr/>
      </xdr:nvCxnSpPr>
      <xdr:spPr>
        <a:xfrm>
          <a:off x="3382723" y="3549041"/>
          <a:ext cx="0" cy="1679140"/>
        </a:xfrm>
        <a:prstGeom prst="line">
          <a:avLst/>
        </a:prstGeom>
        <a:ln w="9525">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587626</xdr:colOff>
      <xdr:row>19</xdr:row>
      <xdr:rowOff>10439</xdr:rowOff>
    </xdr:from>
    <xdr:to>
      <xdr:col>6</xdr:col>
      <xdr:colOff>587626</xdr:colOff>
      <xdr:row>27</xdr:row>
      <xdr:rowOff>143443</xdr:rowOff>
    </xdr:to>
    <xdr:cxnSp macro="">
      <xdr:nvCxnSpPr>
        <xdr:cNvPr id="49" name="Straight Connector 48">
          <a:extLst>
            <a:ext uri="{FF2B5EF4-FFF2-40B4-BE49-F238E27FC236}">
              <a16:creationId xmlns:a16="http://schemas.microsoft.com/office/drawing/2014/main" id="{8CD65266-475D-4E85-87E0-C422C722B3CE}"/>
            </a:ext>
          </a:extLst>
        </xdr:cNvPr>
        <xdr:cNvCxnSpPr/>
      </xdr:nvCxnSpPr>
      <xdr:spPr>
        <a:xfrm>
          <a:off x="4220174" y="3580357"/>
          <a:ext cx="0" cy="1636127"/>
        </a:xfrm>
        <a:prstGeom prst="line">
          <a:avLst/>
        </a:prstGeom>
        <a:ln w="952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369999</xdr:colOff>
      <xdr:row>19</xdr:row>
      <xdr:rowOff>52192</xdr:rowOff>
    </xdr:from>
    <xdr:to>
      <xdr:col>8</xdr:col>
      <xdr:colOff>369999</xdr:colOff>
      <xdr:row>27</xdr:row>
      <xdr:rowOff>133006</xdr:rowOff>
    </xdr:to>
    <xdr:cxnSp macro="">
      <xdr:nvCxnSpPr>
        <xdr:cNvPr id="50" name="Straight Connector 49">
          <a:extLst>
            <a:ext uri="{FF2B5EF4-FFF2-40B4-BE49-F238E27FC236}">
              <a16:creationId xmlns:a16="http://schemas.microsoft.com/office/drawing/2014/main" id="{FBFBCD44-F5DB-44BA-AB2F-86EE5234173D}"/>
            </a:ext>
          </a:extLst>
        </xdr:cNvPr>
        <xdr:cNvCxnSpPr/>
      </xdr:nvCxnSpPr>
      <xdr:spPr>
        <a:xfrm>
          <a:off x="5213396" y="3622110"/>
          <a:ext cx="0" cy="1583937"/>
        </a:xfrm>
        <a:prstGeom prst="line">
          <a:avLst/>
        </a:prstGeom>
        <a:ln w="9525">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501327</xdr:colOff>
      <xdr:row>19</xdr:row>
      <xdr:rowOff>62630</xdr:rowOff>
    </xdr:from>
    <xdr:to>
      <xdr:col>9</xdr:col>
      <xdr:colOff>501327</xdr:colOff>
      <xdr:row>27</xdr:row>
      <xdr:rowOff>139770</xdr:rowOff>
    </xdr:to>
    <xdr:cxnSp macro="">
      <xdr:nvCxnSpPr>
        <xdr:cNvPr id="51" name="Straight Connector 50">
          <a:extLst>
            <a:ext uri="{FF2B5EF4-FFF2-40B4-BE49-F238E27FC236}">
              <a16:creationId xmlns:a16="http://schemas.microsoft.com/office/drawing/2014/main" id="{68F6AD87-E6DF-4D9E-8429-12DD22CE9ACA}"/>
            </a:ext>
          </a:extLst>
        </xdr:cNvPr>
        <xdr:cNvCxnSpPr/>
      </xdr:nvCxnSpPr>
      <xdr:spPr>
        <a:xfrm>
          <a:off x="5950149" y="3632548"/>
          <a:ext cx="0" cy="1580263"/>
        </a:xfrm>
        <a:prstGeom prst="line">
          <a:avLst/>
        </a:prstGeom>
        <a:ln w="952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586665</xdr:colOff>
      <xdr:row>19</xdr:row>
      <xdr:rowOff>20877</xdr:rowOff>
    </xdr:from>
    <xdr:to>
      <xdr:col>10</xdr:col>
      <xdr:colOff>586665</xdr:colOff>
      <xdr:row>27</xdr:row>
      <xdr:rowOff>135699</xdr:rowOff>
    </xdr:to>
    <xdr:cxnSp macro="">
      <xdr:nvCxnSpPr>
        <xdr:cNvPr id="52" name="Straight Connector 51">
          <a:extLst>
            <a:ext uri="{FF2B5EF4-FFF2-40B4-BE49-F238E27FC236}">
              <a16:creationId xmlns:a16="http://schemas.microsoft.com/office/drawing/2014/main" id="{8A721E42-C670-4955-9A5D-E29C2EA33409}"/>
            </a:ext>
          </a:extLst>
        </xdr:cNvPr>
        <xdr:cNvCxnSpPr/>
      </xdr:nvCxnSpPr>
      <xdr:spPr>
        <a:xfrm>
          <a:off x="6640912" y="3590795"/>
          <a:ext cx="0" cy="1617945"/>
        </a:xfrm>
        <a:prstGeom prst="line">
          <a:avLst/>
        </a:prstGeom>
        <a:ln w="9525">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546100</xdr:colOff>
      <xdr:row>5</xdr:row>
      <xdr:rowOff>50800</xdr:rowOff>
    </xdr:from>
    <xdr:to>
      <xdr:col>12</xdr:col>
      <xdr:colOff>12700</xdr:colOff>
      <xdr:row>18</xdr:row>
      <xdr:rowOff>152400</xdr:rowOff>
    </xdr:to>
    <xdr:graphicFrame macro="">
      <xdr:nvGraphicFramePr>
        <xdr:cNvPr id="2" name="Chart 1">
          <a:extLst>
            <a:ext uri="{FF2B5EF4-FFF2-40B4-BE49-F238E27FC236}">
              <a16:creationId xmlns:a16="http://schemas.microsoft.com/office/drawing/2014/main" id="{34452BFD-96BB-41BF-8A40-27933D99E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167012</xdr:colOff>
      <xdr:row>6</xdr:row>
      <xdr:rowOff>76200</xdr:rowOff>
    </xdr:from>
    <xdr:to>
      <xdr:col>6</xdr:col>
      <xdr:colOff>396656</xdr:colOff>
      <xdr:row>15</xdr:row>
      <xdr:rowOff>0</xdr:rowOff>
    </xdr:to>
    <xdr:sp macro="" textlink="">
      <xdr:nvSpPr>
        <xdr:cNvPr id="4" name="Rectangle 3">
          <a:extLst>
            <a:ext uri="{FF2B5EF4-FFF2-40B4-BE49-F238E27FC236}">
              <a16:creationId xmlns:a16="http://schemas.microsoft.com/office/drawing/2014/main" id="{E0C71BCD-76CD-4430-A443-75E697D72B74}"/>
            </a:ext>
          </a:extLst>
        </xdr:cNvPr>
        <xdr:cNvSpPr/>
      </xdr:nvSpPr>
      <xdr:spPr>
        <a:xfrm flipH="1">
          <a:off x="3799560" y="1203542"/>
          <a:ext cx="229644" cy="16148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104382</xdr:colOff>
      <xdr:row>6</xdr:row>
      <xdr:rowOff>76200</xdr:rowOff>
    </xdr:from>
    <xdr:to>
      <xdr:col>9</xdr:col>
      <xdr:colOff>281835</xdr:colOff>
      <xdr:row>15</xdr:row>
      <xdr:rowOff>0</xdr:rowOff>
    </xdr:to>
    <xdr:sp macro="" textlink="">
      <xdr:nvSpPr>
        <xdr:cNvPr id="6" name="Rectangle 5">
          <a:extLst>
            <a:ext uri="{FF2B5EF4-FFF2-40B4-BE49-F238E27FC236}">
              <a16:creationId xmlns:a16="http://schemas.microsoft.com/office/drawing/2014/main" id="{EDFB70DE-83DF-4131-82E1-5AEAA9C482BD}"/>
            </a:ext>
          </a:extLst>
        </xdr:cNvPr>
        <xdr:cNvSpPr/>
      </xdr:nvSpPr>
      <xdr:spPr>
        <a:xfrm flipH="1">
          <a:off x="5553204" y="1203542"/>
          <a:ext cx="177453" cy="16148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271919</xdr:colOff>
      <xdr:row>6</xdr:row>
      <xdr:rowOff>101600</xdr:rowOff>
    </xdr:from>
    <xdr:to>
      <xdr:col>3</xdr:col>
      <xdr:colOff>398919</xdr:colOff>
      <xdr:row>15</xdr:row>
      <xdr:rowOff>25400</xdr:rowOff>
    </xdr:to>
    <xdr:sp macro="" textlink="">
      <xdr:nvSpPr>
        <xdr:cNvPr id="7" name="Rectangle 6">
          <a:extLst>
            <a:ext uri="{FF2B5EF4-FFF2-40B4-BE49-F238E27FC236}">
              <a16:creationId xmlns:a16="http://schemas.microsoft.com/office/drawing/2014/main" id="{6B44C88E-F7D3-4153-BE71-9C17A2E69653}"/>
            </a:ext>
          </a:extLst>
        </xdr:cNvPr>
        <xdr:cNvSpPr/>
      </xdr:nvSpPr>
      <xdr:spPr>
        <a:xfrm flipH="1">
          <a:off x="2103851" y="1197627"/>
          <a:ext cx="127000" cy="156784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220334</xdr:colOff>
      <xdr:row>4</xdr:row>
      <xdr:rowOff>18360</xdr:rowOff>
    </xdr:from>
    <xdr:to>
      <xdr:col>6</xdr:col>
      <xdr:colOff>156069</xdr:colOff>
      <xdr:row>5</xdr:row>
      <xdr:rowOff>64265</xdr:rowOff>
    </xdr:to>
    <xdr:sp macro="" textlink="">
      <xdr:nvSpPr>
        <xdr:cNvPr id="18" name="TextBox 17">
          <a:extLst>
            <a:ext uri="{FF2B5EF4-FFF2-40B4-BE49-F238E27FC236}">
              <a16:creationId xmlns:a16="http://schemas.microsoft.com/office/drawing/2014/main" id="{7F5B6F45-E005-48B4-AE0F-61D564495DF5}"/>
            </a:ext>
          </a:extLst>
        </xdr:cNvPr>
        <xdr:cNvSpPr txBox="1"/>
      </xdr:nvSpPr>
      <xdr:spPr>
        <a:xfrm>
          <a:off x="2038117" y="752818"/>
          <a:ext cx="1753518" cy="2295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Value</a:t>
          </a:r>
          <a:r>
            <a:rPr lang="en-US" sz="1200" b="1" baseline="0"/>
            <a:t> for Money</a:t>
          </a:r>
        </a:p>
        <a:p>
          <a:pPr algn="ctr"/>
          <a:endParaRPr lang="en-US" sz="1200" b="1"/>
        </a:p>
      </xdr:txBody>
    </xdr:sp>
    <xdr:clientData/>
  </xdr:twoCellAnchor>
  <xdr:twoCellAnchor>
    <xdr:from>
      <xdr:col>3</xdr:col>
      <xdr:colOff>422314</xdr:colOff>
      <xdr:row>5</xdr:row>
      <xdr:rowOff>44646</xdr:rowOff>
    </xdr:from>
    <xdr:to>
      <xdr:col>4</xdr:col>
      <xdr:colOff>247880</xdr:colOff>
      <xdr:row>6</xdr:row>
      <xdr:rowOff>154815</xdr:rowOff>
    </xdr:to>
    <xdr:sp macro="" textlink="">
      <xdr:nvSpPr>
        <xdr:cNvPr id="19" name="TextBox 18">
          <a:extLst>
            <a:ext uri="{FF2B5EF4-FFF2-40B4-BE49-F238E27FC236}">
              <a16:creationId xmlns:a16="http://schemas.microsoft.com/office/drawing/2014/main" id="{6CD3674D-75B0-4C35-BDF2-2CBC91EBF7E0}"/>
            </a:ext>
          </a:extLst>
        </xdr:cNvPr>
        <xdr:cNvSpPr txBox="1"/>
      </xdr:nvSpPr>
      <xdr:spPr>
        <a:xfrm>
          <a:off x="2238588" y="984098"/>
          <a:ext cx="430991" cy="298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FF0000"/>
              </a:solidFill>
            </a:rPr>
            <a:t>7.5</a:t>
          </a:r>
        </a:p>
      </xdr:txBody>
    </xdr:sp>
    <xdr:clientData/>
  </xdr:twoCellAnchor>
  <xdr:twoCellAnchor>
    <xdr:from>
      <xdr:col>5</xdr:col>
      <xdr:colOff>134038</xdr:colOff>
      <xdr:row>5</xdr:row>
      <xdr:rowOff>51412</xdr:rowOff>
    </xdr:from>
    <xdr:to>
      <xdr:col>5</xdr:col>
      <xdr:colOff>565532</xdr:colOff>
      <xdr:row>6</xdr:row>
      <xdr:rowOff>161581</xdr:rowOff>
    </xdr:to>
    <xdr:sp macro="" textlink="">
      <xdr:nvSpPr>
        <xdr:cNvPr id="20" name="TextBox 19">
          <a:extLst>
            <a:ext uri="{FF2B5EF4-FFF2-40B4-BE49-F238E27FC236}">
              <a16:creationId xmlns:a16="http://schemas.microsoft.com/office/drawing/2014/main" id="{DAD4AD0E-42F8-4653-8344-4D506F78AC45}"/>
            </a:ext>
          </a:extLst>
        </xdr:cNvPr>
        <xdr:cNvSpPr txBox="1"/>
      </xdr:nvSpPr>
      <xdr:spPr>
        <a:xfrm>
          <a:off x="3163677" y="969484"/>
          <a:ext cx="431494" cy="2937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00B050"/>
              </a:solidFill>
            </a:rPr>
            <a:t>8.6</a:t>
          </a:r>
        </a:p>
      </xdr:txBody>
    </xdr:sp>
    <xdr:clientData/>
  </xdr:twoCellAnchor>
  <xdr:twoCellAnchor>
    <xdr:from>
      <xdr:col>6</xdr:col>
      <xdr:colOff>207477</xdr:colOff>
      <xdr:row>4</xdr:row>
      <xdr:rowOff>14687</xdr:rowOff>
    </xdr:from>
    <xdr:to>
      <xdr:col>9</xdr:col>
      <xdr:colOff>143212</xdr:colOff>
      <xdr:row>5</xdr:row>
      <xdr:rowOff>60592</xdr:rowOff>
    </xdr:to>
    <xdr:sp macro="" textlink="">
      <xdr:nvSpPr>
        <xdr:cNvPr id="21" name="TextBox 20">
          <a:extLst>
            <a:ext uri="{FF2B5EF4-FFF2-40B4-BE49-F238E27FC236}">
              <a16:creationId xmlns:a16="http://schemas.microsoft.com/office/drawing/2014/main" id="{6669A9D7-558D-4C18-90D5-1622FA0860C5}"/>
            </a:ext>
          </a:extLst>
        </xdr:cNvPr>
        <xdr:cNvSpPr txBox="1"/>
      </xdr:nvSpPr>
      <xdr:spPr>
        <a:xfrm>
          <a:off x="3843043" y="749145"/>
          <a:ext cx="1753518" cy="22951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Facilities</a:t>
          </a:r>
          <a:endParaRPr lang="en-US" sz="1200" b="1" baseline="0"/>
        </a:p>
        <a:p>
          <a:pPr algn="ctr"/>
          <a:endParaRPr lang="en-US" sz="1200" b="1"/>
        </a:p>
      </xdr:txBody>
    </xdr:sp>
    <xdr:clientData/>
  </xdr:twoCellAnchor>
  <xdr:twoCellAnchor>
    <xdr:from>
      <xdr:col>9</xdr:col>
      <xdr:colOff>201974</xdr:colOff>
      <xdr:row>4</xdr:row>
      <xdr:rowOff>20196</xdr:rowOff>
    </xdr:from>
    <xdr:to>
      <xdr:col>11</xdr:col>
      <xdr:colOff>275419</xdr:colOff>
      <xdr:row>5</xdr:row>
      <xdr:rowOff>110169</xdr:rowOff>
    </xdr:to>
    <xdr:sp macro="" textlink="">
      <xdr:nvSpPr>
        <xdr:cNvPr id="22" name="TextBox 21">
          <a:extLst>
            <a:ext uri="{FF2B5EF4-FFF2-40B4-BE49-F238E27FC236}">
              <a16:creationId xmlns:a16="http://schemas.microsoft.com/office/drawing/2014/main" id="{BFE61DB4-0908-4286-8AAD-397C283C1D50}"/>
            </a:ext>
          </a:extLst>
        </xdr:cNvPr>
        <xdr:cNvSpPr txBox="1"/>
      </xdr:nvSpPr>
      <xdr:spPr>
        <a:xfrm>
          <a:off x="5655323" y="754654"/>
          <a:ext cx="1285301" cy="27358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Staff</a:t>
          </a:r>
          <a:endParaRPr lang="en-US" sz="1200" b="1" baseline="0"/>
        </a:p>
        <a:p>
          <a:pPr algn="ctr"/>
          <a:endParaRPr lang="en-US" sz="1200" b="1"/>
        </a:p>
      </xdr:txBody>
    </xdr:sp>
    <xdr:clientData/>
  </xdr:twoCellAnchor>
  <xdr:twoCellAnchor>
    <xdr:from>
      <xdr:col>6</xdr:col>
      <xdr:colOff>372738</xdr:colOff>
      <xdr:row>5</xdr:row>
      <xdr:rowOff>23869</xdr:rowOff>
    </xdr:from>
    <xdr:to>
      <xdr:col>7</xdr:col>
      <xdr:colOff>198304</xdr:colOff>
      <xdr:row>6</xdr:row>
      <xdr:rowOff>134038</xdr:rowOff>
    </xdr:to>
    <xdr:sp macro="" textlink="">
      <xdr:nvSpPr>
        <xdr:cNvPr id="27" name="TextBox 26">
          <a:extLst>
            <a:ext uri="{FF2B5EF4-FFF2-40B4-BE49-F238E27FC236}">
              <a16:creationId xmlns:a16="http://schemas.microsoft.com/office/drawing/2014/main" id="{1EB0AB16-D5F0-4EE8-8F20-A860E2504B51}"/>
            </a:ext>
          </a:extLst>
        </xdr:cNvPr>
        <xdr:cNvSpPr txBox="1"/>
      </xdr:nvSpPr>
      <xdr:spPr>
        <a:xfrm>
          <a:off x="4008304" y="941941"/>
          <a:ext cx="431494" cy="2937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FF0000"/>
              </a:solidFill>
            </a:rPr>
            <a:t>7.3</a:t>
          </a:r>
        </a:p>
      </xdr:txBody>
    </xdr:sp>
    <xdr:clientData/>
  </xdr:twoCellAnchor>
  <xdr:twoCellAnchor>
    <xdr:from>
      <xdr:col>8</xdr:col>
      <xdr:colOff>148728</xdr:colOff>
      <xdr:row>5</xdr:row>
      <xdr:rowOff>29378</xdr:rowOff>
    </xdr:from>
    <xdr:to>
      <xdr:col>8</xdr:col>
      <xdr:colOff>580222</xdr:colOff>
      <xdr:row>6</xdr:row>
      <xdr:rowOff>82626</xdr:rowOff>
    </xdr:to>
    <xdr:sp macro="" textlink="">
      <xdr:nvSpPr>
        <xdr:cNvPr id="28" name="TextBox 27">
          <a:extLst>
            <a:ext uri="{FF2B5EF4-FFF2-40B4-BE49-F238E27FC236}">
              <a16:creationId xmlns:a16="http://schemas.microsoft.com/office/drawing/2014/main" id="{7AEF04C8-73B8-40F5-874F-185C2F346612}"/>
            </a:ext>
          </a:extLst>
        </xdr:cNvPr>
        <xdr:cNvSpPr txBox="1"/>
      </xdr:nvSpPr>
      <xdr:spPr>
        <a:xfrm>
          <a:off x="4996150" y="947450"/>
          <a:ext cx="431494" cy="2368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00B050"/>
              </a:solidFill>
            </a:rPr>
            <a:t>8.8</a:t>
          </a:r>
        </a:p>
      </xdr:txBody>
    </xdr:sp>
    <xdr:clientData/>
  </xdr:twoCellAnchor>
  <xdr:twoCellAnchor>
    <xdr:from>
      <xdr:col>10</xdr:col>
      <xdr:colOff>374575</xdr:colOff>
      <xdr:row>5</xdr:row>
      <xdr:rowOff>25706</xdr:rowOff>
    </xdr:from>
    <xdr:to>
      <xdr:col>11</xdr:col>
      <xdr:colOff>200141</xdr:colOff>
      <xdr:row>6</xdr:row>
      <xdr:rowOff>78954</xdr:rowOff>
    </xdr:to>
    <xdr:sp macro="" textlink="">
      <xdr:nvSpPr>
        <xdr:cNvPr id="29" name="TextBox 28">
          <a:extLst>
            <a:ext uri="{FF2B5EF4-FFF2-40B4-BE49-F238E27FC236}">
              <a16:creationId xmlns:a16="http://schemas.microsoft.com/office/drawing/2014/main" id="{B6F34F91-714B-4CB8-B1BA-F18D3542399E}"/>
            </a:ext>
          </a:extLst>
        </xdr:cNvPr>
        <xdr:cNvSpPr txBox="1"/>
      </xdr:nvSpPr>
      <xdr:spPr>
        <a:xfrm>
          <a:off x="6433852" y="943778"/>
          <a:ext cx="431494" cy="2368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00B050"/>
              </a:solidFill>
            </a:rPr>
            <a:t>9.1</a:t>
          </a:r>
        </a:p>
      </xdr:txBody>
    </xdr:sp>
    <xdr:clientData/>
  </xdr:twoCellAnchor>
  <xdr:twoCellAnchor>
    <xdr:from>
      <xdr:col>9</xdr:col>
      <xdr:colOff>277258</xdr:colOff>
      <xdr:row>5</xdr:row>
      <xdr:rowOff>29377</xdr:rowOff>
    </xdr:from>
    <xdr:to>
      <xdr:col>10</xdr:col>
      <xdr:colOff>102824</xdr:colOff>
      <xdr:row>6</xdr:row>
      <xdr:rowOff>139546</xdr:rowOff>
    </xdr:to>
    <xdr:sp macro="" textlink="">
      <xdr:nvSpPr>
        <xdr:cNvPr id="30" name="TextBox 29">
          <a:extLst>
            <a:ext uri="{FF2B5EF4-FFF2-40B4-BE49-F238E27FC236}">
              <a16:creationId xmlns:a16="http://schemas.microsoft.com/office/drawing/2014/main" id="{27191978-6374-4529-A9BE-922C55FA8E3B}"/>
            </a:ext>
          </a:extLst>
        </xdr:cNvPr>
        <xdr:cNvSpPr txBox="1"/>
      </xdr:nvSpPr>
      <xdr:spPr>
        <a:xfrm>
          <a:off x="5730607" y="947449"/>
          <a:ext cx="431494" cy="2937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FF0000"/>
              </a:solidFill>
            </a:rPr>
            <a:t>7.4</a:t>
          </a:r>
        </a:p>
      </xdr:txBody>
    </xdr:sp>
    <xdr:clientData/>
  </xdr:twoCellAnchor>
  <xdr:twoCellAnchor>
    <xdr:from>
      <xdr:col>1</xdr:col>
      <xdr:colOff>165252</xdr:colOff>
      <xdr:row>4</xdr:row>
      <xdr:rowOff>14688</xdr:rowOff>
    </xdr:from>
    <xdr:to>
      <xdr:col>3</xdr:col>
      <xdr:colOff>317650</xdr:colOff>
      <xdr:row>5</xdr:row>
      <xdr:rowOff>55085</xdr:rowOff>
    </xdr:to>
    <xdr:sp macro="" textlink="">
      <xdr:nvSpPr>
        <xdr:cNvPr id="32" name="TextBox 31">
          <a:extLst>
            <a:ext uri="{FF2B5EF4-FFF2-40B4-BE49-F238E27FC236}">
              <a16:creationId xmlns:a16="http://schemas.microsoft.com/office/drawing/2014/main" id="{7C58A6B8-DA56-4CE0-AED1-6DDB2849EF2A}"/>
            </a:ext>
          </a:extLst>
        </xdr:cNvPr>
        <xdr:cNvSpPr txBox="1"/>
      </xdr:nvSpPr>
      <xdr:spPr>
        <a:xfrm>
          <a:off x="771180" y="749146"/>
          <a:ext cx="1364253" cy="224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t>Overall Score</a:t>
          </a:r>
        </a:p>
        <a:p>
          <a:pPr algn="r"/>
          <a:endParaRPr lang="en-US" sz="1200" b="1" baseline="0"/>
        </a:p>
        <a:p>
          <a:pPr algn="r"/>
          <a:endParaRPr lang="en-US" sz="1200" b="1"/>
        </a:p>
      </xdr:txBody>
    </xdr:sp>
    <xdr:clientData/>
  </xdr:twoCellAnchor>
  <xdr:twoCellAnchor>
    <xdr:from>
      <xdr:col>1</xdr:col>
      <xdr:colOff>169345</xdr:colOff>
      <xdr:row>6</xdr:row>
      <xdr:rowOff>82626</xdr:rowOff>
    </xdr:from>
    <xdr:to>
      <xdr:col>3</xdr:col>
      <xdr:colOff>50499</xdr:colOff>
      <xdr:row>7</xdr:row>
      <xdr:rowOff>128530</xdr:rowOff>
    </xdr:to>
    <xdr:sp macro="" textlink="">
      <xdr:nvSpPr>
        <xdr:cNvPr id="33" name="TextBox 32">
          <a:extLst>
            <a:ext uri="{FF2B5EF4-FFF2-40B4-BE49-F238E27FC236}">
              <a16:creationId xmlns:a16="http://schemas.microsoft.com/office/drawing/2014/main" id="{AB501D1F-2BE8-46C3-92A2-0F99B2AB212D}"/>
            </a:ext>
          </a:extLst>
        </xdr:cNvPr>
        <xdr:cNvSpPr txBox="1"/>
      </xdr:nvSpPr>
      <xdr:spPr>
        <a:xfrm>
          <a:off x="782662" y="1207041"/>
          <a:ext cx="1107788" cy="231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North</a:t>
          </a:r>
          <a:r>
            <a:rPr lang="en-US" sz="1100" baseline="0"/>
            <a:t> Europe</a:t>
          </a:r>
          <a:endParaRPr lang="en-US" sz="1100"/>
        </a:p>
      </xdr:txBody>
    </xdr:sp>
    <xdr:clientData/>
  </xdr:twoCellAnchor>
  <xdr:twoCellAnchor>
    <xdr:from>
      <xdr:col>1</xdr:col>
      <xdr:colOff>174853</xdr:colOff>
      <xdr:row>11</xdr:row>
      <xdr:rowOff>86879</xdr:rowOff>
    </xdr:from>
    <xdr:to>
      <xdr:col>3</xdr:col>
      <xdr:colOff>56007</xdr:colOff>
      <xdr:row>12</xdr:row>
      <xdr:rowOff>132783</xdr:rowOff>
    </xdr:to>
    <xdr:sp macro="" textlink="">
      <xdr:nvSpPr>
        <xdr:cNvPr id="35" name="TextBox 34">
          <a:extLst>
            <a:ext uri="{FF2B5EF4-FFF2-40B4-BE49-F238E27FC236}">
              <a16:creationId xmlns:a16="http://schemas.microsoft.com/office/drawing/2014/main" id="{86EE1A58-9245-4399-BB71-F51EC7ACEEEB}"/>
            </a:ext>
          </a:extLst>
        </xdr:cNvPr>
        <xdr:cNvSpPr txBox="1"/>
      </xdr:nvSpPr>
      <xdr:spPr>
        <a:xfrm>
          <a:off x="788170" y="2140562"/>
          <a:ext cx="1107788" cy="231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North</a:t>
          </a:r>
          <a:r>
            <a:rPr lang="en-US" sz="1100" baseline="0"/>
            <a:t> Europe</a:t>
          </a:r>
          <a:endParaRPr lang="en-US" sz="1100"/>
        </a:p>
      </xdr:txBody>
    </xdr:sp>
    <xdr:clientData/>
  </xdr:twoCellAnchor>
  <xdr:twoCellAnchor>
    <xdr:from>
      <xdr:col>1</xdr:col>
      <xdr:colOff>174853</xdr:colOff>
      <xdr:row>9</xdr:row>
      <xdr:rowOff>2997</xdr:rowOff>
    </xdr:from>
    <xdr:to>
      <xdr:col>3</xdr:col>
      <xdr:colOff>56007</xdr:colOff>
      <xdr:row>10</xdr:row>
      <xdr:rowOff>48900</xdr:rowOff>
    </xdr:to>
    <xdr:sp macro="" textlink="">
      <xdr:nvSpPr>
        <xdr:cNvPr id="36" name="TextBox 35">
          <a:extLst>
            <a:ext uri="{FF2B5EF4-FFF2-40B4-BE49-F238E27FC236}">
              <a16:creationId xmlns:a16="http://schemas.microsoft.com/office/drawing/2014/main" id="{60E84007-E341-4BBE-8DA5-66B9723EEEE4}"/>
            </a:ext>
          </a:extLst>
        </xdr:cNvPr>
        <xdr:cNvSpPr txBox="1"/>
      </xdr:nvSpPr>
      <xdr:spPr>
        <a:xfrm>
          <a:off x="788170" y="1684973"/>
          <a:ext cx="1107788" cy="231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S</a:t>
          </a:r>
          <a:r>
            <a:rPr lang="en-US" sz="1100" baseline="0"/>
            <a:t>-East Asia</a:t>
          </a:r>
        </a:p>
        <a:p>
          <a:pPr algn="r"/>
          <a:endParaRPr lang="en-US" sz="1100"/>
        </a:p>
      </xdr:txBody>
    </xdr:sp>
    <xdr:clientData/>
  </xdr:twoCellAnchor>
  <xdr:twoCellAnchor>
    <xdr:from>
      <xdr:col>1</xdr:col>
      <xdr:colOff>180361</xdr:colOff>
      <xdr:row>13</xdr:row>
      <xdr:rowOff>178787</xdr:rowOff>
    </xdr:from>
    <xdr:to>
      <xdr:col>3</xdr:col>
      <xdr:colOff>61515</xdr:colOff>
      <xdr:row>15</xdr:row>
      <xdr:rowOff>41076</xdr:rowOff>
    </xdr:to>
    <xdr:sp macro="" textlink="">
      <xdr:nvSpPr>
        <xdr:cNvPr id="37" name="TextBox 36">
          <a:extLst>
            <a:ext uri="{FF2B5EF4-FFF2-40B4-BE49-F238E27FC236}">
              <a16:creationId xmlns:a16="http://schemas.microsoft.com/office/drawing/2014/main" id="{E709856C-E70E-4943-BB7A-114EE0773E3C}"/>
            </a:ext>
          </a:extLst>
        </xdr:cNvPr>
        <xdr:cNvSpPr txBox="1"/>
      </xdr:nvSpPr>
      <xdr:spPr>
        <a:xfrm>
          <a:off x="793678" y="2604177"/>
          <a:ext cx="1107788" cy="233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S</a:t>
          </a:r>
          <a:r>
            <a:rPr lang="en-US" sz="1100" baseline="0"/>
            <a:t>-East Asia</a:t>
          </a:r>
        </a:p>
        <a:p>
          <a:pPr algn="r"/>
          <a:endParaRPr lang="en-US" sz="1100"/>
        </a:p>
      </xdr:txBody>
    </xdr:sp>
    <xdr:clientData/>
  </xdr:twoCellAnchor>
  <xdr:twoCellAnchor editAs="oneCell">
    <xdr:from>
      <xdr:col>1</xdr:col>
      <xdr:colOff>83508</xdr:colOff>
      <xdr:row>6</xdr:row>
      <xdr:rowOff>31314</xdr:rowOff>
    </xdr:from>
    <xdr:to>
      <xdr:col>1</xdr:col>
      <xdr:colOff>331878</xdr:colOff>
      <xdr:row>7</xdr:row>
      <xdr:rowOff>135697</xdr:rowOff>
    </xdr:to>
    <xdr:pic>
      <xdr:nvPicPr>
        <xdr:cNvPr id="41" name="Picture 40">
          <a:extLst>
            <a:ext uri="{FF2B5EF4-FFF2-40B4-BE49-F238E27FC236}">
              <a16:creationId xmlns:a16="http://schemas.microsoft.com/office/drawing/2014/main" id="{E5A89626-DC6F-4C06-AF38-F6EDF42C5D3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692280" y="1132901"/>
          <a:ext cx="248370" cy="286600"/>
        </a:xfrm>
        <a:prstGeom prst="rect">
          <a:avLst/>
        </a:prstGeom>
      </xdr:spPr>
    </xdr:pic>
    <xdr:clientData/>
  </xdr:twoCellAnchor>
  <xdr:twoCellAnchor editAs="oneCell">
    <xdr:from>
      <xdr:col>1</xdr:col>
      <xdr:colOff>89771</xdr:colOff>
      <xdr:row>8</xdr:row>
      <xdr:rowOff>131520</xdr:rowOff>
    </xdr:from>
    <xdr:to>
      <xdr:col>1</xdr:col>
      <xdr:colOff>338141</xdr:colOff>
      <xdr:row>10</xdr:row>
      <xdr:rowOff>48013</xdr:rowOff>
    </xdr:to>
    <xdr:pic>
      <xdr:nvPicPr>
        <xdr:cNvPr id="42" name="Picture 41">
          <a:extLst>
            <a:ext uri="{FF2B5EF4-FFF2-40B4-BE49-F238E27FC236}">
              <a16:creationId xmlns:a16="http://schemas.microsoft.com/office/drawing/2014/main" id="{A49F4D59-C57E-43A8-9B0C-B877164975BC}"/>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698543" y="1597542"/>
          <a:ext cx="248370" cy="280928"/>
        </a:xfrm>
        <a:prstGeom prst="rect">
          <a:avLst/>
        </a:prstGeom>
      </xdr:spPr>
    </xdr:pic>
    <xdr:clientData/>
  </xdr:twoCellAnchor>
  <xdr:twoCellAnchor editAs="oneCell">
    <xdr:from>
      <xdr:col>0</xdr:col>
      <xdr:colOff>574112</xdr:colOff>
      <xdr:row>11</xdr:row>
      <xdr:rowOff>104383</xdr:rowOff>
    </xdr:from>
    <xdr:to>
      <xdr:col>1</xdr:col>
      <xdr:colOff>495143</xdr:colOff>
      <xdr:row>12</xdr:row>
      <xdr:rowOff>135699</xdr:rowOff>
    </xdr:to>
    <xdr:pic>
      <xdr:nvPicPr>
        <xdr:cNvPr id="44" name="Picture 43">
          <a:extLst>
            <a:ext uri="{FF2B5EF4-FFF2-40B4-BE49-F238E27FC236}">
              <a16:creationId xmlns:a16="http://schemas.microsoft.com/office/drawing/2014/main" id="{690DB5DF-92E7-4BF5-8D8A-10CE59B6F9FD}"/>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574112" y="2117057"/>
          <a:ext cx="529803" cy="213533"/>
        </a:xfrm>
        <a:prstGeom prst="rect">
          <a:avLst/>
        </a:prstGeom>
      </xdr:spPr>
    </xdr:pic>
    <xdr:clientData/>
  </xdr:twoCellAnchor>
  <xdr:twoCellAnchor editAs="oneCell">
    <xdr:from>
      <xdr:col>0</xdr:col>
      <xdr:colOff>569937</xdr:colOff>
      <xdr:row>13</xdr:row>
      <xdr:rowOff>173276</xdr:rowOff>
    </xdr:from>
    <xdr:to>
      <xdr:col>1</xdr:col>
      <xdr:colOff>490968</xdr:colOff>
      <xdr:row>15</xdr:row>
      <xdr:rowOff>16701</xdr:rowOff>
    </xdr:to>
    <xdr:pic>
      <xdr:nvPicPr>
        <xdr:cNvPr id="45" name="Picture 44">
          <a:extLst>
            <a:ext uri="{FF2B5EF4-FFF2-40B4-BE49-F238E27FC236}">
              <a16:creationId xmlns:a16="http://schemas.microsoft.com/office/drawing/2014/main" id="{004E20DC-5367-4910-B8A2-396E082B3149}"/>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569937" y="2550385"/>
          <a:ext cx="529803" cy="207859"/>
        </a:xfrm>
        <a:prstGeom prst="rect">
          <a:avLst/>
        </a:prstGeom>
      </xdr:spPr>
    </xdr:pic>
    <xdr:clientData/>
  </xdr:twoCellAnchor>
  <xdr:twoCellAnchor>
    <xdr:from>
      <xdr:col>2</xdr:col>
      <xdr:colOff>553233</xdr:colOff>
      <xdr:row>18</xdr:row>
      <xdr:rowOff>156576</xdr:rowOff>
    </xdr:from>
    <xdr:to>
      <xdr:col>12</xdr:col>
      <xdr:colOff>10438</xdr:colOff>
      <xdr:row>32</xdr:row>
      <xdr:rowOff>93944</xdr:rowOff>
    </xdr:to>
    <xdr:graphicFrame macro="">
      <xdr:nvGraphicFramePr>
        <xdr:cNvPr id="46" name="Chart 45">
          <a:extLst>
            <a:ext uri="{FF2B5EF4-FFF2-40B4-BE49-F238E27FC236}">
              <a16:creationId xmlns:a16="http://schemas.microsoft.com/office/drawing/2014/main" id="{6588F0BB-CC8F-4669-9901-D7407C78F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232281</xdr:colOff>
      <xdr:row>18</xdr:row>
      <xdr:rowOff>22134</xdr:rowOff>
    </xdr:from>
    <xdr:to>
      <xdr:col>6</xdr:col>
      <xdr:colOff>168016</xdr:colOff>
      <xdr:row>19</xdr:row>
      <xdr:rowOff>68038</xdr:rowOff>
    </xdr:to>
    <xdr:sp macro="" textlink="">
      <xdr:nvSpPr>
        <xdr:cNvPr id="97" name="TextBox 96">
          <a:extLst>
            <a:ext uri="{FF2B5EF4-FFF2-40B4-BE49-F238E27FC236}">
              <a16:creationId xmlns:a16="http://schemas.microsoft.com/office/drawing/2014/main" id="{C9B1AE28-2FE0-4DBE-AFF0-851370DE5984}"/>
            </a:ext>
          </a:extLst>
        </xdr:cNvPr>
        <xdr:cNvSpPr txBox="1"/>
      </xdr:nvSpPr>
      <xdr:spPr>
        <a:xfrm>
          <a:off x="2048555" y="3404161"/>
          <a:ext cx="1752009" cy="2337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Value</a:t>
          </a:r>
          <a:r>
            <a:rPr lang="en-US" sz="1200" b="1" baseline="0"/>
            <a:t> for Money</a:t>
          </a:r>
        </a:p>
        <a:p>
          <a:pPr algn="ctr"/>
          <a:endParaRPr lang="en-US" sz="1200" b="1"/>
        </a:p>
      </xdr:txBody>
    </xdr:sp>
    <xdr:clientData/>
  </xdr:twoCellAnchor>
  <xdr:twoCellAnchor>
    <xdr:from>
      <xdr:col>3</xdr:col>
      <xdr:colOff>434261</xdr:colOff>
      <xdr:row>19</xdr:row>
      <xdr:rowOff>58857</xdr:rowOff>
    </xdr:from>
    <xdr:to>
      <xdr:col>4</xdr:col>
      <xdr:colOff>259827</xdr:colOff>
      <xdr:row>20</xdr:row>
      <xdr:rowOff>169026</xdr:rowOff>
    </xdr:to>
    <xdr:sp macro="" textlink="">
      <xdr:nvSpPr>
        <xdr:cNvPr id="98" name="TextBox 97">
          <a:extLst>
            <a:ext uri="{FF2B5EF4-FFF2-40B4-BE49-F238E27FC236}">
              <a16:creationId xmlns:a16="http://schemas.microsoft.com/office/drawing/2014/main" id="{3211C444-26CA-40EE-840F-F3CBC803C239}"/>
            </a:ext>
          </a:extLst>
        </xdr:cNvPr>
        <xdr:cNvSpPr txBox="1"/>
      </xdr:nvSpPr>
      <xdr:spPr>
        <a:xfrm>
          <a:off x="2250535" y="3628775"/>
          <a:ext cx="430991" cy="298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FF0000"/>
              </a:solidFill>
            </a:rPr>
            <a:t>7.5</a:t>
          </a:r>
        </a:p>
      </xdr:txBody>
    </xdr:sp>
    <xdr:clientData/>
  </xdr:twoCellAnchor>
  <xdr:twoCellAnchor>
    <xdr:from>
      <xdr:col>5</xdr:col>
      <xdr:colOff>145985</xdr:colOff>
      <xdr:row>19</xdr:row>
      <xdr:rowOff>55185</xdr:rowOff>
    </xdr:from>
    <xdr:to>
      <xdr:col>5</xdr:col>
      <xdr:colOff>577479</xdr:colOff>
      <xdr:row>20</xdr:row>
      <xdr:rowOff>83634</xdr:rowOff>
    </xdr:to>
    <xdr:sp macro="" textlink="">
      <xdr:nvSpPr>
        <xdr:cNvPr id="99" name="TextBox 98">
          <a:extLst>
            <a:ext uri="{FF2B5EF4-FFF2-40B4-BE49-F238E27FC236}">
              <a16:creationId xmlns:a16="http://schemas.microsoft.com/office/drawing/2014/main" id="{D790B7D2-9534-49F7-B011-45482D1ADC54}"/>
            </a:ext>
          </a:extLst>
        </xdr:cNvPr>
        <xdr:cNvSpPr txBox="1"/>
      </xdr:nvSpPr>
      <xdr:spPr>
        <a:xfrm>
          <a:off x="3212570" y="3614283"/>
          <a:ext cx="431494" cy="2143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00B050"/>
              </a:solidFill>
            </a:rPr>
            <a:t>8.6</a:t>
          </a:r>
        </a:p>
      </xdr:txBody>
    </xdr:sp>
    <xdr:clientData/>
  </xdr:twoCellAnchor>
  <xdr:twoCellAnchor>
    <xdr:from>
      <xdr:col>6</xdr:col>
      <xdr:colOff>219424</xdr:colOff>
      <xdr:row>18</xdr:row>
      <xdr:rowOff>18461</xdr:rowOff>
    </xdr:from>
    <xdr:to>
      <xdr:col>9</xdr:col>
      <xdr:colOff>155159</xdr:colOff>
      <xdr:row>19</xdr:row>
      <xdr:rowOff>64365</xdr:rowOff>
    </xdr:to>
    <xdr:sp macro="" textlink="">
      <xdr:nvSpPr>
        <xdr:cNvPr id="100" name="TextBox 99">
          <a:extLst>
            <a:ext uri="{FF2B5EF4-FFF2-40B4-BE49-F238E27FC236}">
              <a16:creationId xmlns:a16="http://schemas.microsoft.com/office/drawing/2014/main" id="{6F50B961-6144-4175-AB49-AA0FC2F43684}"/>
            </a:ext>
          </a:extLst>
        </xdr:cNvPr>
        <xdr:cNvSpPr txBox="1"/>
      </xdr:nvSpPr>
      <xdr:spPr>
        <a:xfrm>
          <a:off x="3851972" y="3400488"/>
          <a:ext cx="1752009" cy="23379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Facilities</a:t>
          </a:r>
          <a:endParaRPr lang="en-US" sz="1200" b="1" baseline="0"/>
        </a:p>
        <a:p>
          <a:pPr algn="ctr"/>
          <a:endParaRPr lang="en-US" sz="1200" b="1"/>
        </a:p>
      </xdr:txBody>
    </xdr:sp>
    <xdr:clientData/>
  </xdr:twoCellAnchor>
  <xdr:twoCellAnchor>
    <xdr:from>
      <xdr:col>9</xdr:col>
      <xdr:colOff>213921</xdr:colOff>
      <xdr:row>18</xdr:row>
      <xdr:rowOff>23970</xdr:rowOff>
    </xdr:from>
    <xdr:to>
      <xdr:col>11</xdr:col>
      <xdr:colOff>287366</xdr:colOff>
      <xdr:row>19</xdr:row>
      <xdr:rowOff>113942</xdr:rowOff>
    </xdr:to>
    <xdr:sp macro="" textlink="">
      <xdr:nvSpPr>
        <xdr:cNvPr id="101" name="TextBox 100">
          <a:extLst>
            <a:ext uri="{FF2B5EF4-FFF2-40B4-BE49-F238E27FC236}">
              <a16:creationId xmlns:a16="http://schemas.microsoft.com/office/drawing/2014/main" id="{F98579C3-7C2A-4FB1-ADBA-ED7B1EA028C1}"/>
            </a:ext>
          </a:extLst>
        </xdr:cNvPr>
        <xdr:cNvSpPr txBox="1"/>
      </xdr:nvSpPr>
      <xdr:spPr>
        <a:xfrm>
          <a:off x="5662743" y="3405997"/>
          <a:ext cx="1284294" cy="27786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Staff</a:t>
          </a:r>
          <a:endParaRPr lang="en-US" sz="1200" b="1" baseline="0"/>
        </a:p>
        <a:p>
          <a:pPr algn="ctr"/>
          <a:endParaRPr lang="en-US" sz="1200" b="1"/>
        </a:p>
      </xdr:txBody>
    </xdr:sp>
    <xdr:clientData/>
  </xdr:twoCellAnchor>
  <xdr:twoCellAnchor>
    <xdr:from>
      <xdr:col>6</xdr:col>
      <xdr:colOff>384685</xdr:colOff>
      <xdr:row>19</xdr:row>
      <xdr:rowOff>27642</xdr:rowOff>
    </xdr:from>
    <xdr:to>
      <xdr:col>7</xdr:col>
      <xdr:colOff>210251</xdr:colOff>
      <xdr:row>20</xdr:row>
      <xdr:rowOff>137811</xdr:rowOff>
    </xdr:to>
    <xdr:sp macro="" textlink="">
      <xdr:nvSpPr>
        <xdr:cNvPr id="102" name="TextBox 101">
          <a:extLst>
            <a:ext uri="{FF2B5EF4-FFF2-40B4-BE49-F238E27FC236}">
              <a16:creationId xmlns:a16="http://schemas.microsoft.com/office/drawing/2014/main" id="{E7BAE106-8F28-4E91-BCFB-6845A5006405}"/>
            </a:ext>
          </a:extLst>
        </xdr:cNvPr>
        <xdr:cNvSpPr txBox="1"/>
      </xdr:nvSpPr>
      <xdr:spPr>
        <a:xfrm>
          <a:off x="4017233" y="3597560"/>
          <a:ext cx="430991" cy="298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FF0000"/>
              </a:solidFill>
            </a:rPr>
            <a:t>7.3</a:t>
          </a:r>
        </a:p>
      </xdr:txBody>
    </xdr:sp>
    <xdr:clientData/>
  </xdr:twoCellAnchor>
  <xdr:twoCellAnchor>
    <xdr:from>
      <xdr:col>8</xdr:col>
      <xdr:colOff>160675</xdr:colOff>
      <xdr:row>19</xdr:row>
      <xdr:rowOff>33150</xdr:rowOff>
    </xdr:from>
    <xdr:to>
      <xdr:col>8</xdr:col>
      <xdr:colOff>592169</xdr:colOff>
      <xdr:row>20</xdr:row>
      <xdr:rowOff>125259</xdr:rowOff>
    </xdr:to>
    <xdr:sp macro="" textlink="">
      <xdr:nvSpPr>
        <xdr:cNvPr id="103" name="TextBox 102">
          <a:extLst>
            <a:ext uri="{FF2B5EF4-FFF2-40B4-BE49-F238E27FC236}">
              <a16:creationId xmlns:a16="http://schemas.microsoft.com/office/drawing/2014/main" id="{3C521C49-70C3-4804-BF28-B8BFCA102F57}"/>
            </a:ext>
          </a:extLst>
        </xdr:cNvPr>
        <xdr:cNvSpPr txBox="1"/>
      </xdr:nvSpPr>
      <xdr:spPr>
        <a:xfrm>
          <a:off x="5004072" y="3603068"/>
          <a:ext cx="431494" cy="279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00B050"/>
              </a:solidFill>
            </a:rPr>
            <a:t>8.8</a:t>
          </a:r>
        </a:p>
      </xdr:txBody>
    </xdr:sp>
    <xdr:clientData/>
  </xdr:twoCellAnchor>
  <xdr:twoCellAnchor>
    <xdr:from>
      <xdr:col>10</xdr:col>
      <xdr:colOff>386522</xdr:colOff>
      <xdr:row>19</xdr:row>
      <xdr:rowOff>29479</xdr:rowOff>
    </xdr:from>
    <xdr:to>
      <xdr:col>11</xdr:col>
      <xdr:colOff>212088</xdr:colOff>
      <xdr:row>20</xdr:row>
      <xdr:rowOff>82727</xdr:rowOff>
    </xdr:to>
    <xdr:sp macro="" textlink="">
      <xdr:nvSpPr>
        <xdr:cNvPr id="104" name="TextBox 103">
          <a:extLst>
            <a:ext uri="{FF2B5EF4-FFF2-40B4-BE49-F238E27FC236}">
              <a16:creationId xmlns:a16="http://schemas.microsoft.com/office/drawing/2014/main" id="{1A248986-1FF6-4293-95A0-1E1264C231E9}"/>
            </a:ext>
          </a:extLst>
        </xdr:cNvPr>
        <xdr:cNvSpPr txBox="1"/>
      </xdr:nvSpPr>
      <xdr:spPr>
        <a:xfrm>
          <a:off x="6440769" y="3599397"/>
          <a:ext cx="430990" cy="2411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00B050"/>
              </a:solidFill>
            </a:rPr>
            <a:t>9.1</a:t>
          </a:r>
        </a:p>
      </xdr:txBody>
    </xdr:sp>
    <xdr:clientData/>
  </xdr:twoCellAnchor>
  <xdr:twoCellAnchor>
    <xdr:from>
      <xdr:col>9</xdr:col>
      <xdr:colOff>289205</xdr:colOff>
      <xdr:row>19</xdr:row>
      <xdr:rowOff>33151</xdr:rowOff>
    </xdr:from>
    <xdr:to>
      <xdr:col>10</xdr:col>
      <xdr:colOff>114771</xdr:colOff>
      <xdr:row>20</xdr:row>
      <xdr:rowOff>104385</xdr:rowOff>
    </xdr:to>
    <xdr:sp macro="" textlink="">
      <xdr:nvSpPr>
        <xdr:cNvPr id="105" name="TextBox 104">
          <a:extLst>
            <a:ext uri="{FF2B5EF4-FFF2-40B4-BE49-F238E27FC236}">
              <a16:creationId xmlns:a16="http://schemas.microsoft.com/office/drawing/2014/main" id="{0C4561C9-C797-487D-9633-65FC0DBAA9A2}"/>
            </a:ext>
          </a:extLst>
        </xdr:cNvPr>
        <xdr:cNvSpPr txBox="1"/>
      </xdr:nvSpPr>
      <xdr:spPr>
        <a:xfrm>
          <a:off x="5738027" y="3603069"/>
          <a:ext cx="430991" cy="259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i="0">
              <a:solidFill>
                <a:srgbClr val="FF0000"/>
              </a:solidFill>
            </a:rPr>
            <a:t>7.4</a:t>
          </a:r>
        </a:p>
      </xdr:txBody>
    </xdr:sp>
    <xdr:clientData/>
  </xdr:twoCellAnchor>
  <xdr:twoCellAnchor>
    <xdr:from>
      <xdr:col>1</xdr:col>
      <xdr:colOff>155316</xdr:colOff>
      <xdr:row>18</xdr:row>
      <xdr:rowOff>18462</xdr:rowOff>
    </xdr:from>
    <xdr:to>
      <xdr:col>3</xdr:col>
      <xdr:colOff>307714</xdr:colOff>
      <xdr:row>19</xdr:row>
      <xdr:rowOff>58858</xdr:rowOff>
    </xdr:to>
    <xdr:sp macro="" textlink="">
      <xdr:nvSpPr>
        <xdr:cNvPr id="106" name="TextBox 105">
          <a:extLst>
            <a:ext uri="{FF2B5EF4-FFF2-40B4-BE49-F238E27FC236}">
              <a16:creationId xmlns:a16="http://schemas.microsoft.com/office/drawing/2014/main" id="{881913D4-E3E6-40CB-9DB8-3406C0A9FCA3}"/>
            </a:ext>
          </a:extLst>
        </xdr:cNvPr>
        <xdr:cNvSpPr txBox="1"/>
      </xdr:nvSpPr>
      <xdr:spPr>
        <a:xfrm>
          <a:off x="760741" y="3400489"/>
          <a:ext cx="1363247" cy="228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t>Overall Score</a:t>
          </a:r>
        </a:p>
        <a:p>
          <a:pPr algn="r"/>
          <a:endParaRPr lang="en-US" sz="1200" b="1" baseline="0"/>
        </a:p>
        <a:p>
          <a:pPr algn="r"/>
          <a:endParaRPr lang="en-US" sz="1200" b="1"/>
        </a:p>
      </xdr:txBody>
    </xdr:sp>
    <xdr:clientData/>
  </xdr:twoCellAnchor>
  <xdr:twoCellAnchor>
    <xdr:from>
      <xdr:col>6</xdr:col>
      <xdr:colOff>167014</xdr:colOff>
      <xdr:row>20</xdr:row>
      <xdr:rowOff>60986</xdr:rowOff>
    </xdr:from>
    <xdr:to>
      <xdr:col>6</xdr:col>
      <xdr:colOff>407096</xdr:colOff>
      <xdr:row>28</xdr:row>
      <xdr:rowOff>172676</xdr:rowOff>
    </xdr:to>
    <xdr:sp macro="" textlink="">
      <xdr:nvSpPr>
        <xdr:cNvPr id="107" name="Rectangle 106">
          <a:extLst>
            <a:ext uri="{FF2B5EF4-FFF2-40B4-BE49-F238E27FC236}">
              <a16:creationId xmlns:a16="http://schemas.microsoft.com/office/drawing/2014/main" id="{1B259F09-724C-4CE1-A5B4-A20F4FBCA184}"/>
            </a:ext>
          </a:extLst>
        </xdr:cNvPr>
        <xdr:cNvSpPr/>
      </xdr:nvSpPr>
      <xdr:spPr>
        <a:xfrm flipH="1">
          <a:off x="3799562" y="3818794"/>
          <a:ext cx="240082" cy="16148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83507</xdr:colOff>
      <xdr:row>20</xdr:row>
      <xdr:rowOff>60986</xdr:rowOff>
    </xdr:from>
    <xdr:to>
      <xdr:col>9</xdr:col>
      <xdr:colOff>292273</xdr:colOff>
      <xdr:row>28</xdr:row>
      <xdr:rowOff>172676</xdr:rowOff>
    </xdr:to>
    <xdr:sp macro="" textlink="">
      <xdr:nvSpPr>
        <xdr:cNvPr id="108" name="Rectangle 107">
          <a:extLst>
            <a:ext uri="{FF2B5EF4-FFF2-40B4-BE49-F238E27FC236}">
              <a16:creationId xmlns:a16="http://schemas.microsoft.com/office/drawing/2014/main" id="{CB149413-71CE-45C8-A539-118349319450}"/>
            </a:ext>
          </a:extLst>
        </xdr:cNvPr>
        <xdr:cNvSpPr/>
      </xdr:nvSpPr>
      <xdr:spPr>
        <a:xfrm flipH="1">
          <a:off x="5532329" y="3818794"/>
          <a:ext cx="208766" cy="16148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280540</xdr:colOff>
      <xdr:row>20</xdr:row>
      <xdr:rowOff>86386</xdr:rowOff>
    </xdr:from>
    <xdr:to>
      <xdr:col>3</xdr:col>
      <xdr:colOff>407540</xdr:colOff>
      <xdr:row>29</xdr:row>
      <xdr:rowOff>2566</xdr:rowOff>
    </xdr:to>
    <xdr:sp macro="" textlink="">
      <xdr:nvSpPr>
        <xdr:cNvPr id="109" name="Rectangle 108">
          <a:extLst>
            <a:ext uri="{FF2B5EF4-FFF2-40B4-BE49-F238E27FC236}">
              <a16:creationId xmlns:a16="http://schemas.microsoft.com/office/drawing/2014/main" id="{9D9F95FF-B4ED-4EA6-9C1B-808CEE58D6CD}"/>
            </a:ext>
          </a:extLst>
        </xdr:cNvPr>
        <xdr:cNvSpPr/>
      </xdr:nvSpPr>
      <xdr:spPr>
        <a:xfrm flipH="1">
          <a:off x="2105146" y="3753074"/>
          <a:ext cx="127000" cy="155203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459288</xdr:colOff>
      <xdr:row>26</xdr:row>
      <xdr:rowOff>96763</xdr:rowOff>
    </xdr:from>
    <xdr:to>
      <xdr:col>2</xdr:col>
      <xdr:colOff>329852</xdr:colOff>
      <xdr:row>29</xdr:row>
      <xdr:rowOff>16700</xdr:rowOff>
    </xdr:to>
    <xdr:pic>
      <xdr:nvPicPr>
        <xdr:cNvPr id="113" name="Picture 112">
          <a:extLst>
            <a:ext uri="{FF2B5EF4-FFF2-40B4-BE49-F238E27FC236}">
              <a16:creationId xmlns:a16="http://schemas.microsoft.com/office/drawing/2014/main" id="{25144C8C-5651-4320-9813-121F2B41078B}"/>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64713" y="4981914"/>
          <a:ext cx="475988" cy="483608"/>
        </a:xfrm>
        <a:prstGeom prst="rect">
          <a:avLst/>
        </a:prstGeom>
      </xdr:spPr>
    </xdr:pic>
    <xdr:clientData/>
  </xdr:twoCellAnchor>
  <xdr:twoCellAnchor editAs="oneCell">
    <xdr:from>
      <xdr:col>1</xdr:col>
      <xdr:colOff>459288</xdr:colOff>
      <xdr:row>23</xdr:row>
      <xdr:rowOff>0</xdr:rowOff>
    </xdr:from>
    <xdr:to>
      <xdr:col>2</xdr:col>
      <xdr:colOff>336264</xdr:colOff>
      <xdr:row>25</xdr:row>
      <xdr:rowOff>106619</xdr:rowOff>
    </xdr:to>
    <xdr:pic>
      <xdr:nvPicPr>
        <xdr:cNvPr id="117" name="Picture 116">
          <a:extLst>
            <a:ext uri="{FF2B5EF4-FFF2-40B4-BE49-F238E27FC236}">
              <a16:creationId xmlns:a16="http://schemas.microsoft.com/office/drawing/2014/main" id="{04230E3B-D2E7-427B-99E4-C5C613D2D2A1}"/>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64713" y="4321479"/>
          <a:ext cx="482400" cy="482400"/>
        </a:xfrm>
        <a:prstGeom prst="rect">
          <a:avLst/>
        </a:prstGeom>
      </xdr:spPr>
    </xdr:pic>
    <xdr:clientData/>
  </xdr:twoCellAnchor>
  <xdr:twoCellAnchor editAs="oneCell">
    <xdr:from>
      <xdr:col>1</xdr:col>
      <xdr:colOff>271396</xdr:colOff>
      <xdr:row>19</xdr:row>
      <xdr:rowOff>125258</xdr:rowOff>
    </xdr:from>
    <xdr:to>
      <xdr:col>2</xdr:col>
      <xdr:colOff>535338</xdr:colOff>
      <xdr:row>22</xdr:row>
      <xdr:rowOff>114820</xdr:rowOff>
    </xdr:to>
    <xdr:pic>
      <xdr:nvPicPr>
        <xdr:cNvPr id="119" name="Picture 118">
          <a:extLst>
            <a:ext uri="{FF2B5EF4-FFF2-40B4-BE49-F238E27FC236}">
              <a16:creationId xmlns:a16="http://schemas.microsoft.com/office/drawing/2014/main" id="{A689B3F9-0526-4774-8454-9C9F312C720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a:ext>
          </a:extLst>
        </a:blip>
        <a:stretch>
          <a:fillRect/>
        </a:stretch>
      </xdr:blipFill>
      <xdr:spPr>
        <a:xfrm>
          <a:off x="876821" y="3695176"/>
          <a:ext cx="869366" cy="553233"/>
        </a:xfrm>
        <a:prstGeom prst="rect">
          <a:avLst/>
        </a:prstGeom>
      </xdr:spPr>
    </xdr:pic>
    <xdr:clientData/>
  </xdr:twoCellAnchor>
  <xdr:twoCellAnchor>
    <xdr:from>
      <xdr:col>1</xdr:col>
      <xdr:colOff>10438</xdr:colOff>
      <xdr:row>32</xdr:row>
      <xdr:rowOff>20877</xdr:rowOff>
    </xdr:from>
    <xdr:to>
      <xdr:col>6</xdr:col>
      <xdr:colOff>62630</xdr:colOff>
      <xdr:row>43</xdr:row>
      <xdr:rowOff>0</xdr:rowOff>
    </xdr:to>
    <xdr:graphicFrame macro="">
      <xdr:nvGraphicFramePr>
        <xdr:cNvPr id="120" name="Chart 119">
          <a:extLst>
            <a:ext uri="{FF2B5EF4-FFF2-40B4-BE49-F238E27FC236}">
              <a16:creationId xmlns:a16="http://schemas.microsoft.com/office/drawing/2014/main" id="{4AA16F55-9773-4FA1-BC93-975477A47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xdr:colOff>
      <xdr:row>32</xdr:row>
      <xdr:rowOff>10438</xdr:rowOff>
    </xdr:from>
    <xdr:to>
      <xdr:col>12</xdr:col>
      <xdr:colOff>52191</xdr:colOff>
      <xdr:row>43</xdr:row>
      <xdr:rowOff>10438</xdr:rowOff>
    </xdr:to>
    <xdr:graphicFrame macro="">
      <xdr:nvGraphicFramePr>
        <xdr:cNvPr id="121" name="Chart 120">
          <a:extLst>
            <a:ext uri="{FF2B5EF4-FFF2-40B4-BE49-F238E27FC236}">
              <a16:creationId xmlns:a16="http://schemas.microsoft.com/office/drawing/2014/main" id="{AFCC3D04-87F0-4F9F-81F0-109C5533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58</xdr:row>
      <xdr:rowOff>12289</xdr:rowOff>
    </xdr:from>
    <xdr:to>
      <xdr:col>12</xdr:col>
      <xdr:colOff>0</xdr:colOff>
      <xdr:row>69</xdr:row>
      <xdr:rowOff>49161</xdr:rowOff>
    </xdr:to>
    <xdr:graphicFrame macro="">
      <xdr:nvGraphicFramePr>
        <xdr:cNvPr id="122" name="Chart 121">
          <a:extLst>
            <a:ext uri="{FF2B5EF4-FFF2-40B4-BE49-F238E27FC236}">
              <a16:creationId xmlns:a16="http://schemas.microsoft.com/office/drawing/2014/main" id="{78072952-7C86-4C6A-AFDF-1AFA1A4C1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604026</xdr:colOff>
      <xdr:row>44</xdr:row>
      <xdr:rowOff>176562</xdr:rowOff>
    </xdr:from>
    <xdr:to>
      <xdr:col>11</xdr:col>
      <xdr:colOff>578385</xdr:colOff>
      <xdr:row>55</xdr:row>
      <xdr:rowOff>183615</xdr:rowOff>
    </xdr:to>
    <mc:AlternateContent xmlns:mc="http://schemas.openxmlformats.org/markup-compatibility/2006">
      <mc:Choice xmlns:cx1="http://schemas.microsoft.com/office/drawing/2015/9/8/chartex" Requires="cx1">
        <xdr:graphicFrame macro="">
          <xdr:nvGraphicFramePr>
            <xdr:cNvPr id="125" name="Chart 124">
              <a:extLst>
                <a:ext uri="{FF2B5EF4-FFF2-40B4-BE49-F238E27FC236}">
                  <a16:creationId xmlns:a16="http://schemas.microsoft.com/office/drawing/2014/main" id="{1FDB542C-9573-4CA8-A42A-C9D851A62C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04026" y="8276622"/>
              <a:ext cx="6679959" cy="20187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558117</xdr:colOff>
      <xdr:row>47</xdr:row>
      <xdr:rowOff>83638</xdr:rowOff>
    </xdr:from>
    <xdr:to>
      <xdr:col>5</xdr:col>
      <xdr:colOff>149240</xdr:colOff>
      <xdr:row>48</xdr:row>
      <xdr:rowOff>167270</xdr:rowOff>
    </xdr:to>
    <xdr:sp macro="" textlink="">
      <xdr:nvSpPr>
        <xdr:cNvPr id="126" name="TextBox 125">
          <a:extLst>
            <a:ext uri="{FF2B5EF4-FFF2-40B4-BE49-F238E27FC236}">
              <a16:creationId xmlns:a16="http://schemas.microsoft.com/office/drawing/2014/main" id="{A426F125-6EFC-470A-922D-254281551AEB}"/>
            </a:ext>
          </a:extLst>
        </xdr:cNvPr>
        <xdr:cNvSpPr txBox="1"/>
      </xdr:nvSpPr>
      <xdr:spPr>
        <a:xfrm>
          <a:off x="2375900" y="8777783"/>
          <a:ext cx="802979" cy="267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6%</a:t>
          </a:r>
        </a:p>
      </xdr:txBody>
    </xdr:sp>
    <xdr:clientData/>
  </xdr:twoCellAnchor>
  <xdr:twoCellAnchor>
    <xdr:from>
      <xdr:col>5</xdr:col>
      <xdr:colOff>592179</xdr:colOff>
      <xdr:row>46</xdr:row>
      <xdr:rowOff>50184</xdr:rowOff>
    </xdr:from>
    <xdr:to>
      <xdr:col>7</xdr:col>
      <xdr:colOff>190691</xdr:colOff>
      <xdr:row>47</xdr:row>
      <xdr:rowOff>133816</xdr:rowOff>
    </xdr:to>
    <xdr:sp macro="" textlink="">
      <xdr:nvSpPr>
        <xdr:cNvPr id="127" name="TextBox 126">
          <a:extLst>
            <a:ext uri="{FF2B5EF4-FFF2-40B4-BE49-F238E27FC236}">
              <a16:creationId xmlns:a16="http://schemas.microsoft.com/office/drawing/2014/main" id="{F736510F-5CBE-49E9-8323-106FF6CDC833}"/>
            </a:ext>
          </a:extLst>
        </xdr:cNvPr>
        <xdr:cNvSpPr txBox="1"/>
      </xdr:nvSpPr>
      <xdr:spPr>
        <a:xfrm>
          <a:off x="3621818" y="8560714"/>
          <a:ext cx="810367" cy="267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2%</a:t>
          </a:r>
        </a:p>
      </xdr:txBody>
    </xdr:sp>
    <xdr:clientData/>
  </xdr:twoCellAnchor>
  <xdr:twoCellAnchor>
    <xdr:from>
      <xdr:col>8</xdr:col>
      <xdr:colOff>38960</xdr:colOff>
      <xdr:row>45</xdr:row>
      <xdr:rowOff>83636</xdr:rowOff>
    </xdr:from>
    <xdr:to>
      <xdr:col>9</xdr:col>
      <xdr:colOff>243400</xdr:colOff>
      <xdr:row>46</xdr:row>
      <xdr:rowOff>167269</xdr:rowOff>
    </xdr:to>
    <xdr:sp macro="" textlink="">
      <xdr:nvSpPr>
        <xdr:cNvPr id="128" name="TextBox 127">
          <a:extLst>
            <a:ext uri="{FF2B5EF4-FFF2-40B4-BE49-F238E27FC236}">
              <a16:creationId xmlns:a16="http://schemas.microsoft.com/office/drawing/2014/main" id="{3D42C259-A2DC-4F8D-8279-1717B56FF802}"/>
            </a:ext>
          </a:extLst>
        </xdr:cNvPr>
        <xdr:cNvSpPr txBox="1"/>
      </xdr:nvSpPr>
      <xdr:spPr>
        <a:xfrm>
          <a:off x="4886382" y="8410552"/>
          <a:ext cx="810367" cy="267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2%</a:t>
          </a:r>
        </a:p>
      </xdr:txBody>
    </xdr:sp>
    <xdr:clientData/>
  </xdr:twoCellAnchor>
  <xdr:twoCellAnchor>
    <xdr:from>
      <xdr:col>4</xdr:col>
      <xdr:colOff>470906</xdr:colOff>
      <xdr:row>47</xdr:row>
      <xdr:rowOff>165365</xdr:rowOff>
    </xdr:from>
    <xdr:to>
      <xdr:col>4</xdr:col>
      <xdr:colOff>554345</xdr:colOff>
      <xdr:row>48</xdr:row>
      <xdr:rowOff>35445</xdr:rowOff>
    </xdr:to>
    <xdr:sp macro="" textlink="">
      <xdr:nvSpPr>
        <xdr:cNvPr id="129" name="Isosceles Triangle 128">
          <a:extLst>
            <a:ext uri="{FF2B5EF4-FFF2-40B4-BE49-F238E27FC236}">
              <a16:creationId xmlns:a16="http://schemas.microsoft.com/office/drawing/2014/main" id="{40B7A605-AA2E-408B-B2CE-F502846C4CFB}"/>
            </a:ext>
          </a:extLst>
        </xdr:cNvPr>
        <xdr:cNvSpPr/>
      </xdr:nvSpPr>
      <xdr:spPr>
        <a:xfrm>
          <a:off x="2894617" y="8859510"/>
          <a:ext cx="83439" cy="53694"/>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6</xdr:col>
      <xdr:colOff>503060</xdr:colOff>
      <xdr:row>46</xdr:row>
      <xdr:rowOff>134153</xdr:rowOff>
    </xdr:from>
    <xdr:to>
      <xdr:col>6</xdr:col>
      <xdr:colOff>586499</xdr:colOff>
      <xdr:row>47</xdr:row>
      <xdr:rowOff>1993</xdr:rowOff>
    </xdr:to>
    <xdr:sp macro="" textlink="">
      <xdr:nvSpPr>
        <xdr:cNvPr id="130" name="Isosceles Triangle 129">
          <a:extLst>
            <a:ext uri="{FF2B5EF4-FFF2-40B4-BE49-F238E27FC236}">
              <a16:creationId xmlns:a16="http://schemas.microsoft.com/office/drawing/2014/main" id="{55096868-5488-45DA-A5BF-C1101EFA7C55}"/>
            </a:ext>
          </a:extLst>
        </xdr:cNvPr>
        <xdr:cNvSpPr/>
      </xdr:nvSpPr>
      <xdr:spPr>
        <a:xfrm>
          <a:off x="4138626" y="8644683"/>
          <a:ext cx="83439" cy="51455"/>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8</xdr:col>
      <xdr:colOff>546475</xdr:colOff>
      <xdr:row>45</xdr:row>
      <xdr:rowOff>165365</xdr:rowOff>
    </xdr:from>
    <xdr:to>
      <xdr:col>9</xdr:col>
      <xdr:colOff>23987</xdr:colOff>
      <xdr:row>46</xdr:row>
      <xdr:rowOff>35445</xdr:rowOff>
    </xdr:to>
    <xdr:sp macro="" textlink="">
      <xdr:nvSpPr>
        <xdr:cNvPr id="131" name="Isosceles Triangle 130">
          <a:extLst>
            <a:ext uri="{FF2B5EF4-FFF2-40B4-BE49-F238E27FC236}">
              <a16:creationId xmlns:a16="http://schemas.microsoft.com/office/drawing/2014/main" id="{17D03091-295B-483A-8BE3-0E9953F4E3B5}"/>
            </a:ext>
          </a:extLst>
        </xdr:cNvPr>
        <xdr:cNvSpPr/>
      </xdr:nvSpPr>
      <xdr:spPr>
        <a:xfrm>
          <a:off x="5393897" y="8492281"/>
          <a:ext cx="83439" cy="53694"/>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oneCell">
    <xdr:from>
      <xdr:col>1</xdr:col>
      <xdr:colOff>3563</xdr:colOff>
      <xdr:row>0</xdr:row>
      <xdr:rowOff>99506</xdr:rowOff>
    </xdr:from>
    <xdr:to>
      <xdr:col>4</xdr:col>
      <xdr:colOff>136997</xdr:colOff>
      <xdr:row>2</xdr:row>
      <xdr:rowOff>117694</xdr:rowOff>
    </xdr:to>
    <xdr:pic>
      <xdr:nvPicPr>
        <xdr:cNvPr id="63" name="Picture 62">
          <a:extLst>
            <a:ext uri="{FF2B5EF4-FFF2-40B4-BE49-F238E27FC236}">
              <a16:creationId xmlns:a16="http://schemas.microsoft.com/office/drawing/2014/main" id="{0AAD8E5A-1188-48FE-8A79-E88B5C9307ED}"/>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609491" y="99506"/>
          <a:ext cx="1951217" cy="385417"/>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0.65884</cdr:x>
      <cdr:y>0.26999</cdr:y>
    </cdr:from>
    <cdr:to>
      <cdr:x>0.65884</cdr:x>
      <cdr:y>0.43363</cdr:y>
    </cdr:to>
    <cdr:cxnSp macro="">
      <cdr:nvCxnSpPr>
        <cdr:cNvPr id="3" name="Straight Connector 2">
          <a:extLst xmlns:a="http://schemas.openxmlformats.org/drawingml/2006/main">
            <a:ext uri="{FF2B5EF4-FFF2-40B4-BE49-F238E27FC236}">
              <a16:creationId xmlns:a16="http://schemas.microsoft.com/office/drawing/2014/main" id="{7868EB71-55E9-4E56-876C-8F04EB448913}"/>
            </a:ext>
          </a:extLst>
        </cdr:cNvPr>
        <cdr:cNvCxnSpPr/>
      </cdr:nvCxnSpPr>
      <cdr:spPr>
        <a:xfrm xmlns:a="http://schemas.openxmlformats.org/drawingml/2006/main">
          <a:off x="4427656" y="548301"/>
          <a:ext cx="0" cy="332326"/>
        </a:xfrm>
        <a:prstGeom xmlns:a="http://schemas.openxmlformats.org/drawingml/2006/main" prst="line">
          <a:avLst/>
        </a:prstGeom>
        <a:ln xmlns:a="http://schemas.openxmlformats.org/drawingml/2006/main">
          <a:solidFill>
            <a:schemeClr val="tx1">
              <a:lumMod val="50000"/>
              <a:lumOff val="50000"/>
            </a:schemeClr>
          </a:solidFill>
          <a:prstDash val="dash"/>
          <a:headEnd type="stealth" w="sm" len="sm"/>
          <a:tailEnd type="stealth" w="sm" len="sm"/>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0.93413</cdr:x>
      <cdr:y>0.11131</cdr:y>
    </cdr:from>
    <cdr:to>
      <cdr:x>0.93413</cdr:x>
      <cdr:y>0.40718</cdr:y>
    </cdr:to>
    <cdr:cxnSp macro="">
      <cdr:nvCxnSpPr>
        <cdr:cNvPr id="4" name="Straight Connector 3">
          <a:extLst xmlns:a="http://schemas.openxmlformats.org/drawingml/2006/main">
            <a:ext uri="{FF2B5EF4-FFF2-40B4-BE49-F238E27FC236}">
              <a16:creationId xmlns:a16="http://schemas.microsoft.com/office/drawing/2014/main" id="{ADBCB250-5DD3-4CE3-BBB0-223408E2E846}"/>
            </a:ext>
          </a:extLst>
        </cdr:cNvPr>
        <cdr:cNvCxnSpPr/>
      </cdr:nvCxnSpPr>
      <cdr:spPr>
        <a:xfrm xmlns:a="http://schemas.openxmlformats.org/drawingml/2006/main">
          <a:off x="6277716" y="226046"/>
          <a:ext cx="0" cy="600872"/>
        </a:xfrm>
        <a:prstGeom xmlns:a="http://schemas.openxmlformats.org/drawingml/2006/main" prst="line">
          <a:avLst/>
        </a:prstGeom>
        <a:ln xmlns:a="http://schemas.openxmlformats.org/drawingml/2006/main">
          <a:solidFill>
            <a:schemeClr val="tx1">
              <a:lumMod val="50000"/>
              <a:lumOff val="50000"/>
            </a:schemeClr>
          </a:solidFill>
          <a:prstDash val="dash"/>
          <a:headEnd type="stealth" w="sm" len="sm"/>
          <a:tailEnd type="stealth" w="sm" len="sm"/>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0.65035</cdr:x>
      <cdr:y>0.28817</cdr:y>
    </cdr:from>
    <cdr:to>
      <cdr:x>0.71678</cdr:x>
      <cdr:y>0.36586</cdr:y>
    </cdr:to>
    <cdr:sp macro="" textlink="">
      <cdr:nvSpPr>
        <cdr:cNvPr id="11" name="TextBox 10">
          <a:extLst xmlns:a="http://schemas.openxmlformats.org/drawingml/2006/main">
            <a:ext uri="{FF2B5EF4-FFF2-40B4-BE49-F238E27FC236}">
              <a16:creationId xmlns:a16="http://schemas.microsoft.com/office/drawing/2014/main" id="{160728D6-1FB5-447E-905B-8BAC939F8676}"/>
            </a:ext>
          </a:extLst>
        </cdr:cNvPr>
        <cdr:cNvSpPr txBox="1"/>
      </cdr:nvSpPr>
      <cdr:spPr>
        <a:xfrm xmlns:a="http://schemas.openxmlformats.org/drawingml/2006/main">
          <a:off x="4370589" y="585226"/>
          <a:ext cx="446459" cy="157771"/>
        </a:xfrm>
        <a:prstGeom xmlns:a="http://schemas.openxmlformats.org/drawingml/2006/main" prst="rect">
          <a:avLst/>
        </a:prstGeom>
        <a:noFill xmlns:a="http://schemas.openxmlformats.org/drawingml/2006/main"/>
      </cdr:spPr>
      <cdr:txBody>
        <a:bodyPr xmlns:a="http://schemas.openxmlformats.org/drawingml/2006/main" vertOverflow="clip" wrap="square" rtlCol="0" anchor="t" anchorCtr="1"/>
        <a:lstStyle xmlns:a="http://schemas.openxmlformats.org/drawingml/2006/main"/>
        <a:p xmlns:a="http://schemas.openxmlformats.org/drawingml/2006/main">
          <a:r>
            <a:rPr lang="en-US" sz="900" b="1">
              <a:solidFill>
                <a:srgbClr val="12283B"/>
              </a:solidFill>
            </a:rPr>
            <a:t>+10%</a:t>
          </a:r>
        </a:p>
      </cdr:txBody>
    </cdr:sp>
  </cdr:relSizeAnchor>
  <cdr:relSizeAnchor xmlns:cdr="http://schemas.openxmlformats.org/drawingml/2006/chartDrawing">
    <cdr:from>
      <cdr:x>0.92707</cdr:x>
      <cdr:y>0.21345</cdr:y>
    </cdr:from>
    <cdr:to>
      <cdr:x>0.998</cdr:x>
      <cdr:y>0.31758</cdr:y>
    </cdr:to>
    <cdr:sp macro="" textlink="">
      <cdr:nvSpPr>
        <cdr:cNvPr id="12" name="TextBox 1">
          <a:extLst xmlns:a="http://schemas.openxmlformats.org/drawingml/2006/main">
            <a:ext uri="{FF2B5EF4-FFF2-40B4-BE49-F238E27FC236}">
              <a16:creationId xmlns:a16="http://schemas.microsoft.com/office/drawing/2014/main" id="{AF3FF974-87B6-4044-B01D-CD2352A4AF64}"/>
            </a:ext>
          </a:extLst>
        </cdr:cNvPr>
        <cdr:cNvSpPr txBox="1"/>
      </cdr:nvSpPr>
      <cdr:spPr>
        <a:xfrm xmlns:a="http://schemas.openxmlformats.org/drawingml/2006/main">
          <a:off x="6230274" y="433478"/>
          <a:ext cx="476669" cy="211481"/>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rgbClr val="12283B"/>
              </a:solidFill>
            </a:rPr>
            <a:t>+16%</a:t>
          </a:r>
        </a:p>
      </cdr:txBody>
    </cdr:sp>
  </cdr:relSizeAnchor>
  <cdr:relSizeAnchor xmlns:cdr="http://schemas.openxmlformats.org/drawingml/2006/chartDrawing">
    <cdr:from>
      <cdr:x>0.96954</cdr:x>
      <cdr:y>0.06247</cdr:y>
    </cdr:from>
    <cdr:to>
      <cdr:x>0.98191</cdr:x>
      <cdr:y>0.08816</cdr:y>
    </cdr:to>
    <cdr:sp macro="" textlink="">
      <cdr:nvSpPr>
        <cdr:cNvPr id="15" name="Isosceles Triangle 14">
          <a:extLst xmlns:a="http://schemas.openxmlformats.org/drawingml/2006/main">
            <a:ext uri="{FF2B5EF4-FFF2-40B4-BE49-F238E27FC236}">
              <a16:creationId xmlns:a16="http://schemas.microsoft.com/office/drawing/2014/main" id="{EE30AEE4-2A9B-4022-80D1-6984433F90C9}"/>
            </a:ext>
          </a:extLst>
        </cdr:cNvPr>
        <cdr:cNvSpPr/>
      </cdr:nvSpPr>
      <cdr:spPr>
        <a:xfrm xmlns:a="http://schemas.openxmlformats.org/drawingml/2006/main">
          <a:off x="6514019" y="128629"/>
          <a:ext cx="83095" cy="52883"/>
        </a:xfrm>
        <a:prstGeom xmlns:a="http://schemas.openxmlformats.org/drawingml/2006/main" prst="triangle">
          <a:avLst/>
        </a:prstGeom>
        <a:solidFill xmlns:a="http://schemas.openxmlformats.org/drawingml/2006/main">
          <a:srgbClr val="00B05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F4ED-B066-46B6-B01E-D702260974DB}">
  <sheetPr>
    <pageSetUpPr fitToPage="1"/>
  </sheetPr>
  <dimension ref="A2:N70"/>
  <sheetViews>
    <sheetView showGridLines="0" tabSelected="1" zoomScale="60" zoomScaleNormal="60" workbookViewId="0"/>
  </sheetViews>
  <sheetFormatPr defaultRowHeight="14.4" x14ac:dyDescent="0.3"/>
  <cols>
    <col min="1" max="1" width="5.5546875" style="51" customWidth="1"/>
    <col min="2" max="12" width="8.88671875" style="51"/>
    <col min="13" max="13" width="18" style="51" customWidth="1"/>
    <col min="14" max="14" width="8.88671875" style="51"/>
  </cols>
  <sheetData>
    <row r="2" spans="2:13" ht="14.4" customHeight="1" x14ac:dyDescent="0.3">
      <c r="B2" s="364" t="s">
        <v>270</v>
      </c>
      <c r="C2" s="364"/>
      <c r="D2" s="364"/>
      <c r="E2" s="364"/>
      <c r="F2" s="364"/>
      <c r="G2" s="364"/>
      <c r="H2" s="364"/>
      <c r="I2" s="364"/>
      <c r="J2" s="364"/>
      <c r="K2" s="364"/>
      <c r="L2" s="364"/>
      <c r="M2" s="364"/>
    </row>
    <row r="3" spans="2:13" x14ac:dyDescent="0.3">
      <c r="B3" s="364"/>
      <c r="C3" s="364"/>
      <c r="D3" s="364"/>
      <c r="E3" s="364"/>
      <c r="F3" s="364"/>
      <c r="G3" s="364"/>
      <c r="H3" s="364"/>
      <c r="I3" s="364"/>
      <c r="J3" s="364"/>
      <c r="K3" s="364"/>
      <c r="L3" s="364"/>
      <c r="M3" s="364"/>
    </row>
    <row r="4" spans="2:13" x14ac:dyDescent="0.3">
      <c r="B4" s="364"/>
      <c r="C4" s="364"/>
      <c r="D4" s="364"/>
      <c r="E4" s="364"/>
      <c r="F4" s="364"/>
      <c r="G4" s="364"/>
      <c r="H4" s="364"/>
      <c r="I4" s="364"/>
      <c r="J4" s="364"/>
      <c r="K4" s="364"/>
      <c r="L4" s="364"/>
      <c r="M4" s="364"/>
    </row>
    <row r="5" spans="2:13" x14ac:dyDescent="0.3">
      <c r="B5" s="364"/>
      <c r="C5" s="364"/>
      <c r="D5" s="364"/>
      <c r="E5" s="364"/>
      <c r="F5" s="364"/>
      <c r="G5" s="364"/>
      <c r="H5" s="364"/>
      <c r="I5" s="364"/>
      <c r="J5" s="364"/>
      <c r="K5" s="364"/>
      <c r="L5" s="364"/>
      <c r="M5" s="364"/>
    </row>
    <row r="6" spans="2:13" x14ac:dyDescent="0.3">
      <c r="B6" s="364"/>
      <c r="C6" s="364"/>
      <c r="D6" s="364"/>
      <c r="E6" s="364"/>
      <c r="F6" s="364"/>
      <c r="G6" s="364"/>
      <c r="H6" s="364"/>
      <c r="I6" s="364"/>
      <c r="J6" s="364"/>
      <c r="K6" s="364"/>
      <c r="L6" s="364"/>
      <c r="M6" s="364"/>
    </row>
    <row r="7" spans="2:13" x14ac:dyDescent="0.3">
      <c r="B7" s="364"/>
      <c r="C7" s="364"/>
      <c r="D7" s="364"/>
      <c r="E7" s="364"/>
      <c r="F7" s="364"/>
      <c r="G7" s="364"/>
      <c r="H7" s="364"/>
      <c r="I7" s="364"/>
      <c r="J7" s="364"/>
      <c r="K7" s="364"/>
      <c r="L7" s="364"/>
      <c r="M7" s="364"/>
    </row>
    <row r="8" spans="2:13" x14ac:dyDescent="0.3">
      <c r="B8" s="364"/>
      <c r="C8" s="364"/>
      <c r="D8" s="364"/>
      <c r="E8" s="364"/>
      <c r="F8" s="364"/>
      <c r="G8" s="364"/>
      <c r="H8" s="364"/>
      <c r="I8" s="364"/>
      <c r="J8" s="364"/>
      <c r="K8" s="364"/>
      <c r="L8" s="364"/>
      <c r="M8" s="364"/>
    </row>
    <row r="9" spans="2:13" x14ac:dyDescent="0.3">
      <c r="B9" s="364"/>
      <c r="C9" s="364"/>
      <c r="D9" s="364"/>
      <c r="E9" s="364"/>
      <c r="F9" s="364"/>
      <c r="G9" s="364"/>
      <c r="H9" s="364"/>
      <c r="I9" s="364"/>
      <c r="J9" s="364"/>
      <c r="K9" s="364"/>
      <c r="L9" s="364"/>
      <c r="M9" s="364"/>
    </row>
    <row r="10" spans="2:13" x14ac:dyDescent="0.3">
      <c r="B10" s="364"/>
      <c r="C10" s="364"/>
      <c r="D10" s="364"/>
      <c r="E10" s="364"/>
      <c r="F10" s="364"/>
      <c r="G10" s="364"/>
      <c r="H10" s="364"/>
      <c r="I10" s="364"/>
      <c r="J10" s="364"/>
      <c r="K10" s="364"/>
      <c r="L10" s="364"/>
      <c r="M10" s="364"/>
    </row>
    <row r="11" spans="2:13" x14ac:dyDescent="0.3">
      <c r="B11" s="364"/>
      <c r="C11" s="364"/>
      <c r="D11" s="364"/>
      <c r="E11" s="364"/>
      <c r="F11" s="364"/>
      <c r="G11" s="364"/>
      <c r="H11" s="364"/>
      <c r="I11" s="364"/>
      <c r="J11" s="364"/>
      <c r="K11" s="364"/>
      <c r="L11" s="364"/>
      <c r="M11" s="364"/>
    </row>
    <row r="12" spans="2:13" x14ac:dyDescent="0.3">
      <c r="B12" s="364"/>
      <c r="C12" s="364"/>
      <c r="D12" s="364"/>
      <c r="E12" s="364"/>
      <c r="F12" s="364"/>
      <c r="G12" s="364"/>
      <c r="H12" s="364"/>
      <c r="I12" s="364"/>
      <c r="J12" s="364"/>
      <c r="K12" s="364"/>
      <c r="L12" s="364"/>
      <c r="M12" s="364"/>
    </row>
    <row r="13" spans="2:13" x14ac:dyDescent="0.3">
      <c r="B13" s="364"/>
      <c r="C13" s="364"/>
      <c r="D13" s="364"/>
      <c r="E13" s="364"/>
      <c r="F13" s="364"/>
      <c r="G13" s="364"/>
      <c r="H13" s="364"/>
      <c r="I13" s="364"/>
      <c r="J13" s="364"/>
      <c r="K13" s="364"/>
      <c r="L13" s="364"/>
      <c r="M13" s="364"/>
    </row>
    <row r="14" spans="2:13" x14ac:dyDescent="0.3">
      <c r="B14" s="364"/>
      <c r="C14" s="364"/>
      <c r="D14" s="364"/>
      <c r="E14" s="364"/>
      <c r="F14" s="364"/>
      <c r="G14" s="364"/>
      <c r="H14" s="364"/>
      <c r="I14" s="364"/>
      <c r="J14" s="364"/>
      <c r="K14" s="364"/>
      <c r="L14" s="364"/>
      <c r="M14" s="364"/>
    </row>
    <row r="15" spans="2:13" x14ac:dyDescent="0.3">
      <c r="B15" s="364"/>
      <c r="C15" s="364"/>
      <c r="D15" s="364"/>
      <c r="E15" s="364"/>
      <c r="F15" s="364"/>
      <c r="G15" s="364"/>
      <c r="H15" s="364"/>
      <c r="I15" s="364"/>
      <c r="J15" s="364"/>
      <c r="K15" s="364"/>
      <c r="L15" s="364"/>
      <c r="M15" s="364"/>
    </row>
    <row r="16" spans="2:13" x14ac:dyDescent="0.3">
      <c r="B16" s="364"/>
      <c r="C16" s="364"/>
      <c r="D16" s="364"/>
      <c r="E16" s="364"/>
      <c r="F16" s="364"/>
      <c r="G16" s="364"/>
      <c r="H16" s="364"/>
      <c r="I16" s="364"/>
      <c r="J16" s="364"/>
      <c r="K16" s="364"/>
      <c r="L16" s="364"/>
      <c r="M16" s="364"/>
    </row>
    <row r="17" spans="2:13" x14ac:dyDescent="0.3">
      <c r="B17" s="364"/>
      <c r="C17" s="364"/>
      <c r="D17" s="364"/>
      <c r="E17" s="364"/>
      <c r="F17" s="364"/>
      <c r="G17" s="364"/>
      <c r="H17" s="364"/>
      <c r="I17" s="364"/>
      <c r="J17" s="364"/>
      <c r="K17" s="364"/>
      <c r="L17" s="364"/>
      <c r="M17" s="364"/>
    </row>
    <row r="18" spans="2:13" x14ac:dyDescent="0.3">
      <c r="B18" s="364"/>
      <c r="C18" s="364"/>
      <c r="D18" s="364"/>
      <c r="E18" s="364"/>
      <c r="F18" s="364"/>
      <c r="G18" s="364"/>
      <c r="H18" s="364"/>
      <c r="I18" s="364"/>
      <c r="J18" s="364"/>
      <c r="K18" s="364"/>
      <c r="L18" s="364"/>
      <c r="M18" s="364"/>
    </row>
    <row r="19" spans="2:13" x14ac:dyDescent="0.3">
      <c r="B19" s="364"/>
      <c r="C19" s="364"/>
      <c r="D19" s="364"/>
      <c r="E19" s="364"/>
      <c r="F19" s="364"/>
      <c r="G19" s="364"/>
      <c r="H19" s="364"/>
      <c r="I19" s="364"/>
      <c r="J19" s="364"/>
      <c r="K19" s="364"/>
      <c r="L19" s="364"/>
      <c r="M19" s="364"/>
    </row>
    <row r="20" spans="2:13" x14ac:dyDescent="0.3">
      <c r="B20" s="364"/>
      <c r="C20" s="364"/>
      <c r="D20" s="364"/>
      <c r="E20" s="364"/>
      <c r="F20" s="364"/>
      <c r="G20" s="364"/>
      <c r="H20" s="364"/>
      <c r="I20" s="364"/>
      <c r="J20" s="364"/>
      <c r="K20" s="364"/>
      <c r="L20" s="364"/>
      <c r="M20" s="364"/>
    </row>
    <row r="21" spans="2:13" x14ac:dyDescent="0.3">
      <c r="B21" s="364"/>
      <c r="C21" s="364"/>
      <c r="D21" s="364"/>
      <c r="E21" s="364"/>
      <c r="F21" s="364"/>
      <c r="G21" s="364"/>
      <c r="H21" s="364"/>
      <c r="I21" s="364"/>
      <c r="J21" s="364"/>
      <c r="K21" s="364"/>
      <c r="L21" s="364"/>
      <c r="M21" s="364"/>
    </row>
    <row r="22" spans="2:13" x14ac:dyDescent="0.3">
      <c r="B22" s="364"/>
      <c r="C22" s="364"/>
      <c r="D22" s="364"/>
      <c r="E22" s="364"/>
      <c r="F22" s="364"/>
      <c r="G22" s="364"/>
      <c r="H22" s="364"/>
      <c r="I22" s="364"/>
      <c r="J22" s="364"/>
      <c r="K22" s="364"/>
      <c r="L22" s="364"/>
      <c r="M22" s="364"/>
    </row>
    <row r="23" spans="2:13" x14ac:dyDescent="0.3">
      <c r="B23" s="364"/>
      <c r="C23" s="364"/>
      <c r="D23" s="364"/>
      <c r="E23" s="364"/>
      <c r="F23" s="364"/>
      <c r="G23" s="364"/>
      <c r="H23" s="364"/>
      <c r="I23" s="364"/>
      <c r="J23" s="364"/>
      <c r="K23" s="364"/>
      <c r="L23" s="364"/>
      <c r="M23" s="364"/>
    </row>
    <row r="24" spans="2:13" x14ac:dyDescent="0.3">
      <c r="B24" s="364"/>
      <c r="C24" s="364"/>
      <c r="D24" s="364"/>
      <c r="E24" s="364"/>
      <c r="F24" s="364"/>
      <c r="G24" s="364"/>
      <c r="H24" s="364"/>
      <c r="I24" s="364"/>
      <c r="J24" s="364"/>
      <c r="K24" s="364"/>
      <c r="L24" s="364"/>
      <c r="M24" s="364"/>
    </row>
    <row r="25" spans="2:13" x14ac:dyDescent="0.3">
      <c r="B25" s="364"/>
      <c r="C25" s="364"/>
      <c r="D25" s="364"/>
      <c r="E25" s="364"/>
      <c r="F25" s="364"/>
      <c r="G25" s="364"/>
      <c r="H25" s="364"/>
      <c r="I25" s="364"/>
      <c r="J25" s="364"/>
      <c r="K25" s="364"/>
      <c r="L25" s="364"/>
      <c r="M25" s="364"/>
    </row>
    <row r="26" spans="2:13" x14ac:dyDescent="0.3">
      <c r="B26" s="364"/>
      <c r="C26" s="364"/>
      <c r="D26" s="364"/>
      <c r="E26" s="364"/>
      <c r="F26" s="364"/>
      <c r="G26" s="364"/>
      <c r="H26" s="364"/>
      <c r="I26" s="364"/>
      <c r="J26" s="364"/>
      <c r="K26" s="364"/>
      <c r="L26" s="364"/>
      <c r="M26" s="364"/>
    </row>
    <row r="27" spans="2:13" x14ac:dyDescent="0.3">
      <c r="B27" s="364"/>
      <c r="C27" s="364"/>
      <c r="D27" s="364"/>
      <c r="E27" s="364"/>
      <c r="F27" s="364"/>
      <c r="G27" s="364"/>
      <c r="H27" s="364"/>
      <c r="I27" s="364"/>
      <c r="J27" s="364"/>
      <c r="K27" s="364"/>
      <c r="L27" s="364"/>
      <c r="M27" s="364"/>
    </row>
    <row r="28" spans="2:13" x14ac:dyDescent="0.3">
      <c r="B28" s="364"/>
      <c r="C28" s="364"/>
      <c r="D28" s="364"/>
      <c r="E28" s="364"/>
      <c r="F28" s="364"/>
      <c r="G28" s="364"/>
      <c r="H28" s="364"/>
      <c r="I28" s="364"/>
      <c r="J28" s="364"/>
      <c r="K28" s="364"/>
      <c r="L28" s="364"/>
      <c r="M28" s="364"/>
    </row>
    <row r="29" spans="2:13" x14ac:dyDescent="0.3">
      <c r="B29" s="364"/>
      <c r="C29" s="364"/>
      <c r="D29" s="364"/>
      <c r="E29" s="364"/>
      <c r="F29" s="364"/>
      <c r="G29" s="364"/>
      <c r="H29" s="364"/>
      <c r="I29" s="364"/>
      <c r="J29" s="364"/>
      <c r="K29" s="364"/>
      <c r="L29" s="364"/>
      <c r="M29" s="364"/>
    </row>
    <row r="30" spans="2:13" x14ac:dyDescent="0.3">
      <c r="B30" s="364"/>
      <c r="C30" s="364"/>
      <c r="D30" s="364"/>
      <c r="E30" s="364"/>
      <c r="F30" s="364"/>
      <c r="G30" s="364"/>
      <c r="H30" s="364"/>
      <c r="I30" s="364"/>
      <c r="J30" s="364"/>
      <c r="K30" s="364"/>
      <c r="L30" s="364"/>
      <c r="M30" s="364"/>
    </row>
    <row r="31" spans="2:13" x14ac:dyDescent="0.3">
      <c r="B31" s="364"/>
      <c r="C31" s="364"/>
      <c r="D31" s="364"/>
      <c r="E31" s="364"/>
      <c r="F31" s="364"/>
      <c r="G31" s="364"/>
      <c r="H31" s="364"/>
      <c r="I31" s="364"/>
      <c r="J31" s="364"/>
      <c r="K31" s="364"/>
      <c r="L31" s="364"/>
      <c r="M31" s="364"/>
    </row>
    <row r="32" spans="2:13" x14ac:dyDescent="0.3">
      <c r="B32" s="364"/>
      <c r="C32" s="364"/>
      <c r="D32" s="364"/>
      <c r="E32" s="364"/>
      <c r="F32" s="364"/>
      <c r="G32" s="364"/>
      <c r="H32" s="364"/>
      <c r="I32" s="364"/>
      <c r="J32" s="364"/>
      <c r="K32" s="364"/>
      <c r="L32" s="364"/>
      <c r="M32" s="364"/>
    </row>
    <row r="33" spans="2:13" x14ac:dyDescent="0.3">
      <c r="B33" s="364"/>
      <c r="C33" s="364"/>
      <c r="D33" s="364"/>
      <c r="E33" s="364"/>
      <c r="F33" s="364"/>
      <c r="G33" s="364"/>
      <c r="H33" s="364"/>
      <c r="I33" s="364"/>
      <c r="J33" s="364"/>
      <c r="K33" s="364"/>
      <c r="L33" s="364"/>
      <c r="M33" s="364"/>
    </row>
    <row r="34" spans="2:13" x14ac:dyDescent="0.3">
      <c r="B34" s="364"/>
      <c r="C34" s="364"/>
      <c r="D34" s="364"/>
      <c r="E34" s="364"/>
      <c r="F34" s="364"/>
      <c r="G34" s="364"/>
      <c r="H34" s="364"/>
      <c r="I34" s="364"/>
      <c r="J34" s="364"/>
      <c r="K34" s="364"/>
      <c r="L34" s="364"/>
      <c r="M34" s="364"/>
    </row>
    <row r="35" spans="2:13" x14ac:dyDescent="0.3">
      <c r="B35" s="364"/>
      <c r="C35" s="364"/>
      <c r="D35" s="364"/>
      <c r="E35" s="364"/>
      <c r="F35" s="364"/>
      <c r="G35" s="364"/>
      <c r="H35" s="364"/>
      <c r="I35" s="364"/>
      <c r="J35" s="364"/>
      <c r="K35" s="364"/>
      <c r="L35" s="364"/>
      <c r="M35" s="364"/>
    </row>
    <row r="36" spans="2:13" x14ac:dyDescent="0.3">
      <c r="B36" s="364"/>
      <c r="C36" s="364"/>
      <c r="D36" s="364"/>
      <c r="E36" s="364"/>
      <c r="F36" s="364"/>
      <c r="G36" s="364"/>
      <c r="H36" s="364"/>
      <c r="I36" s="364"/>
      <c r="J36" s="364"/>
      <c r="K36" s="364"/>
      <c r="L36" s="364"/>
      <c r="M36" s="364"/>
    </row>
    <row r="37" spans="2:13" x14ac:dyDescent="0.3">
      <c r="B37" s="364"/>
      <c r="C37" s="364"/>
      <c r="D37" s="364"/>
      <c r="E37" s="364"/>
      <c r="F37" s="364"/>
      <c r="G37" s="364"/>
      <c r="H37" s="364"/>
      <c r="I37" s="364"/>
      <c r="J37" s="364"/>
      <c r="K37" s="364"/>
      <c r="L37" s="364"/>
      <c r="M37" s="364"/>
    </row>
    <row r="38" spans="2:13" x14ac:dyDescent="0.3">
      <c r="B38" s="364"/>
      <c r="C38" s="364"/>
      <c r="D38" s="364"/>
      <c r="E38" s="364"/>
      <c r="F38" s="364"/>
      <c r="G38" s="364"/>
      <c r="H38" s="364"/>
      <c r="I38" s="364"/>
      <c r="J38" s="364"/>
      <c r="K38" s="364"/>
      <c r="L38" s="364"/>
      <c r="M38" s="364"/>
    </row>
    <row r="39" spans="2:13" x14ac:dyDescent="0.3">
      <c r="B39" s="364"/>
      <c r="C39" s="364"/>
      <c r="D39" s="364"/>
      <c r="E39" s="364"/>
      <c r="F39" s="364"/>
      <c r="G39" s="364"/>
      <c r="H39" s="364"/>
      <c r="I39" s="364"/>
      <c r="J39" s="364"/>
      <c r="K39" s="364"/>
      <c r="L39" s="364"/>
      <c r="M39" s="364"/>
    </row>
    <row r="40" spans="2:13" x14ac:dyDescent="0.3">
      <c r="B40" s="364"/>
      <c r="C40" s="364"/>
      <c r="D40" s="364"/>
      <c r="E40" s="364"/>
      <c r="F40" s="364"/>
      <c r="G40" s="364"/>
      <c r="H40" s="364"/>
      <c r="I40" s="364"/>
      <c r="J40" s="364"/>
      <c r="K40" s="364"/>
      <c r="L40" s="364"/>
      <c r="M40" s="364"/>
    </row>
    <row r="41" spans="2:13" x14ac:dyDescent="0.3">
      <c r="B41" s="364"/>
      <c r="C41" s="364"/>
      <c r="D41" s="364"/>
      <c r="E41" s="364"/>
      <c r="F41" s="364"/>
      <c r="G41" s="364"/>
      <c r="H41" s="364"/>
      <c r="I41" s="364"/>
      <c r="J41" s="364"/>
      <c r="K41" s="364"/>
      <c r="L41" s="364"/>
      <c r="M41" s="364"/>
    </row>
    <row r="42" spans="2:13" x14ac:dyDescent="0.3">
      <c r="B42" s="364"/>
      <c r="C42" s="364"/>
      <c r="D42" s="364"/>
      <c r="E42" s="364"/>
      <c r="F42" s="364"/>
      <c r="G42" s="364"/>
      <c r="H42" s="364"/>
      <c r="I42" s="364"/>
      <c r="J42" s="364"/>
      <c r="K42" s="364"/>
      <c r="L42" s="364"/>
      <c r="M42" s="364"/>
    </row>
    <row r="43" spans="2:13" x14ac:dyDescent="0.3">
      <c r="B43" s="364"/>
      <c r="C43" s="364"/>
      <c r="D43" s="364"/>
      <c r="E43" s="364"/>
      <c r="F43" s="364"/>
      <c r="G43" s="364"/>
      <c r="H43" s="364"/>
      <c r="I43" s="364"/>
      <c r="J43" s="364"/>
      <c r="K43" s="364"/>
      <c r="L43" s="364"/>
      <c r="M43" s="364"/>
    </row>
    <row r="44" spans="2:13" x14ac:dyDescent="0.3">
      <c r="B44" s="364"/>
      <c r="C44" s="364"/>
      <c r="D44" s="364"/>
      <c r="E44" s="364"/>
      <c r="F44" s="364"/>
      <c r="G44" s="364"/>
      <c r="H44" s="364"/>
      <c r="I44" s="364"/>
      <c r="J44" s="364"/>
      <c r="K44" s="364"/>
      <c r="L44" s="364"/>
      <c r="M44" s="364"/>
    </row>
    <row r="45" spans="2:13" x14ac:dyDescent="0.3">
      <c r="B45" s="364"/>
      <c r="C45" s="364"/>
      <c r="D45" s="364"/>
      <c r="E45" s="364"/>
      <c r="F45" s="364"/>
      <c r="G45" s="364"/>
      <c r="H45" s="364"/>
      <c r="I45" s="364"/>
      <c r="J45" s="364"/>
      <c r="K45" s="364"/>
      <c r="L45" s="364"/>
      <c r="M45" s="364"/>
    </row>
    <row r="46" spans="2:13" x14ac:dyDescent="0.3">
      <c r="B46" s="364"/>
      <c r="C46" s="364"/>
      <c r="D46" s="364"/>
      <c r="E46" s="364"/>
      <c r="F46" s="364"/>
      <c r="G46" s="364"/>
      <c r="H46" s="364"/>
      <c r="I46" s="364"/>
      <c r="J46" s="364"/>
      <c r="K46" s="364"/>
      <c r="L46" s="364"/>
      <c r="M46" s="364"/>
    </row>
    <row r="47" spans="2:13" x14ac:dyDescent="0.3">
      <c r="B47" s="364"/>
      <c r="C47" s="364"/>
      <c r="D47" s="364"/>
      <c r="E47" s="364"/>
      <c r="F47" s="364"/>
      <c r="G47" s="364"/>
      <c r="H47" s="364"/>
      <c r="I47" s="364"/>
      <c r="J47" s="364"/>
      <c r="K47" s="364"/>
      <c r="L47" s="364"/>
      <c r="M47" s="364"/>
    </row>
    <row r="48" spans="2:13" x14ac:dyDescent="0.3">
      <c r="B48" s="364"/>
      <c r="C48" s="364"/>
      <c r="D48" s="364"/>
      <c r="E48" s="364"/>
      <c r="F48" s="364"/>
      <c r="G48" s="364"/>
      <c r="H48" s="364"/>
      <c r="I48" s="364"/>
      <c r="J48" s="364"/>
      <c r="K48" s="364"/>
      <c r="L48" s="364"/>
      <c r="M48" s="364"/>
    </row>
    <row r="49" spans="2:13" x14ac:dyDescent="0.3">
      <c r="B49" s="364"/>
      <c r="C49" s="364"/>
      <c r="D49" s="364"/>
      <c r="E49" s="364"/>
      <c r="F49" s="364"/>
      <c r="G49" s="364"/>
      <c r="H49" s="364"/>
      <c r="I49" s="364"/>
      <c r="J49" s="364"/>
      <c r="K49" s="364"/>
      <c r="L49" s="364"/>
      <c r="M49" s="364"/>
    </row>
    <row r="50" spans="2:13" x14ac:dyDescent="0.3">
      <c r="B50" s="364"/>
      <c r="C50" s="364"/>
      <c r="D50" s="364"/>
      <c r="E50" s="364"/>
      <c r="F50" s="364"/>
      <c r="G50" s="364"/>
      <c r="H50" s="364"/>
      <c r="I50" s="364"/>
      <c r="J50" s="364"/>
      <c r="K50" s="364"/>
      <c r="L50" s="364"/>
      <c r="M50" s="364"/>
    </row>
    <row r="51" spans="2:13" x14ac:dyDescent="0.3">
      <c r="B51" s="364"/>
      <c r="C51" s="364"/>
      <c r="D51" s="364"/>
      <c r="E51" s="364"/>
      <c r="F51" s="364"/>
      <c r="G51" s="364"/>
      <c r="H51" s="364"/>
      <c r="I51" s="364"/>
      <c r="J51" s="364"/>
      <c r="K51" s="364"/>
      <c r="L51" s="364"/>
      <c r="M51" s="364"/>
    </row>
    <row r="52" spans="2:13" x14ac:dyDescent="0.3">
      <c r="B52" s="364"/>
      <c r="C52" s="364"/>
      <c r="D52" s="364"/>
      <c r="E52" s="364"/>
      <c r="F52" s="364"/>
      <c r="G52" s="364"/>
      <c r="H52" s="364"/>
      <c r="I52" s="364"/>
      <c r="J52" s="364"/>
      <c r="K52" s="364"/>
      <c r="L52" s="364"/>
      <c r="M52" s="364"/>
    </row>
    <row r="53" spans="2:13" x14ac:dyDescent="0.3">
      <c r="B53" s="364"/>
      <c r="C53" s="364"/>
      <c r="D53" s="364"/>
      <c r="E53" s="364"/>
      <c r="F53" s="364"/>
      <c r="G53" s="364"/>
      <c r="H53" s="364"/>
      <c r="I53" s="364"/>
      <c r="J53" s="364"/>
      <c r="K53" s="364"/>
      <c r="L53" s="364"/>
      <c r="M53" s="364"/>
    </row>
    <row r="54" spans="2:13" x14ac:dyDescent="0.3">
      <c r="B54" s="364"/>
      <c r="C54" s="364"/>
      <c r="D54" s="364"/>
      <c r="E54" s="364"/>
      <c r="F54" s="364"/>
      <c r="G54" s="364"/>
      <c r="H54" s="364"/>
      <c r="I54" s="364"/>
      <c r="J54" s="364"/>
      <c r="K54" s="364"/>
      <c r="L54" s="364"/>
      <c r="M54" s="364"/>
    </row>
    <row r="55" spans="2:13" x14ac:dyDescent="0.3">
      <c r="B55" s="364"/>
      <c r="C55" s="364"/>
      <c r="D55" s="364"/>
      <c r="E55" s="364"/>
      <c r="F55" s="364"/>
      <c r="G55" s="364"/>
      <c r="H55" s="364"/>
      <c r="I55" s="364"/>
      <c r="J55" s="364"/>
      <c r="K55" s="364"/>
      <c r="L55" s="364"/>
      <c r="M55" s="364"/>
    </row>
    <row r="56" spans="2:13" x14ac:dyDescent="0.3">
      <c r="B56" s="364"/>
      <c r="C56" s="364"/>
      <c r="D56" s="364"/>
      <c r="E56" s="364"/>
      <c r="F56" s="364"/>
      <c r="G56" s="364"/>
      <c r="H56" s="364"/>
      <c r="I56" s="364"/>
      <c r="J56" s="364"/>
      <c r="K56" s="364"/>
      <c r="L56" s="364"/>
      <c r="M56" s="364"/>
    </row>
    <row r="57" spans="2:13" x14ac:dyDescent="0.3">
      <c r="B57" s="364"/>
      <c r="C57" s="364"/>
      <c r="D57" s="364"/>
      <c r="E57" s="364"/>
      <c r="F57" s="364"/>
      <c r="G57" s="364"/>
      <c r="H57" s="364"/>
      <c r="I57" s="364"/>
      <c r="J57" s="364"/>
      <c r="K57" s="364"/>
      <c r="L57" s="364"/>
      <c r="M57" s="364"/>
    </row>
    <row r="58" spans="2:13" x14ac:dyDescent="0.3">
      <c r="B58" s="364"/>
      <c r="C58" s="364"/>
      <c r="D58" s="364"/>
      <c r="E58" s="364"/>
      <c r="F58" s="364"/>
      <c r="G58" s="364"/>
      <c r="H58" s="364"/>
      <c r="I58" s="364"/>
      <c r="J58" s="364"/>
      <c r="K58" s="364"/>
      <c r="L58" s="364"/>
      <c r="M58" s="364"/>
    </row>
    <row r="59" spans="2:13" x14ac:dyDescent="0.3">
      <c r="B59" s="364"/>
      <c r="C59" s="364"/>
      <c r="D59" s="364"/>
      <c r="E59" s="364"/>
      <c r="F59" s="364"/>
      <c r="G59" s="364"/>
      <c r="H59" s="364"/>
      <c r="I59" s="364"/>
      <c r="J59" s="364"/>
      <c r="K59" s="364"/>
      <c r="L59" s="364"/>
      <c r="M59" s="364"/>
    </row>
    <row r="60" spans="2:13" x14ac:dyDescent="0.3">
      <c r="B60" s="364"/>
      <c r="C60" s="364"/>
      <c r="D60" s="364"/>
      <c r="E60" s="364"/>
      <c r="F60" s="364"/>
      <c r="G60" s="364"/>
      <c r="H60" s="364"/>
      <c r="I60" s="364"/>
      <c r="J60" s="364"/>
      <c r="K60" s="364"/>
      <c r="L60" s="364"/>
      <c r="M60" s="364"/>
    </row>
    <row r="61" spans="2:13" x14ac:dyDescent="0.3">
      <c r="B61" s="364"/>
      <c r="C61" s="364"/>
      <c r="D61" s="364"/>
      <c r="E61" s="364"/>
      <c r="F61" s="364"/>
      <c r="G61" s="364"/>
      <c r="H61" s="364"/>
      <c r="I61" s="364"/>
      <c r="J61" s="364"/>
      <c r="K61" s="364"/>
      <c r="L61" s="364"/>
      <c r="M61" s="364"/>
    </row>
    <row r="62" spans="2:13" x14ac:dyDescent="0.3">
      <c r="B62" s="364"/>
      <c r="C62" s="364"/>
      <c r="D62" s="364"/>
      <c r="E62" s="364"/>
      <c r="F62" s="364"/>
      <c r="G62" s="364"/>
      <c r="H62" s="364"/>
      <c r="I62" s="364"/>
      <c r="J62" s="364"/>
      <c r="K62" s="364"/>
      <c r="L62" s="364"/>
      <c r="M62" s="364"/>
    </row>
    <row r="63" spans="2:13" x14ac:dyDescent="0.3">
      <c r="B63" s="364"/>
      <c r="C63" s="364"/>
      <c r="D63" s="364"/>
      <c r="E63" s="364"/>
      <c r="F63" s="364"/>
      <c r="G63" s="364"/>
      <c r="H63" s="364"/>
      <c r="I63" s="364"/>
      <c r="J63" s="364"/>
      <c r="K63" s="364"/>
      <c r="L63" s="364"/>
      <c r="M63" s="364"/>
    </row>
    <row r="64" spans="2:13" x14ac:dyDescent="0.3">
      <c r="B64" s="364"/>
      <c r="C64" s="364"/>
      <c r="D64" s="364"/>
      <c r="E64" s="364"/>
      <c r="F64" s="364"/>
      <c r="G64" s="364"/>
      <c r="H64" s="364"/>
      <c r="I64" s="364"/>
      <c r="J64" s="364"/>
      <c r="K64" s="364"/>
      <c r="L64" s="364"/>
      <c r="M64" s="364"/>
    </row>
    <row r="65" spans="2:13" x14ac:dyDescent="0.3">
      <c r="B65" s="364"/>
      <c r="C65" s="364"/>
      <c r="D65" s="364"/>
      <c r="E65" s="364"/>
      <c r="F65" s="364"/>
      <c r="G65" s="364"/>
      <c r="H65" s="364"/>
      <c r="I65" s="364"/>
      <c r="J65" s="364"/>
      <c r="K65" s="364"/>
      <c r="L65" s="364"/>
      <c r="M65" s="364"/>
    </row>
    <row r="66" spans="2:13" x14ac:dyDescent="0.3">
      <c r="B66" s="364"/>
      <c r="C66" s="364"/>
      <c r="D66" s="364"/>
      <c r="E66" s="364"/>
      <c r="F66" s="364"/>
      <c r="G66" s="364"/>
      <c r="H66" s="364"/>
      <c r="I66" s="364"/>
      <c r="J66" s="364"/>
      <c r="K66" s="364"/>
      <c r="L66" s="364"/>
      <c r="M66" s="364"/>
    </row>
    <row r="67" spans="2:13" x14ac:dyDescent="0.3">
      <c r="B67" s="364"/>
      <c r="C67" s="364"/>
      <c r="D67" s="364"/>
      <c r="E67" s="364"/>
      <c r="F67" s="364"/>
      <c r="G67" s="364"/>
      <c r="H67" s="364"/>
      <c r="I67" s="364"/>
      <c r="J67" s="364"/>
      <c r="K67" s="364"/>
      <c r="L67" s="364"/>
      <c r="M67" s="364"/>
    </row>
    <row r="68" spans="2:13" x14ac:dyDescent="0.3">
      <c r="B68" s="364"/>
      <c r="C68" s="364"/>
      <c r="D68" s="364"/>
      <c r="E68" s="364"/>
      <c r="F68" s="364"/>
      <c r="G68" s="364"/>
      <c r="H68" s="364"/>
      <c r="I68" s="364"/>
      <c r="J68" s="364"/>
      <c r="K68" s="364"/>
      <c r="L68" s="364"/>
      <c r="M68" s="364"/>
    </row>
    <row r="69" spans="2:13" x14ac:dyDescent="0.3">
      <c r="B69" s="364"/>
      <c r="C69" s="364"/>
      <c r="D69" s="364"/>
      <c r="E69" s="364"/>
      <c r="F69" s="364"/>
      <c r="G69" s="364"/>
      <c r="H69" s="364"/>
      <c r="I69" s="364"/>
      <c r="J69" s="364"/>
      <c r="K69" s="364"/>
      <c r="L69" s="364"/>
      <c r="M69" s="364"/>
    </row>
    <row r="70" spans="2:13" x14ac:dyDescent="0.3">
      <c r="B70" s="364"/>
      <c r="C70" s="364"/>
      <c r="D70" s="364"/>
      <c r="E70" s="364"/>
      <c r="F70" s="364"/>
      <c r="G70" s="364"/>
      <c r="H70" s="364"/>
      <c r="I70" s="364"/>
      <c r="J70" s="364"/>
      <c r="K70" s="364"/>
      <c r="L70" s="364"/>
      <c r="M70" s="364"/>
    </row>
  </sheetData>
  <mergeCells count="1">
    <mergeCell ref="B2:M70"/>
  </mergeCells>
  <pageMargins left="0.27559055118110237" right="0.27559055118110237" top="0.9055118110236221" bottom="0.47244094488188981" header="0.31496062992125984" footer="0.31496062992125984"/>
  <pageSetup paperSize="9" scale="73"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8D97B-D3F8-47B2-BF86-0D7CF9546564}">
  <sheetPr>
    <pageSetUpPr fitToPage="1"/>
  </sheetPr>
  <dimension ref="A1:N71"/>
  <sheetViews>
    <sheetView showGridLines="0" zoomScale="70" zoomScaleNormal="70" workbookViewId="0"/>
  </sheetViews>
  <sheetFormatPr defaultRowHeight="14.4" x14ac:dyDescent="0.3"/>
  <cols>
    <col min="14" max="14" width="8.88671875" style="51"/>
  </cols>
  <sheetData>
    <row r="1" spans="1:13" s="51" customFormat="1" x14ac:dyDescent="0.3"/>
    <row r="2" spans="1:13" x14ac:dyDescent="0.3">
      <c r="A2" s="51"/>
      <c r="B2" s="51"/>
      <c r="C2" s="51"/>
      <c r="D2" s="51"/>
      <c r="E2" s="51"/>
      <c r="F2" s="51"/>
      <c r="G2" s="51"/>
      <c r="H2" s="51"/>
      <c r="I2" s="51"/>
      <c r="J2" s="51"/>
      <c r="K2" s="51"/>
      <c r="L2" s="51"/>
      <c r="M2" s="51"/>
    </row>
    <row r="3" spans="1:13" ht="15" thickBot="1" x14ac:dyDescent="0.35">
      <c r="A3" s="51"/>
      <c r="B3" s="51"/>
      <c r="C3" s="51"/>
      <c r="D3" s="51"/>
      <c r="E3" s="51"/>
      <c r="F3" s="51"/>
      <c r="G3" s="51"/>
      <c r="H3" s="51"/>
      <c r="I3" s="51"/>
      <c r="J3" s="51"/>
      <c r="K3" s="51"/>
      <c r="L3" s="51"/>
      <c r="M3" s="51"/>
    </row>
    <row r="4" spans="1:13" x14ac:dyDescent="0.3">
      <c r="A4" s="51"/>
      <c r="B4" s="359" t="s">
        <v>262</v>
      </c>
      <c r="C4" s="357"/>
      <c r="D4" s="357"/>
      <c r="E4" s="357"/>
      <c r="F4" s="357"/>
      <c r="G4" s="357"/>
      <c r="H4" s="357"/>
      <c r="I4" s="357"/>
      <c r="J4" s="357"/>
      <c r="K4" s="357"/>
      <c r="L4" s="358"/>
      <c r="M4" s="51"/>
    </row>
    <row r="5" spans="1:13" x14ac:dyDescent="0.3">
      <c r="A5" s="51"/>
      <c r="B5" s="342"/>
      <c r="C5" s="126"/>
      <c r="D5" s="126"/>
      <c r="E5" s="126"/>
      <c r="F5" s="126"/>
      <c r="G5" s="126"/>
      <c r="H5" s="126"/>
      <c r="I5" s="126"/>
      <c r="J5" s="126"/>
      <c r="K5" s="126"/>
      <c r="L5" s="343"/>
      <c r="M5" s="51"/>
    </row>
    <row r="6" spans="1:13" x14ac:dyDescent="0.3">
      <c r="A6" s="51"/>
      <c r="B6" s="344"/>
      <c r="C6" s="51"/>
      <c r="D6" s="51"/>
      <c r="E6" s="51"/>
      <c r="F6" s="51"/>
      <c r="G6" s="51"/>
      <c r="H6" s="51"/>
      <c r="I6" s="51"/>
      <c r="J6" s="51"/>
      <c r="K6" s="51"/>
      <c r="L6" s="345"/>
      <c r="M6" s="51"/>
    </row>
    <row r="7" spans="1:13" x14ac:dyDescent="0.3">
      <c r="A7" s="51"/>
      <c r="B7" s="344"/>
      <c r="C7" s="51"/>
      <c r="D7" s="51"/>
      <c r="E7" s="51"/>
      <c r="F7" s="51"/>
      <c r="G7" s="51"/>
      <c r="H7" s="51"/>
      <c r="I7" s="51"/>
      <c r="J7" s="51"/>
      <c r="K7" s="51"/>
      <c r="L7" s="345"/>
      <c r="M7" s="51"/>
    </row>
    <row r="8" spans="1:13" x14ac:dyDescent="0.3">
      <c r="A8" s="51"/>
      <c r="B8" s="344"/>
      <c r="C8" s="51"/>
      <c r="D8" s="51"/>
      <c r="E8" s="51"/>
      <c r="F8" s="51"/>
      <c r="G8" s="51"/>
      <c r="H8" s="51"/>
      <c r="I8" s="51"/>
      <c r="J8" s="51"/>
      <c r="K8" s="51"/>
      <c r="L8" s="345"/>
      <c r="M8" s="51"/>
    </row>
    <row r="9" spans="1:13" x14ac:dyDescent="0.3">
      <c r="A9" s="51"/>
      <c r="B9" s="344"/>
      <c r="C9" s="51"/>
      <c r="D9" s="51"/>
      <c r="E9" s="51"/>
      <c r="F9" s="51"/>
      <c r="G9" s="51"/>
      <c r="H9" s="51"/>
      <c r="I9" s="51"/>
      <c r="J9" s="51"/>
      <c r="K9" s="51"/>
      <c r="L9" s="345"/>
      <c r="M9" s="51"/>
    </row>
    <row r="10" spans="1:13" x14ac:dyDescent="0.3">
      <c r="A10" s="51"/>
      <c r="B10" s="344"/>
      <c r="C10" s="51"/>
      <c r="D10" s="51"/>
      <c r="E10" s="51"/>
      <c r="F10" s="51"/>
      <c r="G10" s="51"/>
      <c r="H10" s="51"/>
      <c r="I10" s="51"/>
      <c r="J10" s="51"/>
      <c r="K10" s="51"/>
      <c r="L10" s="345"/>
      <c r="M10" s="51"/>
    </row>
    <row r="11" spans="1:13" x14ac:dyDescent="0.3">
      <c r="A11" s="51"/>
      <c r="B11" s="344"/>
      <c r="C11" s="51"/>
      <c r="D11" s="51"/>
      <c r="E11" s="51"/>
      <c r="F11" s="51"/>
      <c r="G11" s="51"/>
      <c r="H11" s="51"/>
      <c r="I11" s="51"/>
      <c r="J11" s="51"/>
      <c r="K11" s="51"/>
      <c r="L11" s="345"/>
      <c r="M11" s="51"/>
    </row>
    <row r="12" spans="1:13" x14ac:dyDescent="0.3">
      <c r="A12" s="51"/>
      <c r="B12" s="344"/>
      <c r="C12" s="51"/>
      <c r="D12" s="51"/>
      <c r="E12" s="51"/>
      <c r="F12" s="51"/>
      <c r="G12" s="51"/>
      <c r="H12" s="51"/>
      <c r="I12" s="51"/>
      <c r="J12" s="51"/>
      <c r="K12" s="51"/>
      <c r="L12" s="345"/>
      <c r="M12" s="51"/>
    </row>
    <row r="13" spans="1:13" x14ac:dyDescent="0.3">
      <c r="A13" s="51"/>
      <c r="B13" s="344"/>
      <c r="C13" s="51"/>
      <c r="D13" s="51"/>
      <c r="E13" s="51"/>
      <c r="F13" s="51"/>
      <c r="G13" s="51"/>
      <c r="H13" s="51"/>
      <c r="I13" s="51"/>
      <c r="J13" s="51"/>
      <c r="K13" s="51"/>
      <c r="L13" s="345"/>
      <c r="M13" s="51"/>
    </row>
    <row r="14" spans="1:13" x14ac:dyDescent="0.3">
      <c r="A14" s="51"/>
      <c r="B14" s="344"/>
      <c r="C14" s="51"/>
      <c r="D14" s="51"/>
      <c r="E14" s="51"/>
      <c r="F14" s="51"/>
      <c r="G14" s="51"/>
      <c r="H14" s="51"/>
      <c r="I14" s="51"/>
      <c r="J14" s="51"/>
      <c r="K14" s="51"/>
      <c r="L14" s="345"/>
      <c r="M14" s="51"/>
    </row>
    <row r="15" spans="1:13" ht="15" thickBot="1" x14ac:dyDescent="0.35">
      <c r="A15" s="51"/>
      <c r="B15" s="346"/>
      <c r="C15" s="347"/>
      <c r="D15" s="347"/>
      <c r="E15" s="347"/>
      <c r="F15" s="347"/>
      <c r="G15" s="347"/>
      <c r="H15" s="347"/>
      <c r="I15" s="347"/>
      <c r="J15" s="347"/>
      <c r="K15" s="347"/>
      <c r="L15" s="348"/>
      <c r="M15" s="51"/>
    </row>
    <row r="16" spans="1:13" ht="15" thickBot="1" x14ac:dyDescent="0.35">
      <c r="A16" s="51"/>
      <c r="B16" s="51"/>
      <c r="C16" s="51"/>
      <c r="D16" s="51"/>
      <c r="E16" s="51"/>
      <c r="F16" s="51"/>
      <c r="G16" s="51"/>
      <c r="H16" s="51"/>
      <c r="I16" s="51"/>
      <c r="J16" s="51"/>
      <c r="K16" s="51"/>
      <c r="L16" s="51"/>
      <c r="M16" s="51"/>
    </row>
    <row r="17" spans="1:13" x14ac:dyDescent="0.3">
      <c r="A17" s="51"/>
      <c r="B17" s="360" t="s">
        <v>251</v>
      </c>
      <c r="C17" s="361"/>
      <c r="D17" s="361"/>
      <c r="E17" s="361"/>
      <c r="F17" s="362"/>
      <c r="G17" s="51"/>
      <c r="H17" s="360" t="s">
        <v>263</v>
      </c>
      <c r="I17" s="361"/>
      <c r="J17" s="361"/>
      <c r="K17" s="361"/>
      <c r="L17" s="362"/>
      <c r="M17" s="51"/>
    </row>
    <row r="18" spans="1:13" x14ac:dyDescent="0.3">
      <c r="A18" s="51"/>
      <c r="B18" s="342"/>
      <c r="C18" s="126"/>
      <c r="D18" s="126"/>
      <c r="E18" s="126"/>
      <c r="F18" s="343"/>
      <c r="G18" s="51"/>
      <c r="H18" s="342"/>
      <c r="I18" s="126"/>
      <c r="J18" s="126"/>
      <c r="K18" s="126"/>
      <c r="L18" s="343"/>
      <c r="M18" s="51"/>
    </row>
    <row r="19" spans="1:13" x14ac:dyDescent="0.3">
      <c r="A19" s="51"/>
      <c r="B19" s="344"/>
      <c r="C19" s="51"/>
      <c r="D19" s="51"/>
      <c r="E19" s="51"/>
      <c r="F19" s="345"/>
      <c r="G19" s="51"/>
      <c r="H19" s="344"/>
      <c r="I19" s="51"/>
      <c r="J19" s="51"/>
      <c r="K19" s="51"/>
      <c r="L19" s="345"/>
      <c r="M19" s="51"/>
    </row>
    <row r="20" spans="1:13" x14ac:dyDescent="0.3">
      <c r="A20" s="51"/>
      <c r="B20" s="344"/>
      <c r="C20" s="51"/>
      <c r="D20" s="51"/>
      <c r="E20" s="51"/>
      <c r="F20" s="345"/>
      <c r="G20" s="51"/>
      <c r="H20" s="344"/>
      <c r="I20" s="51"/>
      <c r="J20" s="51"/>
      <c r="K20" s="51"/>
      <c r="L20" s="345"/>
      <c r="M20" s="51"/>
    </row>
    <row r="21" spans="1:13" x14ac:dyDescent="0.3">
      <c r="A21" s="51"/>
      <c r="B21" s="344"/>
      <c r="C21" s="51"/>
      <c r="D21" s="51"/>
      <c r="E21" s="51"/>
      <c r="F21" s="345"/>
      <c r="G21" s="51"/>
      <c r="H21" s="344"/>
      <c r="I21" s="51"/>
      <c r="J21" s="51"/>
      <c r="K21" s="51"/>
      <c r="L21" s="345"/>
      <c r="M21" s="51"/>
    </row>
    <row r="22" spans="1:13" x14ac:dyDescent="0.3">
      <c r="A22" s="51"/>
      <c r="B22" s="344"/>
      <c r="C22" s="51"/>
      <c r="D22" s="51"/>
      <c r="E22" s="51"/>
      <c r="F22" s="345"/>
      <c r="G22" s="51"/>
      <c r="H22" s="344"/>
      <c r="I22" s="51"/>
      <c r="J22" s="51"/>
      <c r="K22" s="51"/>
      <c r="L22" s="345"/>
      <c r="M22" s="51"/>
    </row>
    <row r="23" spans="1:13" x14ac:dyDescent="0.3">
      <c r="A23" s="51"/>
      <c r="B23" s="344"/>
      <c r="C23" s="51"/>
      <c r="D23" s="51"/>
      <c r="E23" s="51"/>
      <c r="F23" s="345"/>
      <c r="G23" s="51"/>
      <c r="H23" s="344"/>
      <c r="I23" s="51"/>
      <c r="J23" s="51"/>
      <c r="K23" s="51"/>
      <c r="L23" s="345"/>
      <c r="M23" s="51"/>
    </row>
    <row r="24" spans="1:13" x14ac:dyDescent="0.3">
      <c r="A24" s="51"/>
      <c r="B24" s="344"/>
      <c r="C24" s="290"/>
      <c r="D24" s="51"/>
      <c r="E24" s="51"/>
      <c r="F24" s="345"/>
      <c r="G24" s="51"/>
      <c r="H24" s="344"/>
      <c r="I24" s="290"/>
      <c r="J24" s="51"/>
      <c r="K24" s="51"/>
      <c r="L24" s="345"/>
      <c r="M24" s="51"/>
    </row>
    <row r="25" spans="1:13" x14ac:dyDescent="0.3">
      <c r="A25" s="51"/>
      <c r="B25" s="344"/>
      <c r="C25" s="51"/>
      <c r="D25" s="51"/>
      <c r="E25" s="51"/>
      <c r="F25" s="345"/>
      <c r="G25" s="51"/>
      <c r="H25" s="344"/>
      <c r="I25" s="51"/>
      <c r="J25" s="51"/>
      <c r="K25" s="51"/>
      <c r="L25" s="345"/>
      <c r="M25" s="51"/>
    </row>
    <row r="26" spans="1:13" x14ac:dyDescent="0.3">
      <c r="A26" s="51"/>
      <c r="B26" s="344"/>
      <c r="C26" s="51"/>
      <c r="D26" s="51"/>
      <c r="E26" s="51"/>
      <c r="F26" s="345"/>
      <c r="G26" s="51"/>
      <c r="H26" s="344"/>
      <c r="I26" s="51"/>
      <c r="J26" s="51"/>
      <c r="K26" s="51"/>
      <c r="L26" s="345"/>
      <c r="M26" s="51"/>
    </row>
    <row r="27" spans="1:13" x14ac:dyDescent="0.3">
      <c r="A27" s="51"/>
      <c r="B27" s="344"/>
      <c r="C27" s="51"/>
      <c r="D27" s="51"/>
      <c r="E27" s="51"/>
      <c r="F27" s="345"/>
      <c r="G27" s="51"/>
      <c r="H27" s="344"/>
      <c r="I27" s="51"/>
      <c r="J27" s="51"/>
      <c r="K27" s="51"/>
      <c r="L27" s="345"/>
      <c r="M27" s="51"/>
    </row>
    <row r="28" spans="1:13" ht="15" thickBot="1" x14ac:dyDescent="0.35">
      <c r="A28" s="51"/>
      <c r="B28" s="346"/>
      <c r="C28" s="347"/>
      <c r="D28" s="347"/>
      <c r="E28" s="347"/>
      <c r="F28" s="348"/>
      <c r="G28" s="51"/>
      <c r="H28" s="346"/>
      <c r="I28" s="347"/>
      <c r="J28" s="347"/>
      <c r="K28" s="347"/>
      <c r="L28" s="348"/>
      <c r="M28" s="51"/>
    </row>
    <row r="29" spans="1:13" ht="15" thickBot="1" x14ac:dyDescent="0.35">
      <c r="A29" s="51"/>
      <c r="B29" s="51"/>
      <c r="C29" s="51"/>
      <c r="D29" s="51"/>
      <c r="E29" s="51"/>
      <c r="F29" s="51"/>
      <c r="G29" s="51"/>
      <c r="H29" s="51"/>
      <c r="I29" s="51"/>
      <c r="J29" s="51"/>
      <c r="K29" s="51"/>
      <c r="L29" s="51"/>
      <c r="M29" s="51"/>
    </row>
    <row r="30" spans="1:13" x14ac:dyDescent="0.3">
      <c r="A30" s="51"/>
      <c r="B30" s="360" t="s">
        <v>252</v>
      </c>
      <c r="C30" s="361"/>
      <c r="D30" s="361"/>
      <c r="E30" s="361"/>
      <c r="F30" s="361"/>
      <c r="G30" s="361"/>
      <c r="H30" s="361"/>
      <c r="I30" s="361"/>
      <c r="J30" s="361"/>
      <c r="K30" s="361"/>
      <c r="L30" s="362"/>
      <c r="M30" s="51"/>
    </row>
    <row r="31" spans="1:13" x14ac:dyDescent="0.3">
      <c r="A31" s="51"/>
      <c r="B31" s="365" t="s">
        <v>230</v>
      </c>
      <c r="C31" s="366"/>
      <c r="D31" s="366"/>
      <c r="E31" s="366"/>
      <c r="F31" s="126"/>
      <c r="G31" s="126"/>
      <c r="H31" s="126"/>
      <c r="I31" s="366" t="s">
        <v>231</v>
      </c>
      <c r="J31" s="366"/>
      <c r="K31" s="366"/>
      <c r="L31" s="343"/>
      <c r="M31" s="51"/>
    </row>
    <row r="32" spans="1:13" x14ac:dyDescent="0.3">
      <c r="A32" s="51"/>
      <c r="B32" s="367"/>
      <c r="C32" s="368"/>
      <c r="D32" s="368"/>
      <c r="E32" s="368"/>
      <c r="F32" s="51"/>
      <c r="G32" s="51"/>
      <c r="H32" s="51"/>
      <c r="I32" s="368"/>
      <c r="J32" s="368"/>
      <c r="K32" s="368"/>
      <c r="L32" s="345"/>
      <c r="M32" s="51"/>
    </row>
    <row r="33" spans="1:13" x14ac:dyDescent="0.3">
      <c r="A33" s="51"/>
      <c r="B33" s="344"/>
      <c r="C33" s="51"/>
      <c r="D33" s="51"/>
      <c r="E33" s="51"/>
      <c r="F33" s="51"/>
      <c r="G33" s="51"/>
      <c r="H33" s="51"/>
      <c r="I33" s="51"/>
      <c r="J33" s="51"/>
      <c r="K33" s="51"/>
      <c r="L33" s="345"/>
      <c r="M33" s="51"/>
    </row>
    <row r="34" spans="1:13" x14ac:dyDescent="0.3">
      <c r="A34" s="51"/>
      <c r="B34" s="344"/>
      <c r="C34" s="51"/>
      <c r="D34" s="51"/>
      <c r="E34" s="51"/>
      <c r="F34" s="51"/>
      <c r="G34" s="51"/>
      <c r="H34" s="51"/>
      <c r="I34" s="51"/>
      <c r="J34" s="51"/>
      <c r="K34" s="51"/>
      <c r="L34" s="345"/>
      <c r="M34" s="51"/>
    </row>
    <row r="35" spans="1:13" x14ac:dyDescent="0.3">
      <c r="A35" s="51"/>
      <c r="B35" s="344"/>
      <c r="C35" s="51"/>
      <c r="D35" s="51"/>
      <c r="E35" s="51"/>
      <c r="F35" s="51"/>
      <c r="G35" s="51"/>
      <c r="H35" s="51"/>
      <c r="I35" s="51"/>
      <c r="J35" s="51"/>
      <c r="K35" s="51"/>
      <c r="L35" s="345"/>
      <c r="M35" s="51"/>
    </row>
    <row r="36" spans="1:13" x14ac:dyDescent="0.3">
      <c r="A36" s="51"/>
      <c r="B36" s="344"/>
      <c r="C36" s="51"/>
      <c r="D36" s="51"/>
      <c r="E36" s="51"/>
      <c r="F36" s="51"/>
      <c r="G36" s="51"/>
      <c r="H36" s="51"/>
      <c r="I36" s="51"/>
      <c r="J36" s="51"/>
      <c r="K36" s="51"/>
      <c r="L36" s="345"/>
      <c r="M36" s="51"/>
    </row>
    <row r="37" spans="1:13" x14ac:dyDescent="0.3">
      <c r="A37" s="51"/>
      <c r="B37" s="344"/>
      <c r="C37" s="290"/>
      <c r="D37" s="51"/>
      <c r="E37" s="51"/>
      <c r="F37" s="51"/>
      <c r="G37" s="51"/>
      <c r="H37" s="51"/>
      <c r="I37" s="51"/>
      <c r="J37" s="51"/>
      <c r="K37" s="290"/>
      <c r="L37" s="345"/>
      <c r="M37" s="51"/>
    </row>
    <row r="38" spans="1:13" x14ac:dyDescent="0.3">
      <c r="A38" s="51"/>
      <c r="B38" s="344"/>
      <c r="C38" s="51"/>
      <c r="D38" s="51"/>
      <c r="E38" s="51"/>
      <c r="F38" s="51"/>
      <c r="G38" s="51"/>
      <c r="H38" s="51"/>
      <c r="I38" s="51"/>
      <c r="J38" s="51"/>
      <c r="K38" s="51"/>
      <c r="L38" s="345"/>
      <c r="M38" s="51"/>
    </row>
    <row r="39" spans="1:13" x14ac:dyDescent="0.3">
      <c r="A39" s="51"/>
      <c r="B39" s="344"/>
      <c r="C39" s="51"/>
      <c r="D39" s="51"/>
      <c r="E39" s="51"/>
      <c r="F39" s="51"/>
      <c r="G39" s="51"/>
      <c r="H39" s="51"/>
      <c r="I39" s="51"/>
      <c r="J39" s="51"/>
      <c r="K39" s="51"/>
      <c r="L39" s="345"/>
      <c r="M39" s="51"/>
    </row>
    <row r="40" spans="1:13" x14ac:dyDescent="0.3">
      <c r="A40" s="51"/>
      <c r="B40" s="344"/>
      <c r="C40" s="51"/>
      <c r="D40" s="51"/>
      <c r="E40" s="51"/>
      <c r="F40" s="51"/>
      <c r="G40" s="51"/>
      <c r="H40" s="51"/>
      <c r="I40" s="51"/>
      <c r="J40" s="51"/>
      <c r="K40" s="51"/>
      <c r="L40" s="345"/>
      <c r="M40" s="51"/>
    </row>
    <row r="41" spans="1:13" x14ac:dyDescent="0.3">
      <c r="A41" s="51"/>
      <c r="B41" s="344"/>
      <c r="C41" s="51"/>
      <c r="D41" s="51"/>
      <c r="E41" s="51"/>
      <c r="F41" s="51"/>
      <c r="G41" s="51"/>
      <c r="H41" s="51"/>
      <c r="I41" s="51"/>
      <c r="J41" s="51"/>
      <c r="K41" s="51"/>
      <c r="L41" s="345"/>
      <c r="M41" s="51"/>
    </row>
    <row r="42" spans="1:13" ht="15" thickBot="1" x14ac:dyDescent="0.35">
      <c r="A42" s="51"/>
      <c r="B42" s="346"/>
      <c r="C42" s="347"/>
      <c r="D42" s="347"/>
      <c r="E42" s="347"/>
      <c r="F42" s="347"/>
      <c r="G42" s="347"/>
      <c r="H42" s="347"/>
      <c r="I42" s="347"/>
      <c r="J42" s="347"/>
      <c r="K42" s="347"/>
      <c r="L42" s="348"/>
      <c r="M42" s="51"/>
    </row>
    <row r="43" spans="1:13" ht="15" thickBot="1" x14ac:dyDescent="0.35">
      <c r="A43" s="51"/>
      <c r="B43" s="51"/>
      <c r="C43" s="51"/>
      <c r="D43" s="51"/>
      <c r="E43" s="51"/>
      <c r="F43" s="51"/>
      <c r="G43" s="51"/>
      <c r="H43" s="51"/>
      <c r="I43" s="51"/>
      <c r="J43" s="51"/>
      <c r="K43" s="51"/>
      <c r="L43" s="51"/>
      <c r="M43" s="51"/>
    </row>
    <row r="44" spans="1:13" x14ac:dyDescent="0.3">
      <c r="A44" s="51"/>
      <c r="B44" s="360" t="s">
        <v>253</v>
      </c>
      <c r="C44" s="361"/>
      <c r="D44" s="361"/>
      <c r="E44" s="361"/>
      <c r="F44" s="361"/>
      <c r="G44" s="361"/>
      <c r="H44" s="361"/>
      <c r="I44" s="361"/>
      <c r="J44" s="361"/>
      <c r="K44" s="361"/>
      <c r="L44" s="362"/>
      <c r="M44" s="51"/>
    </row>
    <row r="45" spans="1:13" x14ac:dyDescent="0.3">
      <c r="A45" s="51"/>
      <c r="B45" s="342"/>
      <c r="C45" s="126"/>
      <c r="D45" s="126"/>
      <c r="E45" s="126"/>
      <c r="F45" s="126"/>
      <c r="G45" s="126"/>
      <c r="H45" s="126"/>
      <c r="I45" s="126"/>
      <c r="J45" s="126"/>
      <c r="K45" s="126"/>
      <c r="L45" s="343"/>
      <c r="M45" s="51"/>
    </row>
    <row r="46" spans="1:13" x14ac:dyDescent="0.3">
      <c r="A46" s="51"/>
      <c r="B46" s="344"/>
      <c r="C46" s="51"/>
      <c r="D46" s="51"/>
      <c r="E46" s="51"/>
      <c r="F46" s="51"/>
      <c r="G46" s="51"/>
      <c r="H46" s="51"/>
      <c r="I46" s="51"/>
      <c r="J46" s="51"/>
      <c r="K46" s="51"/>
      <c r="L46" s="345"/>
      <c r="M46" s="51"/>
    </row>
    <row r="47" spans="1:13" x14ac:dyDescent="0.3">
      <c r="A47" s="51"/>
      <c r="B47" s="344"/>
      <c r="C47" s="51"/>
      <c r="D47" s="51"/>
      <c r="E47" s="51"/>
      <c r="F47" s="51"/>
      <c r="G47" s="51"/>
      <c r="H47" s="51"/>
      <c r="I47" s="51"/>
      <c r="J47" s="51"/>
      <c r="K47" s="51"/>
      <c r="L47" s="345"/>
      <c r="M47" s="51"/>
    </row>
    <row r="48" spans="1:13" x14ac:dyDescent="0.3">
      <c r="A48" s="51"/>
      <c r="B48" s="344"/>
      <c r="C48" s="51"/>
      <c r="D48" s="51"/>
      <c r="E48" s="51"/>
      <c r="F48" s="51"/>
      <c r="G48" s="51"/>
      <c r="H48" s="51"/>
      <c r="I48" s="51"/>
      <c r="J48" s="51"/>
      <c r="K48" s="51"/>
      <c r="L48" s="345"/>
      <c r="M48" s="51"/>
    </row>
    <row r="49" spans="1:13" x14ac:dyDescent="0.3">
      <c r="A49" s="51"/>
      <c r="B49" s="344"/>
      <c r="C49" s="51"/>
      <c r="D49" s="51"/>
      <c r="E49" s="51"/>
      <c r="F49" s="51"/>
      <c r="G49" s="51"/>
      <c r="H49" s="51"/>
      <c r="I49" s="51"/>
      <c r="J49" s="51"/>
      <c r="K49" s="51"/>
      <c r="L49" s="345"/>
      <c r="M49" s="51"/>
    </row>
    <row r="50" spans="1:13" x14ac:dyDescent="0.3">
      <c r="A50" s="51"/>
      <c r="B50" s="344"/>
      <c r="C50" s="51"/>
      <c r="D50" s="51"/>
      <c r="E50" s="51"/>
      <c r="F50" s="51"/>
      <c r="G50" s="51"/>
      <c r="H50" s="51"/>
      <c r="I50" s="51"/>
      <c r="J50" s="51"/>
      <c r="K50" s="51"/>
      <c r="L50" s="345"/>
      <c r="M50" s="51"/>
    </row>
    <row r="51" spans="1:13" x14ac:dyDescent="0.3">
      <c r="A51" s="51"/>
      <c r="B51" s="344"/>
      <c r="C51" s="51"/>
      <c r="D51" s="51"/>
      <c r="E51" s="51"/>
      <c r="F51" s="51"/>
      <c r="G51" s="51"/>
      <c r="H51" s="51"/>
      <c r="I51" s="51"/>
      <c r="J51" s="51"/>
      <c r="K51" s="51"/>
      <c r="L51" s="345"/>
      <c r="M51" s="51"/>
    </row>
    <row r="52" spans="1:13" x14ac:dyDescent="0.3">
      <c r="A52" s="51"/>
      <c r="B52" s="344"/>
      <c r="C52" s="51"/>
      <c r="D52" s="51"/>
      <c r="E52" s="51"/>
      <c r="F52" s="51"/>
      <c r="G52" s="51"/>
      <c r="H52" s="51"/>
      <c r="I52" s="51"/>
      <c r="J52" s="51"/>
      <c r="K52" s="51"/>
      <c r="L52" s="345"/>
      <c r="M52" s="51"/>
    </row>
    <row r="53" spans="1:13" x14ac:dyDescent="0.3">
      <c r="A53" s="51"/>
      <c r="B53" s="344"/>
      <c r="C53" s="51"/>
      <c r="D53" s="51"/>
      <c r="E53" s="51"/>
      <c r="F53" s="51"/>
      <c r="G53" s="51"/>
      <c r="H53" s="51"/>
      <c r="I53" s="51"/>
      <c r="J53" s="51"/>
      <c r="K53" s="51"/>
      <c r="L53" s="345"/>
      <c r="M53" s="51"/>
    </row>
    <row r="54" spans="1:13" x14ac:dyDescent="0.3">
      <c r="A54" s="51"/>
      <c r="B54" s="344"/>
      <c r="C54" s="51"/>
      <c r="D54" s="51"/>
      <c r="E54" s="51"/>
      <c r="F54" s="51"/>
      <c r="G54" s="51"/>
      <c r="H54" s="51"/>
      <c r="I54" s="51"/>
      <c r="J54" s="51"/>
      <c r="K54" s="51"/>
      <c r="L54" s="345"/>
      <c r="M54" s="51"/>
    </row>
    <row r="55" spans="1:13" ht="15" thickBot="1" x14ac:dyDescent="0.35">
      <c r="A55" s="51"/>
      <c r="B55" s="346"/>
      <c r="C55" s="347"/>
      <c r="D55" s="347"/>
      <c r="E55" s="347"/>
      <c r="F55" s="347"/>
      <c r="G55" s="347"/>
      <c r="H55" s="347"/>
      <c r="I55" s="347"/>
      <c r="J55" s="347"/>
      <c r="K55" s="347"/>
      <c r="L55" s="348"/>
      <c r="M55" s="51"/>
    </row>
    <row r="56" spans="1:13" ht="15" thickBot="1" x14ac:dyDescent="0.35">
      <c r="A56" s="51"/>
      <c r="B56" s="51"/>
      <c r="C56" s="51"/>
      <c r="D56" s="51"/>
      <c r="E56" s="51"/>
      <c r="F56" s="51"/>
      <c r="G56" s="51"/>
      <c r="H56" s="51"/>
      <c r="I56" s="51"/>
      <c r="J56" s="51"/>
      <c r="K56" s="51"/>
      <c r="L56" s="51"/>
      <c r="M56" s="51"/>
    </row>
    <row r="57" spans="1:13" x14ac:dyDescent="0.3">
      <c r="A57" s="51"/>
      <c r="B57" s="360" t="s">
        <v>254</v>
      </c>
      <c r="C57" s="361"/>
      <c r="D57" s="361"/>
      <c r="E57" s="361"/>
      <c r="F57" s="362"/>
      <c r="G57" s="51"/>
      <c r="H57" s="360" t="s">
        <v>255</v>
      </c>
      <c r="I57" s="361"/>
      <c r="J57" s="361"/>
      <c r="K57" s="361"/>
      <c r="L57" s="362"/>
      <c r="M57" s="51"/>
    </row>
    <row r="58" spans="1:13" x14ac:dyDescent="0.3">
      <c r="A58" s="51"/>
      <c r="B58" s="342"/>
      <c r="C58" s="126"/>
      <c r="D58" s="126"/>
      <c r="E58" s="126"/>
      <c r="F58" s="343"/>
      <c r="G58" s="51"/>
      <c r="H58" s="342"/>
      <c r="I58" s="126"/>
      <c r="J58" s="126"/>
      <c r="K58" s="126"/>
      <c r="L58" s="343"/>
      <c r="M58" s="51"/>
    </row>
    <row r="59" spans="1:13" x14ac:dyDescent="0.3">
      <c r="A59" s="51"/>
      <c r="B59" s="344"/>
      <c r="C59" s="51"/>
      <c r="D59" s="51"/>
      <c r="E59" s="51"/>
      <c r="F59" s="345"/>
      <c r="G59" s="51"/>
      <c r="H59" s="344"/>
      <c r="I59" s="51"/>
      <c r="J59" s="51"/>
      <c r="K59" s="51"/>
      <c r="L59" s="345"/>
      <c r="M59" s="51"/>
    </row>
    <row r="60" spans="1:13" x14ac:dyDescent="0.3">
      <c r="A60" s="51"/>
      <c r="B60" s="344"/>
      <c r="C60" s="51"/>
      <c r="D60" s="51"/>
      <c r="E60" s="51"/>
      <c r="F60" s="345"/>
      <c r="G60" s="51"/>
      <c r="H60" s="344"/>
      <c r="I60" s="51"/>
      <c r="J60" s="51"/>
      <c r="K60" s="51"/>
      <c r="L60" s="345"/>
      <c r="M60" s="51"/>
    </row>
    <row r="61" spans="1:13" x14ac:dyDescent="0.3">
      <c r="A61" s="51"/>
      <c r="B61" s="344"/>
      <c r="C61" s="51"/>
      <c r="D61" s="51"/>
      <c r="E61" s="51"/>
      <c r="F61" s="345"/>
      <c r="G61" s="51"/>
      <c r="H61" s="344"/>
      <c r="I61" s="51"/>
      <c r="J61" s="51"/>
      <c r="K61" s="51"/>
      <c r="L61" s="345"/>
      <c r="M61" s="51"/>
    </row>
    <row r="62" spans="1:13" x14ac:dyDescent="0.3">
      <c r="A62" s="51"/>
      <c r="B62" s="344"/>
      <c r="C62" s="51"/>
      <c r="D62" s="51"/>
      <c r="E62" s="51"/>
      <c r="F62" s="345"/>
      <c r="G62" s="51"/>
      <c r="H62" s="344"/>
      <c r="I62" s="51"/>
      <c r="J62" s="51"/>
      <c r="K62" s="51"/>
      <c r="L62" s="345"/>
      <c r="M62" s="51"/>
    </row>
    <row r="63" spans="1:13" x14ac:dyDescent="0.3">
      <c r="A63" s="51"/>
      <c r="B63" s="344"/>
      <c r="C63" s="51"/>
      <c r="D63" s="51"/>
      <c r="E63" s="51"/>
      <c r="F63" s="345"/>
      <c r="G63" s="51"/>
      <c r="H63" s="344"/>
      <c r="I63" s="51"/>
      <c r="J63" s="51"/>
      <c r="K63" s="51"/>
      <c r="L63" s="345"/>
      <c r="M63" s="51"/>
    </row>
    <row r="64" spans="1:13" x14ac:dyDescent="0.3">
      <c r="A64" s="51"/>
      <c r="B64" s="344"/>
      <c r="C64" s="51"/>
      <c r="D64" s="51"/>
      <c r="E64" s="51"/>
      <c r="F64" s="345"/>
      <c r="G64" s="51"/>
      <c r="H64" s="344"/>
      <c r="I64" s="51"/>
      <c r="J64" s="51"/>
      <c r="K64" s="51"/>
      <c r="L64" s="345"/>
      <c r="M64" s="51"/>
    </row>
    <row r="65" spans="1:13" x14ac:dyDescent="0.3">
      <c r="A65" s="51"/>
      <c r="B65" s="344"/>
      <c r="C65" s="51"/>
      <c r="D65" s="51"/>
      <c r="E65" s="51"/>
      <c r="F65" s="345"/>
      <c r="G65" s="51"/>
      <c r="H65" s="344"/>
      <c r="I65" s="51"/>
      <c r="J65" s="51"/>
      <c r="K65" s="51"/>
      <c r="L65" s="345"/>
      <c r="M65" s="51"/>
    </row>
    <row r="66" spans="1:13" x14ac:dyDescent="0.3">
      <c r="A66" s="51"/>
      <c r="B66" s="344"/>
      <c r="C66" s="51"/>
      <c r="D66" s="51"/>
      <c r="E66" s="51"/>
      <c r="F66" s="345"/>
      <c r="G66" s="51"/>
      <c r="H66" s="344"/>
      <c r="I66" s="51"/>
      <c r="J66" s="51"/>
      <c r="K66" s="51"/>
      <c r="L66" s="345"/>
      <c r="M66" s="51"/>
    </row>
    <row r="67" spans="1:13" x14ac:dyDescent="0.3">
      <c r="A67" s="51"/>
      <c r="B67" s="344"/>
      <c r="C67" s="51"/>
      <c r="D67" s="51"/>
      <c r="E67" s="51"/>
      <c r="F67" s="345"/>
      <c r="G67" s="51"/>
      <c r="H67" s="344"/>
      <c r="I67" s="51"/>
      <c r="J67" s="51"/>
      <c r="K67" s="51"/>
      <c r="L67" s="345"/>
      <c r="M67" s="51"/>
    </row>
    <row r="68" spans="1:13" ht="15" thickBot="1" x14ac:dyDescent="0.35">
      <c r="A68" s="51"/>
      <c r="B68" s="346"/>
      <c r="C68" s="347"/>
      <c r="D68" s="347"/>
      <c r="E68" s="347"/>
      <c r="F68" s="348"/>
      <c r="G68" s="51"/>
      <c r="H68" s="346"/>
      <c r="I68" s="347"/>
      <c r="J68" s="347"/>
      <c r="K68" s="347"/>
      <c r="L68" s="348"/>
      <c r="M68" s="51"/>
    </row>
    <row r="69" spans="1:13" x14ac:dyDescent="0.3">
      <c r="A69" s="51"/>
      <c r="B69" s="51"/>
      <c r="C69" s="51"/>
      <c r="D69" s="51"/>
      <c r="E69" s="51"/>
      <c r="F69" s="51"/>
      <c r="G69" s="51"/>
      <c r="H69" s="51"/>
      <c r="I69" s="51"/>
      <c r="J69" s="51"/>
      <c r="K69" s="51"/>
      <c r="L69" s="51"/>
      <c r="M69" s="51"/>
    </row>
    <row r="70" spans="1:13" x14ac:dyDescent="0.3">
      <c r="A70" s="51"/>
      <c r="B70" s="51"/>
      <c r="C70" s="51"/>
      <c r="D70" s="51"/>
      <c r="E70" s="51"/>
      <c r="F70" s="51"/>
      <c r="G70" s="51"/>
      <c r="H70" s="51"/>
      <c r="I70" s="51"/>
      <c r="J70" s="51"/>
      <c r="K70" s="51"/>
      <c r="L70" s="51"/>
      <c r="M70" s="51"/>
    </row>
    <row r="71" spans="1:13" s="51" customFormat="1" x14ac:dyDescent="0.3"/>
  </sheetData>
  <mergeCells count="2">
    <mergeCell ref="B31:E32"/>
    <mergeCell ref="I31:K32"/>
  </mergeCells>
  <pageMargins left="0.59055118110236227" right="0.19685039370078741" top="0.39370078740157483" bottom="0.27559055118110237" header="0.31496062992125984" footer="0.31496062992125984"/>
  <pageSetup paperSize="9" scale="77"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C87F-E832-48EA-B4A6-3649D9EC0718}">
  <sheetPr>
    <pageSetUpPr fitToPage="1"/>
  </sheetPr>
  <dimension ref="A1:N71"/>
  <sheetViews>
    <sheetView showGridLines="0" zoomScale="70" zoomScaleNormal="70" workbookViewId="0"/>
  </sheetViews>
  <sheetFormatPr defaultRowHeight="14.4" x14ac:dyDescent="0.3"/>
  <sheetData>
    <row r="1" spans="1:14" s="51" customFormat="1" x14ac:dyDescent="0.3"/>
    <row r="2" spans="1:14" x14ac:dyDescent="0.3">
      <c r="A2" s="51"/>
      <c r="B2" s="51"/>
      <c r="C2" s="51"/>
      <c r="D2" s="51"/>
      <c r="E2" s="51"/>
      <c r="F2" s="51"/>
      <c r="G2" s="51"/>
      <c r="H2" s="51"/>
      <c r="I2" s="51"/>
      <c r="J2" s="51"/>
      <c r="K2" s="51"/>
      <c r="L2" s="51"/>
      <c r="M2" s="51"/>
      <c r="N2" s="51"/>
    </row>
    <row r="3" spans="1:14" ht="15" thickBot="1" x14ac:dyDescent="0.35">
      <c r="A3" s="51"/>
      <c r="B3" s="51"/>
      <c r="C3" s="51"/>
      <c r="D3" s="51"/>
      <c r="E3" s="51"/>
      <c r="F3" s="51"/>
      <c r="G3" s="51"/>
      <c r="H3" s="51"/>
      <c r="I3" s="51"/>
      <c r="J3" s="51"/>
      <c r="K3" s="51"/>
      <c r="L3" s="51"/>
      <c r="M3" s="51"/>
      <c r="N3" s="51"/>
    </row>
    <row r="4" spans="1:14" x14ac:dyDescent="0.3">
      <c r="A4" s="51"/>
      <c r="B4" s="360" t="s">
        <v>256</v>
      </c>
      <c r="C4" s="361"/>
      <c r="D4" s="361"/>
      <c r="E4" s="361"/>
      <c r="F4" s="361"/>
      <c r="G4" s="361"/>
      <c r="H4" s="361"/>
      <c r="I4" s="361"/>
      <c r="J4" s="361"/>
      <c r="K4" s="361"/>
      <c r="L4" s="362"/>
      <c r="M4" s="51"/>
      <c r="N4" s="51"/>
    </row>
    <row r="5" spans="1:14" x14ac:dyDescent="0.3">
      <c r="A5" s="51"/>
      <c r="B5" s="342"/>
      <c r="C5" s="126"/>
      <c r="D5" s="126"/>
      <c r="E5" s="126"/>
      <c r="F5" s="126"/>
      <c r="G5" s="126"/>
      <c r="H5" s="126"/>
      <c r="I5" s="126"/>
      <c r="J5" s="126"/>
      <c r="K5" s="126"/>
      <c r="L5" s="343"/>
      <c r="M5" s="51"/>
      <c r="N5" s="51"/>
    </row>
    <row r="6" spans="1:14" x14ac:dyDescent="0.3">
      <c r="A6" s="51"/>
      <c r="B6" s="344"/>
      <c r="C6" s="51"/>
      <c r="D6" s="51"/>
      <c r="E6" s="51"/>
      <c r="F6" s="51"/>
      <c r="G6" s="51"/>
      <c r="H6" s="51"/>
      <c r="I6" s="51"/>
      <c r="J6" s="51"/>
      <c r="K6" s="51"/>
      <c r="L6" s="345"/>
      <c r="M6" s="51"/>
      <c r="N6" s="51"/>
    </row>
    <row r="7" spans="1:14" x14ac:dyDescent="0.3">
      <c r="A7" s="51"/>
      <c r="B7" s="344"/>
      <c r="C7" s="51"/>
      <c r="D7" s="51"/>
      <c r="E7" s="51"/>
      <c r="F7" s="51"/>
      <c r="G7" s="51"/>
      <c r="H7" s="51"/>
      <c r="I7" s="51"/>
      <c r="J7" s="51"/>
      <c r="K7" s="51"/>
      <c r="L7" s="345"/>
      <c r="M7" s="51"/>
      <c r="N7" s="51"/>
    </row>
    <row r="8" spans="1:14" x14ac:dyDescent="0.3">
      <c r="A8" s="51"/>
      <c r="B8" s="344"/>
      <c r="C8" s="51"/>
      <c r="D8" s="51"/>
      <c r="E8" s="51"/>
      <c r="F8" s="51"/>
      <c r="G8" s="51"/>
      <c r="H8" s="51"/>
      <c r="I8" s="51"/>
      <c r="J8" s="51"/>
      <c r="K8" s="51"/>
      <c r="L8" s="345"/>
      <c r="M8" s="51"/>
      <c r="N8" s="51"/>
    </row>
    <row r="9" spans="1:14" x14ac:dyDescent="0.3">
      <c r="A9" s="51"/>
      <c r="B9" s="344"/>
      <c r="C9" s="51"/>
      <c r="D9" s="51"/>
      <c r="E9" s="51"/>
      <c r="F9" s="51"/>
      <c r="G9" s="51"/>
      <c r="H9" s="51"/>
      <c r="I9" s="51"/>
      <c r="J9" s="51"/>
      <c r="K9" s="51"/>
      <c r="L9" s="345"/>
      <c r="M9" s="51"/>
      <c r="N9" s="51"/>
    </row>
    <row r="10" spans="1:14" x14ac:dyDescent="0.3">
      <c r="A10" s="51"/>
      <c r="B10" s="344"/>
      <c r="C10" s="51"/>
      <c r="D10" s="51"/>
      <c r="E10" s="51"/>
      <c r="F10" s="51"/>
      <c r="G10" s="51"/>
      <c r="H10" s="51"/>
      <c r="I10" s="51"/>
      <c r="J10" s="51"/>
      <c r="K10" s="51"/>
      <c r="L10" s="345"/>
      <c r="M10" s="51"/>
      <c r="N10" s="51"/>
    </row>
    <row r="11" spans="1:14" x14ac:dyDescent="0.3">
      <c r="A11" s="51"/>
      <c r="B11" s="344"/>
      <c r="C11" s="51"/>
      <c r="D11" s="51"/>
      <c r="E11" s="51"/>
      <c r="F11" s="51"/>
      <c r="G11" s="51"/>
      <c r="H11" s="51"/>
      <c r="I11" s="51"/>
      <c r="J11" s="51"/>
      <c r="K11" s="51"/>
      <c r="L11" s="345"/>
      <c r="M11" s="51"/>
      <c r="N11" s="51"/>
    </row>
    <row r="12" spans="1:14" x14ac:dyDescent="0.3">
      <c r="A12" s="51"/>
      <c r="B12" s="344"/>
      <c r="C12" s="51"/>
      <c r="D12" s="51"/>
      <c r="E12" s="51"/>
      <c r="F12" s="51"/>
      <c r="G12" s="51"/>
      <c r="H12" s="51"/>
      <c r="I12" s="51"/>
      <c r="J12" s="51"/>
      <c r="K12" s="51"/>
      <c r="L12" s="345"/>
      <c r="M12" s="51"/>
      <c r="N12" s="51"/>
    </row>
    <row r="13" spans="1:14" x14ac:dyDescent="0.3">
      <c r="A13" s="51"/>
      <c r="B13" s="344"/>
      <c r="C13" s="51"/>
      <c r="D13" s="51"/>
      <c r="E13" s="51"/>
      <c r="F13" s="51"/>
      <c r="G13" s="51"/>
      <c r="H13" s="51"/>
      <c r="I13" s="51"/>
      <c r="J13" s="51"/>
      <c r="K13" s="51"/>
      <c r="L13" s="345"/>
      <c r="M13" s="51"/>
      <c r="N13" s="51"/>
    </row>
    <row r="14" spans="1:14" x14ac:dyDescent="0.3">
      <c r="A14" s="51"/>
      <c r="B14" s="344"/>
      <c r="C14" s="51"/>
      <c r="D14" s="51"/>
      <c r="E14" s="51"/>
      <c r="F14" s="51"/>
      <c r="G14" s="51"/>
      <c r="H14" s="51"/>
      <c r="I14" s="51"/>
      <c r="J14" s="51"/>
      <c r="K14" s="51"/>
      <c r="L14" s="345"/>
      <c r="M14" s="51"/>
      <c r="N14" s="51"/>
    </row>
    <row r="15" spans="1:14" x14ac:dyDescent="0.3">
      <c r="A15" s="51"/>
      <c r="B15" s="344"/>
      <c r="C15" s="51"/>
      <c r="D15" s="51"/>
      <c r="E15" s="51"/>
      <c r="F15" s="51"/>
      <c r="G15" s="51"/>
      <c r="H15" s="51"/>
      <c r="I15" s="51"/>
      <c r="J15" s="51"/>
      <c r="K15" s="51"/>
      <c r="L15" s="345"/>
      <c r="M15" s="51"/>
      <c r="N15" s="51"/>
    </row>
    <row r="16" spans="1:14" ht="15" thickBot="1" x14ac:dyDescent="0.35">
      <c r="A16" s="51"/>
      <c r="B16" s="346"/>
      <c r="C16" s="347"/>
      <c r="D16" s="347"/>
      <c r="E16" s="347"/>
      <c r="F16" s="347"/>
      <c r="G16" s="347"/>
      <c r="H16" s="347"/>
      <c r="I16" s="347"/>
      <c r="J16" s="347"/>
      <c r="K16" s="347"/>
      <c r="L16" s="348"/>
      <c r="M16" s="51"/>
      <c r="N16" s="51"/>
    </row>
    <row r="17" spans="1:14" ht="15" thickBot="1" x14ac:dyDescent="0.35">
      <c r="A17" s="51"/>
      <c r="B17" s="51"/>
      <c r="C17" s="51"/>
      <c r="D17" s="51"/>
      <c r="E17" s="51"/>
      <c r="F17" s="51"/>
      <c r="G17" s="51"/>
      <c r="H17" s="51"/>
      <c r="I17" s="51"/>
      <c r="J17" s="51"/>
      <c r="K17" s="51"/>
      <c r="L17" s="51"/>
      <c r="M17" s="51"/>
      <c r="N17" s="51"/>
    </row>
    <row r="18" spans="1:14" x14ac:dyDescent="0.3">
      <c r="A18" s="51"/>
      <c r="B18" s="360" t="s">
        <v>257</v>
      </c>
      <c r="C18" s="361"/>
      <c r="D18" s="361"/>
      <c r="E18" s="361"/>
      <c r="F18" s="361"/>
      <c r="G18" s="361"/>
      <c r="H18" s="361"/>
      <c r="I18" s="361"/>
      <c r="J18" s="361"/>
      <c r="K18" s="361"/>
      <c r="L18" s="362"/>
      <c r="M18" s="51"/>
      <c r="N18" s="51"/>
    </row>
    <row r="19" spans="1:14" x14ac:dyDescent="0.3">
      <c r="A19" s="51"/>
      <c r="B19" s="342"/>
      <c r="C19" s="126"/>
      <c r="D19" s="126"/>
      <c r="E19" s="126"/>
      <c r="F19" s="126"/>
      <c r="G19" s="126"/>
      <c r="H19" s="126"/>
      <c r="I19" s="126"/>
      <c r="J19" s="126"/>
      <c r="K19" s="126"/>
      <c r="L19" s="343"/>
      <c r="M19" s="51"/>
      <c r="N19" s="51"/>
    </row>
    <row r="20" spans="1:14" x14ac:dyDescent="0.3">
      <c r="A20" s="51"/>
      <c r="B20" s="344"/>
      <c r="C20" s="51"/>
      <c r="D20" s="51"/>
      <c r="E20" s="51"/>
      <c r="F20" s="51"/>
      <c r="G20" s="51"/>
      <c r="H20" s="51"/>
      <c r="I20" s="51"/>
      <c r="J20" s="51"/>
      <c r="K20" s="51"/>
      <c r="L20" s="345"/>
      <c r="M20" s="51"/>
      <c r="N20" s="51"/>
    </row>
    <row r="21" spans="1:14" x14ac:dyDescent="0.3">
      <c r="A21" s="51"/>
      <c r="B21" s="344"/>
      <c r="C21" s="51"/>
      <c r="D21" s="51"/>
      <c r="E21" s="51"/>
      <c r="F21" s="51"/>
      <c r="G21" s="51"/>
      <c r="H21" s="51"/>
      <c r="I21" s="51"/>
      <c r="J21" s="51"/>
      <c r="K21" s="51"/>
      <c r="L21" s="345"/>
      <c r="M21" s="51"/>
      <c r="N21" s="51"/>
    </row>
    <row r="22" spans="1:14" x14ac:dyDescent="0.3">
      <c r="A22" s="51"/>
      <c r="B22" s="344"/>
      <c r="C22" s="51"/>
      <c r="D22" s="51"/>
      <c r="E22" s="51"/>
      <c r="F22" s="51"/>
      <c r="G22" s="51"/>
      <c r="H22" s="51"/>
      <c r="I22" s="51"/>
      <c r="J22" s="51"/>
      <c r="K22" s="51"/>
      <c r="L22" s="345"/>
      <c r="M22" s="51"/>
      <c r="N22" s="51"/>
    </row>
    <row r="23" spans="1:14" x14ac:dyDescent="0.3">
      <c r="A23" s="51"/>
      <c r="B23" s="344"/>
      <c r="C23" s="51"/>
      <c r="D23" s="51"/>
      <c r="E23" s="51"/>
      <c r="F23" s="51"/>
      <c r="G23" s="51"/>
      <c r="H23" s="51"/>
      <c r="I23" s="51"/>
      <c r="J23" s="51"/>
      <c r="K23" s="51"/>
      <c r="L23" s="345"/>
      <c r="M23" s="51"/>
      <c r="N23" s="51"/>
    </row>
    <row r="24" spans="1:14" x14ac:dyDescent="0.3">
      <c r="A24" s="51"/>
      <c r="B24" s="344"/>
      <c r="C24" s="51"/>
      <c r="D24" s="51"/>
      <c r="E24" s="51"/>
      <c r="F24" s="51"/>
      <c r="G24" s="51"/>
      <c r="H24" s="51"/>
      <c r="I24" s="51"/>
      <c r="J24" s="51"/>
      <c r="K24" s="51"/>
      <c r="L24" s="345"/>
      <c r="M24" s="51"/>
      <c r="N24" s="51"/>
    </row>
    <row r="25" spans="1:14" x14ac:dyDescent="0.3">
      <c r="A25" s="51"/>
      <c r="B25" s="344"/>
      <c r="C25" s="51"/>
      <c r="D25" s="51"/>
      <c r="E25" s="51"/>
      <c r="F25" s="51"/>
      <c r="G25" s="51"/>
      <c r="H25" s="51"/>
      <c r="I25" s="51"/>
      <c r="J25" s="51"/>
      <c r="K25" s="51"/>
      <c r="L25" s="345"/>
      <c r="M25" s="51"/>
      <c r="N25" s="51"/>
    </row>
    <row r="26" spans="1:14" x14ac:dyDescent="0.3">
      <c r="A26" s="51"/>
      <c r="B26" s="344"/>
      <c r="C26" s="51"/>
      <c r="D26" s="51"/>
      <c r="E26" s="51"/>
      <c r="F26" s="51"/>
      <c r="G26" s="51"/>
      <c r="H26" s="51"/>
      <c r="I26" s="51"/>
      <c r="J26" s="51"/>
      <c r="K26" s="51"/>
      <c r="L26" s="345"/>
      <c r="M26" s="51"/>
      <c r="N26" s="51"/>
    </row>
    <row r="27" spans="1:14" x14ac:dyDescent="0.3">
      <c r="A27" s="51"/>
      <c r="B27" s="344"/>
      <c r="C27" s="51"/>
      <c r="D27" s="51"/>
      <c r="E27" s="51"/>
      <c r="F27" s="51"/>
      <c r="G27" s="51"/>
      <c r="H27" s="51"/>
      <c r="I27" s="51"/>
      <c r="J27" s="51"/>
      <c r="K27" s="51"/>
      <c r="L27" s="345"/>
      <c r="M27" s="51"/>
      <c r="N27" s="51"/>
    </row>
    <row r="28" spans="1:14" x14ac:dyDescent="0.3">
      <c r="A28" s="51"/>
      <c r="B28" s="344"/>
      <c r="C28" s="51"/>
      <c r="D28" s="51"/>
      <c r="E28" s="51"/>
      <c r="F28" s="51"/>
      <c r="G28" s="51"/>
      <c r="H28" s="51"/>
      <c r="I28" s="51"/>
      <c r="J28" s="51"/>
      <c r="K28" s="51"/>
      <c r="L28" s="345"/>
      <c r="M28" s="51"/>
      <c r="N28" s="51"/>
    </row>
    <row r="29" spans="1:14" x14ac:dyDescent="0.3">
      <c r="A29" s="51"/>
      <c r="B29" s="344"/>
      <c r="C29" s="51"/>
      <c r="D29" s="51"/>
      <c r="E29" s="51"/>
      <c r="F29" s="51"/>
      <c r="G29" s="51"/>
      <c r="H29" s="51"/>
      <c r="I29" s="51"/>
      <c r="J29" s="51"/>
      <c r="K29" s="51"/>
      <c r="L29" s="345"/>
      <c r="M29" s="51"/>
      <c r="N29" s="51"/>
    </row>
    <row r="30" spans="1:14" ht="15" thickBot="1" x14ac:dyDescent="0.35">
      <c r="A30" s="51"/>
      <c r="B30" s="346"/>
      <c r="C30" s="347"/>
      <c r="D30" s="347"/>
      <c r="E30" s="347"/>
      <c r="F30" s="347"/>
      <c r="G30" s="347"/>
      <c r="H30" s="347"/>
      <c r="I30" s="347"/>
      <c r="J30" s="347"/>
      <c r="K30" s="347"/>
      <c r="L30" s="348"/>
      <c r="M30" s="51"/>
      <c r="N30" s="51"/>
    </row>
    <row r="31" spans="1:14" ht="15" thickBot="1" x14ac:dyDescent="0.35">
      <c r="A31" s="51"/>
      <c r="B31" s="51"/>
      <c r="C31" s="51"/>
      <c r="D31" s="51"/>
      <c r="E31" s="51"/>
      <c r="F31" s="51"/>
      <c r="G31" s="51"/>
      <c r="H31" s="51"/>
      <c r="I31" s="51"/>
      <c r="J31" s="51"/>
      <c r="K31" s="51"/>
      <c r="L31" s="51"/>
      <c r="M31" s="51"/>
      <c r="N31" s="51"/>
    </row>
    <row r="32" spans="1:14" x14ac:dyDescent="0.3">
      <c r="A32" s="51"/>
      <c r="B32" s="360" t="s">
        <v>258</v>
      </c>
      <c r="C32" s="361"/>
      <c r="D32" s="361"/>
      <c r="E32" s="361"/>
      <c r="F32" s="362"/>
      <c r="G32" s="51"/>
      <c r="H32" s="360" t="s">
        <v>259</v>
      </c>
      <c r="I32" s="361"/>
      <c r="J32" s="361"/>
      <c r="K32" s="361"/>
      <c r="L32" s="362"/>
      <c r="M32" s="51"/>
      <c r="N32" s="51"/>
    </row>
    <row r="33" spans="1:14" x14ac:dyDescent="0.3">
      <c r="A33" s="51"/>
      <c r="B33" s="342"/>
      <c r="C33" s="126"/>
      <c r="D33" s="126"/>
      <c r="E33" s="126"/>
      <c r="F33" s="343"/>
      <c r="G33" s="51"/>
      <c r="H33" s="342"/>
      <c r="I33" s="126"/>
      <c r="J33" s="126"/>
      <c r="K33" s="126"/>
      <c r="L33" s="343"/>
      <c r="M33" s="51"/>
      <c r="N33" s="51"/>
    </row>
    <row r="34" spans="1:14" x14ac:dyDescent="0.3">
      <c r="A34" s="51"/>
      <c r="B34" s="344"/>
      <c r="C34" s="51"/>
      <c r="D34" s="51"/>
      <c r="E34" s="51"/>
      <c r="F34" s="345"/>
      <c r="G34" s="51"/>
      <c r="H34" s="344"/>
      <c r="I34" s="51"/>
      <c r="J34" s="51"/>
      <c r="K34" s="51"/>
      <c r="L34" s="345"/>
      <c r="M34" s="51"/>
      <c r="N34" s="51"/>
    </row>
    <row r="35" spans="1:14" x14ac:dyDescent="0.3">
      <c r="A35" s="51"/>
      <c r="B35" s="344"/>
      <c r="C35" s="51"/>
      <c r="D35" s="51"/>
      <c r="E35" s="51"/>
      <c r="F35" s="345"/>
      <c r="G35" s="51"/>
      <c r="H35" s="344"/>
      <c r="I35" s="51"/>
      <c r="J35" s="51"/>
      <c r="K35" s="51"/>
      <c r="L35" s="345"/>
      <c r="M35" s="51"/>
      <c r="N35" s="51"/>
    </row>
    <row r="36" spans="1:14" x14ac:dyDescent="0.3">
      <c r="A36" s="51"/>
      <c r="B36" s="344"/>
      <c r="C36" s="51"/>
      <c r="D36" s="51"/>
      <c r="E36" s="51"/>
      <c r="F36" s="345"/>
      <c r="G36" s="51"/>
      <c r="H36" s="344"/>
      <c r="I36" s="51"/>
      <c r="J36" s="51"/>
      <c r="K36" s="51"/>
      <c r="L36" s="345"/>
      <c r="M36" s="51"/>
      <c r="N36" s="51"/>
    </row>
    <row r="37" spans="1:14" x14ac:dyDescent="0.3">
      <c r="A37" s="51"/>
      <c r="B37" s="344"/>
      <c r="C37" s="51"/>
      <c r="D37" s="51"/>
      <c r="E37" s="51"/>
      <c r="F37" s="345"/>
      <c r="G37" s="51"/>
      <c r="H37" s="344"/>
      <c r="I37" s="51"/>
      <c r="J37" s="51"/>
      <c r="K37" s="51"/>
      <c r="L37" s="345"/>
      <c r="M37" s="51"/>
      <c r="N37" s="51"/>
    </row>
    <row r="38" spans="1:14" x14ac:dyDescent="0.3">
      <c r="A38" s="51"/>
      <c r="B38" s="344"/>
      <c r="C38" s="51"/>
      <c r="D38" s="51"/>
      <c r="E38" s="51"/>
      <c r="F38" s="345"/>
      <c r="G38" s="51"/>
      <c r="H38" s="344"/>
      <c r="I38" s="51"/>
      <c r="J38" s="51"/>
      <c r="K38" s="51"/>
      <c r="L38" s="345"/>
      <c r="M38" s="51"/>
      <c r="N38" s="51"/>
    </row>
    <row r="39" spans="1:14" x14ac:dyDescent="0.3">
      <c r="A39" s="51"/>
      <c r="B39" s="344"/>
      <c r="C39" s="51"/>
      <c r="D39" s="51"/>
      <c r="E39" s="51"/>
      <c r="F39" s="345"/>
      <c r="G39" s="51"/>
      <c r="H39" s="344"/>
      <c r="I39" s="51"/>
      <c r="J39" s="51"/>
      <c r="K39" s="51"/>
      <c r="L39" s="345"/>
      <c r="M39" s="51"/>
      <c r="N39" s="51"/>
    </row>
    <row r="40" spans="1:14" x14ac:dyDescent="0.3">
      <c r="A40" s="51"/>
      <c r="B40" s="344"/>
      <c r="C40" s="51"/>
      <c r="D40" s="51"/>
      <c r="E40" s="51"/>
      <c r="F40" s="345"/>
      <c r="G40" s="51"/>
      <c r="H40" s="344"/>
      <c r="I40" s="51"/>
      <c r="J40" s="51"/>
      <c r="K40" s="51"/>
      <c r="L40" s="345"/>
      <c r="M40" s="51"/>
      <c r="N40" s="51"/>
    </row>
    <row r="41" spans="1:14" x14ac:dyDescent="0.3">
      <c r="A41" s="51"/>
      <c r="B41" s="344"/>
      <c r="C41" s="51"/>
      <c r="D41" s="51"/>
      <c r="E41" s="51"/>
      <c r="F41" s="345"/>
      <c r="G41" s="51"/>
      <c r="H41" s="344"/>
      <c r="I41" s="51"/>
      <c r="J41" s="51"/>
      <c r="K41" s="51"/>
      <c r="L41" s="345"/>
      <c r="M41" s="51"/>
      <c r="N41" s="51"/>
    </row>
    <row r="42" spans="1:14" x14ac:dyDescent="0.3">
      <c r="A42" s="51"/>
      <c r="B42" s="344"/>
      <c r="C42" s="51"/>
      <c r="D42" s="51"/>
      <c r="E42" s="51"/>
      <c r="F42" s="345"/>
      <c r="G42" s="51"/>
      <c r="H42" s="344"/>
      <c r="I42" s="51"/>
      <c r="J42" s="51"/>
      <c r="K42" s="51"/>
      <c r="L42" s="345"/>
      <c r="M42" s="51"/>
      <c r="N42" s="51"/>
    </row>
    <row r="43" spans="1:14" ht="15" thickBot="1" x14ac:dyDescent="0.35">
      <c r="A43" s="51"/>
      <c r="B43" s="346"/>
      <c r="C43" s="347"/>
      <c r="D43" s="347"/>
      <c r="E43" s="347"/>
      <c r="F43" s="348"/>
      <c r="G43" s="51"/>
      <c r="H43" s="346"/>
      <c r="I43" s="347"/>
      <c r="J43" s="347"/>
      <c r="K43" s="347"/>
      <c r="L43" s="348"/>
      <c r="M43" s="51"/>
      <c r="N43" s="51"/>
    </row>
    <row r="44" spans="1:14" ht="15" thickBot="1" x14ac:dyDescent="0.35">
      <c r="A44" s="51"/>
      <c r="B44" s="51"/>
      <c r="C44" s="51"/>
      <c r="D44" s="51"/>
      <c r="E44" s="51"/>
      <c r="F44" s="51"/>
      <c r="G44" s="51"/>
      <c r="H44" s="51"/>
      <c r="I44" s="51"/>
      <c r="J44" s="51"/>
      <c r="K44" s="51"/>
      <c r="L44" s="51"/>
      <c r="M44" s="51"/>
      <c r="N44" s="51"/>
    </row>
    <row r="45" spans="1:14" x14ac:dyDescent="0.3">
      <c r="A45" s="51"/>
      <c r="B45" s="360" t="s">
        <v>261</v>
      </c>
      <c r="C45" s="361"/>
      <c r="D45" s="361"/>
      <c r="E45" s="361"/>
      <c r="F45" s="361"/>
      <c r="G45" s="361"/>
      <c r="H45" s="361"/>
      <c r="I45" s="361"/>
      <c r="J45" s="361"/>
      <c r="K45" s="361"/>
      <c r="L45" s="362"/>
      <c r="M45" s="51"/>
      <c r="N45" s="51"/>
    </row>
    <row r="46" spans="1:14" x14ac:dyDescent="0.3">
      <c r="A46" s="51"/>
      <c r="B46" s="342"/>
      <c r="C46" s="126"/>
      <c r="D46" s="126"/>
      <c r="E46" s="126"/>
      <c r="F46" s="126"/>
      <c r="G46" s="126"/>
      <c r="H46" s="126"/>
      <c r="I46" s="126"/>
      <c r="J46" s="126"/>
      <c r="K46" s="126"/>
      <c r="L46" s="343"/>
      <c r="M46" s="51"/>
      <c r="N46" s="51"/>
    </row>
    <row r="47" spans="1:14" x14ac:dyDescent="0.3">
      <c r="A47" s="51"/>
      <c r="B47" s="344"/>
      <c r="C47" s="51"/>
      <c r="D47" s="51"/>
      <c r="E47" s="51"/>
      <c r="F47" s="51"/>
      <c r="G47" s="51"/>
      <c r="H47" s="51"/>
      <c r="I47" s="51"/>
      <c r="J47" s="51"/>
      <c r="K47" s="51"/>
      <c r="L47" s="345"/>
      <c r="M47" s="51"/>
      <c r="N47" s="51"/>
    </row>
    <row r="48" spans="1:14" x14ac:dyDescent="0.3">
      <c r="A48" s="51"/>
      <c r="B48" s="344"/>
      <c r="C48" s="51"/>
      <c r="D48" s="51"/>
      <c r="E48" s="51"/>
      <c r="F48" s="51"/>
      <c r="G48" s="51"/>
      <c r="H48" s="51"/>
      <c r="I48" s="51"/>
      <c r="J48" s="51"/>
      <c r="K48" s="51"/>
      <c r="L48" s="345"/>
      <c r="M48" s="51"/>
      <c r="N48" s="51"/>
    </row>
    <row r="49" spans="1:14" x14ac:dyDescent="0.3">
      <c r="A49" s="51"/>
      <c r="B49" s="344"/>
      <c r="C49" s="51"/>
      <c r="D49" s="51"/>
      <c r="E49" s="51"/>
      <c r="F49" s="51"/>
      <c r="G49" s="51"/>
      <c r="H49" s="51"/>
      <c r="I49" s="51"/>
      <c r="J49" s="51"/>
      <c r="K49" s="51"/>
      <c r="L49" s="345"/>
      <c r="M49" s="51"/>
      <c r="N49" s="51"/>
    </row>
    <row r="50" spans="1:14" x14ac:dyDescent="0.3">
      <c r="A50" s="51"/>
      <c r="B50" s="344"/>
      <c r="C50" s="51"/>
      <c r="D50" s="51"/>
      <c r="E50" s="51"/>
      <c r="F50" s="51"/>
      <c r="G50" s="51"/>
      <c r="H50" s="51"/>
      <c r="I50" s="51"/>
      <c r="J50" s="51"/>
      <c r="K50" s="51"/>
      <c r="L50" s="345"/>
      <c r="M50" s="51"/>
      <c r="N50" s="51"/>
    </row>
    <row r="51" spans="1:14" x14ac:dyDescent="0.3">
      <c r="A51" s="51"/>
      <c r="B51" s="344"/>
      <c r="C51" s="51"/>
      <c r="D51" s="51"/>
      <c r="E51" s="51"/>
      <c r="F51" s="51"/>
      <c r="G51" s="51"/>
      <c r="H51" s="51"/>
      <c r="I51" s="51"/>
      <c r="J51" s="51"/>
      <c r="K51" s="51"/>
      <c r="L51" s="345"/>
      <c r="M51" s="51"/>
      <c r="N51" s="51"/>
    </row>
    <row r="52" spans="1:14" x14ac:dyDescent="0.3">
      <c r="A52" s="51"/>
      <c r="B52" s="344"/>
      <c r="C52" s="51"/>
      <c r="D52" s="51"/>
      <c r="E52" s="51"/>
      <c r="F52" s="51"/>
      <c r="G52" s="51"/>
      <c r="H52" s="51"/>
      <c r="I52" s="51"/>
      <c r="J52" s="51"/>
      <c r="K52" s="51"/>
      <c r="L52" s="345"/>
      <c r="M52" s="51"/>
      <c r="N52" s="51"/>
    </row>
    <row r="53" spans="1:14" x14ac:dyDescent="0.3">
      <c r="A53" s="51"/>
      <c r="B53" s="344"/>
      <c r="C53" s="51"/>
      <c r="D53" s="51"/>
      <c r="E53" s="51"/>
      <c r="F53" s="51"/>
      <c r="G53" s="51"/>
      <c r="H53" s="51"/>
      <c r="I53" s="51"/>
      <c r="J53" s="51"/>
      <c r="K53" s="51"/>
      <c r="L53" s="345"/>
      <c r="M53" s="51"/>
      <c r="N53" s="51"/>
    </row>
    <row r="54" spans="1:14" x14ac:dyDescent="0.3">
      <c r="A54" s="51"/>
      <c r="B54" s="344"/>
      <c r="C54" s="51"/>
      <c r="D54" s="51"/>
      <c r="E54" s="51"/>
      <c r="F54" s="51"/>
      <c r="G54" s="51"/>
      <c r="H54" s="51"/>
      <c r="I54" s="51"/>
      <c r="J54" s="51"/>
      <c r="K54" s="51"/>
      <c r="L54" s="345"/>
      <c r="M54" s="51"/>
      <c r="N54" s="51"/>
    </row>
    <row r="55" spans="1:14" x14ac:dyDescent="0.3">
      <c r="A55" s="51"/>
      <c r="B55" s="344"/>
      <c r="C55" s="51"/>
      <c r="D55" s="51"/>
      <c r="E55" s="51"/>
      <c r="F55" s="51"/>
      <c r="G55" s="51"/>
      <c r="H55" s="51"/>
      <c r="I55" s="51"/>
      <c r="J55" s="51"/>
      <c r="K55" s="51"/>
      <c r="L55" s="345"/>
      <c r="M55" s="51"/>
      <c r="N55" s="51"/>
    </row>
    <row r="56" spans="1:14" ht="15" thickBot="1" x14ac:dyDescent="0.35">
      <c r="A56" s="51"/>
      <c r="B56" s="346"/>
      <c r="C56" s="347"/>
      <c r="D56" s="347"/>
      <c r="E56" s="347"/>
      <c r="F56" s="347"/>
      <c r="G56" s="347"/>
      <c r="H56" s="347"/>
      <c r="I56" s="347"/>
      <c r="J56" s="347"/>
      <c r="K56" s="347"/>
      <c r="L56" s="348"/>
      <c r="M56" s="51"/>
      <c r="N56" s="51"/>
    </row>
    <row r="57" spans="1:14" ht="15" thickBot="1" x14ac:dyDescent="0.35">
      <c r="A57" s="51"/>
      <c r="B57" s="51"/>
      <c r="C57" s="51"/>
      <c r="D57" s="51"/>
      <c r="E57" s="51"/>
      <c r="F57" s="51"/>
      <c r="G57" s="51"/>
      <c r="H57" s="51"/>
      <c r="I57" s="51"/>
      <c r="J57" s="51"/>
      <c r="K57" s="51"/>
      <c r="L57" s="51"/>
      <c r="M57" s="51"/>
      <c r="N57" s="51"/>
    </row>
    <row r="58" spans="1:14" x14ac:dyDescent="0.3">
      <c r="A58" s="51"/>
      <c r="B58" s="360" t="s">
        <v>260</v>
      </c>
      <c r="C58" s="361"/>
      <c r="D58" s="361"/>
      <c r="E58" s="361"/>
      <c r="F58" s="361"/>
      <c r="G58" s="361"/>
      <c r="H58" s="361"/>
      <c r="I58" s="361"/>
      <c r="J58" s="361"/>
      <c r="K58" s="361"/>
      <c r="L58" s="362"/>
      <c r="M58" s="51"/>
      <c r="N58" s="51"/>
    </row>
    <row r="59" spans="1:14" x14ac:dyDescent="0.3">
      <c r="A59" s="51"/>
      <c r="B59" s="342"/>
      <c r="C59" s="126"/>
      <c r="D59" s="126"/>
      <c r="E59" s="126"/>
      <c r="F59" s="126"/>
      <c r="G59" s="126"/>
      <c r="H59" s="126"/>
      <c r="I59" s="126"/>
      <c r="J59" s="126"/>
      <c r="K59" s="126"/>
      <c r="L59" s="343"/>
      <c r="M59" s="51"/>
      <c r="N59" s="51"/>
    </row>
    <row r="60" spans="1:14" x14ac:dyDescent="0.3">
      <c r="A60" s="51"/>
      <c r="B60" s="344"/>
      <c r="C60" s="51"/>
      <c r="D60" s="51"/>
      <c r="E60" s="51"/>
      <c r="F60" s="51"/>
      <c r="G60" s="51"/>
      <c r="H60" s="51"/>
      <c r="I60" s="51"/>
      <c r="J60" s="51"/>
      <c r="K60" s="51"/>
      <c r="L60" s="345"/>
      <c r="M60" s="51"/>
      <c r="N60" s="51"/>
    </row>
    <row r="61" spans="1:14" x14ac:dyDescent="0.3">
      <c r="A61" s="51"/>
      <c r="B61" s="344"/>
      <c r="C61" s="51"/>
      <c r="D61" s="51"/>
      <c r="E61" s="51"/>
      <c r="F61" s="51"/>
      <c r="G61" s="51"/>
      <c r="H61" s="51"/>
      <c r="I61" s="51"/>
      <c r="J61" s="51"/>
      <c r="K61" s="51"/>
      <c r="L61" s="345"/>
      <c r="M61" s="51"/>
      <c r="N61" s="51"/>
    </row>
    <row r="62" spans="1:14" x14ac:dyDescent="0.3">
      <c r="A62" s="51"/>
      <c r="B62" s="344"/>
      <c r="C62" s="51"/>
      <c r="D62" s="51"/>
      <c r="E62" s="51"/>
      <c r="F62" s="51"/>
      <c r="G62" s="51"/>
      <c r="H62" s="51"/>
      <c r="I62" s="51"/>
      <c r="J62" s="51"/>
      <c r="K62" s="51"/>
      <c r="L62" s="345"/>
      <c r="M62" s="51"/>
      <c r="N62" s="51"/>
    </row>
    <row r="63" spans="1:14" x14ac:dyDescent="0.3">
      <c r="A63" s="51"/>
      <c r="B63" s="344"/>
      <c r="C63" s="51"/>
      <c r="D63" s="51"/>
      <c r="E63" s="51"/>
      <c r="F63" s="51"/>
      <c r="G63" s="51"/>
      <c r="H63" s="51"/>
      <c r="I63" s="51"/>
      <c r="J63" s="51"/>
      <c r="K63" s="51"/>
      <c r="L63" s="345"/>
      <c r="M63" s="51"/>
      <c r="N63" s="51"/>
    </row>
    <row r="64" spans="1:14" x14ac:dyDescent="0.3">
      <c r="A64" s="51"/>
      <c r="B64" s="344"/>
      <c r="C64" s="51"/>
      <c r="D64" s="51"/>
      <c r="E64" s="51"/>
      <c r="F64" s="51"/>
      <c r="G64" s="51"/>
      <c r="H64" s="51"/>
      <c r="I64" s="51"/>
      <c r="J64" s="51"/>
      <c r="K64" s="51"/>
      <c r="L64" s="345"/>
      <c r="M64" s="51"/>
      <c r="N64" s="51"/>
    </row>
    <row r="65" spans="1:14" x14ac:dyDescent="0.3">
      <c r="A65" s="51"/>
      <c r="B65" s="344"/>
      <c r="C65" s="51"/>
      <c r="D65" s="51"/>
      <c r="E65" s="51"/>
      <c r="F65" s="51"/>
      <c r="G65" s="51"/>
      <c r="H65" s="51"/>
      <c r="I65" s="51"/>
      <c r="J65" s="51"/>
      <c r="K65" s="51"/>
      <c r="L65" s="345"/>
      <c r="M65" s="51"/>
      <c r="N65" s="51"/>
    </row>
    <row r="66" spans="1:14" x14ac:dyDescent="0.3">
      <c r="A66" s="51"/>
      <c r="B66" s="344"/>
      <c r="C66" s="51"/>
      <c r="D66" s="51"/>
      <c r="E66" s="51"/>
      <c r="F66" s="51"/>
      <c r="G66" s="51"/>
      <c r="H66" s="51"/>
      <c r="I66" s="51"/>
      <c r="J66" s="51"/>
      <c r="K66" s="51"/>
      <c r="L66" s="345"/>
      <c r="M66" s="51"/>
      <c r="N66" s="51"/>
    </row>
    <row r="67" spans="1:14" x14ac:dyDescent="0.3">
      <c r="A67" s="51"/>
      <c r="B67" s="344"/>
      <c r="C67" s="51"/>
      <c r="D67" s="51"/>
      <c r="E67" s="51"/>
      <c r="F67" s="51"/>
      <c r="G67" s="51"/>
      <c r="H67" s="51"/>
      <c r="I67" s="51"/>
      <c r="J67" s="51"/>
      <c r="K67" s="51"/>
      <c r="L67" s="345"/>
      <c r="M67" s="51"/>
      <c r="N67" s="51"/>
    </row>
    <row r="68" spans="1:14" x14ac:dyDescent="0.3">
      <c r="A68" s="51"/>
      <c r="B68" s="344"/>
      <c r="C68" s="51"/>
      <c r="D68" s="51"/>
      <c r="E68" s="51"/>
      <c r="F68" s="51"/>
      <c r="G68" s="51"/>
      <c r="H68" s="51"/>
      <c r="I68" s="51"/>
      <c r="J68" s="51"/>
      <c r="K68" s="51"/>
      <c r="L68" s="345"/>
      <c r="M68" s="51"/>
      <c r="N68" s="51"/>
    </row>
    <row r="69" spans="1:14" ht="15" thickBot="1" x14ac:dyDescent="0.35">
      <c r="A69" s="51"/>
      <c r="B69" s="346"/>
      <c r="C69" s="347"/>
      <c r="D69" s="347"/>
      <c r="E69" s="347"/>
      <c r="F69" s="347"/>
      <c r="G69" s="347"/>
      <c r="H69" s="347"/>
      <c r="I69" s="347"/>
      <c r="J69" s="347"/>
      <c r="K69" s="347"/>
      <c r="L69" s="348"/>
      <c r="M69" s="51"/>
      <c r="N69" s="51"/>
    </row>
    <row r="70" spans="1:14" x14ac:dyDescent="0.3">
      <c r="A70" s="51"/>
      <c r="B70" s="51"/>
      <c r="C70" s="51"/>
      <c r="D70" s="51"/>
      <c r="E70" s="51"/>
      <c r="F70" s="51"/>
      <c r="G70" s="51"/>
      <c r="H70" s="51"/>
      <c r="I70" s="51"/>
      <c r="J70" s="51"/>
      <c r="K70" s="51"/>
      <c r="L70" s="51"/>
      <c r="M70" s="51"/>
      <c r="N70" s="51"/>
    </row>
    <row r="71" spans="1:14" x14ac:dyDescent="0.3">
      <c r="A71" s="51"/>
      <c r="B71" s="51"/>
      <c r="C71" s="51"/>
      <c r="D71" s="51"/>
      <c r="E71" s="51"/>
      <c r="F71" s="51"/>
      <c r="G71" s="51"/>
      <c r="H71" s="51"/>
      <c r="I71" s="51"/>
      <c r="J71" s="51"/>
      <c r="K71" s="51"/>
      <c r="L71" s="51"/>
      <c r="M71" s="51"/>
      <c r="N71" s="51"/>
    </row>
  </sheetData>
  <pageMargins left="0.59055118110236227" right="0.19685039370078741" top="0.39370078740157483" bottom="0.27559055118110237" header="0.31496062992125984" footer="0.31496062992125984"/>
  <pageSetup paperSize="9" scale="77"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4776-2E21-4037-99EB-BA9F7B78B271}">
  <sheetPr>
    <pageSetUpPr fitToPage="1"/>
  </sheetPr>
  <dimension ref="A1:E18"/>
  <sheetViews>
    <sheetView showGridLines="0" zoomScale="70" zoomScaleNormal="70" workbookViewId="0"/>
  </sheetViews>
  <sheetFormatPr defaultRowHeight="14.4" x14ac:dyDescent="0.3"/>
  <cols>
    <col min="1" max="1" width="8.88671875" style="1" customWidth="1"/>
    <col min="2" max="2" width="13.77734375" customWidth="1"/>
    <col min="3" max="3" width="35.77734375" customWidth="1"/>
    <col min="4" max="4" width="2" customWidth="1"/>
    <col min="5" max="5" width="62.109375" style="2" customWidth="1"/>
  </cols>
  <sheetData>
    <row r="1" spans="1:5" x14ac:dyDescent="0.3">
      <c r="A1" s="3"/>
    </row>
    <row r="2" spans="1:5" x14ac:dyDescent="0.3">
      <c r="B2" s="371" t="s">
        <v>271</v>
      </c>
      <c r="C2" s="372"/>
      <c r="D2" s="372"/>
      <c r="E2" s="373"/>
    </row>
    <row r="3" spans="1:5" ht="14.4" customHeight="1" x14ac:dyDescent="0.3">
      <c r="B3" s="344"/>
      <c r="C3" s="386" t="s">
        <v>273</v>
      </c>
      <c r="D3" s="82"/>
      <c r="E3" s="387" t="s">
        <v>274</v>
      </c>
    </row>
    <row r="4" spans="1:5" ht="28.8" customHeight="1" x14ac:dyDescent="0.3">
      <c r="B4" s="374">
        <v>1</v>
      </c>
      <c r="C4" s="375" t="s">
        <v>272</v>
      </c>
      <c r="D4" s="376"/>
      <c r="E4" s="377" t="s">
        <v>20</v>
      </c>
    </row>
    <row r="5" spans="1:5" ht="28.8" customHeight="1" x14ac:dyDescent="0.3">
      <c r="A5" s="3"/>
      <c r="B5" s="374">
        <v>2</v>
      </c>
      <c r="C5" s="375" t="s">
        <v>275</v>
      </c>
      <c r="D5" s="376"/>
      <c r="E5" s="377" t="s">
        <v>24</v>
      </c>
    </row>
    <row r="6" spans="1:5" ht="28.8" customHeight="1" x14ac:dyDescent="0.3">
      <c r="B6" s="378">
        <v>3</v>
      </c>
      <c r="C6" s="379" t="s">
        <v>276</v>
      </c>
      <c r="D6" s="380"/>
      <c r="E6" s="381" t="s">
        <v>82</v>
      </c>
    </row>
    <row r="7" spans="1:5" ht="28.8" customHeight="1" x14ac:dyDescent="0.3">
      <c r="B7" s="374">
        <v>4</v>
      </c>
      <c r="C7" s="375" t="s">
        <v>277</v>
      </c>
      <c r="D7" s="376"/>
      <c r="E7" s="377" t="s">
        <v>20</v>
      </c>
    </row>
    <row r="8" spans="1:5" ht="28.8" customHeight="1" x14ac:dyDescent="0.3">
      <c r="B8" s="374">
        <v>5</v>
      </c>
      <c r="C8" s="375" t="s">
        <v>278</v>
      </c>
      <c r="D8" s="376"/>
      <c r="E8" s="377" t="s">
        <v>212</v>
      </c>
    </row>
    <row r="9" spans="1:5" ht="28.8" customHeight="1" thickBot="1" x14ac:dyDescent="0.35">
      <c r="B9" s="382">
        <v>6</v>
      </c>
      <c r="C9" s="383" t="s">
        <v>279</v>
      </c>
      <c r="D9" s="384"/>
      <c r="E9" s="385" t="s">
        <v>187</v>
      </c>
    </row>
    <row r="10" spans="1:5" ht="14.4" customHeight="1" x14ac:dyDescent="0.3">
      <c r="B10" s="1"/>
    </row>
    <row r="11" spans="1:5" x14ac:dyDescent="0.3">
      <c r="B11" s="1"/>
    </row>
    <row r="12" spans="1:5" x14ac:dyDescent="0.3">
      <c r="B12" s="1"/>
    </row>
    <row r="13" spans="1:5" x14ac:dyDescent="0.3">
      <c r="B13" s="1"/>
    </row>
    <row r="14" spans="1:5" x14ac:dyDescent="0.3">
      <c r="B14" s="1"/>
    </row>
    <row r="15" spans="1:5" x14ac:dyDescent="0.3">
      <c r="B15" s="1"/>
    </row>
    <row r="16" spans="1:5" x14ac:dyDescent="0.3">
      <c r="B16" s="1"/>
    </row>
    <row r="17" spans="2:2" x14ac:dyDescent="0.3">
      <c r="B17" s="1"/>
    </row>
    <row r="18" spans="2:2" x14ac:dyDescent="0.3">
      <c r="B18" s="1"/>
    </row>
  </sheetData>
  <pageMargins left="0.70866141732283472" right="0.70866141732283472" top="0.74803149606299213" bottom="0.74803149606299213" header="0.31496062992125984" footer="0.31496062992125984"/>
  <pageSetup paperSize="9" scale="66"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8876-C1EC-4C2F-A608-A773E16DEBCF}">
  <dimension ref="B1:T275"/>
  <sheetViews>
    <sheetView showGridLines="0" topLeftCell="A247" zoomScale="60" zoomScaleNormal="60" workbookViewId="0">
      <selection activeCell="G201" sqref="G201"/>
    </sheetView>
  </sheetViews>
  <sheetFormatPr defaultRowHeight="14.4" x14ac:dyDescent="0.3"/>
  <cols>
    <col min="1" max="1" width="1.5546875" customWidth="1"/>
    <col min="2" max="2" width="33.6640625" customWidth="1"/>
    <col min="3" max="7" width="13.77734375" customWidth="1"/>
    <col min="8" max="8" width="15.109375" bestFit="1" customWidth="1"/>
    <col min="9" max="20" width="13.77734375" customWidth="1"/>
  </cols>
  <sheetData>
    <row r="1" spans="2:16" ht="6" customHeight="1" x14ac:dyDescent="0.3"/>
    <row r="2" spans="2:16" x14ac:dyDescent="0.3">
      <c r="B2" s="131"/>
      <c r="C2" s="292" t="s">
        <v>91</v>
      </c>
      <c r="E2" s="132"/>
      <c r="F2" s="292" t="s">
        <v>92</v>
      </c>
      <c r="H2" s="289"/>
      <c r="I2" s="292" t="s">
        <v>211</v>
      </c>
      <c r="K2" s="291"/>
      <c r="L2" s="292" t="s">
        <v>214</v>
      </c>
    </row>
    <row r="3" spans="2:16" ht="6.6" customHeight="1" x14ac:dyDescent="0.3"/>
    <row r="4" spans="2:16" x14ac:dyDescent="0.3">
      <c r="B4" s="21" t="s">
        <v>17</v>
      </c>
      <c r="C4" s="19"/>
      <c r="D4" s="19"/>
      <c r="E4" s="19"/>
      <c r="F4" s="19"/>
      <c r="G4" s="19"/>
      <c r="H4" s="19"/>
      <c r="I4" s="20"/>
      <c r="K4" s="30" t="s">
        <v>77</v>
      </c>
      <c r="L4" s="31"/>
      <c r="M4" s="31"/>
      <c r="N4" s="31"/>
      <c r="O4" s="31"/>
      <c r="P4" s="32"/>
    </row>
    <row r="5" spans="2:16" x14ac:dyDescent="0.3">
      <c r="B5" s="7"/>
      <c r="C5" s="8" t="s">
        <v>7</v>
      </c>
      <c r="D5" s="9" t="s">
        <v>8</v>
      </c>
      <c r="E5" s="8" t="s">
        <v>9</v>
      </c>
      <c r="F5" s="8" t="s">
        <v>10</v>
      </c>
      <c r="G5" s="8" t="s">
        <v>11</v>
      </c>
      <c r="H5" s="25" t="s">
        <v>13</v>
      </c>
      <c r="I5" s="10" t="s">
        <v>12</v>
      </c>
      <c r="K5" s="7"/>
      <c r="L5" s="8" t="s">
        <v>7</v>
      </c>
      <c r="M5" s="9" t="s">
        <v>8</v>
      </c>
      <c r="N5" s="8" t="s">
        <v>9</v>
      </c>
      <c r="O5" s="8" t="s">
        <v>10</v>
      </c>
      <c r="P5" s="41" t="s">
        <v>11</v>
      </c>
    </row>
    <row r="6" spans="2:16" x14ac:dyDescent="0.3">
      <c r="B6" s="7" t="s">
        <v>14</v>
      </c>
      <c r="C6" s="33">
        <v>204</v>
      </c>
      <c r="D6" s="34">
        <v>168</v>
      </c>
      <c r="E6" s="34">
        <v>357</v>
      </c>
      <c r="F6" s="34">
        <v>83</v>
      </c>
      <c r="G6" s="34">
        <v>31</v>
      </c>
      <c r="H6" s="35">
        <f>I6/$I$10</f>
        <v>0.16548881036513546</v>
      </c>
      <c r="I6" s="36">
        <f>SUM(C6:G6)</f>
        <v>843</v>
      </c>
      <c r="K6" s="7" t="s">
        <v>14</v>
      </c>
      <c r="L6" s="46">
        <f>C6/$I$10</f>
        <v>4.0047114252061249E-2</v>
      </c>
      <c r="M6" s="47">
        <f t="shared" ref="M6:P6" si="0">D6/$I$10</f>
        <v>3.2979976442873968E-2</v>
      </c>
      <c r="N6" s="47">
        <f t="shared" si="0"/>
        <v>7.0082449941107183E-2</v>
      </c>
      <c r="O6" s="47">
        <f t="shared" si="0"/>
        <v>1.6293678837848449E-2</v>
      </c>
      <c r="P6" s="48">
        <f t="shared" si="0"/>
        <v>6.0855908912446017E-3</v>
      </c>
    </row>
    <row r="7" spans="2:16" x14ac:dyDescent="0.3">
      <c r="B7" s="7" t="s">
        <v>15</v>
      </c>
      <c r="C7" s="37">
        <v>960</v>
      </c>
      <c r="D7" s="11">
        <v>64</v>
      </c>
      <c r="E7" s="11">
        <v>444</v>
      </c>
      <c r="F7" s="11">
        <v>12</v>
      </c>
      <c r="G7" s="11">
        <v>101</v>
      </c>
      <c r="H7" s="29">
        <f t="shared" ref="H7:H8" si="1">I7/$I$10</f>
        <v>0.31036513545347466</v>
      </c>
      <c r="I7" s="12">
        <f t="shared" ref="I7:I8" si="2">SUM(C7:G7)</f>
        <v>1581</v>
      </c>
      <c r="K7" s="7" t="s">
        <v>15</v>
      </c>
      <c r="L7" s="49">
        <f t="shared" ref="L7:L8" si="3">C7/$I$10</f>
        <v>0.18845700824499412</v>
      </c>
      <c r="M7" s="40">
        <f t="shared" ref="M7:M8" si="4">D7/$I$10</f>
        <v>1.2563800549666274E-2</v>
      </c>
      <c r="N7" s="40">
        <f t="shared" ref="N7:N8" si="5">E7/$I$10</f>
        <v>8.7161366313309771E-2</v>
      </c>
      <c r="O7" s="40">
        <f t="shared" ref="O7:O8" si="6">F7/$I$10</f>
        <v>2.3557126030624262E-3</v>
      </c>
      <c r="P7" s="42">
        <f t="shared" ref="P7:P8" si="7">G7/$I$10</f>
        <v>1.982724774244209E-2</v>
      </c>
    </row>
    <row r="8" spans="2:16" x14ac:dyDescent="0.3">
      <c r="B8" s="7" t="s">
        <v>16</v>
      </c>
      <c r="C8" s="37">
        <v>1875</v>
      </c>
      <c r="D8" s="11">
        <v>61</v>
      </c>
      <c r="E8" s="11">
        <v>450</v>
      </c>
      <c r="F8" s="11">
        <v>23</v>
      </c>
      <c r="G8" s="11">
        <v>261</v>
      </c>
      <c r="H8" s="29">
        <f t="shared" si="1"/>
        <v>0.52414605418138982</v>
      </c>
      <c r="I8" s="12">
        <f t="shared" si="2"/>
        <v>2670</v>
      </c>
      <c r="K8" s="43" t="s">
        <v>16</v>
      </c>
      <c r="L8" s="50">
        <f t="shared" si="3"/>
        <v>0.36808009422850413</v>
      </c>
      <c r="M8" s="44">
        <f t="shared" si="4"/>
        <v>1.1974872398900667E-2</v>
      </c>
      <c r="N8" s="44">
        <f t="shared" si="5"/>
        <v>8.8339222614840993E-2</v>
      </c>
      <c r="O8" s="44">
        <f t="shared" si="6"/>
        <v>4.5151158225363169E-3</v>
      </c>
      <c r="P8" s="45">
        <f t="shared" si="7"/>
        <v>5.1236749116607777E-2</v>
      </c>
    </row>
    <row r="9" spans="2:16" x14ac:dyDescent="0.3">
      <c r="B9" s="27" t="s">
        <v>13</v>
      </c>
      <c r="C9" s="38">
        <f>C10/$I$10</f>
        <v>0.5965842167255595</v>
      </c>
      <c r="D9" s="29">
        <f t="shared" ref="D9:G9" si="8">D10/$I$10</f>
        <v>5.7518649391440912E-2</v>
      </c>
      <c r="E9" s="29">
        <f t="shared" si="8"/>
        <v>0.24558303886925795</v>
      </c>
      <c r="F9" s="29">
        <f t="shared" si="8"/>
        <v>2.3164507263447192E-2</v>
      </c>
      <c r="G9" s="29">
        <f t="shared" si="8"/>
        <v>7.7149587750294457E-2</v>
      </c>
      <c r="H9" s="11"/>
      <c r="I9" s="12"/>
    </row>
    <row r="10" spans="2:16" x14ac:dyDescent="0.3">
      <c r="B10" s="13" t="s">
        <v>12</v>
      </c>
      <c r="C10" s="39">
        <f>SUM(C6:C8)</f>
        <v>3039</v>
      </c>
      <c r="D10" s="14">
        <f>SUM(D6:D8)</f>
        <v>293</v>
      </c>
      <c r="E10" s="14">
        <f>SUM(E6:E8)</f>
        <v>1251</v>
      </c>
      <c r="F10" s="14">
        <f>SUM(F6:F8)</f>
        <v>118</v>
      </c>
      <c r="G10" s="14">
        <f>SUM(G6:G8)</f>
        <v>393</v>
      </c>
      <c r="H10" s="14"/>
      <c r="I10" s="15">
        <f t="shared" ref="I10" si="9">SUM(I6:I8)</f>
        <v>5094</v>
      </c>
    </row>
    <row r="12" spans="2:16" x14ac:dyDescent="0.3">
      <c r="B12" s="21" t="s">
        <v>18</v>
      </c>
      <c r="C12" s="19"/>
      <c r="D12" s="19"/>
      <c r="E12" s="19"/>
      <c r="F12" s="19"/>
      <c r="G12" s="19"/>
      <c r="H12" s="19"/>
      <c r="I12" s="20"/>
      <c r="K12" s="30" t="s">
        <v>76</v>
      </c>
      <c r="L12" s="31"/>
      <c r="M12" s="31"/>
      <c r="N12" s="31"/>
      <c r="O12" s="31"/>
      <c r="P12" s="32"/>
    </row>
    <row r="13" spans="2:16" x14ac:dyDescent="0.3">
      <c r="B13" s="7"/>
      <c r="C13" s="8" t="s">
        <v>7</v>
      </c>
      <c r="D13" s="9" t="s">
        <v>8</v>
      </c>
      <c r="E13" s="8" t="s">
        <v>9</v>
      </c>
      <c r="F13" s="8" t="s">
        <v>10</v>
      </c>
      <c r="G13" s="8" t="s">
        <v>11</v>
      </c>
      <c r="H13" s="25" t="s">
        <v>13</v>
      </c>
      <c r="I13" s="10" t="s">
        <v>12</v>
      </c>
      <c r="K13" s="7"/>
      <c r="L13" s="8" t="s">
        <v>7</v>
      </c>
      <c r="M13" s="9" t="s">
        <v>8</v>
      </c>
      <c r="N13" s="8" t="s">
        <v>9</v>
      </c>
      <c r="O13" s="8" t="s">
        <v>10</v>
      </c>
      <c r="P13" s="41" t="s">
        <v>11</v>
      </c>
    </row>
    <row r="14" spans="2:16" x14ac:dyDescent="0.3">
      <c r="B14" s="7" t="s">
        <v>14</v>
      </c>
      <c r="C14" s="33">
        <v>39111</v>
      </c>
      <c r="D14" s="34">
        <v>41135</v>
      </c>
      <c r="E14" s="34">
        <v>82296</v>
      </c>
      <c r="F14" s="34">
        <v>30338</v>
      </c>
      <c r="G14" s="34">
        <v>6727</v>
      </c>
      <c r="H14" s="35">
        <f>I14/$I$18</f>
        <v>0.26723941723499911</v>
      </c>
      <c r="I14" s="36">
        <f>SUM(C14:G14)</f>
        <v>199607</v>
      </c>
      <c r="K14" s="7" t="s">
        <v>14</v>
      </c>
      <c r="L14" s="46">
        <f>C14/$I$18</f>
        <v>5.2362897330644968E-2</v>
      </c>
      <c r="M14" s="47">
        <f t="shared" ref="M14:P14" si="10">D14/$I$18</f>
        <v>5.5072684965766172E-2</v>
      </c>
      <c r="N14" s="47">
        <f t="shared" si="10"/>
        <v>0.11018017945648943</v>
      </c>
      <c r="O14" s="47">
        <f t="shared" si="10"/>
        <v>4.0617360313392831E-2</v>
      </c>
      <c r="P14" s="48">
        <f t="shared" si="10"/>
        <v>9.0062951687057014E-3</v>
      </c>
    </row>
    <row r="15" spans="2:16" x14ac:dyDescent="0.3">
      <c r="B15" s="7" t="s">
        <v>15</v>
      </c>
      <c r="C15" s="37">
        <v>125050</v>
      </c>
      <c r="D15" s="11">
        <v>12715</v>
      </c>
      <c r="E15" s="11">
        <v>90452</v>
      </c>
      <c r="F15" s="11">
        <v>3309</v>
      </c>
      <c r="G15" s="11">
        <v>15094</v>
      </c>
      <c r="H15" s="29">
        <f t="shared" ref="H15:H16" si="11">I15/$I$18</f>
        <v>0.33018173249683369</v>
      </c>
      <c r="I15" s="12">
        <f t="shared" ref="I15:I16" si="12">SUM(C15:G15)</f>
        <v>246620</v>
      </c>
      <c r="K15" s="7" t="s">
        <v>15</v>
      </c>
      <c r="L15" s="49">
        <f t="shared" ref="L15:L16" si="13">C15/$I$18</f>
        <v>0.16742042676477598</v>
      </c>
      <c r="M15" s="40">
        <f t="shared" ref="M15:M16" si="14">D15/$I$18</f>
        <v>1.702319653190025E-2</v>
      </c>
      <c r="N15" s="40">
        <f t="shared" ref="N15:N16" si="15">E15/$I$18</f>
        <v>0.12109965966995215</v>
      </c>
      <c r="O15" s="40">
        <f t="shared" ref="O15:O16" si="16">F15/$I$18</f>
        <v>4.430181464731257E-3</v>
      </c>
      <c r="P15" s="42">
        <f t="shared" ref="P15:P16" si="17">G15/$I$18</f>
        <v>2.0208268065474037E-2</v>
      </c>
    </row>
    <row r="16" spans="2:16" x14ac:dyDescent="0.3">
      <c r="B16" s="7" t="s">
        <v>16</v>
      </c>
      <c r="C16" s="37">
        <v>180852</v>
      </c>
      <c r="D16" s="11">
        <v>11300</v>
      </c>
      <c r="E16" s="11">
        <v>65599</v>
      </c>
      <c r="F16" s="11">
        <v>3059</v>
      </c>
      <c r="G16" s="11">
        <v>39885</v>
      </c>
      <c r="H16" s="29">
        <f t="shared" si="11"/>
        <v>0.4025788502681672</v>
      </c>
      <c r="I16" s="12">
        <f t="shared" si="12"/>
        <v>300695</v>
      </c>
      <c r="K16" s="43" t="s">
        <v>16</v>
      </c>
      <c r="L16" s="50">
        <f t="shared" si="13"/>
        <v>0.24212970028999012</v>
      </c>
      <c r="M16" s="44">
        <f t="shared" si="14"/>
        <v>1.5128755077504746E-2</v>
      </c>
      <c r="N16" s="44">
        <f t="shared" si="15"/>
        <v>8.7825770294622463E-2</v>
      </c>
      <c r="O16" s="44">
        <f t="shared" si="16"/>
        <v>4.0954744939900017E-3</v>
      </c>
      <c r="P16" s="45">
        <f t="shared" si="17"/>
        <v>5.3399150112059895E-2</v>
      </c>
    </row>
    <row r="17" spans="2:20" x14ac:dyDescent="0.3">
      <c r="B17" s="27" t="s">
        <v>13</v>
      </c>
      <c r="C17" s="38">
        <f>C18/$I$18</f>
        <v>0.46191302438541104</v>
      </c>
      <c r="D17" s="29">
        <f t="shared" ref="D17:G17" si="18">D18/$I$18</f>
        <v>8.7224636575171169E-2</v>
      </c>
      <c r="E17" s="29">
        <f t="shared" si="18"/>
        <v>0.31910560942106403</v>
      </c>
      <c r="F17" s="29">
        <f t="shared" si="18"/>
        <v>4.9143016272114093E-2</v>
      </c>
      <c r="G17" s="29">
        <f t="shared" si="18"/>
        <v>8.2613713346239639E-2</v>
      </c>
      <c r="H17" s="11"/>
      <c r="I17" s="12"/>
      <c r="Q17" s="339" t="s">
        <v>7</v>
      </c>
      <c r="R17" s="340"/>
      <c r="S17" s="339" t="s">
        <v>224</v>
      </c>
      <c r="T17" s="340"/>
    </row>
    <row r="18" spans="2:20" x14ac:dyDescent="0.3">
      <c r="B18" s="22" t="s">
        <v>12</v>
      </c>
      <c r="C18" s="39">
        <f>SUM(C14:C16)</f>
        <v>345013</v>
      </c>
      <c r="D18" s="14">
        <f t="shared" ref="D18:I18" si="19">SUM(D14:D16)</f>
        <v>65150</v>
      </c>
      <c r="E18" s="14">
        <f t="shared" si="19"/>
        <v>238347</v>
      </c>
      <c r="F18" s="14">
        <f t="shared" si="19"/>
        <v>36706</v>
      </c>
      <c r="G18" s="14">
        <f t="shared" si="19"/>
        <v>61706</v>
      </c>
      <c r="H18" s="14"/>
      <c r="I18" s="15">
        <f t="shared" si="19"/>
        <v>746922</v>
      </c>
      <c r="K18" s="334" t="s">
        <v>213</v>
      </c>
      <c r="L18" s="335"/>
      <c r="M18" s="335"/>
      <c r="N18" s="335"/>
      <c r="O18" s="336"/>
      <c r="Q18" s="137" t="s">
        <v>16</v>
      </c>
      <c r="R18" s="337">
        <v>181</v>
      </c>
      <c r="S18" s="137" t="s">
        <v>16</v>
      </c>
      <c r="T18" s="337">
        <v>66</v>
      </c>
    </row>
    <row r="19" spans="2:20" x14ac:dyDescent="0.3">
      <c r="B19" s="24" t="s">
        <v>19</v>
      </c>
      <c r="C19" s="5" t="s">
        <v>20</v>
      </c>
      <c r="K19" s="138" t="s">
        <v>9</v>
      </c>
      <c r="L19" s="158" t="s">
        <v>7</v>
      </c>
      <c r="M19" s="330" t="s">
        <v>8</v>
      </c>
      <c r="N19" s="158" t="s">
        <v>11</v>
      </c>
      <c r="O19" s="139" t="s">
        <v>10</v>
      </c>
      <c r="Q19" s="7" t="s">
        <v>15</v>
      </c>
      <c r="R19" s="338">
        <v>125</v>
      </c>
      <c r="S19" s="7" t="s">
        <v>15</v>
      </c>
      <c r="T19" s="338">
        <v>91</v>
      </c>
    </row>
    <row r="20" spans="2:20" x14ac:dyDescent="0.3">
      <c r="B20" s="23" t="s">
        <v>21</v>
      </c>
      <c r="C20" s="28" t="s">
        <v>22</v>
      </c>
      <c r="K20" s="331">
        <v>238347</v>
      </c>
      <c r="L20" s="332">
        <v>345013</v>
      </c>
      <c r="M20" s="332">
        <v>65150</v>
      </c>
      <c r="N20" s="332">
        <v>61706</v>
      </c>
      <c r="O20" s="333">
        <v>36706</v>
      </c>
      <c r="Q20" s="43" t="s">
        <v>14</v>
      </c>
      <c r="R20" s="333">
        <v>39</v>
      </c>
      <c r="S20" s="43" t="s">
        <v>14</v>
      </c>
      <c r="T20" s="333">
        <v>83</v>
      </c>
    </row>
    <row r="21" spans="2:20" x14ac:dyDescent="0.3">
      <c r="B21" s="23"/>
      <c r="C21" s="363">
        <f>305902/C18</f>
        <v>0.8866390541805671</v>
      </c>
      <c r="E21" s="354">
        <f>E15/E18</f>
        <v>0.37949711974558104</v>
      </c>
    </row>
    <row r="23" spans="2:20" x14ac:dyDescent="0.3">
      <c r="B23" s="16" t="s">
        <v>75</v>
      </c>
      <c r="C23" s="17"/>
      <c r="D23" s="17"/>
      <c r="E23" s="17"/>
      <c r="F23" s="17"/>
      <c r="G23" s="17"/>
      <c r="H23" s="17"/>
      <c r="I23" s="18"/>
    </row>
    <row r="24" spans="2:20" x14ac:dyDescent="0.3">
      <c r="B24" s="6" t="s">
        <v>23</v>
      </c>
      <c r="C24" s="60"/>
      <c r="D24" s="61"/>
      <c r="E24" s="60"/>
      <c r="F24" s="60"/>
      <c r="G24" s="60"/>
      <c r="H24" s="62"/>
      <c r="I24" s="63"/>
    </row>
    <row r="25" spans="2:20" x14ac:dyDescent="0.3">
      <c r="B25" s="55"/>
      <c r="C25" s="52">
        <v>2016</v>
      </c>
      <c r="D25" s="52">
        <v>2017</v>
      </c>
      <c r="E25" s="52">
        <v>2018</v>
      </c>
      <c r="F25" s="52">
        <v>2019</v>
      </c>
      <c r="G25" s="52">
        <v>2020</v>
      </c>
      <c r="H25" s="53"/>
      <c r="I25" s="56"/>
    </row>
    <row r="26" spans="2:20" x14ac:dyDescent="0.3">
      <c r="B26" s="55" t="s">
        <v>14</v>
      </c>
      <c r="C26" s="64">
        <v>0.71699999999999997</v>
      </c>
      <c r="D26" s="65">
        <v>0.71199999999999997</v>
      </c>
      <c r="E26" s="65">
        <v>0.72</v>
      </c>
      <c r="F26" s="65">
        <v>0.71899999999999997</v>
      </c>
      <c r="G26" s="65">
        <v>0.246</v>
      </c>
      <c r="H26" s="66"/>
      <c r="I26" s="67"/>
    </row>
    <row r="27" spans="2:20" x14ac:dyDescent="0.3">
      <c r="B27" s="55" t="s">
        <v>15</v>
      </c>
      <c r="C27" s="68">
        <v>0.72</v>
      </c>
      <c r="D27" s="54">
        <v>0.72599999999999998</v>
      </c>
      <c r="E27" s="54">
        <v>0.71699999999999997</v>
      </c>
      <c r="F27" s="54">
        <v>0.71499999999999997</v>
      </c>
      <c r="G27" s="54">
        <v>0.27700000000000002</v>
      </c>
      <c r="H27" s="53"/>
      <c r="I27" s="56"/>
    </row>
    <row r="28" spans="2:20" x14ac:dyDescent="0.3">
      <c r="B28" s="57" t="s">
        <v>16</v>
      </c>
      <c r="C28" s="69">
        <v>0.749</v>
      </c>
      <c r="D28" s="58">
        <v>0.752</v>
      </c>
      <c r="E28" s="58">
        <v>0.71799999999999997</v>
      </c>
      <c r="F28" s="58">
        <v>0.71799999999999997</v>
      </c>
      <c r="G28" s="58">
        <v>0.315</v>
      </c>
      <c r="H28" s="76"/>
      <c r="I28" s="59"/>
    </row>
    <row r="29" spans="2:20" x14ac:dyDescent="0.3">
      <c r="B29" s="6" t="s">
        <v>9</v>
      </c>
      <c r="C29" s="77"/>
      <c r="D29" s="78"/>
      <c r="E29" s="77"/>
      <c r="F29" s="77"/>
      <c r="G29" s="77"/>
      <c r="H29" s="79"/>
      <c r="I29" s="80"/>
    </row>
    <row r="30" spans="2:20" x14ac:dyDescent="0.3">
      <c r="B30" s="55"/>
      <c r="C30" s="52">
        <v>2016</v>
      </c>
      <c r="D30" s="52">
        <v>2017</v>
      </c>
      <c r="E30" s="52">
        <v>2018</v>
      </c>
      <c r="F30" s="52">
        <v>2019</v>
      </c>
      <c r="G30" s="52">
        <v>2020</v>
      </c>
      <c r="H30" s="53"/>
      <c r="I30" s="56"/>
    </row>
    <row r="31" spans="2:20" x14ac:dyDescent="0.3">
      <c r="B31" s="55" t="s">
        <v>14</v>
      </c>
      <c r="C31" s="64">
        <v>0.65500000000000003</v>
      </c>
      <c r="D31" s="65">
        <v>0.68100000000000005</v>
      </c>
      <c r="E31" s="65">
        <v>0.66800000000000004</v>
      </c>
      <c r="F31" s="65">
        <v>0.66</v>
      </c>
      <c r="G31" s="65">
        <v>0.36199999999999999</v>
      </c>
      <c r="H31" s="66"/>
      <c r="I31" s="67"/>
    </row>
    <row r="32" spans="2:20" x14ac:dyDescent="0.3">
      <c r="B32" s="55" t="s">
        <v>15</v>
      </c>
      <c r="C32" s="68">
        <v>0.70499999999999996</v>
      </c>
      <c r="D32" s="54">
        <v>0.71399999999999997</v>
      </c>
      <c r="E32" s="54">
        <v>0.7</v>
      </c>
      <c r="F32" s="54">
        <v>0.70899999999999996</v>
      </c>
      <c r="G32" s="54">
        <v>0.40500000000000003</v>
      </c>
      <c r="H32" s="53"/>
      <c r="I32" s="56"/>
    </row>
    <row r="33" spans="2:9" x14ac:dyDescent="0.3">
      <c r="B33" s="57" t="s">
        <v>16</v>
      </c>
      <c r="C33" s="69">
        <v>0.68</v>
      </c>
      <c r="D33" s="58">
        <v>0.70199999999999996</v>
      </c>
      <c r="E33" s="58">
        <v>0.72399999999999998</v>
      </c>
      <c r="F33" s="58">
        <v>0.72699999999999998</v>
      </c>
      <c r="G33" s="58">
        <v>0.45900000000000002</v>
      </c>
      <c r="H33" s="76"/>
      <c r="I33" s="59"/>
    </row>
    <row r="35" spans="2:9" x14ac:dyDescent="0.3">
      <c r="B35" s="16" t="s">
        <v>74</v>
      </c>
      <c r="C35" s="17"/>
      <c r="D35" s="17"/>
      <c r="E35" s="17"/>
      <c r="F35" s="17"/>
      <c r="G35" s="17"/>
      <c r="H35" s="17"/>
      <c r="I35" s="18"/>
    </row>
    <row r="36" spans="2:9" x14ac:dyDescent="0.3">
      <c r="B36" s="6" t="s">
        <v>23</v>
      </c>
      <c r="C36" s="60"/>
      <c r="D36" s="61"/>
      <c r="E36" s="60"/>
      <c r="F36" s="60"/>
      <c r="G36" s="60"/>
      <c r="H36" s="62"/>
      <c r="I36" s="63"/>
    </row>
    <row r="37" spans="2:9" x14ac:dyDescent="0.3">
      <c r="B37" s="55"/>
      <c r="C37" s="52">
        <v>2016</v>
      </c>
      <c r="D37" s="52">
        <v>2017</v>
      </c>
      <c r="E37" s="52">
        <v>2018</v>
      </c>
      <c r="F37" s="52">
        <v>2019</v>
      </c>
      <c r="G37" s="52">
        <v>2020</v>
      </c>
      <c r="H37" s="53"/>
      <c r="I37" s="56"/>
    </row>
    <row r="38" spans="2:9" x14ac:dyDescent="0.3">
      <c r="B38" s="55" t="s">
        <v>14</v>
      </c>
      <c r="C38" s="70">
        <v>155</v>
      </c>
      <c r="D38" s="71">
        <v>153</v>
      </c>
      <c r="E38" s="71">
        <v>170</v>
      </c>
      <c r="F38" s="71">
        <v>166</v>
      </c>
      <c r="G38" s="71">
        <v>154</v>
      </c>
      <c r="H38" s="66"/>
      <c r="I38" s="67"/>
    </row>
    <row r="39" spans="2:9" x14ac:dyDescent="0.3">
      <c r="B39" s="55" t="s">
        <v>15</v>
      </c>
      <c r="C39" s="72">
        <v>86</v>
      </c>
      <c r="D39" s="73">
        <v>84</v>
      </c>
      <c r="E39" s="73">
        <v>94</v>
      </c>
      <c r="F39" s="73">
        <v>96</v>
      </c>
      <c r="G39" s="73">
        <v>85</v>
      </c>
      <c r="H39" s="53"/>
      <c r="I39" s="56"/>
    </row>
    <row r="40" spans="2:9" x14ac:dyDescent="0.3">
      <c r="B40" s="57" t="s">
        <v>16</v>
      </c>
      <c r="C40" s="74">
        <v>66</v>
      </c>
      <c r="D40" s="75">
        <v>62</v>
      </c>
      <c r="E40" s="75">
        <v>64</v>
      </c>
      <c r="F40" s="75">
        <v>66</v>
      </c>
      <c r="G40" s="75">
        <v>58</v>
      </c>
      <c r="H40" s="76"/>
      <c r="I40" s="59"/>
    </row>
    <row r="41" spans="2:9" x14ac:dyDescent="0.3">
      <c r="B41" s="6" t="s">
        <v>9</v>
      </c>
      <c r="C41" s="77"/>
      <c r="D41" s="78"/>
      <c r="E41" s="77"/>
      <c r="F41" s="77"/>
      <c r="G41" s="77"/>
      <c r="H41" s="79"/>
      <c r="I41" s="80"/>
    </row>
    <row r="42" spans="2:9" x14ac:dyDescent="0.3">
      <c r="B42" s="55"/>
      <c r="C42" s="52">
        <v>2016</v>
      </c>
      <c r="D42" s="52">
        <v>2017</v>
      </c>
      <c r="E42" s="52">
        <v>2018</v>
      </c>
      <c r="F42" s="52">
        <v>2019</v>
      </c>
      <c r="G42" s="52">
        <v>2020</v>
      </c>
      <c r="H42" s="53"/>
      <c r="I42" s="56"/>
    </row>
    <row r="43" spans="2:9" x14ac:dyDescent="0.3">
      <c r="B43" s="55" t="s">
        <v>14</v>
      </c>
      <c r="C43" s="70">
        <v>107</v>
      </c>
      <c r="D43" s="71">
        <v>110</v>
      </c>
      <c r="E43" s="71">
        <v>110</v>
      </c>
      <c r="F43" s="71">
        <v>113</v>
      </c>
      <c r="G43" s="71">
        <v>91</v>
      </c>
      <c r="H43" s="66"/>
      <c r="I43" s="67"/>
    </row>
    <row r="44" spans="2:9" x14ac:dyDescent="0.3">
      <c r="B44" s="55" t="s">
        <v>15</v>
      </c>
      <c r="C44" s="72">
        <v>81</v>
      </c>
      <c r="D44" s="73">
        <v>80</v>
      </c>
      <c r="E44" s="73">
        <v>81</v>
      </c>
      <c r="F44" s="73">
        <v>80</v>
      </c>
      <c r="G44" s="73">
        <v>63</v>
      </c>
      <c r="H44" s="53"/>
      <c r="I44" s="56"/>
    </row>
    <row r="45" spans="2:9" x14ac:dyDescent="0.3">
      <c r="B45" s="57" t="s">
        <v>16</v>
      </c>
      <c r="C45" s="74">
        <v>48</v>
      </c>
      <c r="D45" s="75">
        <v>46</v>
      </c>
      <c r="E45" s="75">
        <v>45</v>
      </c>
      <c r="F45" s="75">
        <v>44</v>
      </c>
      <c r="G45" s="75">
        <v>33</v>
      </c>
      <c r="H45" s="76"/>
      <c r="I45" s="59"/>
    </row>
    <row r="47" spans="2:9" x14ac:dyDescent="0.3">
      <c r="B47" s="16" t="s">
        <v>73</v>
      </c>
      <c r="C47" s="17"/>
      <c r="D47" s="17"/>
      <c r="E47" s="17"/>
      <c r="F47" s="17"/>
      <c r="G47" s="17"/>
      <c r="H47" s="17"/>
      <c r="I47" s="18"/>
    </row>
    <row r="48" spans="2:9" x14ac:dyDescent="0.3">
      <c r="B48" s="6" t="s">
        <v>23</v>
      </c>
      <c r="C48" s="60"/>
      <c r="D48" s="61"/>
      <c r="E48" s="60"/>
      <c r="F48" s="60"/>
      <c r="G48" s="60"/>
      <c r="H48" s="62"/>
      <c r="I48" s="63"/>
    </row>
    <row r="49" spans="2:11" x14ac:dyDescent="0.3">
      <c r="B49" s="55"/>
      <c r="C49" s="52">
        <v>2016</v>
      </c>
      <c r="D49" s="52">
        <v>2017</v>
      </c>
      <c r="E49" s="52">
        <v>2018</v>
      </c>
      <c r="F49" s="52">
        <v>2019</v>
      </c>
      <c r="G49" s="52">
        <v>2020</v>
      </c>
      <c r="H49" s="53"/>
      <c r="I49" s="56"/>
    </row>
    <row r="50" spans="2:11" x14ac:dyDescent="0.3">
      <c r="B50" s="55" t="s">
        <v>14</v>
      </c>
      <c r="C50" s="70">
        <v>126</v>
      </c>
      <c r="D50" s="71">
        <v>109</v>
      </c>
      <c r="E50" s="71">
        <v>122</v>
      </c>
      <c r="F50" s="71">
        <v>166</v>
      </c>
      <c r="G50" s="71">
        <v>38</v>
      </c>
      <c r="H50" s="66"/>
      <c r="I50" s="67"/>
      <c r="K50" s="81"/>
    </row>
    <row r="51" spans="2:11" x14ac:dyDescent="0.3">
      <c r="B51" s="55" t="s">
        <v>15</v>
      </c>
      <c r="C51" s="72">
        <v>66</v>
      </c>
      <c r="D51" s="73">
        <v>61</v>
      </c>
      <c r="E51" s="73">
        <v>68</v>
      </c>
      <c r="F51" s="73">
        <v>69</v>
      </c>
      <c r="G51" s="73">
        <v>23</v>
      </c>
      <c r="H51" s="53"/>
      <c r="I51" s="56"/>
      <c r="K51" s="81"/>
    </row>
    <row r="52" spans="2:11" x14ac:dyDescent="0.3">
      <c r="B52" s="57" t="s">
        <v>16</v>
      </c>
      <c r="C52" s="74">
        <v>38</v>
      </c>
      <c r="D52" s="75">
        <v>46</v>
      </c>
      <c r="E52" s="75">
        <v>46</v>
      </c>
      <c r="F52" s="75">
        <v>47</v>
      </c>
      <c r="G52" s="75">
        <v>18</v>
      </c>
      <c r="H52" s="76"/>
      <c r="I52" s="59"/>
      <c r="K52" s="81"/>
    </row>
    <row r="53" spans="2:11" x14ac:dyDescent="0.3">
      <c r="B53" s="6" t="s">
        <v>9</v>
      </c>
      <c r="C53" s="77"/>
      <c r="D53" s="78"/>
      <c r="E53" s="77"/>
      <c r="F53" s="77"/>
      <c r="G53" s="77"/>
      <c r="H53" s="79"/>
      <c r="I53" s="80"/>
    </row>
    <row r="54" spans="2:11" x14ac:dyDescent="0.3">
      <c r="B54" s="55"/>
      <c r="C54" s="52">
        <v>2016</v>
      </c>
      <c r="D54" s="52">
        <v>2017</v>
      </c>
      <c r="E54" s="52">
        <v>2018</v>
      </c>
      <c r="F54" s="52">
        <v>2019</v>
      </c>
      <c r="G54" s="52">
        <v>2020</v>
      </c>
      <c r="H54" s="53"/>
      <c r="I54" s="56"/>
    </row>
    <row r="55" spans="2:11" x14ac:dyDescent="0.3">
      <c r="B55" s="55" t="s">
        <v>14</v>
      </c>
      <c r="C55" s="70">
        <v>70</v>
      </c>
      <c r="D55" s="71">
        <v>75</v>
      </c>
      <c r="E55" s="71">
        <v>74</v>
      </c>
      <c r="F55" s="71">
        <v>75</v>
      </c>
      <c r="G55" s="71">
        <v>33</v>
      </c>
      <c r="H55" s="66"/>
      <c r="I55" s="67"/>
    </row>
    <row r="56" spans="2:11" x14ac:dyDescent="0.3">
      <c r="B56" s="55" t="s">
        <v>15</v>
      </c>
      <c r="C56" s="72">
        <v>57</v>
      </c>
      <c r="D56" s="73">
        <v>57</v>
      </c>
      <c r="E56" s="73">
        <v>57</v>
      </c>
      <c r="F56" s="73">
        <v>57</v>
      </c>
      <c r="G56" s="73">
        <v>25</v>
      </c>
      <c r="H56" s="53"/>
      <c r="I56" s="56"/>
    </row>
    <row r="57" spans="2:11" x14ac:dyDescent="0.3">
      <c r="B57" s="57" t="s">
        <v>16</v>
      </c>
      <c r="C57" s="74">
        <v>33</v>
      </c>
      <c r="D57" s="75">
        <v>33</v>
      </c>
      <c r="E57" s="75">
        <v>33</v>
      </c>
      <c r="F57" s="75">
        <v>32</v>
      </c>
      <c r="G57" s="75">
        <v>15</v>
      </c>
      <c r="H57" s="76"/>
      <c r="I57" s="59"/>
    </row>
    <row r="58" spans="2:11" x14ac:dyDescent="0.3">
      <c r="B58" s="24" t="s">
        <v>19</v>
      </c>
      <c r="C58" s="5" t="s">
        <v>24</v>
      </c>
    </row>
    <row r="59" spans="2:11" x14ac:dyDescent="0.3">
      <c r="B59" s="23"/>
      <c r="C59" s="5"/>
    </row>
    <row r="60" spans="2:11" x14ac:dyDescent="0.3">
      <c r="B60" s="23"/>
      <c r="C60" s="5"/>
    </row>
    <row r="62" spans="2:11" x14ac:dyDescent="0.3">
      <c r="B62" s="21" t="s">
        <v>78</v>
      </c>
      <c r="C62" s="19"/>
      <c r="D62" s="19"/>
      <c r="E62" s="19"/>
      <c r="F62" s="19"/>
      <c r="G62" s="19"/>
      <c r="H62" s="19"/>
      <c r="I62" s="20"/>
    </row>
    <row r="63" spans="2:11" x14ac:dyDescent="0.3">
      <c r="B63" s="7"/>
      <c r="C63" s="8">
        <v>2016</v>
      </c>
      <c r="D63" s="8">
        <v>2017</v>
      </c>
      <c r="E63" s="8">
        <v>2018</v>
      </c>
      <c r="F63" s="8">
        <v>2019</v>
      </c>
      <c r="G63" s="8">
        <v>2020</v>
      </c>
      <c r="H63" s="8" t="s">
        <v>79</v>
      </c>
      <c r="I63" s="106"/>
    </row>
    <row r="64" spans="2:11" x14ac:dyDescent="0.3">
      <c r="B64" s="7" t="s">
        <v>7</v>
      </c>
      <c r="C64" s="110">
        <v>0.70199999999999996</v>
      </c>
      <c r="D64" s="111">
        <v>0.71899999999999997</v>
      </c>
      <c r="E64" s="111">
        <v>0.72399999999999998</v>
      </c>
      <c r="F64" s="111">
        <v>0.72199999999999998</v>
      </c>
      <c r="G64" s="111">
        <v>0.34560000000000002</v>
      </c>
      <c r="H64" s="112">
        <f>G64*1.12</f>
        <v>0.38707200000000008</v>
      </c>
      <c r="I64" s="113"/>
    </row>
    <row r="65" spans="2:18" x14ac:dyDescent="0.3">
      <c r="B65" s="43" t="s">
        <v>9</v>
      </c>
      <c r="C65" s="114">
        <v>0.69099999999999995</v>
      </c>
      <c r="D65" s="107">
        <v>0.70899999999999996</v>
      </c>
      <c r="E65" s="107">
        <v>0.70599999999999996</v>
      </c>
      <c r="F65" s="107">
        <v>0.69299999999999995</v>
      </c>
      <c r="G65" s="107">
        <v>0.38219999999999998</v>
      </c>
      <c r="H65" s="108">
        <f>G65*1.13</f>
        <v>0.43188599999999994</v>
      </c>
      <c r="I65" s="109"/>
    </row>
    <row r="67" spans="2:18" x14ac:dyDescent="0.3">
      <c r="B67" s="116" t="s">
        <v>209</v>
      </c>
      <c r="C67" s="117"/>
      <c r="D67" s="117"/>
      <c r="E67" s="117"/>
      <c r="F67" s="117"/>
      <c r="G67" s="117"/>
      <c r="H67" s="117"/>
      <c r="I67" s="118"/>
      <c r="K67" s="120" t="s">
        <v>210</v>
      </c>
      <c r="L67" s="121"/>
      <c r="M67" s="121"/>
      <c r="N67" s="121"/>
      <c r="O67" s="121"/>
      <c r="P67" s="121"/>
      <c r="Q67" s="121"/>
      <c r="R67" s="122"/>
    </row>
    <row r="68" spans="2:18" x14ac:dyDescent="0.3">
      <c r="B68" s="7"/>
      <c r="C68" s="8">
        <v>2016</v>
      </c>
      <c r="D68" s="8">
        <v>2017</v>
      </c>
      <c r="E68" s="8">
        <v>2018</v>
      </c>
      <c r="F68" s="8">
        <v>2019</v>
      </c>
      <c r="G68" s="8">
        <v>2020</v>
      </c>
      <c r="H68" s="8" t="s">
        <v>79</v>
      </c>
      <c r="I68" s="106"/>
      <c r="K68" s="7"/>
      <c r="L68" s="8">
        <v>2016</v>
      </c>
      <c r="M68" s="8">
        <v>2017</v>
      </c>
      <c r="N68" s="8">
        <v>2018</v>
      </c>
      <c r="O68" s="8">
        <v>2019</v>
      </c>
      <c r="P68" s="8">
        <v>2020</v>
      </c>
      <c r="Q68" s="8" t="s">
        <v>79</v>
      </c>
      <c r="R68" s="106"/>
    </row>
    <row r="69" spans="2:18" x14ac:dyDescent="0.3">
      <c r="B69" s="7" t="s">
        <v>7</v>
      </c>
      <c r="C69" s="226">
        <v>114.65</v>
      </c>
      <c r="D69" s="227">
        <v>118.23</v>
      </c>
      <c r="E69" s="227">
        <v>139.41999999999999</v>
      </c>
      <c r="F69" s="227">
        <v>129.69999999999999</v>
      </c>
      <c r="G69" s="227">
        <v>100.23</v>
      </c>
      <c r="H69" s="119">
        <f>G69*1.06</f>
        <v>106.24380000000001</v>
      </c>
      <c r="I69" s="113"/>
      <c r="K69" s="7" t="s">
        <v>7</v>
      </c>
      <c r="L69" s="226">
        <f>C69/1.11</f>
        <v>103.28828828828829</v>
      </c>
      <c r="M69" s="227">
        <f>D69/1.13</f>
        <v>104.62831858407081</v>
      </c>
      <c r="N69" s="227">
        <f>E69/1.18</f>
        <v>118.15254237288136</v>
      </c>
      <c r="O69" s="227">
        <f>F69/1.12</f>
        <v>115.8035714285714</v>
      </c>
      <c r="P69" s="227">
        <f>G69/1.14</f>
        <v>87.921052631578959</v>
      </c>
      <c r="Q69" s="227">
        <f>P69*1.06</f>
        <v>93.196315789473701</v>
      </c>
      <c r="R69" s="113"/>
    </row>
    <row r="70" spans="2:18" x14ac:dyDescent="0.3">
      <c r="B70" s="43" t="s">
        <v>9</v>
      </c>
      <c r="C70" s="216">
        <v>99.65</v>
      </c>
      <c r="D70" s="211">
        <v>100.57</v>
      </c>
      <c r="E70" s="211">
        <v>106.99</v>
      </c>
      <c r="F70" s="211">
        <v>98.73</v>
      </c>
      <c r="G70" s="211">
        <v>80.62</v>
      </c>
      <c r="H70" s="115">
        <f>G70*1.01</f>
        <v>81.426200000000009</v>
      </c>
      <c r="I70" s="109"/>
      <c r="K70" s="43" t="s">
        <v>9</v>
      </c>
      <c r="L70" s="216">
        <f>C70/1.11</f>
        <v>89.77477477477477</v>
      </c>
      <c r="M70" s="211">
        <f>D70/1.13</f>
        <v>89</v>
      </c>
      <c r="N70" s="211">
        <f>E70/1.18</f>
        <v>90.669491525423723</v>
      </c>
      <c r="O70" s="211">
        <f>F70/1.12</f>
        <v>88.151785714285708</v>
      </c>
      <c r="P70" s="211">
        <f>G70/1.14</f>
        <v>70.719298245614041</v>
      </c>
      <c r="Q70" s="211">
        <f>P70*1.01</f>
        <v>71.426491228070176</v>
      </c>
      <c r="R70" s="109"/>
    </row>
    <row r="72" spans="2:18" x14ac:dyDescent="0.3">
      <c r="B72" s="116" t="s">
        <v>80</v>
      </c>
      <c r="C72" s="117"/>
      <c r="D72" s="117"/>
      <c r="E72" s="117"/>
      <c r="F72" s="117"/>
      <c r="G72" s="117"/>
      <c r="H72" s="117"/>
      <c r="I72" s="118"/>
      <c r="K72" s="30" t="s">
        <v>81</v>
      </c>
      <c r="L72" s="31"/>
      <c r="M72" s="31"/>
      <c r="N72" s="31"/>
      <c r="O72" s="31"/>
      <c r="P72" s="31"/>
      <c r="Q72" s="31"/>
      <c r="R72" s="32"/>
    </row>
    <row r="73" spans="2:18" x14ac:dyDescent="0.3">
      <c r="B73" s="7"/>
      <c r="C73" s="8">
        <v>2016</v>
      </c>
      <c r="D73" s="8">
        <v>2017</v>
      </c>
      <c r="E73" s="8">
        <v>2018</v>
      </c>
      <c r="F73" s="8">
        <v>2019</v>
      </c>
      <c r="G73" s="8">
        <v>2020</v>
      </c>
      <c r="H73" s="8" t="s">
        <v>79</v>
      </c>
      <c r="I73" s="106"/>
      <c r="K73" s="7"/>
      <c r="L73" s="8">
        <v>2016</v>
      </c>
      <c r="M73" s="8">
        <v>2017</v>
      </c>
      <c r="N73" s="8">
        <v>2018</v>
      </c>
      <c r="O73" s="8">
        <v>2019</v>
      </c>
      <c r="P73" s="8">
        <v>2020</v>
      </c>
      <c r="Q73" s="8" t="s">
        <v>79</v>
      </c>
      <c r="R73" s="106"/>
    </row>
    <row r="74" spans="2:18" x14ac:dyDescent="0.3">
      <c r="B74" s="7" t="s">
        <v>7</v>
      </c>
      <c r="C74" s="226">
        <v>80.510000000000005</v>
      </c>
      <c r="D74" s="227">
        <v>85.01</v>
      </c>
      <c r="E74" s="227">
        <v>100.92</v>
      </c>
      <c r="F74" s="227">
        <v>93.71</v>
      </c>
      <c r="G74" s="227">
        <v>37.130000000000003</v>
      </c>
      <c r="H74" s="119">
        <f>G74*1.17</f>
        <v>43.442100000000003</v>
      </c>
      <c r="I74" s="113"/>
      <c r="K74" s="7" t="s">
        <v>7</v>
      </c>
      <c r="L74" s="226">
        <f>C74/1.11</f>
        <v>72.531531531531527</v>
      </c>
      <c r="M74" s="227">
        <f>D74/1.13</f>
        <v>75.230088495575231</v>
      </c>
      <c r="N74" s="227">
        <f>E74/1.18</f>
        <v>85.525423728813564</v>
      </c>
      <c r="O74" s="227">
        <f>F74/1.12</f>
        <v>83.669642857142847</v>
      </c>
      <c r="P74" s="227">
        <f>G74/1.14</f>
        <v>32.570175438596493</v>
      </c>
      <c r="Q74" s="227">
        <f>P74*1.06</f>
        <v>34.524385964912284</v>
      </c>
      <c r="R74" s="113"/>
    </row>
    <row r="75" spans="2:18" x14ac:dyDescent="0.3">
      <c r="B75" s="43" t="s">
        <v>9</v>
      </c>
      <c r="C75" s="216">
        <v>68.849999999999994</v>
      </c>
      <c r="D75" s="211">
        <v>71.31</v>
      </c>
      <c r="E75" s="211">
        <v>75.53</v>
      </c>
      <c r="F75" s="211">
        <v>68.38</v>
      </c>
      <c r="G75" s="211">
        <v>32.54</v>
      </c>
      <c r="H75" s="115">
        <f>G75*1.13</f>
        <v>36.770199999999996</v>
      </c>
      <c r="I75" s="109"/>
      <c r="K75" s="43" t="s">
        <v>9</v>
      </c>
      <c r="L75" s="216">
        <f>C75/1.11</f>
        <v>62.027027027027017</v>
      </c>
      <c r="M75" s="211">
        <f>D75/1.13</f>
        <v>63.106194690265497</v>
      </c>
      <c r="N75" s="211">
        <f>E75/1.18</f>
        <v>64.008474576271198</v>
      </c>
      <c r="O75" s="211">
        <f>F75/1.12</f>
        <v>61.053571428571416</v>
      </c>
      <c r="P75" s="211">
        <f>G75/1.14</f>
        <v>28.543859649122808</v>
      </c>
      <c r="Q75" s="211">
        <f>P75*1.01</f>
        <v>28.829298245614037</v>
      </c>
      <c r="R75" s="109"/>
    </row>
    <row r="76" spans="2:18" x14ac:dyDescent="0.3">
      <c r="B76" s="23" t="s">
        <v>25</v>
      </c>
      <c r="C76" s="5" t="s">
        <v>82</v>
      </c>
      <c r="K76" s="23" t="s">
        <v>19</v>
      </c>
      <c r="L76" s="5" t="s">
        <v>83</v>
      </c>
    </row>
    <row r="77" spans="2:18" x14ac:dyDescent="0.3">
      <c r="B77" s="23"/>
      <c r="C77" s="5"/>
      <c r="K77" s="23"/>
      <c r="L77" s="5"/>
    </row>
    <row r="78" spans="2:18" x14ac:dyDescent="0.3">
      <c r="B78" s="23"/>
      <c r="C78" s="5"/>
      <c r="K78" s="23"/>
      <c r="L78" s="5"/>
    </row>
    <row r="80" spans="2:18" x14ac:dyDescent="0.3">
      <c r="B80" s="30" t="s">
        <v>84</v>
      </c>
      <c r="C80" s="31"/>
      <c r="D80" s="31"/>
      <c r="E80" s="31"/>
      <c r="F80" s="31"/>
      <c r="G80" s="31"/>
      <c r="H80" s="31"/>
      <c r="I80" s="32"/>
    </row>
    <row r="81" spans="2:9" x14ac:dyDescent="0.3">
      <c r="B81" s="7"/>
      <c r="C81" s="52">
        <v>2016</v>
      </c>
      <c r="D81" s="52">
        <v>2017</v>
      </c>
      <c r="E81" s="52">
        <v>2018</v>
      </c>
      <c r="F81" s="52">
        <v>2019</v>
      </c>
      <c r="G81" s="52">
        <v>2020</v>
      </c>
      <c r="H81" s="51"/>
      <c r="I81" s="106"/>
    </row>
    <row r="82" spans="2:9" x14ac:dyDescent="0.3">
      <c r="B82" s="7" t="s">
        <v>7</v>
      </c>
      <c r="C82" s="110">
        <f>($C$14*C26+$C$15*C27+$C$16*C28)/SUM($C$14:$C$16)</f>
        <v>0.73486139652708737</v>
      </c>
      <c r="D82" s="111">
        <f t="shared" ref="D82:F82" si="20">($C$14*D26+$C$15*D27+$C$16*D28)/SUM($C$14:$C$16)</f>
        <v>0.73804185929225852</v>
      </c>
      <c r="E82" s="111">
        <f t="shared" si="20"/>
        <v>0.71786427178106327</v>
      </c>
      <c r="F82" s="111">
        <f t="shared" si="20"/>
        <v>0.71702601061409277</v>
      </c>
      <c r="G82" s="111">
        <f>($C$14*G26+$C$15*G27+$C$16*G28)/SUM($C$14:$C$16)</f>
        <v>0.29340499053658847</v>
      </c>
      <c r="H82" s="126"/>
      <c r="I82" s="113"/>
    </row>
    <row r="83" spans="2:9" x14ac:dyDescent="0.3">
      <c r="B83" s="43" t="s">
        <v>9</v>
      </c>
      <c r="C83" s="114">
        <f>($E$14*C31+$E$15*C32+$E$16*C33)/SUM($E$14:$E$16)</f>
        <v>0.68085547542029068</v>
      </c>
      <c r="D83" s="107">
        <f t="shared" ref="D83:G83" si="21">($E$14*D31+$E$15*D32+$E$16*D33)/SUM($E$14:$E$16)</f>
        <v>0.69930312527533389</v>
      </c>
      <c r="E83" s="107">
        <f t="shared" si="21"/>
        <v>0.69555649536180442</v>
      </c>
      <c r="F83" s="107">
        <f t="shared" si="21"/>
        <v>0.69703541894800425</v>
      </c>
      <c r="G83" s="107">
        <f t="shared" si="21"/>
        <v>0.40501517954914473</v>
      </c>
      <c r="H83" s="125"/>
      <c r="I83" s="109"/>
    </row>
    <row r="85" spans="2:9" x14ac:dyDescent="0.3">
      <c r="B85" s="30" t="s">
        <v>85</v>
      </c>
      <c r="C85" s="31"/>
      <c r="D85" s="31"/>
      <c r="E85" s="31"/>
      <c r="F85" s="31"/>
      <c r="G85" s="31"/>
      <c r="H85" s="31"/>
      <c r="I85" s="32"/>
    </row>
    <row r="86" spans="2:9" x14ac:dyDescent="0.3">
      <c r="B86" s="7"/>
      <c r="C86" s="52">
        <v>2016</v>
      </c>
      <c r="D86" s="52">
        <v>2017</v>
      </c>
      <c r="E86" s="52">
        <v>2018</v>
      </c>
      <c r="F86" s="52">
        <v>2019</v>
      </c>
      <c r="G86" s="52">
        <v>2020</v>
      </c>
      <c r="H86" s="51"/>
      <c r="I86" s="106"/>
    </row>
    <row r="87" spans="2:9" x14ac:dyDescent="0.3">
      <c r="B87" s="7" t="s">
        <v>7</v>
      </c>
      <c r="C87" s="178">
        <f>(C38*$C$14+C39*$C$15+C40*$C$16)/SUM($C$14:$C$16)</f>
        <v>83.338126389440404</v>
      </c>
      <c r="D87" s="179">
        <f t="shared" ref="D87:G87" si="22">(D38*$C$14+D39*$C$15+D40*$C$16)/SUM($C$14:$C$16)</f>
        <v>80.289748502230353</v>
      </c>
      <c r="E87" s="179">
        <f t="shared" si="22"/>
        <v>86.889763574126192</v>
      </c>
      <c r="F87" s="179">
        <f t="shared" si="22"/>
        <v>88.209597899209598</v>
      </c>
      <c r="G87" s="179">
        <f t="shared" si="22"/>
        <v>78.668803784205238</v>
      </c>
      <c r="H87" s="126"/>
      <c r="I87" s="113"/>
    </row>
    <row r="88" spans="2:9" x14ac:dyDescent="0.3">
      <c r="B88" s="43" t="s">
        <v>9</v>
      </c>
      <c r="C88" s="228">
        <f>(C43*$E$14+C44*$E$15+C45*$E$16)/SUM($E$14:$E$16)</f>
        <v>80.894813024707673</v>
      </c>
      <c r="D88" s="229">
        <f t="shared" ref="D88:G88" si="23">(D43*$E$14+D44*$E$15+D45*$E$16)/SUM($E$14:$E$16)</f>
        <v>81.000700659123041</v>
      </c>
      <c r="E88" s="229">
        <f t="shared" si="23"/>
        <v>81.10497300154816</v>
      </c>
      <c r="F88" s="229">
        <f t="shared" si="23"/>
        <v>81.486085413283988</v>
      </c>
      <c r="G88" s="229">
        <f t="shared" si="23"/>
        <v>64.411043562536975</v>
      </c>
      <c r="H88" s="125"/>
      <c r="I88" s="109"/>
    </row>
    <row r="90" spans="2:9" x14ac:dyDescent="0.3">
      <c r="B90" s="30" t="s">
        <v>86</v>
      </c>
      <c r="C90" s="31"/>
      <c r="D90" s="31"/>
      <c r="E90" s="31"/>
      <c r="F90" s="31"/>
      <c r="G90" s="31"/>
      <c r="H90" s="31"/>
      <c r="I90" s="32"/>
    </row>
    <row r="91" spans="2:9" x14ac:dyDescent="0.3">
      <c r="B91" s="7"/>
      <c r="C91" s="52">
        <v>2016</v>
      </c>
      <c r="D91" s="52">
        <v>2017</v>
      </c>
      <c r="E91" s="52">
        <v>2018</v>
      </c>
      <c r="F91" s="52">
        <v>2019</v>
      </c>
      <c r="G91" s="52">
        <v>2020</v>
      </c>
      <c r="H91" s="51"/>
      <c r="I91" s="106"/>
    </row>
    <row r="92" spans="2:9" x14ac:dyDescent="0.3">
      <c r="B92" s="7" t="s">
        <v>7</v>
      </c>
      <c r="C92" s="178">
        <f>(C50*$C$14+C51*$C$15+C52*$C$16)/SUM($C$14:$C$16)</f>
        <v>58.124366328225314</v>
      </c>
      <c r="D92" s="179">
        <f t="shared" ref="D92:G92" si="24">(D50*$C$14+D51*$C$15+D52*$C$16)/SUM($C$14:$C$16)</f>
        <v>58.578491245257425</v>
      </c>
      <c r="E92" s="179">
        <f t="shared" si="24"/>
        <v>62.58933431493886</v>
      </c>
      <c r="F92" s="179">
        <f t="shared" si="24"/>
        <v>68.463854985174478</v>
      </c>
      <c r="G92" s="179">
        <f t="shared" si="24"/>
        <v>22.079469469266375</v>
      </c>
      <c r="H92" s="126"/>
      <c r="I92" s="113"/>
    </row>
    <row r="93" spans="2:9" x14ac:dyDescent="0.3">
      <c r="B93" s="43" t="s">
        <v>9</v>
      </c>
      <c r="C93" s="228">
        <f>(C55*$E$14+C56*$E$15+C57*$E$16)/SUM($E$14:$E$16)</f>
        <v>54.883220682450379</v>
      </c>
      <c r="D93" s="229">
        <f t="shared" ref="D93:G93" si="25">(D55*$E$14+D56*$E$15+D57*$E$16)/SUM($E$14:$E$16)</f>
        <v>56.609611197120167</v>
      </c>
      <c r="E93" s="229">
        <f t="shared" si="25"/>
        <v>56.264333094186206</v>
      </c>
      <c r="F93" s="229">
        <f t="shared" si="25"/>
        <v>56.334386419799706</v>
      </c>
      <c r="G93" s="229">
        <f t="shared" si="25"/>
        <v>25.009977050267047</v>
      </c>
      <c r="H93" s="125"/>
      <c r="I93" s="109"/>
    </row>
    <row r="94" spans="2:9" x14ac:dyDescent="0.3">
      <c r="B94" s="23" t="s">
        <v>87</v>
      </c>
      <c r="C94" s="5" t="s">
        <v>88</v>
      </c>
    </row>
    <row r="98" spans="2:9" x14ac:dyDescent="0.3">
      <c r="B98" s="30" t="s">
        <v>89</v>
      </c>
      <c r="C98" s="31"/>
      <c r="D98" s="31"/>
      <c r="E98" s="31"/>
      <c r="F98" s="31"/>
      <c r="G98" s="31"/>
      <c r="H98" s="31"/>
      <c r="I98" s="32"/>
    </row>
    <row r="99" spans="2:9" x14ac:dyDescent="0.3">
      <c r="B99" s="7"/>
      <c r="C99" s="52">
        <v>2016</v>
      </c>
      <c r="D99" s="52">
        <v>2017</v>
      </c>
      <c r="E99" s="52">
        <v>2018</v>
      </c>
      <c r="F99" s="52">
        <v>2019</v>
      </c>
      <c r="G99" s="52">
        <v>2020</v>
      </c>
      <c r="H99" s="51"/>
      <c r="I99" s="106"/>
    </row>
    <row r="100" spans="2:9" x14ac:dyDescent="0.3">
      <c r="B100" s="7" t="s">
        <v>7</v>
      </c>
      <c r="C100" s="127">
        <f>C82/C64</f>
        <v>1.0468111061639422</v>
      </c>
      <c r="D100" s="128">
        <f t="shared" ref="D100:G101" si="26">D82/D64</f>
        <v>1.0264838098640592</v>
      </c>
      <c r="E100" s="128">
        <f>E82/E64</f>
        <v>0.99152523726666197</v>
      </c>
      <c r="F100" s="128">
        <f t="shared" si="26"/>
        <v>0.99311081802505929</v>
      </c>
      <c r="G100" s="128">
        <f>G82/G64</f>
        <v>0.84897277354336942</v>
      </c>
      <c r="H100" s="126"/>
      <c r="I100" s="113"/>
    </row>
    <row r="101" spans="2:9" x14ac:dyDescent="0.3">
      <c r="B101" s="43" t="s">
        <v>9</v>
      </c>
      <c r="C101" s="129">
        <f>C83/C65</f>
        <v>0.98531906717842366</v>
      </c>
      <c r="D101" s="130">
        <f t="shared" si="26"/>
        <v>0.98632316681993504</v>
      </c>
      <c r="E101" s="130">
        <f t="shared" si="26"/>
        <v>0.98520750051247086</v>
      </c>
      <c r="F101" s="130">
        <f t="shared" si="26"/>
        <v>1.0058231153650856</v>
      </c>
      <c r="G101" s="130">
        <f t="shared" si="26"/>
        <v>1.0596943473290026</v>
      </c>
      <c r="H101" s="125"/>
      <c r="I101" s="109"/>
    </row>
    <row r="103" spans="2:9" x14ac:dyDescent="0.3">
      <c r="B103" s="30" t="s">
        <v>90</v>
      </c>
      <c r="C103" s="31"/>
      <c r="D103" s="31"/>
      <c r="E103" s="31"/>
      <c r="F103" s="31"/>
      <c r="G103" s="31"/>
      <c r="H103" s="31"/>
      <c r="I103" s="32"/>
    </row>
    <row r="104" spans="2:9" x14ac:dyDescent="0.3">
      <c r="B104" s="7"/>
      <c r="C104" s="52">
        <v>2016</v>
      </c>
      <c r="D104" s="52">
        <v>2017</v>
      </c>
      <c r="E104" s="52">
        <v>2018</v>
      </c>
      <c r="F104" s="52">
        <v>2019</v>
      </c>
      <c r="G104" s="52">
        <v>2020</v>
      </c>
      <c r="H104" s="51"/>
      <c r="I104" s="106"/>
    </row>
    <row r="105" spans="2:9" x14ac:dyDescent="0.3">
      <c r="B105" s="7" t="s">
        <v>7</v>
      </c>
      <c r="C105" s="127">
        <f>C87/L69</f>
        <v>0.80684971907787917</v>
      </c>
      <c r="D105" s="128">
        <f t="shared" ref="D105:G105" si="27">D87/M69</f>
        <v>0.76738066317787601</v>
      </c>
      <c r="E105" s="128">
        <f t="shared" si="27"/>
        <v>0.7354032493004512</v>
      </c>
      <c r="F105" s="128">
        <f t="shared" si="27"/>
        <v>0.76171742210574223</v>
      </c>
      <c r="G105" s="128">
        <f t="shared" si="27"/>
        <v>0.89476640041897593</v>
      </c>
      <c r="H105" s="126"/>
      <c r="I105" s="113"/>
    </row>
    <row r="106" spans="2:9" x14ac:dyDescent="0.3">
      <c r="B106" s="43" t="s">
        <v>9</v>
      </c>
      <c r="C106" s="129">
        <f>C88/L70</f>
        <v>0.90108622636653812</v>
      </c>
      <c r="D106" s="130">
        <f t="shared" ref="D106" si="28">D88/M70</f>
        <v>0.91012023212497795</v>
      </c>
      <c r="E106" s="130">
        <f t="shared" ref="E106" si="29">E88/N70</f>
        <v>0.89451227350057794</v>
      </c>
      <c r="F106" s="130">
        <f t="shared" ref="F106" si="30">F88/O70</f>
        <v>0.92438383128611434</v>
      </c>
      <c r="G106" s="130">
        <f t="shared" ref="G106" si="31">G88/P70</f>
        <v>0.91079868098849104</v>
      </c>
      <c r="H106" s="125"/>
      <c r="I106" s="109"/>
    </row>
    <row r="108" spans="2:9" x14ac:dyDescent="0.3">
      <c r="B108" s="30" t="s">
        <v>90</v>
      </c>
      <c r="C108" s="31"/>
      <c r="D108" s="31"/>
      <c r="E108" s="31"/>
      <c r="F108" s="31"/>
      <c r="G108" s="31"/>
      <c r="H108" s="31"/>
      <c r="I108" s="32"/>
    </row>
    <row r="109" spans="2:9" x14ac:dyDescent="0.3">
      <c r="B109" s="7"/>
      <c r="C109" s="52">
        <v>2016</v>
      </c>
      <c r="D109" s="52">
        <v>2017</v>
      </c>
      <c r="E109" s="52">
        <v>2018</v>
      </c>
      <c r="F109" s="52">
        <v>2019</v>
      </c>
      <c r="G109" s="52">
        <v>2020</v>
      </c>
      <c r="H109" s="51"/>
      <c r="I109" s="106"/>
    </row>
    <row r="110" spans="2:9" x14ac:dyDescent="0.3">
      <c r="B110" s="7" t="s">
        <v>7</v>
      </c>
      <c r="C110" s="127">
        <f>C92/L74</f>
        <v>0.80136686901416099</v>
      </c>
      <c r="D110" s="128">
        <f t="shared" ref="D110:D111" si="32">D92/M74</f>
        <v>0.77865774740784477</v>
      </c>
      <c r="E110" s="128">
        <f t="shared" ref="E110:E111" si="33">E92/N74</f>
        <v>0.73182138814534137</v>
      </c>
      <c r="F110" s="128">
        <f t="shared" ref="F110:F111" si="34">F92/O74</f>
        <v>0.81826398018776469</v>
      </c>
      <c r="G110" s="128">
        <f>G92/P74</f>
        <v>0.67790452989398509</v>
      </c>
      <c r="H110" s="126"/>
      <c r="I110" s="113"/>
    </row>
    <row r="111" spans="2:9" x14ac:dyDescent="0.3">
      <c r="B111" s="43" t="s">
        <v>9</v>
      </c>
      <c r="C111" s="129">
        <f>C93/L75</f>
        <v>0.88482752298503897</v>
      </c>
      <c r="D111" s="130">
        <f t="shared" si="32"/>
        <v>0.89705315737969116</v>
      </c>
      <c r="E111" s="130">
        <f t="shared" si="33"/>
        <v>0.87901380975956189</v>
      </c>
      <c r="F111" s="130">
        <f t="shared" si="34"/>
        <v>0.92270419406516058</v>
      </c>
      <c r="G111" s="130">
        <f>G93/P75</f>
        <v>0.87619464773523148</v>
      </c>
      <c r="H111" s="125"/>
      <c r="I111" s="109"/>
    </row>
    <row r="116" spans="2:13" x14ac:dyDescent="0.3">
      <c r="B116" s="21" t="s">
        <v>102</v>
      </c>
      <c r="C116" s="19"/>
      <c r="D116" s="19"/>
      <c r="E116" s="19"/>
      <c r="F116" s="19"/>
      <c r="G116" s="19"/>
      <c r="H116" s="19"/>
      <c r="I116" s="20"/>
    </row>
    <row r="117" spans="2:13" x14ac:dyDescent="0.3">
      <c r="B117" s="6"/>
      <c r="C117" s="6" t="s">
        <v>7</v>
      </c>
      <c r="D117" s="60"/>
      <c r="E117" s="136"/>
      <c r="F117" s="6" t="s">
        <v>9</v>
      </c>
      <c r="G117" s="60"/>
      <c r="H117" s="136"/>
      <c r="I117" s="134"/>
    </row>
    <row r="118" spans="2:13" x14ac:dyDescent="0.3">
      <c r="B118" s="7"/>
      <c r="C118" s="90" t="s">
        <v>95</v>
      </c>
      <c r="D118" s="92" t="s">
        <v>94</v>
      </c>
      <c r="E118" s="140" t="s">
        <v>104</v>
      </c>
      <c r="F118" s="90" t="s">
        <v>95</v>
      </c>
      <c r="G118" s="92" t="s">
        <v>94</v>
      </c>
      <c r="H118" s="140" t="s">
        <v>104</v>
      </c>
      <c r="I118" s="41" t="s">
        <v>105</v>
      </c>
      <c r="L118" s="341" t="s">
        <v>226</v>
      </c>
      <c r="M118" s="341" t="s">
        <v>232</v>
      </c>
    </row>
    <row r="119" spans="2:13" x14ac:dyDescent="0.3">
      <c r="B119" s="147" t="s">
        <v>93</v>
      </c>
      <c r="C119" s="148">
        <v>271</v>
      </c>
      <c r="D119" s="149">
        <v>45746</v>
      </c>
      <c r="E119" s="150">
        <f>ROUNDUP(D119/C119,0)</f>
        <v>169</v>
      </c>
      <c r="F119" s="148">
        <v>162</v>
      </c>
      <c r="G119" s="149">
        <v>40712</v>
      </c>
      <c r="H119" s="150">
        <f>ROUNDUP(G119/F119,0)</f>
        <v>252</v>
      </c>
      <c r="I119" s="151">
        <f>AVERAGE(D119/$D$126,G119/$G$126)</f>
        <v>0.40795837469195756</v>
      </c>
      <c r="K119" t="s">
        <v>108</v>
      </c>
      <c r="L119">
        <v>-33</v>
      </c>
    </row>
    <row r="120" spans="2:13" x14ac:dyDescent="0.3">
      <c r="B120" s="7" t="s">
        <v>96</v>
      </c>
      <c r="C120" s="26">
        <v>30</v>
      </c>
      <c r="D120" s="11">
        <v>3616</v>
      </c>
      <c r="E120" s="141">
        <f t="shared" ref="E120:E126" si="35">ROUNDUP(D120/C120,0)</f>
        <v>121</v>
      </c>
      <c r="F120" s="26">
        <v>2</v>
      </c>
      <c r="G120" s="11">
        <v>351</v>
      </c>
      <c r="H120" s="141">
        <f t="shared" ref="H120:H125" si="36">ROUNDUP(G120/F120,0)</f>
        <v>176</v>
      </c>
      <c r="I120" s="145">
        <f t="shared" ref="I120:I126" si="37">AVERAGE(D120/$D$126,G120/$G$126)</f>
        <v>1.6398472318497535E-2</v>
      </c>
      <c r="K120" t="s">
        <v>109</v>
      </c>
      <c r="L120">
        <v>-47</v>
      </c>
    </row>
    <row r="121" spans="2:13" x14ac:dyDescent="0.3">
      <c r="B121" s="152" t="s">
        <v>97</v>
      </c>
      <c r="C121" s="153">
        <v>590</v>
      </c>
      <c r="D121" s="154">
        <v>67372</v>
      </c>
      <c r="E121" s="155">
        <f t="shared" si="35"/>
        <v>115</v>
      </c>
      <c r="F121" s="153">
        <v>202</v>
      </c>
      <c r="G121" s="154">
        <v>34854</v>
      </c>
      <c r="H121" s="155">
        <f t="shared" si="36"/>
        <v>173</v>
      </c>
      <c r="I121" s="156">
        <f t="shared" si="37"/>
        <v>0.4620459711573735</v>
      </c>
      <c r="K121" t="s">
        <v>225</v>
      </c>
      <c r="L121">
        <v>-78</v>
      </c>
    </row>
    <row r="122" spans="2:13" x14ac:dyDescent="0.3">
      <c r="B122" s="7" t="s">
        <v>98</v>
      </c>
      <c r="C122" s="26">
        <v>56</v>
      </c>
      <c r="D122" s="11">
        <v>6467</v>
      </c>
      <c r="E122" s="141">
        <f t="shared" si="35"/>
        <v>116</v>
      </c>
      <c r="F122" s="26"/>
      <c r="G122" s="11"/>
      <c r="H122" s="141"/>
      <c r="I122" s="145">
        <f t="shared" si="37"/>
        <v>2.585765693722511E-2</v>
      </c>
      <c r="K122" t="s">
        <v>93</v>
      </c>
      <c r="L122">
        <v>-46</v>
      </c>
      <c r="M122">
        <v>35</v>
      </c>
    </row>
    <row r="123" spans="2:13" x14ac:dyDescent="0.3">
      <c r="B123" s="7" t="s">
        <v>99</v>
      </c>
      <c r="C123" s="26"/>
      <c r="D123" s="11"/>
      <c r="E123" s="141"/>
      <c r="F123" s="26">
        <v>77</v>
      </c>
      <c r="G123" s="11">
        <v>14409</v>
      </c>
      <c r="H123" s="141">
        <f t="shared" si="36"/>
        <v>188</v>
      </c>
      <c r="I123" s="145">
        <f t="shared" si="37"/>
        <v>7.9649980099942508E-2</v>
      </c>
      <c r="K123" t="s">
        <v>97</v>
      </c>
      <c r="L123">
        <v>-68</v>
      </c>
      <c r="M123">
        <v>41</v>
      </c>
    </row>
    <row r="124" spans="2:13" x14ac:dyDescent="0.3">
      <c r="B124" s="7" t="s">
        <v>100</v>
      </c>
      <c r="C124" s="26">
        <v>11</v>
      </c>
      <c r="D124" s="11">
        <v>1687</v>
      </c>
      <c r="E124" s="141">
        <f t="shared" si="35"/>
        <v>154</v>
      </c>
      <c r="F124" s="26"/>
      <c r="G124" s="11"/>
      <c r="H124" s="141"/>
      <c r="I124" s="145">
        <f t="shared" si="37"/>
        <v>6.7453018792483005E-3</v>
      </c>
    </row>
    <row r="125" spans="2:13" x14ac:dyDescent="0.3">
      <c r="B125" s="7" t="s">
        <v>101</v>
      </c>
      <c r="C125" s="26">
        <v>2</v>
      </c>
      <c r="D125" s="11">
        <v>162</v>
      </c>
      <c r="E125" s="141">
        <f t="shared" si="35"/>
        <v>81</v>
      </c>
      <c r="F125" s="26">
        <v>1</v>
      </c>
      <c r="G125" s="11">
        <v>126</v>
      </c>
      <c r="H125" s="141">
        <f t="shared" si="36"/>
        <v>126</v>
      </c>
      <c r="I125" s="145">
        <f t="shared" si="37"/>
        <v>1.3442429157554685E-3</v>
      </c>
    </row>
    <row r="126" spans="2:13" x14ac:dyDescent="0.3">
      <c r="B126" s="135" t="s">
        <v>12</v>
      </c>
      <c r="C126" s="143">
        <f>SUM(C119:C125)</f>
        <v>960</v>
      </c>
      <c r="D126" s="144">
        <f>SUM(D119:D125)</f>
        <v>125050</v>
      </c>
      <c r="E126" s="142">
        <f t="shared" si="35"/>
        <v>131</v>
      </c>
      <c r="F126" s="143">
        <f>SUM(F119:F125)</f>
        <v>444</v>
      </c>
      <c r="G126" s="144">
        <f>SUM(G119:G125)</f>
        <v>90452</v>
      </c>
      <c r="H126" s="142">
        <f t="shared" ref="H126" si="38">ROUNDUP(G126/F126,0)</f>
        <v>204</v>
      </c>
      <c r="I126" s="146">
        <f t="shared" si="37"/>
        <v>1</v>
      </c>
    </row>
    <row r="128" spans="2:13" x14ac:dyDescent="0.3">
      <c r="B128" s="21" t="s">
        <v>106</v>
      </c>
      <c r="C128" s="19"/>
      <c r="D128" s="19"/>
      <c r="E128" s="19"/>
      <c r="F128" s="20"/>
      <c r="G128" s="157"/>
      <c r="H128" s="157"/>
      <c r="I128" s="157"/>
    </row>
    <row r="129" spans="2:17" x14ac:dyDescent="0.3">
      <c r="B129" s="137"/>
      <c r="C129" s="158" t="s">
        <v>95</v>
      </c>
      <c r="D129" s="158" t="s">
        <v>94</v>
      </c>
      <c r="E129" s="158" t="s">
        <v>104</v>
      </c>
      <c r="F129" s="139" t="s">
        <v>103</v>
      </c>
    </row>
    <row r="130" spans="2:17" x14ac:dyDescent="0.3">
      <c r="B130" s="152" t="s">
        <v>107</v>
      </c>
      <c r="C130" s="148">
        <v>746</v>
      </c>
      <c r="D130" s="149">
        <v>82831</v>
      </c>
      <c r="E130" s="162">
        <f t="shared" ref="E130:E137" si="39">ROUNDUP(D130/C130,0)</f>
        <v>112</v>
      </c>
      <c r="F130" s="151">
        <f>D130/$D$137</f>
        <v>0.45800433503638333</v>
      </c>
    </row>
    <row r="131" spans="2:17" x14ac:dyDescent="0.3">
      <c r="B131" s="152" t="s">
        <v>108</v>
      </c>
      <c r="C131" s="153">
        <v>385</v>
      </c>
      <c r="D131" s="154">
        <v>32788</v>
      </c>
      <c r="E131" s="163">
        <f t="shared" si="39"/>
        <v>86</v>
      </c>
      <c r="F131" s="156">
        <f t="shared" ref="F131:F137" si="40">D131/$D$137</f>
        <v>0.18129741446044279</v>
      </c>
    </row>
    <row r="132" spans="2:17" x14ac:dyDescent="0.3">
      <c r="B132" s="152" t="s">
        <v>109</v>
      </c>
      <c r="C132" s="153">
        <v>530</v>
      </c>
      <c r="D132" s="154">
        <v>47530</v>
      </c>
      <c r="E132" s="163">
        <f t="shared" si="39"/>
        <v>90</v>
      </c>
      <c r="F132" s="156">
        <f t="shared" si="40"/>
        <v>0.26281158074005262</v>
      </c>
    </row>
    <row r="133" spans="2:17" x14ac:dyDescent="0.3">
      <c r="B133" s="7" t="s">
        <v>110</v>
      </c>
      <c r="C133" s="26">
        <v>46</v>
      </c>
      <c r="D133" s="11">
        <v>4750</v>
      </c>
      <c r="E133" s="25">
        <f t="shared" si="39"/>
        <v>104</v>
      </c>
      <c r="F133" s="145">
        <f t="shared" si="40"/>
        <v>2.6264569924579213E-2</v>
      </c>
    </row>
    <row r="134" spans="2:17" x14ac:dyDescent="0.3">
      <c r="B134" s="7" t="s">
        <v>111</v>
      </c>
      <c r="C134" s="26">
        <v>162</v>
      </c>
      <c r="D134" s="11">
        <v>12432</v>
      </c>
      <c r="E134" s="25">
        <f t="shared" si="39"/>
        <v>77</v>
      </c>
      <c r="F134" s="145">
        <f t="shared" si="40"/>
        <v>6.8741291221551329E-2</v>
      </c>
    </row>
    <row r="135" spans="2:17" x14ac:dyDescent="0.3">
      <c r="B135" s="7" t="s">
        <v>112</v>
      </c>
      <c r="C135" s="26">
        <v>2</v>
      </c>
      <c r="D135" s="11">
        <v>283</v>
      </c>
      <c r="E135" s="25">
        <f t="shared" si="39"/>
        <v>142</v>
      </c>
      <c r="F135" s="145">
        <f t="shared" si="40"/>
        <v>1.5648154291907194E-3</v>
      </c>
    </row>
    <row r="136" spans="2:17" x14ac:dyDescent="0.3">
      <c r="B136" s="7" t="s">
        <v>113</v>
      </c>
      <c r="C136" s="26">
        <v>4</v>
      </c>
      <c r="D136" s="11">
        <v>238</v>
      </c>
      <c r="E136" s="25">
        <f t="shared" si="39"/>
        <v>60</v>
      </c>
      <c r="F136" s="145">
        <f t="shared" si="40"/>
        <v>1.315993187799969E-3</v>
      </c>
    </row>
    <row r="137" spans="2:17" x14ac:dyDescent="0.3">
      <c r="B137" s="135" t="s">
        <v>12</v>
      </c>
      <c r="C137" s="161">
        <f>SUM(C130:C136)</f>
        <v>1875</v>
      </c>
      <c r="D137" s="144">
        <f>SUM(D130:D136)</f>
        <v>180852</v>
      </c>
      <c r="E137" s="159">
        <f t="shared" si="39"/>
        <v>97</v>
      </c>
      <c r="F137" s="160">
        <f t="shared" si="40"/>
        <v>1</v>
      </c>
    </row>
    <row r="138" spans="2:17" x14ac:dyDescent="0.3">
      <c r="B138" s="23" t="s">
        <v>25</v>
      </c>
      <c r="C138" s="5" t="s">
        <v>20</v>
      </c>
    </row>
    <row r="139" spans="2:17" x14ac:dyDescent="0.3">
      <c r="B139" s="23"/>
      <c r="C139" s="5"/>
    </row>
    <row r="140" spans="2:17" x14ac:dyDescent="0.3">
      <c r="B140" s="23"/>
      <c r="C140" s="5"/>
    </row>
    <row r="142" spans="2:17" x14ac:dyDescent="0.3">
      <c r="B142" s="203" t="s">
        <v>118</v>
      </c>
      <c r="C142" s="117"/>
      <c r="D142" s="117"/>
      <c r="E142" s="117"/>
      <c r="F142" s="118"/>
      <c r="H142" s="369" t="s">
        <v>198</v>
      </c>
      <c r="I142" s="133"/>
      <c r="L142" t="s">
        <v>114</v>
      </c>
      <c r="M142" t="s">
        <v>115</v>
      </c>
      <c r="P142" t="s">
        <v>116</v>
      </c>
      <c r="Q142" t="s">
        <v>117</v>
      </c>
    </row>
    <row r="143" spans="2:17" x14ac:dyDescent="0.3">
      <c r="B143" s="137"/>
      <c r="C143" s="158" t="s">
        <v>114</v>
      </c>
      <c r="D143" s="158" t="s">
        <v>115</v>
      </c>
      <c r="E143" s="158" t="s">
        <v>116</v>
      </c>
      <c r="F143" s="139" t="s">
        <v>117</v>
      </c>
      <c r="H143" s="370"/>
      <c r="I143" s="248"/>
      <c r="K143" t="s">
        <v>93</v>
      </c>
      <c r="L143">
        <v>51</v>
      </c>
      <c r="M143">
        <v>49</v>
      </c>
      <c r="O143" t="s">
        <v>93</v>
      </c>
      <c r="P143">
        <v>59</v>
      </c>
      <c r="Q143">
        <v>41</v>
      </c>
    </row>
    <row r="144" spans="2:17" x14ac:dyDescent="0.3">
      <c r="B144" s="7" t="s">
        <v>93</v>
      </c>
      <c r="C144" s="138">
        <v>51</v>
      </c>
      <c r="D144" s="158">
        <v>49</v>
      </c>
      <c r="E144" s="158">
        <v>59</v>
      </c>
      <c r="F144" s="139">
        <v>41</v>
      </c>
      <c r="H144" s="246">
        <f>(C144/100*E144/100)*100</f>
        <v>30.09</v>
      </c>
      <c r="K144" t="s">
        <v>97</v>
      </c>
      <c r="L144">
        <v>60</v>
      </c>
      <c r="M144">
        <v>40</v>
      </c>
      <c r="O144" t="s">
        <v>97</v>
      </c>
      <c r="P144">
        <v>65</v>
      </c>
      <c r="Q144">
        <v>35</v>
      </c>
    </row>
    <row r="145" spans="2:17" x14ac:dyDescent="0.3">
      <c r="B145" s="7" t="s">
        <v>97</v>
      </c>
      <c r="C145" s="26">
        <v>60</v>
      </c>
      <c r="D145" s="8">
        <v>40</v>
      </c>
      <c r="E145" s="8">
        <v>65</v>
      </c>
      <c r="F145" s="41">
        <v>35</v>
      </c>
      <c r="H145" s="246">
        <f t="shared" ref="H145:H148" si="41">(C145/100*E145/100)*100</f>
        <v>39</v>
      </c>
      <c r="K145" t="s">
        <v>107</v>
      </c>
      <c r="L145">
        <v>58</v>
      </c>
      <c r="M145">
        <v>42</v>
      </c>
      <c r="O145" t="s">
        <v>107</v>
      </c>
      <c r="P145">
        <v>67</v>
      </c>
      <c r="Q145">
        <v>33</v>
      </c>
    </row>
    <row r="146" spans="2:17" x14ac:dyDescent="0.3">
      <c r="B146" s="7" t="s">
        <v>107</v>
      </c>
      <c r="C146" s="26">
        <v>58</v>
      </c>
      <c r="D146" s="8">
        <v>42</v>
      </c>
      <c r="E146" s="8">
        <v>67</v>
      </c>
      <c r="F146" s="41">
        <v>33</v>
      </c>
      <c r="H146" s="246">
        <f t="shared" si="41"/>
        <v>38.86</v>
      </c>
      <c r="K146" t="s">
        <v>108</v>
      </c>
      <c r="L146">
        <v>51</v>
      </c>
      <c r="M146">
        <v>49</v>
      </c>
      <c r="O146" t="s">
        <v>108</v>
      </c>
      <c r="P146">
        <v>64</v>
      </c>
      <c r="Q146">
        <v>36</v>
      </c>
    </row>
    <row r="147" spans="2:17" x14ac:dyDescent="0.3">
      <c r="B147" s="7" t="s">
        <v>108</v>
      </c>
      <c r="C147" s="26">
        <v>51</v>
      </c>
      <c r="D147" s="8">
        <v>49</v>
      </c>
      <c r="E147" s="8">
        <v>64</v>
      </c>
      <c r="F147" s="41">
        <v>36</v>
      </c>
      <c r="H147" s="246">
        <f t="shared" si="41"/>
        <v>32.64</v>
      </c>
      <c r="K147" t="s">
        <v>109</v>
      </c>
      <c r="L147">
        <v>51</v>
      </c>
      <c r="M147">
        <v>49</v>
      </c>
      <c r="O147" t="s">
        <v>109</v>
      </c>
      <c r="P147">
        <v>76</v>
      </c>
      <c r="Q147">
        <v>24</v>
      </c>
    </row>
    <row r="148" spans="2:17" x14ac:dyDescent="0.3">
      <c r="B148" s="43" t="s">
        <v>109</v>
      </c>
      <c r="C148" s="202">
        <v>51</v>
      </c>
      <c r="D148" s="200">
        <v>49</v>
      </c>
      <c r="E148" s="200">
        <v>76</v>
      </c>
      <c r="F148" s="201">
        <v>24</v>
      </c>
      <c r="H148" s="247">
        <f t="shared" si="41"/>
        <v>38.76</v>
      </c>
    </row>
    <row r="149" spans="2:17" x14ac:dyDescent="0.3">
      <c r="C149" s="1"/>
      <c r="D149" s="1"/>
      <c r="E149" s="1"/>
      <c r="F149" s="1"/>
    </row>
    <row r="150" spans="2:17" x14ac:dyDescent="0.3">
      <c r="B150" s="21" t="s">
        <v>119</v>
      </c>
      <c r="C150" s="19"/>
      <c r="D150" s="19"/>
      <c r="E150" s="19"/>
      <c r="F150" s="19"/>
      <c r="G150" s="19"/>
      <c r="H150" s="87" t="s">
        <v>7</v>
      </c>
      <c r="I150" s="102" t="s">
        <v>9</v>
      </c>
    </row>
    <row r="151" spans="2:17" x14ac:dyDescent="0.3">
      <c r="B151" s="137" t="s">
        <v>93</v>
      </c>
      <c r="C151" s="126" t="s">
        <v>167</v>
      </c>
      <c r="D151" s="126" t="s">
        <v>139</v>
      </c>
      <c r="E151" s="126" t="s">
        <v>173</v>
      </c>
      <c r="F151" s="126" t="s">
        <v>141</v>
      </c>
      <c r="G151" s="113" t="s">
        <v>142</v>
      </c>
      <c r="H151" t="s">
        <v>159</v>
      </c>
    </row>
    <row r="152" spans="2:17" x14ac:dyDescent="0.3">
      <c r="B152" s="43"/>
      <c r="C152" s="193" t="s">
        <v>150</v>
      </c>
      <c r="D152" s="186" t="s">
        <v>126</v>
      </c>
      <c r="E152" s="189" t="s">
        <v>146</v>
      </c>
      <c r="F152" s="189" t="s">
        <v>130</v>
      </c>
      <c r="G152" s="194" t="s">
        <v>143</v>
      </c>
      <c r="H152" s="199">
        <v>2</v>
      </c>
      <c r="I152" s="196">
        <v>2</v>
      </c>
    </row>
    <row r="153" spans="2:17" x14ac:dyDescent="0.3">
      <c r="B153" s="137" t="s">
        <v>97</v>
      </c>
      <c r="C153" s="187" t="s">
        <v>120</v>
      </c>
      <c r="D153" s="187" t="s">
        <v>121</v>
      </c>
      <c r="E153" s="187" t="s">
        <v>122</v>
      </c>
      <c r="F153" s="187" t="s">
        <v>135</v>
      </c>
      <c r="G153" s="188" t="s">
        <v>137</v>
      </c>
      <c r="H153" s="198" t="s">
        <v>159</v>
      </c>
      <c r="I153" s="1"/>
    </row>
    <row r="154" spans="2:17" x14ac:dyDescent="0.3">
      <c r="B154" s="43"/>
      <c r="C154" s="190" t="s">
        <v>133</v>
      </c>
      <c r="D154" s="190" t="s">
        <v>134</v>
      </c>
      <c r="E154" s="192" t="s">
        <v>128</v>
      </c>
      <c r="F154" s="125" t="s">
        <v>136</v>
      </c>
      <c r="G154" s="195" t="s">
        <v>138</v>
      </c>
      <c r="H154" s="199">
        <v>2</v>
      </c>
      <c r="I154" s="196">
        <v>2</v>
      </c>
    </row>
    <row r="155" spans="2:17" x14ac:dyDescent="0.3">
      <c r="B155" s="137" t="s">
        <v>107</v>
      </c>
      <c r="C155" s="126" t="s">
        <v>123</v>
      </c>
      <c r="D155" s="126" t="s">
        <v>125</v>
      </c>
      <c r="E155" s="126" t="s">
        <v>127</v>
      </c>
      <c r="F155" s="126" t="s">
        <v>129</v>
      </c>
      <c r="G155" s="113" t="s">
        <v>131</v>
      </c>
      <c r="H155" s="198" t="s">
        <v>159</v>
      </c>
      <c r="I155" s="1"/>
    </row>
    <row r="156" spans="2:17" x14ac:dyDescent="0.3">
      <c r="B156" s="43"/>
      <c r="C156" s="192" t="s">
        <v>124</v>
      </c>
      <c r="D156" s="125" t="s">
        <v>126</v>
      </c>
      <c r="E156" s="192" t="s">
        <v>128</v>
      </c>
      <c r="F156" s="190" t="s">
        <v>130</v>
      </c>
      <c r="G156" s="109" t="s">
        <v>132</v>
      </c>
      <c r="H156" s="199">
        <v>1</v>
      </c>
      <c r="I156" s="197">
        <v>2</v>
      </c>
    </row>
    <row r="157" spans="2:17" x14ac:dyDescent="0.3">
      <c r="B157" s="137" t="s">
        <v>108</v>
      </c>
      <c r="C157" s="126" t="s">
        <v>144</v>
      </c>
      <c r="D157" s="126" t="s">
        <v>145</v>
      </c>
      <c r="E157" s="126" t="s">
        <v>147</v>
      </c>
      <c r="F157" s="126" t="s">
        <v>149</v>
      </c>
      <c r="G157" s="113" t="s">
        <v>151</v>
      </c>
      <c r="H157" s="198" t="s">
        <v>159</v>
      </c>
      <c r="I157" s="1"/>
    </row>
    <row r="158" spans="2:17" x14ac:dyDescent="0.3">
      <c r="B158" s="43"/>
      <c r="C158" s="125" t="s">
        <v>140</v>
      </c>
      <c r="D158" s="190" t="s">
        <v>146</v>
      </c>
      <c r="E158" s="190" t="s">
        <v>148</v>
      </c>
      <c r="F158" s="192" t="s">
        <v>150</v>
      </c>
      <c r="G158" s="195" t="s">
        <v>128</v>
      </c>
      <c r="H158" s="199">
        <v>2</v>
      </c>
      <c r="I158" s="197">
        <v>2</v>
      </c>
    </row>
    <row r="159" spans="2:17" x14ac:dyDescent="0.3">
      <c r="B159" s="7" t="s">
        <v>109</v>
      </c>
      <c r="C159" s="51" t="s">
        <v>152</v>
      </c>
      <c r="D159" s="51" t="s">
        <v>153</v>
      </c>
      <c r="E159" s="51" t="s">
        <v>155</v>
      </c>
      <c r="F159" s="51" t="s">
        <v>157</v>
      </c>
      <c r="G159" s="106" t="s">
        <v>158</v>
      </c>
      <c r="H159" s="198" t="s">
        <v>159</v>
      </c>
      <c r="I159" s="1"/>
    </row>
    <row r="160" spans="2:17" x14ac:dyDescent="0.3">
      <c r="B160" s="43"/>
      <c r="C160" s="125" t="s">
        <v>140</v>
      </c>
      <c r="D160" s="190" t="s">
        <v>154</v>
      </c>
      <c r="E160" s="192" t="s">
        <v>156</v>
      </c>
      <c r="F160" s="190" t="s">
        <v>146</v>
      </c>
      <c r="G160" s="191" t="s">
        <v>134</v>
      </c>
      <c r="H160" s="199">
        <v>3</v>
      </c>
      <c r="I160" s="197">
        <v>1</v>
      </c>
    </row>
    <row r="161" spans="2:15" x14ac:dyDescent="0.3">
      <c r="H161" s="164"/>
    </row>
    <row r="162" spans="2:15" x14ac:dyDescent="0.3">
      <c r="B162" s="30" t="s">
        <v>165</v>
      </c>
      <c r="C162" s="31"/>
      <c r="D162" s="31"/>
      <c r="E162" s="31"/>
      <c r="F162" s="31"/>
      <c r="G162" s="31"/>
      <c r="H162" s="31"/>
      <c r="I162" s="32"/>
    </row>
    <row r="163" spans="2:15" x14ac:dyDescent="0.3">
      <c r="B163" s="137"/>
      <c r="C163" s="158" t="s">
        <v>93</v>
      </c>
      <c r="D163" s="158" t="s">
        <v>97</v>
      </c>
      <c r="E163" s="158" t="s">
        <v>107</v>
      </c>
      <c r="F163" s="158" t="s">
        <v>108</v>
      </c>
      <c r="G163" s="158" t="s">
        <v>109</v>
      </c>
      <c r="H163" s="168" t="s">
        <v>169</v>
      </c>
      <c r="I163" s="185" t="s">
        <v>170</v>
      </c>
      <c r="L163" t="s">
        <v>227</v>
      </c>
      <c r="N163" t="s">
        <v>229</v>
      </c>
    </row>
    <row r="164" spans="2:15" x14ac:dyDescent="0.3">
      <c r="B164" s="7" t="s">
        <v>160</v>
      </c>
      <c r="C164" s="178">
        <v>1.7</v>
      </c>
      <c r="D164" s="179">
        <v>0</v>
      </c>
      <c r="E164" s="179">
        <v>1.7</v>
      </c>
      <c r="F164" s="179">
        <v>0.4</v>
      </c>
      <c r="G164" s="179">
        <v>0.4</v>
      </c>
      <c r="H164" s="48" cm="1">
        <f t="array" ref="H164">SUMPRODUCT((C164:G164)/100,$C$172:$G$172)/$H$172</f>
        <v>9.6776054343746427E-3</v>
      </c>
      <c r="I164" s="170"/>
      <c r="K164" s="7" t="s">
        <v>161</v>
      </c>
      <c r="L164" s="293">
        <f>AVERAGE(C166:D166)</f>
        <v>24.45</v>
      </c>
      <c r="N164" s="7" t="s">
        <v>161</v>
      </c>
      <c r="O164" s="293">
        <f>AVERAGE(E166:G166)</f>
        <v>25.099999999999998</v>
      </c>
    </row>
    <row r="165" spans="2:15" x14ac:dyDescent="0.3">
      <c r="B165" s="7" t="s">
        <v>11</v>
      </c>
      <c r="C165" s="180">
        <v>5.7</v>
      </c>
      <c r="D165" s="169">
        <v>5.7</v>
      </c>
      <c r="E165" s="169">
        <v>15.8</v>
      </c>
      <c r="F165" s="169">
        <v>10.4</v>
      </c>
      <c r="G165" s="169">
        <v>17.399999999999999</v>
      </c>
      <c r="H165" s="42" cm="1">
        <f t="array" ref="H165">SUMPRODUCT((C165:G165)/100,$C$172:$G$172)/$H$172</f>
        <v>0.10565509214886218</v>
      </c>
      <c r="I165" s="170"/>
      <c r="K165" s="7" t="s">
        <v>162</v>
      </c>
      <c r="L165" s="293">
        <f>AVERAGE(C167:D167)</f>
        <v>19.350000000000001</v>
      </c>
      <c r="N165" s="7" t="s">
        <v>162</v>
      </c>
      <c r="O165" s="293">
        <f>AVERAGE(E167:G167)</f>
        <v>31.400000000000002</v>
      </c>
    </row>
    <row r="166" spans="2:15" x14ac:dyDescent="0.3">
      <c r="B166" s="7" t="s">
        <v>161</v>
      </c>
      <c r="C166" s="181">
        <v>21.4</v>
      </c>
      <c r="D166" s="171">
        <v>27.5</v>
      </c>
      <c r="E166" s="171">
        <v>23.8</v>
      </c>
      <c r="F166" s="171">
        <v>23.3</v>
      </c>
      <c r="G166" s="171">
        <v>28.2</v>
      </c>
      <c r="H166" s="42" cm="1">
        <f t="array" ref="H166">SUMPRODUCT((C166:G166)/100,$C$172:$G$172)/$H$172</f>
        <v>0.24583252602736194</v>
      </c>
      <c r="I166" s="172" cm="1">
        <f t="array" ref="I166">SUMPRODUCT((C166:G166)/100,C172:G172)/H172</f>
        <v>0.24583252602736194</v>
      </c>
      <c r="K166" s="7" t="s">
        <v>228</v>
      </c>
      <c r="L166" s="293">
        <f>AVERAGE(C169:D169)</f>
        <v>32.85</v>
      </c>
      <c r="N166" s="7" t="s">
        <v>228</v>
      </c>
      <c r="O166" s="293">
        <f>AVERAGE(E169:G169)</f>
        <v>19.3</v>
      </c>
    </row>
    <row r="167" spans="2:15" x14ac:dyDescent="0.3">
      <c r="B167" s="7" t="s">
        <v>162</v>
      </c>
      <c r="C167" s="180">
        <v>17.5</v>
      </c>
      <c r="D167" s="169">
        <v>21.2</v>
      </c>
      <c r="E167" s="171">
        <v>24</v>
      </c>
      <c r="F167" s="171">
        <v>25.6</v>
      </c>
      <c r="G167" s="171">
        <v>44.6</v>
      </c>
      <c r="H167" s="42" cm="1">
        <f t="array" ref="H167">SUMPRODUCT((C167:G167)/100,$C$172:$G$172)/$H$172</f>
        <v>0.24441574995690968</v>
      </c>
      <c r="I167" s="172" cm="1">
        <f t="array" ref="I167">SUMPRODUCT((E167:G167)/100,E172:G172)/H172</f>
        <v>0.15438299325535729</v>
      </c>
      <c r="K167" s="7" t="s">
        <v>164</v>
      </c>
      <c r="L167" s="293">
        <f>AVERAGE(C170:D170)</f>
        <v>5.9</v>
      </c>
      <c r="N167" s="7" t="s">
        <v>164</v>
      </c>
      <c r="O167" s="293">
        <f>AVERAGE(E170:G170)</f>
        <v>2.8333333333333335</v>
      </c>
    </row>
    <row r="168" spans="2:15" x14ac:dyDescent="0.3">
      <c r="B168" s="7" t="s">
        <v>163</v>
      </c>
      <c r="C168" s="180">
        <v>15.2</v>
      </c>
      <c r="D168" s="169">
        <v>6.6</v>
      </c>
      <c r="E168" s="169">
        <v>9.6</v>
      </c>
      <c r="F168" s="169">
        <v>7.7</v>
      </c>
      <c r="G168" s="169">
        <v>0.7</v>
      </c>
      <c r="H168" s="42" cm="1">
        <f t="array" ref="H168">SUMPRODUCT((C168:G168)/100,$C$172:$G$172)/$H$172</f>
        <v>8.8622752658310627E-2</v>
      </c>
      <c r="I168" s="173"/>
    </row>
    <row r="169" spans="2:15" x14ac:dyDescent="0.3">
      <c r="B169" s="7" t="s">
        <v>166</v>
      </c>
      <c r="C169" s="181">
        <v>31.6</v>
      </c>
      <c r="D169" s="171">
        <v>34.1</v>
      </c>
      <c r="E169" s="169">
        <v>23.1</v>
      </c>
      <c r="F169" s="169">
        <v>29.5</v>
      </c>
      <c r="G169" s="169">
        <v>5.3</v>
      </c>
      <c r="H169" s="42" cm="1">
        <f t="array" ref="H169">SUMPRODUCT((C169:G169)/100,$C$172:$G$172)/$H$172</f>
        <v>0.2647707965186239</v>
      </c>
      <c r="I169" s="172" cm="1">
        <f t="array" ref="I169">SUMPRODUCT((C169:D169)/100,C172:D172)/H172</f>
        <v>0.15255413997348535</v>
      </c>
    </row>
    <row r="170" spans="2:15" x14ac:dyDescent="0.3">
      <c r="B170" s="7" t="s">
        <v>164</v>
      </c>
      <c r="C170" s="180">
        <v>6.9</v>
      </c>
      <c r="D170" s="169">
        <v>4.9000000000000004</v>
      </c>
      <c r="E170" s="169">
        <v>2</v>
      </c>
      <c r="F170" s="169">
        <v>3.1</v>
      </c>
      <c r="G170" s="169">
        <v>3.4</v>
      </c>
      <c r="H170" s="42" cm="1">
        <f t="array" ref="H170">SUMPRODUCT((C170:G170)/100,$C$172:$G$172)/$H$172</f>
        <v>4.1025477255557045E-2</v>
      </c>
      <c r="I170" s="170"/>
    </row>
    <row r="171" spans="2:15" x14ac:dyDescent="0.3">
      <c r="B171" s="7" t="s">
        <v>12</v>
      </c>
      <c r="C171" s="182">
        <f t="shared" ref="C171" si="42">SUM(C164:C170)</f>
        <v>100</v>
      </c>
      <c r="D171" s="174">
        <f>SUM(D164:D170)</f>
        <v>100.00000000000001</v>
      </c>
      <c r="E171" s="174">
        <f>SUM(E164:E170)</f>
        <v>100</v>
      </c>
      <c r="F171" s="174">
        <f t="shared" ref="F171:H171" si="43">SUM(F164:F170)</f>
        <v>100</v>
      </c>
      <c r="G171" s="174">
        <f t="shared" si="43"/>
        <v>100</v>
      </c>
      <c r="H171" s="183">
        <f t="shared" si="43"/>
        <v>1</v>
      </c>
      <c r="I171" s="170"/>
    </row>
    <row r="172" spans="2:15" x14ac:dyDescent="0.3">
      <c r="B172" s="7" t="s">
        <v>168</v>
      </c>
      <c r="C172" s="39">
        <v>139167</v>
      </c>
      <c r="D172" s="14">
        <v>148760</v>
      </c>
      <c r="E172" s="14">
        <v>177728</v>
      </c>
      <c r="F172" s="14">
        <v>84238</v>
      </c>
      <c r="G172" s="14">
        <v>70896</v>
      </c>
      <c r="H172" s="15">
        <f>SUM(C172:G172)</f>
        <v>620789</v>
      </c>
      <c r="I172" s="170"/>
    </row>
    <row r="173" spans="2:15" x14ac:dyDescent="0.3">
      <c r="B173" s="184" t="s">
        <v>170</v>
      </c>
      <c r="C173" s="175">
        <f>(C169+C166)*C172/H172</f>
        <v>11.88141381371126</v>
      </c>
      <c r="D173" s="175">
        <f>(D169+D166)*D172/$H$172</f>
        <v>14.761240936936705</v>
      </c>
      <c r="E173" s="175">
        <f>(E166+E167)*E172/$H$172</f>
        <v>13.684840420819313</v>
      </c>
      <c r="F173" s="175">
        <f t="shared" ref="F173:G173" si="44">(F166+F167)*F172/$H$172</f>
        <v>6.6354883865532424</v>
      </c>
      <c r="G173" s="175">
        <f t="shared" si="44"/>
        <v>8.3139823675999409</v>
      </c>
      <c r="H173" s="176"/>
      <c r="I173" s="177">
        <f>SUM(I164:I170)</f>
        <v>0.55276965925620458</v>
      </c>
    </row>
    <row r="174" spans="2:15" x14ac:dyDescent="0.3">
      <c r="B174" s="23" t="s">
        <v>25</v>
      </c>
      <c r="C174" s="5" t="s">
        <v>212</v>
      </c>
    </row>
    <row r="175" spans="2:15" x14ac:dyDescent="0.3">
      <c r="B175" s="23"/>
      <c r="C175" s="5"/>
    </row>
    <row r="176" spans="2:15" x14ac:dyDescent="0.3">
      <c r="B176" s="23"/>
      <c r="C176" s="5"/>
    </row>
    <row r="177" spans="2:17" x14ac:dyDescent="0.3">
      <c r="B177" s="23"/>
      <c r="C177" s="5"/>
    </row>
    <row r="178" spans="2:17" x14ac:dyDescent="0.3">
      <c r="B178" s="21" t="s">
        <v>186</v>
      </c>
      <c r="C178" s="19"/>
      <c r="D178" s="19"/>
      <c r="E178" s="19"/>
      <c r="F178" s="19"/>
      <c r="G178" s="19"/>
      <c r="H178" s="20"/>
    </row>
    <row r="179" spans="2:17" x14ac:dyDescent="0.3">
      <c r="B179" s="137"/>
      <c r="C179" s="158" t="s">
        <v>171</v>
      </c>
      <c r="D179" s="158" t="s">
        <v>177</v>
      </c>
      <c r="E179" s="158" t="s">
        <v>178</v>
      </c>
      <c r="F179" s="158" t="s">
        <v>172</v>
      </c>
      <c r="G179" s="158" t="s">
        <v>179</v>
      </c>
      <c r="H179" s="217" t="s">
        <v>180</v>
      </c>
      <c r="I179" s="1"/>
    </row>
    <row r="180" spans="2:17" x14ac:dyDescent="0.3">
      <c r="B180" s="204" t="s">
        <v>93</v>
      </c>
      <c r="C180" s="212"/>
      <c r="D180" s="213"/>
      <c r="E180" s="213"/>
      <c r="F180" s="213"/>
      <c r="G180" s="213"/>
      <c r="H180" s="218"/>
      <c r="L180" t="s">
        <v>180</v>
      </c>
      <c r="M180" s="1" t="s">
        <v>178</v>
      </c>
      <c r="N180" t="s">
        <v>179</v>
      </c>
      <c r="O180" t="s">
        <v>233</v>
      </c>
    </row>
    <row r="181" spans="2:17" x14ac:dyDescent="0.3">
      <c r="B181" s="7" t="s">
        <v>174</v>
      </c>
      <c r="C181" s="214">
        <v>8.5</v>
      </c>
      <c r="D181" s="205">
        <v>8.9</v>
      </c>
      <c r="E181" s="205">
        <v>8.8000000000000007</v>
      </c>
      <c r="F181" s="205">
        <v>9.1</v>
      </c>
      <c r="G181" s="206">
        <v>9.1999999999999993</v>
      </c>
      <c r="H181" s="219">
        <v>8.3000000000000007</v>
      </c>
      <c r="I181" s="165"/>
      <c r="J181" t="s">
        <v>93</v>
      </c>
      <c r="K181" s="7" t="s">
        <v>161</v>
      </c>
      <c r="L181" s="349">
        <f>AVERAGE(H181:H182)</f>
        <v>8.3000000000000007</v>
      </c>
      <c r="M181" s="349">
        <f>AVERAGE(G181:G182)</f>
        <v>9.1499999999999986</v>
      </c>
      <c r="N181" s="349">
        <f>AVERAGE(F181:F182)</f>
        <v>9.1</v>
      </c>
      <c r="O181">
        <v>4</v>
      </c>
    </row>
    <row r="182" spans="2:17" x14ac:dyDescent="0.3">
      <c r="B182" s="7" t="s">
        <v>141</v>
      </c>
      <c r="C182" s="214">
        <v>8.8000000000000007</v>
      </c>
      <c r="D182" s="205">
        <v>9</v>
      </c>
      <c r="E182" s="205">
        <v>8.9</v>
      </c>
      <c r="F182" s="205">
        <v>9.1</v>
      </c>
      <c r="G182" s="205">
        <v>9.1</v>
      </c>
      <c r="H182" s="219">
        <v>8.3000000000000007</v>
      </c>
      <c r="I182" s="165"/>
      <c r="K182" s="7" t="s">
        <v>228</v>
      </c>
      <c r="L182" s="349">
        <f>AVERAGE(H183:H184)</f>
        <v>8.6999999999999993</v>
      </c>
      <c r="M182" s="349">
        <f>AVERAGE(E183:E184)</f>
        <v>8.8000000000000007</v>
      </c>
      <c r="N182" s="349">
        <f>AVERAGE(G183:G184)</f>
        <v>9.0500000000000007</v>
      </c>
      <c r="O182">
        <v>3</v>
      </c>
    </row>
    <row r="183" spans="2:17" x14ac:dyDescent="0.3">
      <c r="B183" s="7" t="s">
        <v>184</v>
      </c>
      <c r="C183" s="214">
        <v>9</v>
      </c>
      <c r="D183" s="205">
        <v>9.3000000000000007</v>
      </c>
      <c r="E183" s="205">
        <v>8.8000000000000007</v>
      </c>
      <c r="F183" s="205">
        <v>9.1</v>
      </c>
      <c r="G183" s="205">
        <v>9</v>
      </c>
      <c r="H183" s="220">
        <v>8.6</v>
      </c>
      <c r="I183" s="165"/>
      <c r="J183" t="s">
        <v>97</v>
      </c>
      <c r="K183" s="7" t="s">
        <v>161</v>
      </c>
      <c r="L183" s="349">
        <f>AVERAGE(H186:H187)</f>
        <v>8.6999999999999993</v>
      </c>
      <c r="M183" s="349">
        <f>AVERAGE(E186:E187)</f>
        <v>8.8500000000000014</v>
      </c>
      <c r="N183" s="349">
        <f>AVERAGE(G186:G187)</f>
        <v>9.1499999999999986</v>
      </c>
      <c r="O183">
        <v>2</v>
      </c>
    </row>
    <row r="184" spans="2:17" x14ac:dyDescent="0.3">
      <c r="B184" s="7" t="s">
        <v>185</v>
      </c>
      <c r="C184" s="214">
        <v>8.6999999999999993</v>
      </c>
      <c r="D184" s="206">
        <v>9</v>
      </c>
      <c r="E184" s="206">
        <v>8.8000000000000007</v>
      </c>
      <c r="F184" s="206">
        <v>9.1</v>
      </c>
      <c r="G184" s="206">
        <v>9.1</v>
      </c>
      <c r="H184" s="220">
        <v>8.8000000000000007</v>
      </c>
      <c r="I184" s="165"/>
      <c r="K184" s="7" t="s">
        <v>228</v>
      </c>
      <c r="L184" s="349">
        <f>AVERAGE(H188:H189)</f>
        <v>8.75</v>
      </c>
      <c r="M184" s="349">
        <f>AVERAGE(E188:E189)</f>
        <v>8.9</v>
      </c>
      <c r="N184" s="349">
        <f>AVERAGE(G188:G189)</f>
        <v>9.25</v>
      </c>
      <c r="O184">
        <v>1</v>
      </c>
    </row>
    <row r="185" spans="2:17" x14ac:dyDescent="0.3">
      <c r="B185" s="204" t="s">
        <v>97</v>
      </c>
      <c r="C185" s="214"/>
      <c r="D185" s="205"/>
      <c r="E185" s="205"/>
      <c r="F185" s="205"/>
      <c r="G185" s="205"/>
      <c r="H185" s="219"/>
    </row>
    <row r="186" spans="2:17" x14ac:dyDescent="0.3">
      <c r="B186" s="7" t="s">
        <v>120</v>
      </c>
      <c r="C186" s="214">
        <v>9</v>
      </c>
      <c r="D186" s="205">
        <v>9.1</v>
      </c>
      <c r="E186" s="205">
        <v>8.9</v>
      </c>
      <c r="F186" s="205">
        <v>9.1999999999999993</v>
      </c>
      <c r="G186" s="205">
        <v>9.1999999999999993</v>
      </c>
      <c r="H186" s="219">
        <v>8.8000000000000007</v>
      </c>
      <c r="I186" s="165"/>
      <c r="L186" t="s">
        <v>180</v>
      </c>
      <c r="M186" s="1" t="s">
        <v>178</v>
      </c>
      <c r="N186" t="s">
        <v>179</v>
      </c>
      <c r="O186" t="s">
        <v>233</v>
      </c>
      <c r="P186" t="s">
        <v>234</v>
      </c>
      <c r="Q186" t="s">
        <v>234</v>
      </c>
    </row>
    <row r="187" spans="2:17" x14ac:dyDescent="0.3">
      <c r="B187" s="7" t="s">
        <v>121</v>
      </c>
      <c r="C187" s="214">
        <v>8.9</v>
      </c>
      <c r="D187" s="205">
        <v>9.1999999999999993</v>
      </c>
      <c r="E187" s="205">
        <v>8.8000000000000007</v>
      </c>
      <c r="F187" s="205">
        <v>9.3000000000000007</v>
      </c>
      <c r="G187" s="206">
        <v>9.1</v>
      </c>
      <c r="H187" s="219">
        <v>8.6</v>
      </c>
      <c r="I187" s="165"/>
      <c r="J187" t="s">
        <v>93</v>
      </c>
      <c r="K187" s="7" t="s">
        <v>161</v>
      </c>
      <c r="L187" s="349">
        <v>8.3000000000000007</v>
      </c>
      <c r="M187" s="349">
        <f>M181+1</f>
        <v>10.149999999999999</v>
      </c>
      <c r="N187" s="349">
        <f>2+N181</f>
        <v>11.1</v>
      </c>
      <c r="O187">
        <v>4</v>
      </c>
      <c r="P187">
        <v>7.6</v>
      </c>
      <c r="Q187" s="356" t="s">
        <v>264</v>
      </c>
    </row>
    <row r="188" spans="2:17" x14ac:dyDescent="0.3">
      <c r="B188" s="7" t="s">
        <v>182</v>
      </c>
      <c r="C188" s="214">
        <v>8.6999999999999993</v>
      </c>
      <c r="D188" s="205">
        <v>8.9</v>
      </c>
      <c r="E188" s="206">
        <v>8.9</v>
      </c>
      <c r="F188" s="205">
        <v>9</v>
      </c>
      <c r="G188" s="206">
        <v>9.1</v>
      </c>
      <c r="H188" s="219">
        <v>8.6</v>
      </c>
      <c r="I188" s="165"/>
      <c r="K188" s="7" t="s">
        <v>228</v>
      </c>
      <c r="L188" s="349">
        <v>8.6999999999999993</v>
      </c>
      <c r="M188" s="349">
        <f t="shared" ref="M188:M190" si="45">M182+1</f>
        <v>9.8000000000000007</v>
      </c>
      <c r="N188" s="349">
        <f t="shared" ref="N188:N190" si="46">2+N182</f>
        <v>11.05</v>
      </c>
      <c r="O188">
        <v>3</v>
      </c>
      <c r="P188">
        <v>7.6</v>
      </c>
      <c r="Q188" s="356" t="s">
        <v>265</v>
      </c>
    </row>
    <row r="189" spans="2:17" x14ac:dyDescent="0.3">
      <c r="B189" s="207" t="s">
        <v>183</v>
      </c>
      <c r="C189" s="214">
        <v>8.9</v>
      </c>
      <c r="D189" s="206">
        <v>9.5</v>
      </c>
      <c r="E189" s="205">
        <v>8.9</v>
      </c>
      <c r="F189" s="206">
        <v>9.4</v>
      </c>
      <c r="G189" s="205">
        <v>9.4</v>
      </c>
      <c r="H189" s="219">
        <v>8.9</v>
      </c>
      <c r="I189" s="165"/>
      <c r="J189" t="s">
        <v>97</v>
      </c>
      <c r="K189" s="7" t="s">
        <v>161</v>
      </c>
      <c r="L189" s="349">
        <v>8.6999999999999993</v>
      </c>
      <c r="M189" s="349">
        <f t="shared" si="45"/>
        <v>9.8500000000000014</v>
      </c>
      <c r="N189" s="349">
        <f t="shared" si="46"/>
        <v>11.149999999999999</v>
      </c>
      <c r="O189">
        <v>2</v>
      </c>
      <c r="P189">
        <v>7.6</v>
      </c>
      <c r="Q189" s="356" t="s">
        <v>266</v>
      </c>
    </row>
    <row r="190" spans="2:17" x14ac:dyDescent="0.3">
      <c r="B190" s="208" t="s">
        <v>107</v>
      </c>
      <c r="C190" s="214"/>
      <c r="D190" s="205"/>
      <c r="E190" s="205"/>
      <c r="F190" s="205"/>
      <c r="G190" s="205"/>
      <c r="H190" s="221"/>
      <c r="K190" s="7" t="s">
        <v>228</v>
      </c>
      <c r="L190" s="349">
        <v>8.75</v>
      </c>
      <c r="M190" s="349">
        <f t="shared" si="45"/>
        <v>9.9</v>
      </c>
      <c r="N190" s="349">
        <f t="shared" si="46"/>
        <v>11.25</v>
      </c>
      <c r="O190">
        <v>1</v>
      </c>
      <c r="P190">
        <v>7.6</v>
      </c>
      <c r="Q190" s="356" t="s">
        <v>267</v>
      </c>
    </row>
    <row r="191" spans="2:17" x14ac:dyDescent="0.3">
      <c r="B191" s="7" t="s">
        <v>129</v>
      </c>
      <c r="C191" s="214">
        <v>8.6</v>
      </c>
      <c r="D191" s="205">
        <v>9</v>
      </c>
      <c r="E191" s="205">
        <v>8.5</v>
      </c>
      <c r="F191" s="205">
        <v>9</v>
      </c>
      <c r="G191" s="205">
        <v>8.8000000000000007</v>
      </c>
      <c r="H191" s="219">
        <v>8.1999999999999993</v>
      </c>
      <c r="I191" s="165"/>
    </row>
    <row r="192" spans="2:17" x14ac:dyDescent="0.3">
      <c r="B192" s="7" t="s">
        <v>181</v>
      </c>
      <c r="C192" s="214">
        <v>8.6999999999999993</v>
      </c>
      <c r="D192" s="205">
        <v>9.5</v>
      </c>
      <c r="E192" s="205">
        <v>8.4</v>
      </c>
      <c r="F192" s="205">
        <v>9</v>
      </c>
      <c r="G192" s="205">
        <v>8.8000000000000007</v>
      </c>
      <c r="H192" s="219">
        <v>8.6</v>
      </c>
      <c r="I192" s="165"/>
      <c r="L192" t="s">
        <v>180</v>
      </c>
      <c r="M192" s="1" t="s">
        <v>178</v>
      </c>
      <c r="N192" t="s">
        <v>179</v>
      </c>
      <c r="O192" t="s">
        <v>233</v>
      </c>
      <c r="P192" t="s">
        <v>234</v>
      </c>
      <c r="Q192" t="s">
        <v>234</v>
      </c>
    </row>
    <row r="193" spans="2:20" x14ac:dyDescent="0.3">
      <c r="B193" s="204" t="s">
        <v>108</v>
      </c>
      <c r="C193" s="214"/>
      <c r="D193" s="205"/>
      <c r="E193" s="205"/>
      <c r="F193" s="205"/>
      <c r="G193" s="205"/>
      <c r="H193" s="221"/>
      <c r="J193" t="s">
        <v>107</v>
      </c>
      <c r="K193" t="s">
        <v>7</v>
      </c>
      <c r="L193" s="349">
        <f>AVERAGE(H191:H192)</f>
        <v>8.3999999999999986</v>
      </c>
      <c r="M193" s="349">
        <f>AVERAGE(E191:E192)</f>
        <v>8.4499999999999993</v>
      </c>
      <c r="N193" s="349">
        <f>AVERAGE(G191:G192)</f>
        <v>8.8000000000000007</v>
      </c>
      <c r="O193">
        <v>3</v>
      </c>
      <c r="P193">
        <v>7</v>
      </c>
      <c r="Q193" s="349">
        <f>AVERAGE(C191:C192)</f>
        <v>8.6499999999999986</v>
      </c>
    </row>
    <row r="194" spans="2:20" x14ac:dyDescent="0.3">
      <c r="B194" s="7" t="s">
        <v>175</v>
      </c>
      <c r="C194" s="214">
        <v>8.6999999999999993</v>
      </c>
      <c r="D194" s="205">
        <v>9.3000000000000007</v>
      </c>
      <c r="E194" s="205">
        <v>8.6999999999999993</v>
      </c>
      <c r="F194" s="205">
        <v>9.1</v>
      </c>
      <c r="G194" s="205">
        <v>8.8000000000000007</v>
      </c>
      <c r="H194" s="219">
        <v>8.5</v>
      </c>
      <c r="I194" s="165"/>
      <c r="J194" t="s">
        <v>109</v>
      </c>
      <c r="K194" t="s">
        <v>7</v>
      </c>
      <c r="L194" s="349">
        <f>AVERAGE(H197:H199)</f>
        <v>7.8</v>
      </c>
      <c r="M194" s="293">
        <f>AVERAGE(E197:E199)</f>
        <v>7.333333333333333</v>
      </c>
      <c r="N194" s="293">
        <f>AVERAGE(G197:G199)</f>
        <v>7.5</v>
      </c>
      <c r="O194">
        <v>2</v>
      </c>
      <c r="P194">
        <v>7</v>
      </c>
      <c r="Q194" s="293">
        <f>AVERAGE(C197:C199)</f>
        <v>7.7</v>
      </c>
    </row>
    <row r="195" spans="2:20" x14ac:dyDescent="0.3">
      <c r="B195" s="7" t="s">
        <v>176</v>
      </c>
      <c r="C195" s="214">
        <v>8.3000000000000007</v>
      </c>
      <c r="D195" s="205">
        <v>8.8000000000000007</v>
      </c>
      <c r="E195" s="205">
        <v>8.4</v>
      </c>
      <c r="F195" s="205">
        <v>8.6999999999999993</v>
      </c>
      <c r="G195" s="205">
        <v>8.6</v>
      </c>
      <c r="H195" s="219">
        <v>8.5</v>
      </c>
      <c r="I195" s="165"/>
      <c r="J195" t="s">
        <v>108</v>
      </c>
      <c r="K195" t="s">
        <v>7</v>
      </c>
      <c r="L195" s="349">
        <f>AVERAGE(H194:H195)</f>
        <v>8.5</v>
      </c>
      <c r="M195" s="349">
        <f>AVERAGE(E194:E195)</f>
        <v>8.5500000000000007</v>
      </c>
      <c r="N195" s="349">
        <f>AVERAGE(G194:G195)</f>
        <v>8.6999999999999993</v>
      </c>
      <c r="O195">
        <v>1</v>
      </c>
      <c r="P195">
        <v>7</v>
      </c>
      <c r="Q195" s="349">
        <f>AVERAGE(C194:C195)</f>
        <v>8.5</v>
      </c>
    </row>
    <row r="196" spans="2:20" x14ac:dyDescent="0.3">
      <c r="B196" s="204" t="s">
        <v>109</v>
      </c>
      <c r="C196" s="215"/>
      <c r="D196" s="209"/>
      <c r="E196" s="209"/>
      <c r="F196" s="209"/>
      <c r="G196" s="209"/>
      <c r="H196" s="222"/>
    </row>
    <row r="197" spans="2:20" x14ac:dyDescent="0.3">
      <c r="B197" s="7" t="s">
        <v>153</v>
      </c>
      <c r="C197" s="215">
        <v>7.4</v>
      </c>
      <c r="D197" s="209">
        <v>8.1</v>
      </c>
      <c r="E197" s="210">
        <v>7.2</v>
      </c>
      <c r="F197" s="209">
        <v>7.6</v>
      </c>
      <c r="G197" s="210">
        <v>7.3</v>
      </c>
      <c r="H197" s="219">
        <v>7.5</v>
      </c>
      <c r="L197" t="s">
        <v>180</v>
      </c>
      <c r="M197" s="1" t="s">
        <v>178</v>
      </c>
      <c r="N197" t="s">
        <v>179</v>
      </c>
      <c r="O197" t="s">
        <v>233</v>
      </c>
      <c r="P197" t="s">
        <v>234</v>
      </c>
      <c r="Q197" t="s">
        <v>234</v>
      </c>
    </row>
    <row r="198" spans="2:20" x14ac:dyDescent="0.3">
      <c r="B198" s="7" t="s">
        <v>157</v>
      </c>
      <c r="C198" s="215">
        <v>7.6</v>
      </c>
      <c r="D198" s="209">
        <v>8.1999999999999993</v>
      </c>
      <c r="E198" s="210">
        <v>7.3</v>
      </c>
      <c r="F198" s="209">
        <v>8.1</v>
      </c>
      <c r="G198" s="209">
        <v>7.6</v>
      </c>
      <c r="H198" s="219">
        <v>7.7</v>
      </c>
      <c r="J198" t="s">
        <v>107</v>
      </c>
      <c r="K198" t="s">
        <v>7</v>
      </c>
      <c r="L198" s="349">
        <v>8.3999999999999986</v>
      </c>
      <c r="M198" s="349">
        <f>M193+2</f>
        <v>10.45</v>
      </c>
      <c r="N198" s="349">
        <f>N193+4</f>
        <v>12.8</v>
      </c>
      <c r="O198">
        <v>3</v>
      </c>
      <c r="P198">
        <v>6.8</v>
      </c>
      <c r="Q198" s="356" t="s">
        <v>264</v>
      </c>
    </row>
    <row r="199" spans="2:20" x14ac:dyDescent="0.3">
      <c r="B199" s="7" t="s">
        <v>158</v>
      </c>
      <c r="C199" s="216">
        <v>8.1</v>
      </c>
      <c r="D199" s="211">
        <v>8.6999999999999993</v>
      </c>
      <c r="E199" s="211">
        <v>7.5</v>
      </c>
      <c r="F199" s="211">
        <v>8.3000000000000007</v>
      </c>
      <c r="G199" s="211">
        <v>7.6</v>
      </c>
      <c r="H199" s="223">
        <v>8.1999999999999993</v>
      </c>
      <c r="J199" t="s">
        <v>109</v>
      </c>
      <c r="K199" t="s">
        <v>7</v>
      </c>
      <c r="L199" s="349">
        <v>7.8</v>
      </c>
      <c r="M199" s="349">
        <v>9.6999999999999993</v>
      </c>
      <c r="N199" s="349">
        <v>12</v>
      </c>
      <c r="O199">
        <v>2</v>
      </c>
      <c r="P199">
        <v>6.8</v>
      </c>
      <c r="Q199" s="356" t="s">
        <v>268</v>
      </c>
    </row>
    <row r="200" spans="2:20" x14ac:dyDescent="0.3">
      <c r="B200" s="24" t="s">
        <v>25</v>
      </c>
      <c r="C200" s="166" t="s">
        <v>187</v>
      </c>
      <c r="D200" s="167"/>
      <c r="E200" s="167"/>
      <c r="F200" s="167"/>
      <c r="G200" s="167"/>
      <c r="J200" t="s">
        <v>108</v>
      </c>
      <c r="K200" t="s">
        <v>7</v>
      </c>
      <c r="L200" s="349">
        <v>8.5</v>
      </c>
      <c r="M200" s="349">
        <f t="shared" ref="M200" si="47">M195+2</f>
        <v>10.55</v>
      </c>
      <c r="N200" s="349">
        <f t="shared" ref="N200" si="48">N195+4</f>
        <v>12.7</v>
      </c>
      <c r="O200">
        <v>1</v>
      </c>
      <c r="P200">
        <v>6.8</v>
      </c>
      <c r="Q200" s="356" t="s">
        <v>269</v>
      </c>
    </row>
    <row r="201" spans="2:20" x14ac:dyDescent="0.3">
      <c r="B201" s="23" t="s">
        <v>87</v>
      </c>
      <c r="C201" s="224" t="s">
        <v>188</v>
      </c>
      <c r="D201" s="167"/>
      <c r="E201" s="167"/>
      <c r="F201" s="167"/>
      <c r="G201" s="167"/>
    </row>
    <row r="204" spans="2:20" ht="15" thickBot="1" x14ac:dyDescent="0.35">
      <c r="B204" s="123" t="s">
        <v>208</v>
      </c>
      <c r="C204" s="124"/>
      <c r="D204" s="124"/>
      <c r="E204" s="124"/>
      <c r="F204" s="124"/>
      <c r="G204" s="124"/>
      <c r="H204" s="124"/>
      <c r="I204" s="124"/>
      <c r="J204" s="230"/>
      <c r="K204" s="230"/>
      <c r="L204" s="231"/>
      <c r="N204" s="321" t="s">
        <v>208</v>
      </c>
      <c r="O204" s="322"/>
      <c r="P204" s="322"/>
      <c r="Q204" s="322"/>
      <c r="R204" s="322"/>
      <c r="S204" s="322"/>
      <c r="T204" s="323"/>
    </row>
    <row r="205" spans="2:20" x14ac:dyDescent="0.3">
      <c r="B205" s="137"/>
      <c r="C205" s="235">
        <v>2016</v>
      </c>
      <c r="D205" s="236">
        <v>2017</v>
      </c>
      <c r="E205" s="236">
        <v>2018</v>
      </c>
      <c r="F205" s="236">
        <v>2019</v>
      </c>
      <c r="G205" s="236">
        <v>2020</v>
      </c>
      <c r="H205" s="236">
        <v>2021</v>
      </c>
      <c r="I205" s="235">
        <v>2022</v>
      </c>
      <c r="J205" s="239" t="s">
        <v>189</v>
      </c>
      <c r="K205" s="243">
        <v>2024</v>
      </c>
      <c r="L205" s="239">
        <v>2025</v>
      </c>
      <c r="N205" s="7"/>
      <c r="O205" s="8">
        <v>2016</v>
      </c>
      <c r="P205" s="8">
        <v>2017</v>
      </c>
      <c r="Q205" s="8">
        <v>2018</v>
      </c>
      <c r="R205" s="8">
        <v>2019</v>
      </c>
      <c r="S205" s="8">
        <v>2020</v>
      </c>
      <c r="T205" s="41" t="s">
        <v>216</v>
      </c>
    </row>
    <row r="206" spans="2:20" x14ac:dyDescent="0.3">
      <c r="B206" s="255" t="s">
        <v>191</v>
      </c>
      <c r="C206" s="256">
        <v>0.73486139652708737</v>
      </c>
      <c r="D206" s="257">
        <v>0.73804185929225852</v>
      </c>
      <c r="E206" s="257">
        <v>0.71786427178106327</v>
      </c>
      <c r="F206" s="257">
        <v>0.71702601061409277</v>
      </c>
      <c r="G206" s="257">
        <v>0.29340499053658847</v>
      </c>
      <c r="H206" s="257">
        <f>G206*1.12</f>
        <v>0.32861358940097912</v>
      </c>
      <c r="I206" s="258">
        <f>AVERAGE(J206,H206)</f>
        <v>0.52281980000753592</v>
      </c>
      <c r="J206" s="259">
        <f>F206</f>
        <v>0.71702601061409277</v>
      </c>
      <c r="K206" s="258">
        <f>AVERAGE($D$208:$F$208)*J206</f>
        <v>0.71124699779109357</v>
      </c>
      <c r="L206" s="259">
        <f>AVERAGE($D$208:$F$208)*K206</f>
        <v>0.70551456206392349</v>
      </c>
      <c r="N206" s="204" t="s">
        <v>217</v>
      </c>
      <c r="O206" s="110">
        <v>0.65600000000000003</v>
      </c>
      <c r="P206" s="111">
        <v>0.68</v>
      </c>
      <c r="Q206" s="111">
        <v>0.68899999999999995</v>
      </c>
      <c r="R206" s="111">
        <v>0.69299999999999995</v>
      </c>
      <c r="S206" s="111">
        <v>0.32100000000000001</v>
      </c>
      <c r="T206" s="318">
        <v>0.36273</v>
      </c>
    </row>
    <row r="207" spans="2:20" x14ac:dyDescent="0.3">
      <c r="B207" s="245" t="s">
        <v>197</v>
      </c>
      <c r="C207" s="238">
        <f>C206</f>
        <v>0.73486139652708737</v>
      </c>
      <c r="D207" s="225">
        <f t="shared" ref="D207:H207" si="49">D206</f>
        <v>0.73804185929225852</v>
      </c>
      <c r="E207" s="225">
        <f t="shared" si="49"/>
        <v>0.71786427178106327</v>
      </c>
      <c r="F207" s="225">
        <f t="shared" si="49"/>
        <v>0.71702601061409277</v>
      </c>
      <c r="G207" s="225">
        <f t="shared" si="49"/>
        <v>0.29340499053658847</v>
      </c>
      <c r="H207" s="234">
        <f t="shared" si="49"/>
        <v>0.32861358940097912</v>
      </c>
      <c r="I207" s="244">
        <f>I206+0.1*$H$144/100</f>
        <v>0.55290980000753587</v>
      </c>
      <c r="J207" s="242">
        <f>J206+0.1*$H$144/100</f>
        <v>0.74711601061409272</v>
      </c>
      <c r="K207" s="244">
        <f>J207*J208</f>
        <v>0.77846873760948376</v>
      </c>
      <c r="L207" s="242">
        <f>K207*J208</f>
        <v>0.81113718194472884</v>
      </c>
      <c r="N207" s="204" t="s">
        <v>215</v>
      </c>
      <c r="O207" s="319">
        <v>0.6964999999999999</v>
      </c>
      <c r="P207" s="234">
        <v>0.71399999999999997</v>
      </c>
      <c r="Q207" s="234">
        <v>0.71499999999999997</v>
      </c>
      <c r="R207" s="234">
        <v>0.70750000000000002</v>
      </c>
      <c r="S207" s="234">
        <v>0.3639</v>
      </c>
      <c r="T207" s="316">
        <v>0.40947900000000004</v>
      </c>
    </row>
    <row r="208" spans="2:20" x14ac:dyDescent="0.3">
      <c r="B208" s="249" t="s">
        <v>190</v>
      </c>
      <c r="C208" s="250"/>
      <c r="D208" s="251">
        <f>D206/C206</f>
        <v>1.004327976377861</v>
      </c>
      <c r="E208" s="251">
        <f>E206/D206</f>
        <v>0.97266064619892367</v>
      </c>
      <c r="F208" s="251">
        <f>F206/E206</f>
        <v>0.99883228459762907</v>
      </c>
      <c r="G208" s="251"/>
      <c r="H208" s="251"/>
      <c r="I208" s="252"/>
      <c r="J208" s="253">
        <f>J207/F207</f>
        <v>1.0419650048318743</v>
      </c>
      <c r="K208" s="252"/>
      <c r="L208" s="254"/>
      <c r="N208" s="303" t="s">
        <v>220</v>
      </c>
      <c r="O208" s="320">
        <v>0.94185211773151489</v>
      </c>
      <c r="P208" s="315">
        <v>0.95238095238095244</v>
      </c>
      <c r="Q208" s="315">
        <v>0.96363636363636362</v>
      </c>
      <c r="R208" s="315">
        <v>0.97950530035335681</v>
      </c>
      <c r="S208" s="315">
        <v>0.88211046990931574</v>
      </c>
      <c r="T208" s="317">
        <v>0.8858329731195006</v>
      </c>
    </row>
    <row r="209" spans="2:20" x14ac:dyDescent="0.3">
      <c r="B209" s="260" t="s">
        <v>194</v>
      </c>
      <c r="C209" s="256">
        <v>0.68085547542029068</v>
      </c>
      <c r="D209" s="257">
        <v>0.69930312527533389</v>
      </c>
      <c r="E209" s="257">
        <v>0.69555649536180442</v>
      </c>
      <c r="F209" s="257">
        <v>0.69703541894800425</v>
      </c>
      <c r="G209" s="257">
        <v>0.40501517954914473</v>
      </c>
      <c r="H209" s="257">
        <f>G209*1.13</f>
        <v>0.4576671528905335</v>
      </c>
      <c r="I209" s="258">
        <f>AVERAGE(J209,H209)</f>
        <v>0.57735128591926888</v>
      </c>
      <c r="J209" s="259">
        <f t="shared" ref="J209:J215" si="50">F209</f>
        <v>0.69703541894800425</v>
      </c>
      <c r="K209" s="258">
        <f>AVERAGE($D$211:$F$211)*J209</f>
        <v>0.7025799623428427</v>
      </c>
      <c r="L209" s="259">
        <f>AVERAGE($D$211:$F$211)*K209</f>
        <v>0.70816860961048522</v>
      </c>
      <c r="N209" s="269" t="s">
        <v>221</v>
      </c>
      <c r="O209" s="324">
        <f>O208-1</f>
        <v>-5.8147882268485107E-2</v>
      </c>
      <c r="P209" s="325">
        <f t="shared" ref="P209:T209" si="51">P208-1</f>
        <v>-4.7619047619047561E-2</v>
      </c>
      <c r="Q209" s="325">
        <f t="shared" si="51"/>
        <v>-3.6363636363636376E-2</v>
      </c>
      <c r="R209" s="325">
        <f t="shared" si="51"/>
        <v>-2.0494699646643189E-2</v>
      </c>
      <c r="S209" s="325">
        <f t="shared" si="51"/>
        <v>-0.11788953009068426</v>
      </c>
      <c r="T209" s="326">
        <f t="shared" si="51"/>
        <v>-0.1141670268804994</v>
      </c>
    </row>
    <row r="210" spans="2:20" x14ac:dyDescent="0.3">
      <c r="B210" s="245" t="s">
        <v>200</v>
      </c>
      <c r="C210" s="238">
        <f>C209</f>
        <v>0.68085547542029068</v>
      </c>
      <c r="D210" s="225">
        <f t="shared" ref="D210" si="52">D209</f>
        <v>0.69930312527533389</v>
      </c>
      <c r="E210" s="225">
        <f t="shared" ref="E210" si="53">E209</f>
        <v>0.69555649536180442</v>
      </c>
      <c r="F210" s="225">
        <f t="shared" ref="F210" si="54">F209</f>
        <v>0.69703541894800425</v>
      </c>
      <c r="G210" s="225">
        <f t="shared" ref="G210" si="55">G209</f>
        <v>0.40501517954914473</v>
      </c>
      <c r="H210" s="234">
        <f t="shared" ref="H210" si="56">H209</f>
        <v>0.4576671528905335</v>
      </c>
      <c r="I210" s="244">
        <f>I209+0.1*$H$144/100</f>
        <v>0.60744128591926883</v>
      </c>
      <c r="J210" s="242">
        <f>J209+0.1*$H$144/100</f>
        <v>0.7271254189480042</v>
      </c>
      <c r="K210" s="244">
        <f>J210*J211</f>
        <v>0.75851436025771057</v>
      </c>
      <c r="L210" s="242">
        <f>K210*J211</f>
        <v>0.79125831627446652</v>
      </c>
    </row>
    <row r="211" spans="2:20" x14ac:dyDescent="0.3">
      <c r="B211" s="261" t="s">
        <v>190</v>
      </c>
      <c r="C211" s="262"/>
      <c r="D211" s="263">
        <f>D209/C209</f>
        <v>1.0270948101631341</v>
      </c>
      <c r="E211" s="263">
        <f t="shared" ref="E211" si="57">E209/D209</f>
        <v>0.99464233781015299</v>
      </c>
      <c r="F211" s="263">
        <f t="shared" ref="F211" si="58">F209/E209</f>
        <v>1.0021262450944846</v>
      </c>
      <c r="G211" s="263"/>
      <c r="H211" s="263"/>
      <c r="I211" s="264"/>
      <c r="J211" s="265">
        <f>J210/F210</f>
        <v>1.0431685380427484</v>
      </c>
      <c r="K211" s="264"/>
      <c r="L211" s="266"/>
    </row>
    <row r="212" spans="2:20" x14ac:dyDescent="0.3">
      <c r="B212" s="267" t="s">
        <v>195</v>
      </c>
      <c r="C212" s="256">
        <v>0.65600000000000003</v>
      </c>
      <c r="D212" s="257">
        <v>0.68</v>
      </c>
      <c r="E212" s="257">
        <v>0.68899999999999995</v>
      </c>
      <c r="F212" s="257">
        <v>0.69299999999999995</v>
      </c>
      <c r="G212" s="257">
        <v>0.32100000000000001</v>
      </c>
      <c r="H212" s="257">
        <f>G212*1.13</f>
        <v>0.36273</v>
      </c>
      <c r="I212" s="258">
        <f>AVERAGE(J212,H212)</f>
        <v>0.52786500000000003</v>
      </c>
      <c r="J212" s="259">
        <f>F212</f>
        <v>0.69299999999999995</v>
      </c>
      <c r="K212" s="258">
        <f>AVERAGE($D$214:$F$214)*J212</f>
        <v>0.70584964647369075</v>
      </c>
      <c r="L212" s="259">
        <f>AVERAGE($D$214:$F$214)*K212</f>
        <v>0.71893755184276231</v>
      </c>
    </row>
    <row r="213" spans="2:20" x14ac:dyDescent="0.3">
      <c r="B213" s="204" t="s">
        <v>201</v>
      </c>
      <c r="C213" s="238">
        <f>C212</f>
        <v>0.65600000000000003</v>
      </c>
      <c r="D213" s="225">
        <f t="shared" ref="D213:H213" si="59">D212</f>
        <v>0.68</v>
      </c>
      <c r="E213" s="225">
        <f t="shared" si="59"/>
        <v>0.68899999999999995</v>
      </c>
      <c r="F213" s="225">
        <f t="shared" si="59"/>
        <v>0.69299999999999995</v>
      </c>
      <c r="G213" s="225">
        <f t="shared" si="59"/>
        <v>0.32100000000000001</v>
      </c>
      <c r="H213" s="234">
        <f t="shared" si="59"/>
        <v>0.36273</v>
      </c>
      <c r="I213" s="244">
        <f>AVERAGE(I210,I207)</f>
        <v>0.58017554296340235</v>
      </c>
      <c r="J213" s="242">
        <f>AVERAGE(J210,J207)</f>
        <v>0.73712071478104846</v>
      </c>
      <c r="K213" s="244">
        <f>AVERAGE(K210,K207)</f>
        <v>0.76849154893359717</v>
      </c>
      <c r="L213" s="242">
        <f>AVERAGE(L210,L207)</f>
        <v>0.80119774910959762</v>
      </c>
    </row>
    <row r="214" spans="2:20" x14ac:dyDescent="0.3">
      <c r="B214" s="249" t="s">
        <v>190</v>
      </c>
      <c r="C214" s="250"/>
      <c r="D214" s="251">
        <f>D212/C212</f>
        <v>1.0365853658536586</v>
      </c>
      <c r="E214" s="251">
        <f t="shared" ref="E214" si="60">E212/D212</f>
        <v>1.013235294117647</v>
      </c>
      <c r="F214" s="251">
        <f t="shared" ref="F214" si="61">F212/E212</f>
        <v>1.0058055152394776</v>
      </c>
      <c r="G214" s="251"/>
      <c r="H214" s="251"/>
      <c r="I214" s="252"/>
      <c r="J214" s="253"/>
      <c r="K214" s="252"/>
      <c r="L214" s="254"/>
    </row>
    <row r="215" spans="2:20" x14ac:dyDescent="0.3">
      <c r="B215" s="232" t="s">
        <v>192</v>
      </c>
      <c r="C215" s="237">
        <f t="shared" ref="C215:H215" si="62">AVERAGE(C64:C65)</f>
        <v>0.6964999999999999</v>
      </c>
      <c r="D215" s="233">
        <f t="shared" si="62"/>
        <v>0.71399999999999997</v>
      </c>
      <c r="E215" s="233">
        <f t="shared" si="62"/>
        <v>0.71499999999999997</v>
      </c>
      <c r="F215" s="233">
        <f t="shared" si="62"/>
        <v>0.70750000000000002</v>
      </c>
      <c r="G215" s="233">
        <f t="shared" si="62"/>
        <v>0.3639</v>
      </c>
      <c r="H215" s="233">
        <f t="shared" si="62"/>
        <v>0.40947900000000004</v>
      </c>
      <c r="I215" s="240">
        <f>AVERAGE(J215,H215)</f>
        <v>0.55848950000000008</v>
      </c>
      <c r="J215" s="241">
        <f t="shared" si="50"/>
        <v>0.70750000000000002</v>
      </c>
      <c r="K215" s="240">
        <f>AVERAGE($D$216:$F$216)*J215</f>
        <v>0.71128198319892078</v>
      </c>
      <c r="L215" s="241">
        <f>AVERAGE($D$216:$F$216)*K215</f>
        <v>0.71508418321327183</v>
      </c>
    </row>
    <row r="216" spans="2:20" x14ac:dyDescent="0.3">
      <c r="B216" s="249" t="s">
        <v>190</v>
      </c>
      <c r="C216" s="250"/>
      <c r="D216" s="251">
        <v>1.0251256281407035</v>
      </c>
      <c r="E216" s="251">
        <v>1.0014005602240896</v>
      </c>
      <c r="F216" s="251">
        <v>0.98951048951048959</v>
      </c>
      <c r="G216" s="251"/>
      <c r="H216" s="251"/>
      <c r="I216" s="268"/>
      <c r="J216" s="253"/>
      <c r="K216" s="268"/>
      <c r="L216" s="253"/>
    </row>
    <row r="217" spans="2:20" x14ac:dyDescent="0.3">
      <c r="B217" s="270" t="s">
        <v>202</v>
      </c>
      <c r="C217" s="271">
        <f>C212/C215</f>
        <v>0.94185211773151489</v>
      </c>
      <c r="D217" s="272">
        <f>D212/D215</f>
        <v>0.95238095238095244</v>
      </c>
      <c r="E217" s="272">
        <f t="shared" ref="E217:G217" si="63">E212/E215</f>
        <v>0.96363636363636362</v>
      </c>
      <c r="F217" s="272">
        <f t="shared" si="63"/>
        <v>0.97950530035335681</v>
      </c>
      <c r="G217" s="272">
        <f t="shared" si="63"/>
        <v>0.88211046990931574</v>
      </c>
      <c r="H217" s="272">
        <f>H212/H215</f>
        <v>0.8858329731195006</v>
      </c>
      <c r="I217" s="271">
        <f>I212/I215</f>
        <v>0.94516548654898602</v>
      </c>
      <c r="J217" s="272">
        <f>J212/J215</f>
        <v>0.97950530035335681</v>
      </c>
      <c r="K217" s="271">
        <f>K212/K215</f>
        <v>0.99236261165958595</v>
      </c>
      <c r="L217" s="273">
        <f>L212/L215</f>
        <v>1.005388692296584</v>
      </c>
    </row>
    <row r="218" spans="2:20" ht="15" thickBot="1" x14ac:dyDescent="0.35">
      <c r="B218" s="269" t="s">
        <v>203</v>
      </c>
      <c r="C218" s="274">
        <f>C213/C215</f>
        <v>0.94185211773151489</v>
      </c>
      <c r="D218" s="275">
        <f>D213/D215</f>
        <v>0.95238095238095244</v>
      </c>
      <c r="E218" s="275">
        <f t="shared" ref="E218:G218" si="64">E213/E215</f>
        <v>0.96363636363636362</v>
      </c>
      <c r="F218" s="275">
        <f t="shared" si="64"/>
        <v>0.97950530035335681</v>
      </c>
      <c r="G218" s="275">
        <f t="shared" si="64"/>
        <v>0.88211046990931574</v>
      </c>
      <c r="H218" s="275">
        <f>H213/H215</f>
        <v>0.8858329731195006</v>
      </c>
      <c r="I218" s="274">
        <f>I213/I215</f>
        <v>1.0388298132075935</v>
      </c>
      <c r="J218" s="275">
        <f>J213/J215</f>
        <v>1.0418667346728601</v>
      </c>
      <c r="K218" s="274">
        <f>K213/K215</f>
        <v>1.0804316249898276</v>
      </c>
      <c r="L218" s="276">
        <f>L213/L215</f>
        <v>1.1204243750845804</v>
      </c>
    </row>
    <row r="220" spans="2:20" ht="15" thickBot="1" x14ac:dyDescent="0.35">
      <c r="B220" s="30" t="s">
        <v>207</v>
      </c>
      <c r="C220" s="31"/>
      <c r="D220" s="31"/>
      <c r="E220" s="31"/>
      <c r="F220" s="31"/>
      <c r="G220" s="31"/>
      <c r="H220" s="31"/>
      <c r="I220" s="31"/>
      <c r="J220" s="121"/>
      <c r="K220" s="121"/>
      <c r="L220" s="122"/>
      <c r="N220" s="123" t="s">
        <v>207</v>
      </c>
      <c r="O220" s="124"/>
      <c r="P220" s="124"/>
      <c r="Q220" s="124"/>
      <c r="R220" s="124"/>
      <c r="S220" s="124"/>
      <c r="T220" s="124"/>
    </row>
    <row r="221" spans="2:20" x14ac:dyDescent="0.3">
      <c r="B221" s="137"/>
      <c r="C221" s="235">
        <v>2016</v>
      </c>
      <c r="D221" s="236">
        <v>2017</v>
      </c>
      <c r="E221" s="236">
        <v>2018</v>
      </c>
      <c r="F221" s="236">
        <v>2019</v>
      </c>
      <c r="G221" s="236">
        <v>2020</v>
      </c>
      <c r="H221" s="236">
        <v>2021</v>
      </c>
      <c r="I221" s="235">
        <v>2022</v>
      </c>
      <c r="J221" s="239" t="s">
        <v>189</v>
      </c>
      <c r="K221" s="243">
        <v>2024</v>
      </c>
      <c r="L221" s="239">
        <v>2025</v>
      </c>
      <c r="N221" s="137"/>
      <c r="O221" s="158">
        <v>2016</v>
      </c>
      <c r="P221" s="158">
        <v>2017</v>
      </c>
      <c r="Q221" s="158">
        <v>2018</v>
      </c>
      <c r="R221" s="158">
        <v>2019</v>
      </c>
      <c r="S221" s="158">
        <v>2020</v>
      </c>
      <c r="T221" s="139" t="s">
        <v>216</v>
      </c>
    </row>
    <row r="222" spans="2:20" x14ac:dyDescent="0.3">
      <c r="B222" s="255" t="s">
        <v>191</v>
      </c>
      <c r="C222" s="277">
        <v>83.338126389440404</v>
      </c>
      <c r="D222" s="278">
        <v>80.289748502230353</v>
      </c>
      <c r="E222" s="278">
        <v>86.889763574126192</v>
      </c>
      <c r="F222" s="278">
        <v>88.209597899209598</v>
      </c>
      <c r="G222" s="278">
        <v>78.668803784205238</v>
      </c>
      <c r="H222" s="278">
        <v>83.388932011257552</v>
      </c>
      <c r="I222" s="281">
        <f>AVERAGE(J222,H222)</f>
        <v>85.799264955233582</v>
      </c>
      <c r="J222" s="282">
        <f>F222</f>
        <v>88.209597899209598</v>
      </c>
      <c r="K222" s="281">
        <f>AVERAGE(D224:F224)*J222</f>
        <v>89.99771783726311</v>
      </c>
      <c r="L222" s="282">
        <f>AVERAGE(D224:F224)*K222</f>
        <v>91.822085224449282</v>
      </c>
      <c r="N222" s="204" t="s">
        <v>217</v>
      </c>
      <c r="O222" s="178">
        <v>90</v>
      </c>
      <c r="P222" s="179">
        <v>87</v>
      </c>
      <c r="Q222" s="179">
        <v>90</v>
      </c>
      <c r="R222" s="179">
        <v>92</v>
      </c>
      <c r="S222" s="179">
        <v>73</v>
      </c>
      <c r="T222" s="328">
        <v>73.73</v>
      </c>
    </row>
    <row r="223" spans="2:20" x14ac:dyDescent="0.3">
      <c r="B223" s="245" t="s">
        <v>196</v>
      </c>
      <c r="C223" s="279">
        <f>C222</f>
        <v>83.338126389440404</v>
      </c>
      <c r="D223" s="169">
        <f t="shared" ref="D223" si="65">D222</f>
        <v>80.289748502230353</v>
      </c>
      <c r="E223" s="169">
        <f t="shared" ref="E223" si="66">E222</f>
        <v>86.889763574126192</v>
      </c>
      <c r="F223" s="169">
        <f t="shared" ref="F223" si="67">F222</f>
        <v>88.209597899209598</v>
      </c>
      <c r="G223" s="169">
        <f t="shared" ref="G223" si="68">G222</f>
        <v>78.668803784205238</v>
      </c>
      <c r="H223" s="280">
        <f t="shared" ref="H223" si="69">H222</f>
        <v>83.388932011257552</v>
      </c>
      <c r="I223" s="283">
        <f>I222+0.13*(($C$166*$C$172/$H$172)+($D$166*$D$172/$H$172)+0.07*($E$173+$F$173+$G$173))</f>
        <v>87.540178484854763</v>
      </c>
      <c r="J223" s="284">
        <f>J222+0.13*(($C$166*$C$172/$H$172)+($D$166*$D$172/$H$172)+0.07*($E$173+$F$173+$G$173))</f>
        <v>89.950511428830779</v>
      </c>
      <c r="K223" s="283">
        <f>J223*1.1</f>
        <v>98.945562571713864</v>
      </c>
      <c r="L223" s="284">
        <f>K223*J224</f>
        <v>100.89836218399527</v>
      </c>
      <c r="N223" s="204" t="s">
        <v>215</v>
      </c>
      <c r="O223" s="299">
        <v>96.531531531531527</v>
      </c>
      <c r="P223" s="295">
        <v>96.814159292035413</v>
      </c>
      <c r="Q223" s="295">
        <v>104.41101694915254</v>
      </c>
      <c r="R223" s="295">
        <v>101.97767857142856</v>
      </c>
      <c r="S223" s="295">
        <v>79.320175438596493</v>
      </c>
      <c r="T223" s="298">
        <v>82.311403508771946</v>
      </c>
    </row>
    <row r="224" spans="2:20" x14ac:dyDescent="0.3">
      <c r="B224" s="249" t="s">
        <v>190</v>
      </c>
      <c r="C224" s="250"/>
      <c r="D224" s="251">
        <f>D222/C222</f>
        <v>0.9634215692231316</v>
      </c>
      <c r="E224" s="251">
        <f>E222/D222</f>
        <v>1.0822024628924141</v>
      </c>
      <c r="F224" s="251">
        <f>F222/E222</f>
        <v>1.0151897562013441</v>
      </c>
      <c r="G224" s="251"/>
      <c r="H224" s="251"/>
      <c r="I224" s="252"/>
      <c r="J224" s="253">
        <f>J223/F223</f>
        <v>1.0197361009582018</v>
      </c>
      <c r="K224" s="252"/>
      <c r="L224" s="254"/>
      <c r="N224" s="303" t="s">
        <v>222</v>
      </c>
      <c r="O224" s="329">
        <v>0.93233784414372378</v>
      </c>
      <c r="P224" s="296">
        <v>0.8986288848263253</v>
      </c>
      <c r="Q224" s="296">
        <v>0.86197800413944237</v>
      </c>
      <c r="R224" s="296">
        <v>0.90215821039268063</v>
      </c>
      <c r="S224" s="296">
        <v>0.92032070776886921</v>
      </c>
      <c r="T224" s="327">
        <v>0.89574465817658644</v>
      </c>
    </row>
    <row r="225" spans="2:20" x14ac:dyDescent="0.3">
      <c r="B225" s="260" t="s">
        <v>194</v>
      </c>
      <c r="C225" s="277">
        <v>80.894813024707673</v>
      </c>
      <c r="D225" s="278">
        <v>81.000700659123041</v>
      </c>
      <c r="E225" s="278">
        <v>81.10497300154816</v>
      </c>
      <c r="F225" s="278">
        <v>81.486085413283988</v>
      </c>
      <c r="G225" s="278">
        <v>64.411043562536975</v>
      </c>
      <c r="H225" s="278">
        <v>65.055153998162339</v>
      </c>
      <c r="I225" s="281">
        <f>AVERAGE(J225,H225)</f>
        <v>73.270619705723163</v>
      </c>
      <c r="J225" s="282">
        <f t="shared" ref="J225" si="70">F225</f>
        <v>81.486085413283988</v>
      </c>
      <c r="K225" s="281">
        <f>AVERAGE(D227:F227)*J225</f>
        <v>81.684239420550327</v>
      </c>
      <c r="L225" s="282">
        <f>AVERAGE(D227:F227)*K225</f>
        <v>81.882875289356548</v>
      </c>
      <c r="N225" s="43" t="s">
        <v>223</v>
      </c>
      <c r="O225" s="50">
        <f>O224-1</f>
        <v>-6.7662155856276218E-2</v>
      </c>
      <c r="P225" s="44">
        <f t="shared" ref="P225:T225" si="71">P224-1</f>
        <v>-0.1013711151736747</v>
      </c>
      <c r="Q225" s="44">
        <f t="shared" si="71"/>
        <v>-0.13802199586055763</v>
      </c>
      <c r="R225" s="44">
        <f t="shared" si="71"/>
        <v>-9.7841789607319374E-2</v>
      </c>
      <c r="S225" s="44">
        <f t="shared" si="71"/>
        <v>-7.9679292231130794E-2</v>
      </c>
      <c r="T225" s="45">
        <f t="shared" si="71"/>
        <v>-0.10425534182341356</v>
      </c>
    </row>
    <row r="226" spans="2:20" x14ac:dyDescent="0.3">
      <c r="B226" s="245" t="s">
        <v>204</v>
      </c>
      <c r="C226" s="279">
        <f>C225</f>
        <v>80.894813024707673</v>
      </c>
      <c r="D226" s="169">
        <f t="shared" ref="D226" si="72">D225</f>
        <v>81.000700659123041</v>
      </c>
      <c r="E226" s="169">
        <f t="shared" ref="E226" si="73">E225</f>
        <v>81.10497300154816</v>
      </c>
      <c r="F226" s="169">
        <f t="shared" ref="F226" si="74">F225</f>
        <v>81.486085413283988</v>
      </c>
      <c r="G226" s="169">
        <f t="shared" ref="G226" si="75">G225</f>
        <v>64.411043562536975</v>
      </c>
      <c r="H226" s="280">
        <f t="shared" ref="H226" si="76">H225</f>
        <v>65.055153998162339</v>
      </c>
      <c r="I226" s="283">
        <f>I225+0.13*(($C$169*$C$172/$H$172)+($D$169*$D$172/$H$172))</f>
        <v>75.253823525378479</v>
      </c>
      <c r="J226" s="284">
        <f>J225+0.13*(($C$169*$C$172/$H$172)+($D$169*$D$172/$H$172))</f>
        <v>83.469289232939303</v>
      </c>
      <c r="K226" s="283">
        <f>J226*1.1</f>
        <v>91.816218156233248</v>
      </c>
      <c r="L226" s="284">
        <f>K226*J227</f>
        <v>94.050836172673911</v>
      </c>
    </row>
    <row r="227" spans="2:20" x14ac:dyDescent="0.3">
      <c r="B227" s="261" t="s">
        <v>190</v>
      </c>
      <c r="C227" s="262"/>
      <c r="D227" s="263">
        <f>D225/C225</f>
        <v>1.0013089545603255</v>
      </c>
      <c r="E227" s="263">
        <f t="shared" ref="E227" si="77">E225/D225</f>
        <v>1.0012873017341408</v>
      </c>
      <c r="F227" s="263">
        <f t="shared" ref="F227" si="78">F225/E225</f>
        <v>1.0046990017705641</v>
      </c>
      <c r="G227" s="263"/>
      <c r="H227" s="263"/>
      <c r="I227" s="264"/>
      <c r="J227" s="265">
        <f>J226/F226</f>
        <v>1.0243379444428682</v>
      </c>
      <c r="K227" s="264"/>
      <c r="L227" s="266"/>
    </row>
    <row r="228" spans="2:20" x14ac:dyDescent="0.3">
      <c r="B228" s="267" t="s">
        <v>195</v>
      </c>
      <c r="C228" s="277">
        <v>90</v>
      </c>
      <c r="D228" s="278">
        <v>87</v>
      </c>
      <c r="E228" s="278">
        <v>90</v>
      </c>
      <c r="F228" s="278">
        <v>92</v>
      </c>
      <c r="G228" s="278">
        <v>73</v>
      </c>
      <c r="H228" s="278">
        <v>73.73</v>
      </c>
      <c r="I228" s="281">
        <f>AVERAGE(J228,H228)</f>
        <v>82.865000000000009</v>
      </c>
      <c r="J228" s="282">
        <f>F228</f>
        <v>92</v>
      </c>
      <c r="K228" s="281">
        <f>AVERAGE(D230:F230)*J228</f>
        <v>92.716730523627078</v>
      </c>
      <c r="L228" s="282">
        <f>AVERAGE(D230:F230)*K228</f>
        <v>93.439044771640013</v>
      </c>
    </row>
    <row r="229" spans="2:20" x14ac:dyDescent="0.3">
      <c r="B229" s="204" t="s">
        <v>201</v>
      </c>
      <c r="C229" s="279">
        <f>C228</f>
        <v>90</v>
      </c>
      <c r="D229" s="169">
        <f t="shared" ref="D229" si="79">D228</f>
        <v>87</v>
      </c>
      <c r="E229" s="169">
        <f t="shared" ref="E229" si="80">E228</f>
        <v>90</v>
      </c>
      <c r="F229" s="169">
        <f t="shared" ref="F229" si="81">F228</f>
        <v>92</v>
      </c>
      <c r="G229" s="169">
        <f t="shared" ref="G229" si="82">G228</f>
        <v>73</v>
      </c>
      <c r="H229" s="280">
        <f t="shared" ref="H229" si="83">H228</f>
        <v>73.73</v>
      </c>
      <c r="I229" s="283">
        <f>I228+(I226-I225)+(I223-I222)</f>
        <v>86.589117349276506</v>
      </c>
      <c r="J229" s="284">
        <f>J228+(J226-J225)+(J223-J222)</f>
        <v>95.724117349276497</v>
      </c>
      <c r="K229" s="283">
        <f>(K226*$E$18+K223*$C$18)/($C$18+$E$18)</f>
        <v>96.032682268990754</v>
      </c>
      <c r="L229" s="284">
        <f>(L226*$E$18+L223*$C$18)/($C$18+$E$18)</f>
        <v>98.100626168121011</v>
      </c>
    </row>
    <row r="230" spans="2:20" x14ac:dyDescent="0.3">
      <c r="B230" s="249" t="s">
        <v>190</v>
      </c>
      <c r="C230" s="250"/>
      <c r="D230" s="251">
        <f>D228/C228</f>
        <v>0.96666666666666667</v>
      </c>
      <c r="E230" s="251">
        <f>E228/D228</f>
        <v>1.0344827586206897</v>
      </c>
      <c r="F230" s="251">
        <f>F228/E228</f>
        <v>1.0222222222222221</v>
      </c>
      <c r="G230" s="251"/>
      <c r="H230" s="251"/>
      <c r="I230" s="252"/>
      <c r="J230" s="253"/>
      <c r="K230" s="252"/>
      <c r="L230" s="254"/>
    </row>
    <row r="231" spans="2:20" x14ac:dyDescent="0.3">
      <c r="B231" s="232" t="s">
        <v>192</v>
      </c>
      <c r="C231" s="285">
        <f>AVERAGE(L69:L70)</f>
        <v>96.531531531531527</v>
      </c>
      <c r="D231" s="286">
        <f t="shared" ref="D231:H231" si="84">AVERAGE(M69:M70)</f>
        <v>96.814159292035413</v>
      </c>
      <c r="E231" s="286">
        <f t="shared" si="84"/>
        <v>104.41101694915254</v>
      </c>
      <c r="F231" s="286">
        <f t="shared" si="84"/>
        <v>101.97767857142856</v>
      </c>
      <c r="G231" s="286">
        <f t="shared" si="84"/>
        <v>79.320175438596493</v>
      </c>
      <c r="H231" s="286">
        <f t="shared" si="84"/>
        <v>82.311403508771946</v>
      </c>
      <c r="I231" s="287">
        <f>AVERAGE(J231,H231)</f>
        <v>92.14454104010025</v>
      </c>
      <c r="J231" s="288">
        <f>F231</f>
        <v>101.97767857142856</v>
      </c>
      <c r="K231" s="287">
        <f>J231*D232</f>
        <v>102.2762517159623</v>
      </c>
      <c r="L231" s="288">
        <f>K231*D232</f>
        <v>102.57569903143116</v>
      </c>
    </row>
    <row r="232" spans="2:20" x14ac:dyDescent="0.3">
      <c r="B232" s="249" t="s">
        <v>190</v>
      </c>
      <c r="C232" s="250"/>
      <c r="D232" s="251">
        <f>D231/C231</f>
        <v>1.0029278284102596</v>
      </c>
      <c r="E232" s="251">
        <f>E231/D231</f>
        <v>1.0784684566045919</v>
      </c>
      <c r="F232" s="251">
        <f>F231/E231</f>
        <v>0.97669462046415079</v>
      </c>
      <c r="G232" s="251"/>
      <c r="H232" s="251"/>
      <c r="I232" s="268"/>
      <c r="J232" s="253"/>
      <c r="K232" s="268"/>
      <c r="L232" s="253"/>
    </row>
    <row r="233" spans="2:20" x14ac:dyDescent="0.3">
      <c r="B233" s="270" t="s">
        <v>202</v>
      </c>
      <c r="C233" s="271">
        <f>C228/C231</f>
        <v>0.93233784414372378</v>
      </c>
      <c r="D233" s="272">
        <f>D228/D231</f>
        <v>0.8986288848263253</v>
      </c>
      <c r="E233" s="272">
        <f t="shared" ref="E233:G233" si="85">E228/E231</f>
        <v>0.86197800413944237</v>
      </c>
      <c r="F233" s="272">
        <f t="shared" si="85"/>
        <v>0.90215821039268063</v>
      </c>
      <c r="G233" s="272">
        <f t="shared" si="85"/>
        <v>0.92032070776886921</v>
      </c>
      <c r="H233" s="272">
        <f>H228/H231</f>
        <v>0.89574465817658644</v>
      </c>
      <c r="I233" s="271">
        <f>I228/I231</f>
        <v>0.89929364305952875</v>
      </c>
      <c r="J233" s="272">
        <f>J228/J231</f>
        <v>0.90215821039268063</v>
      </c>
      <c r="K233" s="271">
        <f>K228/K231</f>
        <v>0.90653234712899367</v>
      </c>
      <c r="L233" s="273">
        <f>L228/L231</f>
        <v>0.91092769197710755</v>
      </c>
    </row>
    <row r="234" spans="2:20" ht="15" thickBot="1" x14ac:dyDescent="0.35">
      <c r="B234" s="269" t="s">
        <v>203</v>
      </c>
      <c r="C234" s="274">
        <f>C229/C231</f>
        <v>0.93233784414372378</v>
      </c>
      <c r="D234" s="275">
        <f>D229/D231</f>
        <v>0.8986288848263253</v>
      </c>
      <c r="E234" s="275">
        <f t="shared" ref="E234:G234" si="86">E229/E231</f>
        <v>0.86197800413944237</v>
      </c>
      <c r="F234" s="275">
        <f t="shared" si="86"/>
        <v>0.90215821039268063</v>
      </c>
      <c r="G234" s="275">
        <f t="shared" si="86"/>
        <v>0.92032070776886921</v>
      </c>
      <c r="H234" s="275">
        <f>H229/H231</f>
        <v>0.89574465817658644</v>
      </c>
      <c r="I234" s="274">
        <f>I229/I231</f>
        <v>0.93970968189633619</v>
      </c>
      <c r="J234" s="275">
        <f>J229/J231</f>
        <v>0.93867715651350259</v>
      </c>
      <c r="K234" s="274">
        <f>K229/K231</f>
        <v>0.93895386913170276</v>
      </c>
      <c r="L234" s="276">
        <f>L229/L231</f>
        <v>0.95637297229688978</v>
      </c>
    </row>
    <row r="236" spans="2:20" ht="15" thickBot="1" x14ac:dyDescent="0.35">
      <c r="B236" s="30" t="s">
        <v>206</v>
      </c>
      <c r="C236" s="31"/>
      <c r="D236" s="31"/>
      <c r="E236" s="31"/>
      <c r="F236" s="31"/>
      <c r="G236" s="31"/>
      <c r="H236" s="31"/>
      <c r="I236" s="31"/>
      <c r="J236" s="121"/>
      <c r="K236" s="121"/>
      <c r="L236" s="122"/>
      <c r="N236" s="309" t="s">
        <v>206</v>
      </c>
      <c r="O236" s="310"/>
      <c r="P236" s="310"/>
      <c r="Q236" s="310"/>
      <c r="R236" s="310"/>
      <c r="S236" s="310"/>
      <c r="T236" s="311"/>
    </row>
    <row r="237" spans="2:20" x14ac:dyDescent="0.3">
      <c r="B237" s="137"/>
      <c r="C237" s="235">
        <v>2016</v>
      </c>
      <c r="D237" s="236">
        <v>2017</v>
      </c>
      <c r="E237" s="236">
        <v>2018</v>
      </c>
      <c r="F237" s="236">
        <v>2019</v>
      </c>
      <c r="G237" s="236">
        <v>2020</v>
      </c>
      <c r="H237" s="236">
        <v>2021</v>
      </c>
      <c r="I237" s="235">
        <v>2022</v>
      </c>
      <c r="J237" s="239" t="s">
        <v>189</v>
      </c>
      <c r="K237" s="243" t="s">
        <v>241</v>
      </c>
      <c r="L237" s="239">
        <v>2025</v>
      </c>
      <c r="N237" s="137"/>
      <c r="O237" s="158">
        <v>2016</v>
      </c>
      <c r="P237" s="158">
        <v>2017</v>
      </c>
      <c r="Q237" s="158">
        <v>2018</v>
      </c>
      <c r="R237" s="158">
        <v>2019</v>
      </c>
      <c r="S237" s="158">
        <v>2020</v>
      </c>
      <c r="T237" s="139" t="s">
        <v>216</v>
      </c>
    </row>
    <row r="238" spans="2:20" x14ac:dyDescent="0.3">
      <c r="B238" s="255" t="s">
        <v>191</v>
      </c>
      <c r="C238" s="277">
        <v>58.124366328225314</v>
      </c>
      <c r="D238" s="278">
        <v>58.578491245257425</v>
      </c>
      <c r="E238" s="278">
        <v>62.58933431493886</v>
      </c>
      <c r="F238" s="278">
        <v>68.463854985174478</v>
      </c>
      <c r="G238" s="278">
        <v>22.079469469266375</v>
      </c>
      <c r="H238" s="278">
        <v>25.832979279041655</v>
      </c>
      <c r="I238" s="281">
        <f>AVERAGE(J238,H238)</f>
        <v>47.148417132108065</v>
      </c>
      <c r="J238" s="282">
        <f>F238</f>
        <v>68.463854985174478</v>
      </c>
      <c r="K238" s="281">
        <f>AVERAGE(D240:F240)*J238</f>
        <v>72.346684706388729</v>
      </c>
      <c r="L238" s="282">
        <f>AVERAGE(D240:F240)*K238</f>
        <v>76.449723567845069</v>
      </c>
      <c r="N238" s="297" t="s">
        <v>217</v>
      </c>
      <c r="O238" s="300">
        <v>59</v>
      </c>
      <c r="P238" s="286">
        <v>60</v>
      </c>
      <c r="Q238" s="286">
        <v>62</v>
      </c>
      <c r="R238" s="286">
        <v>64</v>
      </c>
      <c r="S238" s="286">
        <v>24</v>
      </c>
      <c r="T238" s="301">
        <v>27.119999999999997</v>
      </c>
    </row>
    <row r="239" spans="2:20" x14ac:dyDescent="0.3">
      <c r="B239" s="245" t="s">
        <v>196</v>
      </c>
      <c r="C239" s="279">
        <f>C238</f>
        <v>58.124366328225314</v>
      </c>
      <c r="D239" s="169">
        <f t="shared" ref="D239" si="87">D238</f>
        <v>58.578491245257425</v>
      </c>
      <c r="E239" s="169">
        <f t="shared" ref="E239" si="88">E238</f>
        <v>62.58933431493886</v>
      </c>
      <c r="F239" s="169">
        <f t="shared" ref="F239" si="89">F238</f>
        <v>68.463854985174478</v>
      </c>
      <c r="G239" s="169">
        <f t="shared" ref="G239" si="90">G238</f>
        <v>22.079469469266375</v>
      </c>
      <c r="H239" s="280">
        <f t="shared" ref="H239" si="91">H238</f>
        <v>25.832979279041655</v>
      </c>
      <c r="I239" s="283">
        <f>I207*I223</f>
        <v>48.401822578685042</v>
      </c>
      <c r="J239" s="284">
        <f>J207*J223</f>
        <v>67.203467251405399</v>
      </c>
      <c r="K239" s="283">
        <f>K207*K223</f>
        <v>77.026027187262272</v>
      </c>
      <c r="L239" s="284">
        <f>L207*L223</f>
        <v>81.842413164764523</v>
      </c>
      <c r="N239" s="204" t="s">
        <v>215</v>
      </c>
      <c r="O239" s="299">
        <v>67.27927927927928</v>
      </c>
      <c r="P239" s="295">
        <v>69.168141592920364</v>
      </c>
      <c r="Q239" s="295">
        <v>74.766949152542381</v>
      </c>
      <c r="R239" s="295">
        <v>72.361607142857139</v>
      </c>
      <c r="S239" s="295">
        <v>30.557017543859651</v>
      </c>
      <c r="T239" s="298">
        <v>31.676842105263162</v>
      </c>
    </row>
    <row r="240" spans="2:20" x14ac:dyDescent="0.3">
      <c r="B240" s="249" t="s">
        <v>190</v>
      </c>
      <c r="C240" s="250"/>
      <c r="D240" s="251">
        <f>D238/C238</f>
        <v>1.0078129869746484</v>
      </c>
      <c r="E240" s="251">
        <f>E238/D238</f>
        <v>1.0684695522950356</v>
      </c>
      <c r="F240" s="251">
        <f>F238/E238</f>
        <v>1.0938581746320553</v>
      </c>
      <c r="G240" s="251"/>
      <c r="H240" s="251"/>
      <c r="I240" s="252"/>
      <c r="J240" s="253"/>
      <c r="K240" s="252"/>
      <c r="L240" s="254"/>
      <c r="N240" s="303" t="s">
        <v>218</v>
      </c>
      <c r="O240" s="305">
        <v>0.87694161756829137</v>
      </c>
      <c r="P240" s="302">
        <v>0.86745138178096204</v>
      </c>
      <c r="Q240" s="302">
        <v>0.82924341173136862</v>
      </c>
      <c r="R240" s="302">
        <v>0.88444691220926652</v>
      </c>
      <c r="S240" s="302">
        <v>0.78541696569542119</v>
      </c>
      <c r="T240" s="304">
        <v>0.85614594756255591</v>
      </c>
    </row>
    <row r="241" spans="2:20" x14ac:dyDescent="0.3">
      <c r="B241" s="260" t="s">
        <v>194</v>
      </c>
      <c r="C241" s="277">
        <v>54.883220682450379</v>
      </c>
      <c r="D241" s="278">
        <v>56.609611197120167</v>
      </c>
      <c r="E241" s="278">
        <v>56.264333094186206</v>
      </c>
      <c r="F241" s="278">
        <v>56.334386419799706</v>
      </c>
      <c r="G241" s="278">
        <v>25.009977050267047</v>
      </c>
      <c r="H241" s="278">
        <v>28.261274066801761</v>
      </c>
      <c r="I241" s="281">
        <f>AVERAGE(J241,H241)</f>
        <v>42.297830243300737</v>
      </c>
      <c r="J241" s="282">
        <f t="shared" ref="J241" si="92">F241</f>
        <v>56.334386419799706</v>
      </c>
      <c r="K241" s="281">
        <f>AVERAGE(D243:F243)*J241</f>
        <v>56.833912778971417</v>
      </c>
      <c r="L241" s="282">
        <f>AVERAGE(D243:F243)*K241</f>
        <v>57.33786852132036</v>
      </c>
      <c r="N241" s="43" t="s">
        <v>219</v>
      </c>
      <c r="O241" s="312">
        <f>O242</f>
        <v>-0.12305838243170863</v>
      </c>
      <c r="P241" s="313">
        <f t="shared" ref="P241:T241" si="93">P242</f>
        <v>-0.13254861821903796</v>
      </c>
      <c r="Q241" s="313">
        <f t="shared" si="93"/>
        <v>-0.17075658826863138</v>
      </c>
      <c r="R241" s="313">
        <f t="shared" si="93"/>
        <v>-0.11555308779073348</v>
      </c>
      <c r="S241" s="313">
        <f t="shared" si="93"/>
        <v>-0.21458303430457881</v>
      </c>
      <c r="T241" s="314">
        <f t="shared" si="93"/>
        <v>-0.14385405243744409</v>
      </c>
    </row>
    <row r="242" spans="2:20" x14ac:dyDescent="0.3">
      <c r="B242" s="245" t="s">
        <v>204</v>
      </c>
      <c r="C242" s="279">
        <f>C241</f>
        <v>54.883220682450379</v>
      </c>
      <c r="D242" s="169">
        <f t="shared" ref="D242" si="94">D241</f>
        <v>56.609611197120167</v>
      </c>
      <c r="E242" s="169">
        <f t="shared" ref="E242" si="95">E241</f>
        <v>56.264333094186206</v>
      </c>
      <c r="F242" s="169">
        <f t="shared" ref="F242" si="96">F241</f>
        <v>56.334386419799706</v>
      </c>
      <c r="G242" s="169">
        <f t="shared" ref="G242" si="97">G241</f>
        <v>25.009977050267047</v>
      </c>
      <c r="H242" s="280">
        <f t="shared" ref="H242" si="98">H241</f>
        <v>28.261274066801761</v>
      </c>
      <c r="I242" s="283">
        <f>I210*I226</f>
        <v>45.712279332597625</v>
      </c>
      <c r="J242" s="284">
        <f>J210*J226</f>
        <v>60.692641902793127</v>
      </c>
      <c r="K242" s="283">
        <f>K210*K226</f>
        <v>69.643919976057646</v>
      </c>
      <c r="L242" s="284">
        <f>L210*L226</f>
        <v>74.41850627419565</v>
      </c>
      <c r="N242" s="43" t="s">
        <v>219</v>
      </c>
      <c r="O242" s="306">
        <v>-0.12305838243170863</v>
      </c>
      <c r="P242" s="307">
        <v>-0.13254861821903796</v>
      </c>
      <c r="Q242" s="307">
        <v>-0.17075658826863138</v>
      </c>
      <c r="R242" s="307">
        <v>-0.11555308779073348</v>
      </c>
      <c r="S242" s="307">
        <v>-0.21458303430457881</v>
      </c>
      <c r="T242" s="308">
        <v>-0.14385405243744409</v>
      </c>
    </row>
    <row r="243" spans="2:20" x14ac:dyDescent="0.3">
      <c r="B243" s="261" t="s">
        <v>190</v>
      </c>
      <c r="C243" s="262"/>
      <c r="D243" s="263">
        <f>D241/C241</f>
        <v>1.0314557071032426</v>
      </c>
      <c r="E243" s="263">
        <f t="shared" ref="E243" si="99">E241/D241</f>
        <v>0.99390071587434736</v>
      </c>
      <c r="F243" s="263">
        <f t="shared" ref="F243" si="100">F241/E241</f>
        <v>1.0012450751970388</v>
      </c>
      <c r="G243" s="263"/>
      <c r="H243" s="263"/>
      <c r="I243" s="264"/>
      <c r="J243" s="265"/>
      <c r="K243" s="264"/>
      <c r="L243" s="266"/>
    </row>
    <row r="244" spans="2:20" x14ac:dyDescent="0.3">
      <c r="B244" s="267" t="s">
        <v>195</v>
      </c>
      <c r="C244" s="277">
        <v>59</v>
      </c>
      <c r="D244" s="278">
        <v>60</v>
      </c>
      <c r="E244" s="278">
        <v>62</v>
      </c>
      <c r="F244" s="278">
        <v>64</v>
      </c>
      <c r="G244" s="278">
        <v>24</v>
      </c>
      <c r="H244" s="278">
        <v>27.119999999999997</v>
      </c>
      <c r="I244" s="281">
        <f>AVERAGE(J244,H244)</f>
        <v>45.56</v>
      </c>
      <c r="J244" s="282">
        <f>F244</f>
        <v>64</v>
      </c>
      <c r="K244" s="281">
        <f>AVERAGE(D246:F246)*J244</f>
        <v>65.760865075025819</v>
      </c>
      <c r="L244" s="282">
        <f>AVERAGE(D246:F246)*K244</f>
        <v>67.570177740871102</v>
      </c>
    </row>
    <row r="245" spans="2:20" x14ac:dyDescent="0.3">
      <c r="B245" s="204" t="s">
        <v>201</v>
      </c>
      <c r="C245" s="279">
        <f>C244</f>
        <v>59</v>
      </c>
      <c r="D245" s="169">
        <f t="shared" ref="D245" si="101">D244</f>
        <v>60</v>
      </c>
      <c r="E245" s="169">
        <f t="shared" ref="E245" si="102">E244</f>
        <v>62</v>
      </c>
      <c r="F245" s="169">
        <f t="shared" ref="F245" si="103">F244</f>
        <v>64</v>
      </c>
      <c r="G245" s="169">
        <f t="shared" ref="G245" si="104">G244</f>
        <v>24</v>
      </c>
      <c r="H245" s="280">
        <f t="shared" ref="H245" si="105">H244</f>
        <v>27.119999999999997</v>
      </c>
      <c r="I245" s="283">
        <f>I213*I229</f>
        <v>50.236888172838256</v>
      </c>
      <c r="J245" s="284">
        <f>J213*J229</f>
        <v>70.560229802283658</v>
      </c>
      <c r="K245" s="283">
        <f>K213*K229</f>
        <v>73.8003047451447</v>
      </c>
      <c r="L245" s="284">
        <f>L213*L229</f>
        <v>78.598000872140645</v>
      </c>
    </row>
    <row r="246" spans="2:20" x14ac:dyDescent="0.3">
      <c r="B246" s="249" t="s">
        <v>190</v>
      </c>
      <c r="C246" s="250"/>
      <c r="D246" s="251">
        <f>D244/C244</f>
        <v>1.0169491525423728</v>
      </c>
      <c r="E246" s="251">
        <f>E244/D244</f>
        <v>1.0333333333333334</v>
      </c>
      <c r="F246" s="251">
        <f>F244/E244</f>
        <v>1.032258064516129</v>
      </c>
      <c r="G246" s="251">
        <f>G244/F244-1</f>
        <v>-0.625</v>
      </c>
      <c r="H246" s="251"/>
      <c r="I246" s="252"/>
      <c r="J246" s="253"/>
      <c r="K246" s="252"/>
      <c r="L246" s="254"/>
    </row>
    <row r="247" spans="2:20" x14ac:dyDescent="0.3">
      <c r="B247" s="232" t="s">
        <v>192</v>
      </c>
      <c r="C247" s="285">
        <f t="shared" ref="C247:H247" si="106">AVERAGE(L74:L75)</f>
        <v>67.27927927927928</v>
      </c>
      <c r="D247" s="286">
        <f t="shared" si="106"/>
        <v>69.168141592920364</v>
      </c>
      <c r="E247" s="286">
        <f t="shared" si="106"/>
        <v>74.766949152542381</v>
      </c>
      <c r="F247" s="286">
        <f t="shared" si="106"/>
        <v>72.361607142857139</v>
      </c>
      <c r="G247" s="286">
        <f t="shared" si="106"/>
        <v>30.557017543859651</v>
      </c>
      <c r="H247" s="286">
        <f t="shared" si="106"/>
        <v>31.676842105263162</v>
      </c>
      <c r="I247" s="287">
        <f>AVERAGE(J247,H247)</f>
        <v>52.019224624060151</v>
      </c>
      <c r="J247" s="288">
        <f>F247</f>
        <v>72.361607142857139</v>
      </c>
      <c r="K247" s="287">
        <f>J247*D248</f>
        <v>74.393155550492054</v>
      </c>
      <c r="L247" s="288">
        <f>K247*D248</f>
        <v>76.481739575431817</v>
      </c>
    </row>
    <row r="248" spans="2:20" x14ac:dyDescent="0.3">
      <c r="B248" s="249" t="s">
        <v>190</v>
      </c>
      <c r="C248" s="250"/>
      <c r="D248" s="251">
        <f>D247/C247</f>
        <v>1.0280749486896306</v>
      </c>
      <c r="E248" s="251">
        <f>E247/D247</f>
        <v>1.0809448892319968</v>
      </c>
      <c r="F248" s="251">
        <f>F247/E247</f>
        <v>0.96782880621786815</v>
      </c>
      <c r="G248" s="251">
        <f>G247/F247-1</f>
        <v>-0.57771781542201484</v>
      </c>
      <c r="H248" s="251"/>
      <c r="I248" s="268"/>
      <c r="J248" s="253"/>
      <c r="K248" s="268"/>
      <c r="L248" s="253"/>
    </row>
    <row r="249" spans="2:20" x14ac:dyDescent="0.3">
      <c r="B249" s="270" t="s">
        <v>202</v>
      </c>
      <c r="C249" s="271">
        <f>C244/C247</f>
        <v>0.87694161756829137</v>
      </c>
      <c r="D249" s="272">
        <f>D244/D247</f>
        <v>0.86745138178096204</v>
      </c>
      <c r="E249" s="272">
        <f t="shared" ref="E249:G249" si="107">E244/E247</f>
        <v>0.82924341173136862</v>
      </c>
      <c r="F249" s="272">
        <f t="shared" si="107"/>
        <v>0.88444691220926652</v>
      </c>
      <c r="G249" s="272">
        <f t="shared" si="107"/>
        <v>0.78541696569542119</v>
      </c>
      <c r="H249" s="272">
        <f>H244/H247</f>
        <v>0.85614594756255591</v>
      </c>
      <c r="I249" s="271">
        <f>I244/I247</f>
        <v>0.87583004801127695</v>
      </c>
      <c r="J249" s="272">
        <f>J244/J247</f>
        <v>0.88444691220926652</v>
      </c>
      <c r="K249" s="271">
        <f>K244/K247</f>
        <v>0.88396391561039056</v>
      </c>
      <c r="L249" s="273">
        <f>L244/L247</f>
        <v>0.88348118277603394</v>
      </c>
    </row>
    <row r="250" spans="2:20" ht="15" thickBot="1" x14ac:dyDescent="0.35">
      <c r="B250" s="269" t="s">
        <v>203</v>
      </c>
      <c r="C250" s="274">
        <f>C245/C247</f>
        <v>0.87694161756829137</v>
      </c>
      <c r="D250" s="275">
        <f>D245/D247</f>
        <v>0.86745138178096204</v>
      </c>
      <c r="E250" s="275">
        <f t="shared" ref="E250:G250" si="108">E245/E247</f>
        <v>0.82924341173136862</v>
      </c>
      <c r="F250" s="275">
        <f t="shared" si="108"/>
        <v>0.88444691220926652</v>
      </c>
      <c r="G250" s="275">
        <f t="shared" si="108"/>
        <v>0.78541696569542119</v>
      </c>
      <c r="H250" s="275">
        <f>H245/H247</f>
        <v>0.85614594756255591</v>
      </c>
      <c r="I250" s="274">
        <f>I245/I247</f>
        <v>0.96573696620619143</v>
      </c>
      <c r="J250" s="275">
        <f>J245/J247</f>
        <v>0.97510589645946943</v>
      </c>
      <c r="K250" s="274">
        <f>K245/K247</f>
        <v>0.9920308420719568</v>
      </c>
      <c r="L250" s="276">
        <f>L245/L247</f>
        <v>1.0276701511819251</v>
      </c>
    </row>
    <row r="251" spans="2:20" x14ac:dyDescent="0.3">
      <c r="B251" s="24" t="s">
        <v>87</v>
      </c>
      <c r="C251" s="5" t="s">
        <v>193</v>
      </c>
    </row>
    <row r="252" spans="2:20" x14ac:dyDescent="0.3">
      <c r="C252" s="5" t="s">
        <v>199</v>
      </c>
    </row>
    <row r="253" spans="2:20" x14ac:dyDescent="0.3">
      <c r="C253" s="5" t="s">
        <v>205</v>
      </c>
    </row>
    <row r="254" spans="2:20" x14ac:dyDescent="0.3">
      <c r="C254" s="355" t="s">
        <v>242</v>
      </c>
    </row>
    <row r="256" spans="2:20" ht="15" thickBot="1" x14ac:dyDescent="0.35">
      <c r="B256" s="321" t="s">
        <v>206</v>
      </c>
      <c r="C256" s="322"/>
      <c r="D256" s="322"/>
      <c r="E256" s="322"/>
      <c r="F256" s="322"/>
      <c r="G256" s="322"/>
      <c r="H256" s="322"/>
      <c r="I256" s="322"/>
      <c r="J256" s="350"/>
      <c r="K256" s="350"/>
      <c r="L256" s="340"/>
    </row>
    <row r="257" spans="2:12" x14ac:dyDescent="0.3">
      <c r="B257" s="137"/>
      <c r="C257" s="235">
        <v>2016</v>
      </c>
      <c r="D257" s="236">
        <v>2017</v>
      </c>
      <c r="E257" s="236">
        <v>2018</v>
      </c>
      <c r="F257" s="236">
        <v>2019</v>
      </c>
      <c r="G257" s="236">
        <v>2020</v>
      </c>
      <c r="H257" s="236">
        <v>2021</v>
      </c>
      <c r="I257" s="235">
        <v>2022</v>
      </c>
      <c r="J257" s="239" t="s">
        <v>189</v>
      </c>
      <c r="K257" s="243">
        <v>2024</v>
      </c>
      <c r="L257" s="239">
        <v>2025</v>
      </c>
    </row>
    <row r="258" spans="2:12" x14ac:dyDescent="0.3">
      <c r="B258" s="267" t="s">
        <v>236</v>
      </c>
      <c r="C258" s="277">
        <v>59</v>
      </c>
      <c r="D258" s="278">
        <v>60</v>
      </c>
      <c r="E258" s="278">
        <v>62</v>
      </c>
      <c r="F258" s="278">
        <v>64</v>
      </c>
      <c r="G258" s="278">
        <v>24</v>
      </c>
      <c r="H258" s="278">
        <v>27.119999999999997</v>
      </c>
      <c r="I258" s="281"/>
      <c r="J258" s="282"/>
      <c r="K258" s="281"/>
      <c r="L258" s="282"/>
    </row>
    <row r="259" spans="2:12" x14ac:dyDescent="0.3">
      <c r="B259" s="351" t="s">
        <v>235</v>
      </c>
      <c r="C259" s="352"/>
      <c r="D259" s="294"/>
      <c r="E259" s="294"/>
      <c r="F259" s="294"/>
      <c r="G259" s="294"/>
      <c r="H259" s="278">
        <v>27.119999999999997</v>
      </c>
      <c r="I259" s="281">
        <v>45.56</v>
      </c>
      <c r="J259" s="282">
        <v>64</v>
      </c>
      <c r="K259" s="281">
        <v>65.760865075025819</v>
      </c>
      <c r="L259" s="282">
        <v>67.570177740871102</v>
      </c>
    </row>
    <row r="260" spans="2:12" x14ac:dyDescent="0.3">
      <c r="B260" s="204" t="s">
        <v>237</v>
      </c>
      <c r="C260" s="279"/>
      <c r="D260" s="169"/>
      <c r="E260" s="169"/>
      <c r="F260" s="169"/>
      <c r="G260" s="169"/>
      <c r="H260" s="278">
        <v>27.119999999999997</v>
      </c>
      <c r="I260" s="283">
        <v>50.236888172838256</v>
      </c>
      <c r="J260" s="284">
        <v>70.560229802283658</v>
      </c>
      <c r="K260" s="283">
        <v>73.8003047451447</v>
      </c>
      <c r="L260" s="284">
        <v>78.598000872140645</v>
      </c>
    </row>
    <row r="261" spans="2:12" x14ac:dyDescent="0.3">
      <c r="B261" s="232" t="s">
        <v>215</v>
      </c>
      <c r="C261" s="285">
        <v>67.27927927927928</v>
      </c>
      <c r="D261" s="286">
        <v>69.168141592920364</v>
      </c>
      <c r="E261" s="286">
        <v>74.766949152542381</v>
      </c>
      <c r="F261" s="286">
        <v>72.361607142857139</v>
      </c>
      <c r="G261" s="286">
        <v>30.557017543859651</v>
      </c>
      <c r="H261" s="286">
        <v>31.676842105263162</v>
      </c>
      <c r="I261" s="287">
        <v>52.019224624060151</v>
      </c>
      <c r="J261" s="288">
        <v>72.361607142857139</v>
      </c>
      <c r="K261" s="287">
        <v>74.393155550492054</v>
      </c>
      <c r="L261" s="288">
        <v>76.481739575431817</v>
      </c>
    </row>
    <row r="262" spans="2:12" x14ac:dyDescent="0.3">
      <c r="B262" s="270" t="s">
        <v>202</v>
      </c>
      <c r="C262" s="271">
        <v>0.87694161756829137</v>
      </c>
      <c r="D262" s="272">
        <v>0.86745138178096204</v>
      </c>
      <c r="E262" s="272">
        <v>0.82924341173136862</v>
      </c>
      <c r="F262" s="272">
        <v>0.88444691220926652</v>
      </c>
      <c r="G262" s="272">
        <v>0.78541696569542119</v>
      </c>
      <c r="H262" s="272">
        <v>0.85614594756255591</v>
      </c>
      <c r="I262" s="271">
        <v>0.87583004801127695</v>
      </c>
      <c r="J262" s="272">
        <v>0.88444691220926652</v>
      </c>
      <c r="K262" s="271">
        <v>0.88396391561039056</v>
      </c>
      <c r="L262" s="273">
        <v>0.88348118277603394</v>
      </c>
    </row>
    <row r="263" spans="2:12" ht="15" thickBot="1" x14ac:dyDescent="0.35">
      <c r="B263" s="269" t="s">
        <v>203</v>
      </c>
      <c r="C263" s="274">
        <v>0.87694161756829137</v>
      </c>
      <c r="D263" s="275">
        <v>0.86745138178096204</v>
      </c>
      <c r="E263" s="275">
        <v>0.82924341173136862</v>
      </c>
      <c r="F263" s="275">
        <v>0.88444691220926652</v>
      </c>
      <c r="G263" s="275">
        <v>0.78541696569542119</v>
      </c>
      <c r="H263" s="275">
        <v>0.85614594756255591</v>
      </c>
      <c r="I263" s="274">
        <v>0.96573696620619143</v>
      </c>
      <c r="J263" s="275">
        <v>0.97510589645946943</v>
      </c>
      <c r="K263" s="274">
        <v>0.9920308420719568</v>
      </c>
      <c r="L263" s="276">
        <v>1.0276701511819251</v>
      </c>
    </row>
    <row r="264" spans="2:12" x14ac:dyDescent="0.3">
      <c r="B264" s="270" t="s">
        <v>238</v>
      </c>
      <c r="C264" s="354">
        <f>C262-1</f>
        <v>-0.12305838243170863</v>
      </c>
      <c r="D264" s="354">
        <f t="shared" ref="D264:L264" si="109">D262-1</f>
        <v>-0.13254861821903796</v>
      </c>
      <c r="E264" s="354">
        <f t="shared" si="109"/>
        <v>-0.17075658826863138</v>
      </c>
      <c r="F264" s="354">
        <f t="shared" si="109"/>
        <v>-0.11555308779073348</v>
      </c>
      <c r="G264" s="354">
        <f t="shared" si="109"/>
        <v>-0.21458303430457881</v>
      </c>
      <c r="H264" s="354">
        <f t="shared" si="109"/>
        <v>-0.14385405243744409</v>
      </c>
      <c r="I264" s="354">
        <f t="shared" si="109"/>
        <v>-0.12416995198872305</v>
      </c>
      <c r="J264" s="354">
        <f t="shared" si="109"/>
        <v>-0.11555308779073348</v>
      </c>
      <c r="K264" s="354">
        <f t="shared" si="109"/>
        <v>-0.11603608438960944</v>
      </c>
      <c r="L264" s="354">
        <f t="shared" si="109"/>
        <v>-0.11651881722396606</v>
      </c>
    </row>
    <row r="265" spans="2:12" x14ac:dyDescent="0.3">
      <c r="B265" s="269" t="s">
        <v>239</v>
      </c>
      <c r="C265" s="354"/>
      <c r="D265" s="354"/>
      <c r="E265" s="354"/>
      <c r="F265" s="354"/>
      <c r="G265" s="354"/>
      <c r="H265" s="354">
        <f t="shared" ref="H265:L265" si="110">H263-1</f>
        <v>-0.14385405243744409</v>
      </c>
      <c r="I265" s="354">
        <f t="shared" si="110"/>
        <v>-3.4263033793808573E-2</v>
      </c>
      <c r="J265" s="354">
        <f t="shared" si="110"/>
        <v>-2.4894103540530566E-2</v>
      </c>
      <c r="K265" s="354">
        <f t="shared" si="110"/>
        <v>-7.9691579280432023E-3</v>
      </c>
      <c r="L265" s="354">
        <f t="shared" si="110"/>
        <v>2.7670151181925062E-2</v>
      </c>
    </row>
    <row r="266" spans="2:12" x14ac:dyDescent="0.3">
      <c r="B266" s="353" t="s">
        <v>215</v>
      </c>
      <c r="C266" s="354">
        <v>0</v>
      </c>
      <c r="D266" s="354">
        <v>0</v>
      </c>
      <c r="E266" s="354">
        <v>0</v>
      </c>
      <c r="F266" s="354">
        <v>0</v>
      </c>
      <c r="G266" s="354">
        <v>0</v>
      </c>
      <c r="H266" s="354">
        <v>0</v>
      </c>
      <c r="I266" s="354">
        <v>0</v>
      </c>
      <c r="J266" s="354">
        <v>0</v>
      </c>
      <c r="K266" s="354">
        <v>0</v>
      </c>
      <c r="L266" s="354">
        <v>0</v>
      </c>
    </row>
    <row r="267" spans="2:12" x14ac:dyDescent="0.3">
      <c r="I267" s="354">
        <f>ABS(I263/I262-1)</f>
        <v>0.10265338395167367</v>
      </c>
      <c r="J267" s="354"/>
      <c r="K267" s="354"/>
      <c r="L267" s="354">
        <f t="shared" ref="L267" si="111">ABS(L263/L262-1)</f>
        <v>0.16320547762299498</v>
      </c>
    </row>
    <row r="270" spans="2:12" x14ac:dyDescent="0.3">
      <c r="D270" t="s">
        <v>240</v>
      </c>
      <c r="E270" s="293">
        <v>64</v>
      </c>
      <c r="G270" t="s">
        <v>240</v>
      </c>
      <c r="H270" s="293">
        <v>64</v>
      </c>
    </row>
    <row r="271" spans="2:12" x14ac:dyDescent="0.3">
      <c r="C271" t="s">
        <v>244</v>
      </c>
      <c r="D271" t="s">
        <v>243</v>
      </c>
      <c r="E271" s="293">
        <f>67.8-E270</f>
        <v>3.7999999999999972</v>
      </c>
      <c r="G271" s="356" t="s">
        <v>248</v>
      </c>
      <c r="H271" s="293">
        <f>67.8-H270</f>
        <v>3.7999999999999972</v>
      </c>
      <c r="I271" s="354">
        <f>H271/$H$270</f>
        <v>5.9374999999999956E-2</v>
      </c>
    </row>
    <row r="272" spans="2:12" x14ac:dyDescent="0.3">
      <c r="D272" t="s">
        <v>246</v>
      </c>
      <c r="E272" s="293">
        <f>69.3-E270-E271</f>
        <v>1.5</v>
      </c>
      <c r="G272" s="356" t="s">
        <v>249</v>
      </c>
      <c r="H272" s="293">
        <f>69.3-H270-H271</f>
        <v>1.5</v>
      </c>
      <c r="I272" s="354">
        <f t="shared" ref="I272:I273" si="112">H272/$H$270</f>
        <v>2.34375E-2</v>
      </c>
    </row>
    <row r="273" spans="4:9" x14ac:dyDescent="0.3">
      <c r="D273" t="s">
        <v>247</v>
      </c>
      <c r="E273" s="293">
        <f>69.1-E271-E270</f>
        <v>1.2999999999999972</v>
      </c>
      <c r="G273" s="356" t="s">
        <v>250</v>
      </c>
      <c r="H273" s="293">
        <f>69.1-H271-H270</f>
        <v>1.2999999999999972</v>
      </c>
      <c r="I273" s="354">
        <f t="shared" si="112"/>
        <v>2.0312499999999956E-2</v>
      </c>
    </row>
    <row r="274" spans="4:9" x14ac:dyDescent="0.3">
      <c r="D274" t="s">
        <v>12</v>
      </c>
      <c r="E274" s="293">
        <f>E270+E271+E272+E273</f>
        <v>70.599999999999994</v>
      </c>
      <c r="F274" s="293">
        <v>70.599999999999994</v>
      </c>
      <c r="G274" s="356" t="s">
        <v>12</v>
      </c>
      <c r="H274" s="293">
        <f>H270+H271+H272+H273</f>
        <v>70.599999999999994</v>
      </c>
    </row>
    <row r="275" spans="4:9" x14ac:dyDescent="0.3">
      <c r="F275" t="s">
        <v>245</v>
      </c>
    </row>
  </sheetData>
  <mergeCells count="1">
    <mergeCell ref="H142:H143"/>
  </mergeCells>
  <pageMargins left="0.7" right="0.7" top="0.75" bottom="0.75" header="0.3" footer="0.3"/>
  <pageSetup paperSize="9" orientation="portrait" horizontalDpi="360" verticalDpi="360" r:id="rId1"/>
  <ignoredErrors>
    <ignoredError sqref="C215 G215 I167 I169" formulaRange="1"/>
    <ignoredError sqref="D215:F215" formula="1" formulaRange="1"/>
  </ignoredErrors>
  <drawing r:id="rId2"/>
  <extLst>
    <ext xmlns:x14="http://schemas.microsoft.com/office/spreadsheetml/2009/9/main" uri="{78C0D931-6437-407d-A8EE-F0AAD7539E65}">
      <x14:conditionalFormattings>
        <x14:conditionalFormatting xmlns:xm="http://schemas.microsoft.com/office/excel/2006/main">
          <x14:cfRule type="iconSet" priority="12" id="{586C60E2-7C51-4188-84FF-366DF192136C}">
            <x14:iconSet iconSet="3Triangles" custom="1">
              <x14:cfvo type="percent">
                <xm:f>0</xm:f>
              </x14:cfvo>
              <x14:cfvo type="num">
                <xm:f>0.95</xm:f>
              </x14:cfvo>
              <x14:cfvo type="num">
                <xm:f>1</xm:f>
              </x14:cfvo>
              <x14:cfIcon iconSet="3Triangles" iconId="0"/>
              <x14:cfIcon iconSet="3Triangles" iconId="1"/>
              <x14:cfIcon iconSet="3Triangles" iconId="2"/>
            </x14:iconSet>
          </x14:cfRule>
          <xm:sqref>C110:G111</xm:sqref>
        </x14:conditionalFormatting>
        <x14:conditionalFormatting xmlns:xm="http://schemas.microsoft.com/office/excel/2006/main">
          <x14:cfRule type="iconSet" priority="11" id="{12B4F189-4730-48E3-80E5-189CC6F11EB1}">
            <x14:iconSet iconSet="3Triangles" custom="1">
              <x14:cfvo type="percent">
                <xm:f>0</xm:f>
              </x14:cfvo>
              <x14:cfvo type="num">
                <xm:f>0.95</xm:f>
              </x14:cfvo>
              <x14:cfvo type="num">
                <xm:f>1</xm:f>
              </x14:cfvo>
              <x14:cfIcon iconSet="3Triangles" iconId="0"/>
              <x14:cfIcon iconSet="3Triangles" iconId="1"/>
              <x14:cfIcon iconSet="3Triangles" iconId="2"/>
            </x14:iconSet>
          </x14:cfRule>
          <xm:sqref>C105:G106</xm:sqref>
        </x14:conditionalFormatting>
        <x14:conditionalFormatting xmlns:xm="http://schemas.microsoft.com/office/excel/2006/main">
          <x14:cfRule type="iconSet" priority="10" id="{CE4E2DEE-87A0-440C-A591-747E04B36779}">
            <x14:iconSet iconSet="3Triangles" custom="1">
              <x14:cfvo type="percent">
                <xm:f>0</xm:f>
              </x14:cfvo>
              <x14:cfvo type="num">
                <xm:f>0.95</xm:f>
              </x14:cfvo>
              <x14:cfvo type="num">
                <xm:f>1</xm:f>
              </x14:cfvo>
              <x14:cfIcon iconSet="3Triangles" iconId="0"/>
              <x14:cfIcon iconSet="3Triangles" iconId="1"/>
              <x14:cfIcon iconSet="3Triangles" iconId="2"/>
            </x14:iconSet>
          </x14:cfRule>
          <xm:sqref>C100:G101</xm:sqref>
        </x14:conditionalFormatting>
        <x14:conditionalFormatting xmlns:xm="http://schemas.microsoft.com/office/excel/2006/main">
          <x14:cfRule type="iconSet" priority="9" id="{8740E211-8632-4872-989C-F84390649E84}">
            <x14:iconSet iconSet="3Triangles">
              <x14:cfvo type="percent">
                <xm:f>0</xm:f>
              </x14:cfvo>
              <x14:cfvo type="num">
                <xm:f>0.95</xm:f>
              </x14:cfvo>
              <x14:cfvo type="num">
                <xm:f>1</xm:f>
              </x14:cfvo>
            </x14:iconSet>
          </x14:cfRule>
          <xm:sqref>C217:L218</xm:sqref>
        </x14:conditionalFormatting>
        <x14:conditionalFormatting xmlns:xm="http://schemas.microsoft.com/office/excel/2006/main">
          <x14:cfRule type="iconSet" priority="7" id="{D7B6678C-F791-4ECE-9E2D-9ED58CB9376A}">
            <x14:iconSet iconSet="3Triangles">
              <x14:cfvo type="percent">
                <xm:f>0</xm:f>
              </x14:cfvo>
              <x14:cfvo type="num">
                <xm:f>0.95</xm:f>
              </x14:cfvo>
              <x14:cfvo type="num">
                <xm:f>1</xm:f>
              </x14:cfvo>
            </x14:iconSet>
          </x14:cfRule>
          <xm:sqref>C233:L234</xm:sqref>
        </x14:conditionalFormatting>
        <x14:conditionalFormatting xmlns:xm="http://schemas.microsoft.com/office/excel/2006/main">
          <x14:cfRule type="iconSet" priority="6" id="{C64C2E4D-48EB-480E-9F73-D6015A9C0776}">
            <x14:iconSet iconSet="3Triangles">
              <x14:cfvo type="percent">
                <xm:f>0</xm:f>
              </x14:cfvo>
              <x14:cfvo type="num">
                <xm:f>0.95</xm:f>
              </x14:cfvo>
              <x14:cfvo type="num">
                <xm:f>1</xm:f>
              </x14:cfvo>
            </x14:iconSet>
          </x14:cfRule>
          <xm:sqref>C249:L250</xm:sqref>
        </x14:conditionalFormatting>
        <x14:conditionalFormatting xmlns:xm="http://schemas.microsoft.com/office/excel/2006/main">
          <x14:cfRule type="iconSet" priority="14" id="{AF7C7DE0-B07C-4D4D-BC02-1120E53741D8}">
            <x14:iconSet iconSet="3Triangles">
              <x14:cfvo type="percent">
                <xm:f>0</xm:f>
              </x14:cfvo>
              <x14:cfvo type="num">
                <xm:f>0.95</xm:f>
              </x14:cfvo>
              <x14:cfvo type="num">
                <xm:f>1</xm:f>
              </x14:cfvo>
            </x14:iconSet>
          </x14:cfRule>
          <xm:sqref>O240:T240</xm:sqref>
        </x14:conditionalFormatting>
        <x14:conditionalFormatting xmlns:xm="http://schemas.microsoft.com/office/excel/2006/main">
          <x14:cfRule type="iconSet" priority="4" id="{F7B5099C-8E73-43F7-8CC2-2C6BD2A824F6}">
            <x14:iconSet iconSet="3Triangles">
              <x14:cfvo type="percent">
                <xm:f>0</xm:f>
              </x14:cfvo>
              <x14:cfvo type="num">
                <xm:f>0</xm:f>
              </x14:cfvo>
              <x14:cfvo type="num">
                <xm:f>0</xm:f>
              </x14:cfvo>
            </x14:iconSet>
          </x14:cfRule>
          <xm:sqref>O241:T241</xm:sqref>
        </x14:conditionalFormatting>
        <x14:conditionalFormatting xmlns:xm="http://schemas.microsoft.com/office/excel/2006/main">
          <x14:cfRule type="iconSet" priority="3" id="{2FE971E4-38F7-4710-BC84-20FE3C9E8CB6}">
            <x14:iconSet iconSet="3Triangles">
              <x14:cfvo type="percent">
                <xm:f>0</xm:f>
              </x14:cfvo>
              <x14:cfvo type="num">
                <xm:f>0.95</xm:f>
              </x14:cfvo>
              <x14:cfvo type="num">
                <xm:f>1</xm:f>
              </x14:cfvo>
            </x14:iconSet>
          </x14:cfRule>
          <xm:sqref>U217:U218 O208:T209</xm:sqref>
        </x14:conditionalFormatting>
        <x14:conditionalFormatting xmlns:xm="http://schemas.microsoft.com/office/excel/2006/main">
          <x14:cfRule type="iconSet" priority="16" id="{0FDD8BFF-B168-4CF5-A17A-55AED552B004}">
            <x14:iconSet iconSet="3Triangles">
              <x14:cfvo type="percent">
                <xm:f>0</xm:f>
              </x14:cfvo>
              <x14:cfvo type="num">
                <xm:f>0.95</xm:f>
              </x14:cfvo>
              <x14:cfvo type="num">
                <xm:f>1</xm:f>
              </x14:cfvo>
            </x14:iconSet>
          </x14:cfRule>
          <xm:sqref>O224:U224</xm:sqref>
        </x14:conditionalFormatting>
        <x14:conditionalFormatting xmlns:xm="http://schemas.microsoft.com/office/excel/2006/main">
          <x14:cfRule type="iconSet" priority="1" id="{C40CA185-34CC-4C8A-9CCF-20319847257A}">
            <x14:iconSet iconSet="3Triangles">
              <x14:cfvo type="percent">
                <xm:f>0</xm:f>
              </x14:cfvo>
              <x14:cfvo type="num">
                <xm:f>0.95</xm:f>
              </x14:cfvo>
              <x14:cfvo type="num">
                <xm:f>1</xm:f>
              </x14:cfvo>
            </x14:iconSet>
          </x14:cfRule>
          <xm:sqref>C262:L263</xm:sqref>
        </x14:conditionalFormatting>
      </x14:conditionalFormattings>
    </ext>
    <ext xmlns:x14="http://schemas.microsoft.com/office/spreadsheetml/2009/9/main" uri="{05C60535-1F16-4fd2-B633-F4F36F0B64E0}">
      <x14:sparklineGroups xmlns:xm="http://schemas.microsoft.com/office/excel/2006/main">
        <x14:sparklineGroup displayEmptyCellsAs="gap" markers="1" xr2:uid="{558547D8-228D-47FB-AB9E-1F03125FDEE2}">
          <x14:colorSeries rgb="FF376092"/>
          <x14:colorNegative rgb="FFD00000"/>
          <x14:colorAxis rgb="FF000000"/>
          <x14:colorMarkers theme="4"/>
          <x14:colorFirst rgb="FFD00000"/>
          <x14:colorLast rgb="FFD00000"/>
          <x14:colorHigh rgb="FFD00000"/>
          <x14:colorLow rgb="FFD00000"/>
          <x14:sparklines>
            <x14:sparkline>
              <xm:f>Data!C110:G110</xm:f>
              <xm:sqref>I110</xm:sqref>
            </x14:sparkline>
          </x14:sparklines>
        </x14:sparklineGroup>
        <x14:sparklineGroup displayEmptyCellsAs="gap" markers="1" xr2:uid="{D892D3B1-0F29-4F45-8149-B7C821D92B96}">
          <x14:colorSeries rgb="FF376092"/>
          <x14:colorNegative rgb="FFD00000"/>
          <x14:colorAxis rgb="FF000000"/>
          <x14:colorMarkers theme="4"/>
          <x14:colorFirst rgb="FFD00000"/>
          <x14:colorLast rgb="FFD00000"/>
          <x14:colorHigh rgb="FFD00000"/>
          <x14:colorLow rgb="FFD00000"/>
          <x14:sparklines>
            <x14:sparkline>
              <xm:f>Data!C111:G111</xm:f>
              <xm:sqref>I111</xm:sqref>
            </x14:sparkline>
          </x14:sparklines>
        </x14:sparklineGroup>
        <x14:sparklineGroup displayEmptyCellsAs="gap" markers="1" xr2:uid="{43EA13A8-F232-4F94-9A62-AF16D133FEA7}">
          <x14:colorSeries rgb="FF376092"/>
          <x14:colorNegative rgb="FFD00000"/>
          <x14:colorAxis rgb="FF000000"/>
          <x14:colorMarkers theme="4"/>
          <x14:colorFirst rgb="FFD00000"/>
          <x14:colorLast rgb="FFD00000"/>
          <x14:colorHigh rgb="FFD00000"/>
          <x14:colorLow rgb="FFD00000"/>
          <x14:sparklines>
            <x14:sparkline>
              <xm:f>Data!C106:G106</xm:f>
              <xm:sqref>I106</xm:sqref>
            </x14:sparkline>
          </x14:sparklines>
        </x14:sparklineGroup>
        <x14:sparklineGroup displayEmptyCellsAs="gap" markers="1" xr2:uid="{018763E9-6A1B-4F33-97B0-16EEC6FD5E6F}">
          <x14:colorSeries rgb="FF376092"/>
          <x14:colorNegative rgb="FFD00000"/>
          <x14:colorAxis rgb="FF000000"/>
          <x14:colorMarkers theme="4"/>
          <x14:colorFirst rgb="FFD00000"/>
          <x14:colorLast rgb="FFD00000"/>
          <x14:colorHigh rgb="FFD00000"/>
          <x14:colorLow rgb="FFD00000"/>
          <x14:sparklines>
            <x14:sparkline>
              <xm:f>Data!C105:G105</xm:f>
              <xm:sqref>I105</xm:sqref>
            </x14:sparkline>
          </x14:sparklines>
        </x14:sparklineGroup>
        <x14:sparklineGroup displayEmptyCellsAs="gap" markers="1" xr2:uid="{6B61F5E8-43CD-4249-BBB7-FCA7A9A51D4C}">
          <x14:colorSeries rgb="FF376092"/>
          <x14:colorNegative rgb="FFD00000"/>
          <x14:colorAxis rgb="FF000000"/>
          <x14:colorMarkers theme="4"/>
          <x14:colorFirst rgb="FFD00000"/>
          <x14:colorLast rgb="FFD00000"/>
          <x14:colorHigh rgb="FFD00000"/>
          <x14:colorLow rgb="FFD00000"/>
          <x14:sparklines>
            <x14:sparkline>
              <xm:f>Data!C100:G100</xm:f>
              <xm:sqref>I100</xm:sqref>
            </x14:sparkline>
          </x14:sparklines>
        </x14:sparklineGroup>
        <x14:sparklineGroup displayEmptyCellsAs="gap" markers="1" xr2:uid="{0559FA16-47D5-4685-88AD-486E96B162E3}">
          <x14:colorSeries rgb="FF376092"/>
          <x14:colorNegative rgb="FFD00000"/>
          <x14:colorAxis rgb="FF000000"/>
          <x14:colorMarkers theme="4"/>
          <x14:colorFirst rgb="FFD00000"/>
          <x14:colorLast rgb="FFD00000"/>
          <x14:colorHigh rgb="FFD00000"/>
          <x14:colorLow rgb="FFD00000"/>
          <x14:sparklines>
            <x14:sparkline>
              <xm:f>Data!C101:G101</xm:f>
              <xm:sqref>I101</xm:sqref>
            </x14:sparkline>
          </x14:sparklines>
        </x14:sparklineGroup>
        <x14:sparklineGroup displayEmptyCellsAs="gap" markers="1" xr2:uid="{ADC2E1D2-D0BA-43E4-A4CA-C1CCA1B54E35}">
          <x14:colorSeries rgb="FF376092"/>
          <x14:colorNegative rgb="FFD00000"/>
          <x14:colorAxis rgb="FF000000"/>
          <x14:colorMarkers theme="4"/>
          <x14:colorFirst rgb="FFD00000"/>
          <x14:colorLast rgb="FFD00000"/>
          <x14:colorHigh rgb="FFD00000"/>
          <x14:colorLow rgb="FFD00000"/>
          <x14:sparklines>
            <x14:sparkline>
              <xm:f>Data!C93:G93</xm:f>
              <xm:sqref>I93</xm:sqref>
            </x14:sparkline>
          </x14:sparklines>
        </x14:sparklineGroup>
        <x14:sparklineGroup displayEmptyCellsAs="gap" markers="1" xr2:uid="{A5FAA0A7-7018-4AAB-A8B1-E0EC4AC8C544}">
          <x14:colorSeries rgb="FF376092"/>
          <x14:colorNegative rgb="FFD00000"/>
          <x14:colorAxis rgb="FF000000"/>
          <x14:colorMarkers theme="4"/>
          <x14:colorFirst rgb="FFD00000"/>
          <x14:colorLast rgb="FFD00000"/>
          <x14:colorHigh rgb="FFD00000"/>
          <x14:colorLow rgb="FFD00000"/>
          <x14:sparklines>
            <x14:sparkline>
              <xm:f>Data!C92:G92</xm:f>
              <xm:sqref>I92</xm:sqref>
            </x14:sparkline>
          </x14:sparklines>
        </x14:sparklineGroup>
        <x14:sparklineGroup displayEmptyCellsAs="gap" markers="1" xr2:uid="{82E97D0B-FE89-4D26-934B-84539261D261}">
          <x14:colorSeries rgb="FF376092"/>
          <x14:colorNegative rgb="FFD00000"/>
          <x14:colorAxis rgb="FF000000"/>
          <x14:colorMarkers theme="4"/>
          <x14:colorFirst rgb="FFD00000"/>
          <x14:colorLast rgb="FFD00000"/>
          <x14:colorHigh rgb="FFD00000"/>
          <x14:colorLow rgb="FFD00000"/>
          <x14:sparklines>
            <x14:sparkline>
              <xm:f>Data!C87:G87</xm:f>
              <xm:sqref>I87</xm:sqref>
            </x14:sparkline>
          </x14:sparklines>
        </x14:sparklineGroup>
        <x14:sparklineGroup displayEmptyCellsAs="gap" markers="1" xr2:uid="{CFB64347-F606-4137-8E91-73CAC8DA0558}">
          <x14:colorSeries rgb="FF376092"/>
          <x14:colorNegative rgb="FFD00000"/>
          <x14:colorAxis rgb="FF000000"/>
          <x14:colorMarkers theme="4"/>
          <x14:colorFirst rgb="FFD00000"/>
          <x14:colorLast rgb="FFD00000"/>
          <x14:colorHigh rgb="FFD00000"/>
          <x14:colorLow rgb="FFD00000"/>
          <x14:sparklines>
            <x14:sparkline>
              <xm:f>Data!C88:G88</xm:f>
              <xm:sqref>I88</xm:sqref>
            </x14:sparkline>
          </x14:sparklines>
        </x14:sparklineGroup>
        <x14:sparklineGroup displayEmptyCellsAs="gap" markers="1" xr2:uid="{E5635BFB-6B01-4219-8AB8-378FC0183FD9}">
          <x14:colorSeries rgb="FF376092"/>
          <x14:colorNegative rgb="FFD00000"/>
          <x14:colorAxis rgb="FF000000"/>
          <x14:colorMarkers theme="4"/>
          <x14:colorFirst rgb="FFD00000"/>
          <x14:colorLast rgb="FFD00000"/>
          <x14:colorHigh rgb="FFD00000"/>
          <x14:colorLow rgb="FFD00000"/>
          <x14:sparklines>
            <x14:sparkline>
              <xm:f>Data!C83:G83</xm:f>
              <xm:sqref>I83</xm:sqref>
            </x14:sparkline>
          </x14:sparklines>
        </x14:sparklineGroup>
        <x14:sparklineGroup displayEmptyCellsAs="gap" markers="1" xr2:uid="{A625F96A-9AF8-41DC-8A30-2EED51ABAB3D}">
          <x14:colorSeries rgb="FF376092"/>
          <x14:colorNegative rgb="FFD00000"/>
          <x14:colorAxis rgb="FF000000"/>
          <x14:colorMarkers theme="4"/>
          <x14:colorFirst rgb="FFD00000"/>
          <x14:colorLast rgb="FFD00000"/>
          <x14:colorHigh rgb="FFD00000"/>
          <x14:colorLow rgb="FFD00000"/>
          <x14:sparklines>
            <x14:sparkline>
              <xm:f>Data!C82:G82</xm:f>
              <xm:sqref>I82</xm:sqref>
            </x14:sparkline>
          </x14:sparklines>
        </x14:sparklineGroup>
        <x14:sparklineGroup displayEmptyCellsAs="gap" markers="1" xr2:uid="{BD689C7C-E752-4D7B-9610-463F43345DF3}">
          <x14:colorSeries rgb="FF376092"/>
          <x14:colorNegative rgb="FFD00000"/>
          <x14:colorAxis rgb="FF000000"/>
          <x14:colorMarkers theme="4"/>
          <x14:colorFirst rgb="FFD00000"/>
          <x14:colorLast rgb="FFD00000"/>
          <x14:colorHigh rgb="FFD00000"/>
          <x14:colorLow rgb="FFD00000"/>
          <x14:sparklines>
            <x14:sparkline>
              <xm:f>Data!L74:Q74</xm:f>
              <xm:sqref>R74</xm:sqref>
            </x14:sparkline>
          </x14:sparklines>
        </x14:sparklineGroup>
        <x14:sparklineGroup displayEmptyCellsAs="gap" markers="1" xr2:uid="{0AD5DA0E-6639-4A9D-9157-30CCC73C1C86}">
          <x14:colorSeries rgb="FF376092"/>
          <x14:colorNegative rgb="FFD00000"/>
          <x14:colorAxis rgb="FF000000"/>
          <x14:colorMarkers theme="4"/>
          <x14:colorFirst rgb="FFD00000"/>
          <x14:colorLast rgb="FFD00000"/>
          <x14:colorHigh rgb="FFD00000"/>
          <x14:colorLow rgb="FFD00000"/>
          <x14:sparklines>
            <x14:sparkline>
              <xm:f>Data!L75:Q75</xm:f>
              <xm:sqref>R75</xm:sqref>
            </x14:sparkline>
          </x14:sparklines>
        </x14:sparklineGroup>
        <x14:sparklineGroup displayEmptyCellsAs="gap" markers="1" xr2:uid="{C961DE3D-9658-45D1-80C9-DE5DB858CD57}">
          <x14:colorSeries rgb="FF376092"/>
          <x14:colorNegative rgb="FFD00000"/>
          <x14:colorAxis rgb="FF000000"/>
          <x14:colorMarkers theme="4"/>
          <x14:colorFirst rgb="FFD00000"/>
          <x14:colorLast rgb="FFD00000"/>
          <x14:colorHigh rgb="FFD00000"/>
          <x14:colorLow rgb="FFD00000"/>
          <x14:sparklines>
            <x14:sparkline>
              <xm:f>Data!C75:H75</xm:f>
              <xm:sqref>I75</xm:sqref>
            </x14:sparkline>
          </x14:sparklines>
        </x14:sparklineGroup>
        <x14:sparklineGroup displayEmptyCellsAs="gap" markers="1" xr2:uid="{542E80E7-67E4-42BD-9328-CCBF197003A1}">
          <x14:colorSeries rgb="FF376092"/>
          <x14:colorNegative rgb="FFD00000"/>
          <x14:colorAxis rgb="FF000000"/>
          <x14:colorMarkers theme="4"/>
          <x14:colorFirst rgb="FFD00000"/>
          <x14:colorLast rgb="FFD00000"/>
          <x14:colorHigh rgb="FFD00000"/>
          <x14:colorLow rgb="FFD00000"/>
          <x14:sparklines>
            <x14:sparkline>
              <xm:f>Data!C74:H74</xm:f>
              <xm:sqref>I74</xm:sqref>
            </x14:sparkline>
          </x14:sparklines>
        </x14:sparklineGroup>
        <x14:sparklineGroup displayEmptyCellsAs="gap" markers="1" xr2:uid="{A05B869C-98A0-423F-B8CB-2CC04FBBF62C}">
          <x14:colorSeries rgb="FF376092"/>
          <x14:colorNegative rgb="FFD00000"/>
          <x14:colorAxis rgb="FF000000"/>
          <x14:colorMarkers theme="4"/>
          <x14:colorFirst rgb="FFD00000"/>
          <x14:colorLast rgb="FFD00000"/>
          <x14:colorHigh rgb="FFD00000"/>
          <x14:colorLow rgb="FFD00000"/>
          <x14:sparklines>
            <x14:sparkline>
              <xm:f>Data!L69:Q69</xm:f>
              <xm:sqref>R69</xm:sqref>
            </x14:sparkline>
          </x14:sparklines>
        </x14:sparklineGroup>
        <x14:sparklineGroup displayEmptyCellsAs="gap" markers="1" xr2:uid="{0E9D2097-9A1A-49DB-9C7E-CBA0CC11AC03}">
          <x14:colorSeries rgb="FF376092"/>
          <x14:colorNegative rgb="FFD00000"/>
          <x14:colorAxis rgb="FF000000"/>
          <x14:colorMarkers theme="4"/>
          <x14:colorFirst rgb="FFD00000"/>
          <x14:colorLast rgb="FFD00000"/>
          <x14:colorHigh rgb="FFD00000"/>
          <x14:colorLow rgb="FFD00000"/>
          <x14:sparklines>
            <x14:sparkline>
              <xm:f>Data!L70:Q70</xm:f>
              <xm:sqref>R70</xm:sqref>
            </x14:sparkline>
          </x14:sparklines>
        </x14:sparklineGroup>
        <x14:sparklineGroup displayEmptyCellsAs="gap" markers="1" xr2:uid="{7C725168-126D-41E0-9739-16B5ED698439}">
          <x14:colorSeries rgb="FF376092"/>
          <x14:colorNegative rgb="FFD00000"/>
          <x14:colorAxis rgb="FF000000"/>
          <x14:colorMarkers theme="4"/>
          <x14:colorFirst rgb="FFD00000"/>
          <x14:colorLast rgb="FFD00000"/>
          <x14:colorHigh rgb="FFD00000"/>
          <x14:colorLow rgb="FFD00000"/>
          <x14:sparklines>
            <x14:sparkline>
              <xm:f>Data!C65:H65</xm:f>
              <xm:sqref>I65</xm:sqref>
            </x14:sparkline>
          </x14:sparklines>
        </x14:sparklineGroup>
        <x14:sparklineGroup displayEmptyCellsAs="gap" markers="1" xr2:uid="{27210BAA-B843-4F59-BD23-DD1CA82E21A4}">
          <x14:colorSeries rgb="FF376092"/>
          <x14:colorNegative rgb="FFD00000"/>
          <x14:colorAxis rgb="FF000000"/>
          <x14:colorMarkers theme="4"/>
          <x14:colorFirst rgb="FFD00000"/>
          <x14:colorLast rgb="FFD00000"/>
          <x14:colorHigh rgb="FFD00000"/>
          <x14:colorLow rgb="FFD00000"/>
          <x14:sparklines>
            <x14:sparkline>
              <xm:f>Data!C64:H64</xm:f>
              <xm:sqref>I64</xm:sqref>
            </x14:sparkline>
          </x14:sparklines>
        </x14:sparklineGroup>
        <x14:sparklineGroup displayEmptyCellsAs="gap" markers="1" xr2:uid="{F648CD7C-47D0-424B-A158-48467E875692}">
          <x14:colorSeries rgb="FF376092"/>
          <x14:colorNegative rgb="FFD00000"/>
          <x14:colorAxis rgb="FF000000"/>
          <x14:colorMarkers theme="4"/>
          <x14:colorFirst rgb="FFD00000"/>
          <x14:colorLast rgb="FFD00000"/>
          <x14:colorHigh rgb="FFD00000"/>
          <x14:colorLow rgb="FFD00000"/>
          <x14:sparklines>
            <x14:sparkline>
              <xm:f>Data!C70:H70</xm:f>
              <xm:sqref>I70</xm:sqref>
            </x14:sparkline>
          </x14:sparklines>
        </x14:sparklineGroup>
        <x14:sparklineGroup displayEmptyCellsAs="gap" markers="1" xr2:uid="{1528A081-B22E-4248-B293-C78CB917DECB}">
          <x14:colorSeries rgb="FF376092"/>
          <x14:colorNegative rgb="FFD00000"/>
          <x14:colorAxis rgb="FF000000"/>
          <x14:colorMarkers theme="4"/>
          <x14:colorFirst rgb="FFD00000"/>
          <x14:colorLast rgb="FFD00000"/>
          <x14:colorHigh rgb="FFD00000"/>
          <x14:colorLow rgb="FFD00000"/>
          <x14:sparklines>
            <x14:sparkline>
              <xm:f>Data!C69:H69</xm:f>
              <xm:sqref>I69</xm:sqref>
            </x14:sparkline>
          </x14:sparklines>
        </x14:sparklineGroup>
        <x14:sparklineGroup type="column" displayEmptyCellsAs="gap" xr2:uid="{49AFA0B9-6085-42D8-BF49-89121096D915}">
          <x14:colorSeries rgb="FF376092"/>
          <x14:colorNegative rgb="FFD00000"/>
          <x14:colorAxis rgb="FF000000"/>
          <x14:colorMarkers rgb="FFD00000"/>
          <x14:colorFirst rgb="FFD00000"/>
          <x14:colorLast rgb="FFD00000"/>
          <x14:colorHigh rgb="FFD00000"/>
          <x14:colorLow rgb="FFD00000"/>
          <x14:sparklines>
            <x14:sparkline>
              <xm:f>Data!C55:G55</xm:f>
              <xm:sqref>I55</xm:sqref>
            </x14:sparkline>
            <x14:sparkline>
              <xm:f>Data!C56:G56</xm:f>
              <xm:sqref>I56</xm:sqref>
            </x14:sparkline>
            <x14:sparkline>
              <xm:f>Data!C57:G57</xm:f>
              <xm:sqref>I57</xm:sqref>
            </x14:sparkline>
          </x14:sparklines>
        </x14:sparklineGroup>
        <x14:sparklineGroup type="column" displayEmptyCellsAs="gap" xr2:uid="{EBCEE37A-E837-43B4-BDE3-B13A1C1A3C80}">
          <x14:colorSeries rgb="FF376092"/>
          <x14:colorNegative rgb="FFD00000"/>
          <x14:colorAxis rgb="FF000000"/>
          <x14:colorMarkers rgb="FFD00000"/>
          <x14:colorFirst rgb="FFD00000"/>
          <x14:colorLast rgb="FFD00000"/>
          <x14:colorHigh rgb="FFD00000"/>
          <x14:colorLow rgb="FFD00000"/>
          <x14:sparklines>
            <x14:sparkline>
              <xm:f>Data!C50:G50</xm:f>
              <xm:sqref>I50</xm:sqref>
            </x14:sparkline>
            <x14:sparkline>
              <xm:f>Data!C51:G51</xm:f>
              <xm:sqref>I51</xm:sqref>
            </x14:sparkline>
            <x14:sparkline>
              <xm:f>Data!C52:G52</xm:f>
              <xm:sqref>I52</xm:sqref>
            </x14:sparkline>
          </x14:sparklines>
        </x14:sparklineGroup>
        <x14:sparklineGroup type="column" displayEmptyCellsAs="gap" xr2:uid="{5D4C5AAC-73A0-445A-92DB-D6A3B45DDDB1}">
          <x14:colorSeries rgb="FF376092"/>
          <x14:colorNegative rgb="FFD00000"/>
          <x14:colorAxis rgb="FF000000"/>
          <x14:colorMarkers rgb="FFD00000"/>
          <x14:colorFirst rgb="FFD00000"/>
          <x14:colorLast rgb="FFD00000"/>
          <x14:colorHigh rgb="FFD00000"/>
          <x14:colorLow rgb="FFD00000"/>
          <x14:sparklines>
            <x14:sparkline>
              <xm:f>Data!C43:G43</xm:f>
              <xm:sqref>I43</xm:sqref>
            </x14:sparkline>
            <x14:sparkline>
              <xm:f>Data!C44:G44</xm:f>
              <xm:sqref>I44</xm:sqref>
            </x14:sparkline>
            <x14:sparkline>
              <xm:f>Data!C45:G45</xm:f>
              <xm:sqref>I45</xm:sqref>
            </x14:sparkline>
          </x14:sparklines>
        </x14:sparklineGroup>
        <x14:sparklineGroup type="column" displayEmptyCellsAs="gap" xr2:uid="{6216C4DF-4A7F-434C-BCD5-7041BC925C8B}">
          <x14:colorSeries rgb="FF376092"/>
          <x14:colorNegative rgb="FFD00000"/>
          <x14:colorAxis rgb="FF000000"/>
          <x14:colorMarkers rgb="FFD00000"/>
          <x14:colorFirst rgb="FFD00000"/>
          <x14:colorLast rgb="FFD00000"/>
          <x14:colorHigh rgb="FFD00000"/>
          <x14:colorLow rgb="FFD00000"/>
          <x14:sparklines>
            <x14:sparkline>
              <xm:f>Data!C38:G38</xm:f>
              <xm:sqref>I38</xm:sqref>
            </x14:sparkline>
            <x14:sparkline>
              <xm:f>Data!C39:G39</xm:f>
              <xm:sqref>I39</xm:sqref>
            </x14:sparkline>
            <x14:sparkline>
              <xm:f>Data!C40:G40</xm:f>
              <xm:sqref>I40</xm:sqref>
            </x14:sparkline>
          </x14:sparklines>
        </x14:sparklineGroup>
        <x14:sparklineGroup type="column" displayEmptyCellsAs="gap" xr2:uid="{60829F4C-4F2C-4EA7-B873-22E2E0B0D59F}">
          <x14:colorSeries rgb="FF376092"/>
          <x14:colorNegative rgb="FFD00000"/>
          <x14:colorAxis rgb="FF000000"/>
          <x14:colorMarkers rgb="FFD00000"/>
          <x14:colorFirst rgb="FFD00000"/>
          <x14:colorLast rgb="FFD00000"/>
          <x14:colorHigh rgb="FFD00000"/>
          <x14:colorLow rgb="FFD00000"/>
          <x14:sparklines>
            <x14:sparkline>
              <xm:f>Data!C31:G31</xm:f>
              <xm:sqref>I31</xm:sqref>
            </x14:sparkline>
            <x14:sparkline>
              <xm:f>Data!C32:G32</xm:f>
              <xm:sqref>I32</xm:sqref>
            </x14:sparkline>
            <x14:sparkline>
              <xm:f>Data!C33:G33</xm:f>
              <xm:sqref>I33</xm:sqref>
            </x14:sparkline>
          </x14:sparklines>
        </x14:sparklineGroup>
        <x14:sparklineGroup type="column" displayEmptyCellsAs="gap" xr2:uid="{FE190E06-0518-4902-9BDF-70DA0684F322}">
          <x14:colorSeries rgb="FF376092"/>
          <x14:colorNegative rgb="FFD00000"/>
          <x14:colorAxis rgb="FF000000"/>
          <x14:colorMarkers rgb="FFD00000"/>
          <x14:colorFirst rgb="FFD00000"/>
          <x14:colorLast rgb="FFD00000"/>
          <x14:colorHigh rgb="FFD00000"/>
          <x14:colorLow rgb="FFD00000"/>
          <x14:sparklines>
            <x14:sparkline>
              <xm:f>Data!C27:G27</xm:f>
              <xm:sqref>I27</xm:sqref>
            </x14:sparkline>
            <x14:sparkline>
              <xm:f>Data!C28:G28</xm:f>
              <xm:sqref>I28</xm:sqref>
            </x14:sparkline>
          </x14:sparklines>
        </x14:sparklineGroup>
        <x14:sparklineGroup type="column" displayEmptyCellsAs="gap" xr2:uid="{8F1D29DF-2561-4B91-B39F-E466E7600538}">
          <x14:colorSeries rgb="FF376092"/>
          <x14:colorNegative rgb="FFD00000"/>
          <x14:colorAxis rgb="FF000000"/>
          <x14:colorMarkers rgb="FFD00000"/>
          <x14:colorFirst rgb="FFD00000"/>
          <x14:colorLast rgb="FFD00000"/>
          <x14:colorHigh rgb="FFD00000"/>
          <x14:colorLow rgb="FFD00000"/>
          <x14:sparklines>
            <x14:sparkline>
              <xm:f>Data!C26:G26</xm:f>
              <xm:sqref>I26</xm:sqref>
            </x14:sparkline>
          </x14:sparklines>
        </x14:sparklineGroup>
        <x14:sparklineGroup displayEmptyCellsAs="gap" markers="1" negative="1" xr2:uid="{2329D9D0-F917-44CB-82D4-FCD30129A46D}">
          <x14:colorSeries theme="4"/>
          <x14:colorNegative theme="4"/>
          <x14:colorAxis rgb="FF000000"/>
          <x14:colorMarkers theme="4"/>
          <x14:colorFirst rgb="FFD00000"/>
          <x14:colorLast rgb="FFD00000"/>
          <x14:colorHigh rgb="FFD00000"/>
          <x14:colorLow rgb="FFD00000"/>
          <x14:sparklines>
            <x14:sparkline>
              <xm:f>Data!C55:G55</xm:f>
              <xm:sqref>H55</xm:sqref>
            </x14:sparkline>
            <x14:sparkline>
              <xm:f>Data!C56:G56</xm:f>
              <xm:sqref>H56</xm:sqref>
            </x14:sparkline>
            <x14:sparkline>
              <xm:f>Data!C57:G57</xm:f>
              <xm:sqref>H57</xm:sqref>
            </x14:sparkline>
          </x14:sparklines>
        </x14:sparklineGroup>
        <x14:sparklineGroup displayEmptyCellsAs="gap" markers="1" negative="1" xr2:uid="{AC2A4CE5-7C53-47D6-9ADB-73A678557D61}">
          <x14:colorSeries theme="4"/>
          <x14:colorNegative theme="4"/>
          <x14:colorAxis rgb="FF000000"/>
          <x14:colorMarkers theme="4"/>
          <x14:colorFirst rgb="FFD00000"/>
          <x14:colorLast rgb="FFD00000"/>
          <x14:colorHigh rgb="FFD00000"/>
          <x14:colorLow rgb="FFD00000"/>
          <x14:sparklines>
            <x14:sparkline>
              <xm:f>Data!C50:G50</xm:f>
              <xm:sqref>H50</xm:sqref>
            </x14:sparkline>
            <x14:sparkline>
              <xm:f>Data!C51:G51</xm:f>
              <xm:sqref>H51</xm:sqref>
            </x14:sparkline>
            <x14:sparkline>
              <xm:f>Data!C52:G52</xm:f>
              <xm:sqref>H52</xm:sqref>
            </x14:sparkline>
          </x14:sparklines>
        </x14:sparklineGroup>
        <x14:sparklineGroup displayEmptyCellsAs="gap" markers="1" negative="1" xr2:uid="{47CC7511-A5B1-4B37-9046-8F17D9ABB6FB}">
          <x14:colorSeries theme="4"/>
          <x14:colorNegative theme="4"/>
          <x14:colorAxis rgb="FF000000"/>
          <x14:colorMarkers theme="4"/>
          <x14:colorFirst rgb="FFD00000"/>
          <x14:colorLast rgb="FFD00000"/>
          <x14:colorHigh rgb="FFD00000"/>
          <x14:colorLow rgb="FFD00000"/>
          <x14:sparklines>
            <x14:sparkline>
              <xm:f>Data!C43:G43</xm:f>
              <xm:sqref>H43</xm:sqref>
            </x14:sparkline>
            <x14:sparkline>
              <xm:f>Data!C44:G44</xm:f>
              <xm:sqref>H44</xm:sqref>
            </x14:sparkline>
            <x14:sparkline>
              <xm:f>Data!C45:G45</xm:f>
              <xm:sqref>H45</xm:sqref>
            </x14:sparkline>
          </x14:sparklines>
        </x14:sparklineGroup>
        <x14:sparklineGroup displayEmptyCellsAs="gap" markers="1" negative="1" xr2:uid="{8071D7C1-CAE7-4680-845E-277D45478A91}">
          <x14:colorSeries theme="4"/>
          <x14:colorNegative theme="4"/>
          <x14:colorAxis rgb="FF000000"/>
          <x14:colorMarkers theme="4"/>
          <x14:colorFirst rgb="FFD00000"/>
          <x14:colorLast rgb="FFD00000"/>
          <x14:colorHigh rgb="FFD00000"/>
          <x14:colorLow rgb="FFD00000"/>
          <x14:sparklines>
            <x14:sparkline>
              <xm:f>Data!C38:G38</xm:f>
              <xm:sqref>H38</xm:sqref>
            </x14:sparkline>
            <x14:sparkline>
              <xm:f>Data!C39:G39</xm:f>
              <xm:sqref>H39</xm:sqref>
            </x14:sparkline>
            <x14:sparkline>
              <xm:f>Data!C40:G40</xm:f>
              <xm:sqref>H40</xm:sqref>
            </x14:sparkline>
          </x14:sparklines>
        </x14:sparklineGroup>
        <x14:sparklineGroup displayEmptyCellsAs="gap" markers="1" negative="1" xr2:uid="{127D397A-CCDD-4915-B8C2-69F3E39764AC}">
          <x14:colorSeries theme="4"/>
          <x14:colorNegative theme="4"/>
          <x14:colorAxis rgb="FF000000"/>
          <x14:colorMarkers theme="4"/>
          <x14:colorFirst rgb="FFD00000"/>
          <x14:colorLast rgb="FFD00000"/>
          <x14:colorHigh rgb="FFD00000"/>
          <x14:colorLow rgb="FFD00000"/>
          <x14:sparklines>
            <x14:sparkline>
              <xm:f>Data!C31:G31</xm:f>
              <xm:sqref>H31</xm:sqref>
            </x14:sparkline>
            <x14:sparkline>
              <xm:f>Data!C32:G32</xm:f>
              <xm:sqref>H32</xm:sqref>
            </x14:sparkline>
            <x14:sparkline>
              <xm:f>Data!C33:G33</xm:f>
              <xm:sqref>H33</xm:sqref>
            </x14:sparkline>
          </x14:sparklines>
        </x14:sparklineGroup>
        <x14:sparklineGroup displayEmptyCellsAs="gap" markers="1" negative="1" xr2:uid="{D73C56CD-4975-4592-BD11-7DA383321FB0}">
          <x14:colorSeries theme="4"/>
          <x14:colorNegative theme="4"/>
          <x14:colorAxis rgb="FF000000"/>
          <x14:colorMarkers theme="4"/>
          <x14:colorFirst rgb="FFD00000"/>
          <x14:colorLast rgb="FFD00000"/>
          <x14:colorHigh rgb="FFD00000"/>
          <x14:colorLow rgb="FFD00000"/>
          <x14:sparklines>
            <x14:sparkline>
              <xm:f>Data!C28:G28</xm:f>
              <xm:sqref>H28</xm:sqref>
            </x14:sparkline>
          </x14:sparklines>
        </x14:sparklineGroup>
        <x14:sparklineGroup displayEmptyCellsAs="gap" markers="1" negative="1" xr2:uid="{014ADDBA-33B3-4C06-B863-2F3A283D0591}">
          <x14:colorSeries theme="4"/>
          <x14:colorNegative theme="4"/>
          <x14:colorAxis rgb="FF000000"/>
          <x14:colorMarkers theme="4"/>
          <x14:colorFirst rgb="FFD00000"/>
          <x14:colorLast rgb="FFD00000"/>
          <x14:colorHigh rgb="FFD00000"/>
          <x14:colorLow rgb="FFD00000"/>
          <x14:sparklines>
            <x14:sparkline>
              <xm:f>Data!C27:G27</xm:f>
              <xm:sqref>H27</xm:sqref>
            </x14:sparkline>
          </x14:sparklines>
        </x14:sparklineGroup>
        <x14:sparklineGroup displayEmptyCellsAs="gap" markers="1" negative="1" xr2:uid="{F462D083-6208-4F34-B784-9FF156429B01}">
          <x14:colorSeries theme="4"/>
          <x14:colorNegative theme="4"/>
          <x14:colorAxis rgb="FF000000"/>
          <x14:colorMarkers theme="4"/>
          <x14:colorFirst rgb="FFD00000"/>
          <x14:colorLast rgb="FFD00000"/>
          <x14:colorHigh rgb="FFD00000"/>
          <x14:colorLow rgb="FFD00000"/>
          <x14:sparklines>
            <x14:sparkline>
              <xm:f>Data!C26:G26</xm:f>
              <xm:sqref>H26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D810-2C0C-479E-9553-85A251807D52}">
  <dimension ref="B1:G15"/>
  <sheetViews>
    <sheetView showGridLines="0" zoomScale="90" zoomScaleNormal="90" workbookViewId="0">
      <selection activeCell="H6" sqref="H6"/>
    </sheetView>
  </sheetViews>
  <sheetFormatPr defaultRowHeight="14.4" x14ac:dyDescent="0.3"/>
  <cols>
    <col min="1" max="1" width="1.44140625" customWidth="1"/>
    <col min="2" max="2" width="5.88671875" style="1" customWidth="1"/>
    <col min="3" max="3" width="35.88671875" style="1" bestFit="1" customWidth="1"/>
    <col min="4" max="4" width="12.6640625" customWidth="1"/>
    <col min="5" max="5" width="11" customWidth="1"/>
    <col min="6" max="6" width="43" bestFit="1" customWidth="1"/>
    <col min="7" max="7" width="75.6640625" bestFit="1" customWidth="1"/>
  </cols>
  <sheetData>
    <row r="1" spans="2:7" ht="6.6" customHeight="1" x14ac:dyDescent="0.3"/>
    <row r="2" spans="2:7" ht="28.95" customHeight="1" x14ac:dyDescent="0.3">
      <c r="B2" s="84" t="s">
        <v>0</v>
      </c>
      <c r="C2" s="85" t="s">
        <v>1</v>
      </c>
      <c r="D2" s="85" t="s">
        <v>5</v>
      </c>
      <c r="E2" s="85" t="s">
        <v>3</v>
      </c>
      <c r="F2" s="85" t="s">
        <v>4</v>
      </c>
      <c r="G2" s="86" t="s">
        <v>2</v>
      </c>
    </row>
    <row r="3" spans="2:7" ht="28.95" customHeight="1" x14ac:dyDescent="0.3">
      <c r="B3" s="87">
        <v>1</v>
      </c>
      <c r="C3" s="89" t="s">
        <v>6</v>
      </c>
      <c r="D3" s="88"/>
      <c r="E3" s="88" t="s">
        <v>46</v>
      </c>
      <c r="F3" s="89" t="s">
        <v>27</v>
      </c>
      <c r="G3" s="94" t="s">
        <v>28</v>
      </c>
    </row>
    <row r="4" spans="2:7" ht="28.95" customHeight="1" x14ac:dyDescent="0.3">
      <c r="B4" s="95">
        <v>2</v>
      </c>
      <c r="C4" s="96" t="s">
        <v>29</v>
      </c>
      <c r="D4" s="97" t="s">
        <v>30</v>
      </c>
      <c r="E4" s="97" t="s">
        <v>31</v>
      </c>
      <c r="F4" s="96" t="s">
        <v>32</v>
      </c>
      <c r="G4" s="98" t="s">
        <v>49</v>
      </c>
    </row>
    <row r="5" spans="2:7" ht="28.95" customHeight="1" x14ac:dyDescent="0.3">
      <c r="B5" s="100">
        <v>3</v>
      </c>
      <c r="C5" s="101" t="s">
        <v>33</v>
      </c>
      <c r="D5" s="102" t="s">
        <v>34</v>
      </c>
      <c r="E5" s="102" t="s">
        <v>31</v>
      </c>
      <c r="F5" s="103" t="s">
        <v>42</v>
      </c>
      <c r="G5" s="104" t="s">
        <v>38</v>
      </c>
    </row>
    <row r="6" spans="2:7" ht="28.95" customHeight="1" x14ac:dyDescent="0.3">
      <c r="B6" s="95">
        <v>4</v>
      </c>
      <c r="C6" s="96" t="s">
        <v>35</v>
      </c>
      <c r="D6" s="97"/>
      <c r="E6" s="97" t="s">
        <v>13</v>
      </c>
      <c r="F6" s="99" t="s">
        <v>36</v>
      </c>
      <c r="G6" s="98" t="s">
        <v>37</v>
      </c>
    </row>
    <row r="7" spans="2:7" ht="28.95" customHeight="1" x14ac:dyDescent="0.3">
      <c r="B7" s="87">
        <v>5</v>
      </c>
      <c r="C7" s="89" t="s">
        <v>39</v>
      </c>
      <c r="D7" s="88" t="s">
        <v>40</v>
      </c>
      <c r="E7" s="88" t="s">
        <v>31</v>
      </c>
      <c r="F7" s="89" t="s">
        <v>41</v>
      </c>
      <c r="G7" s="94" t="s">
        <v>43</v>
      </c>
    </row>
    <row r="8" spans="2:7" ht="28.95" customHeight="1" x14ac:dyDescent="0.3">
      <c r="B8" s="95">
        <v>6</v>
      </c>
      <c r="C8" s="96" t="s">
        <v>44</v>
      </c>
      <c r="D8" s="97" t="s">
        <v>45</v>
      </c>
      <c r="E8" s="97" t="s">
        <v>47</v>
      </c>
      <c r="F8" s="96" t="s">
        <v>48</v>
      </c>
      <c r="G8" s="98" t="s">
        <v>50</v>
      </c>
    </row>
    <row r="9" spans="2:7" ht="28.95" customHeight="1" x14ac:dyDescent="0.3">
      <c r="B9" s="87">
        <v>7</v>
      </c>
      <c r="C9" s="89" t="s">
        <v>51</v>
      </c>
      <c r="D9" s="88" t="s">
        <v>52</v>
      </c>
      <c r="E9" s="88" t="s">
        <v>47</v>
      </c>
      <c r="F9" s="89" t="s">
        <v>53</v>
      </c>
      <c r="G9" s="94" t="s">
        <v>54</v>
      </c>
    </row>
    <row r="10" spans="2:7" ht="28.95" customHeight="1" x14ac:dyDescent="0.3">
      <c r="B10" s="95">
        <v>8</v>
      </c>
      <c r="C10" s="96" t="s">
        <v>55</v>
      </c>
      <c r="D10" s="97" t="s">
        <v>56</v>
      </c>
      <c r="E10" s="97" t="s">
        <v>47</v>
      </c>
      <c r="F10" s="96" t="s">
        <v>57</v>
      </c>
      <c r="G10" s="98" t="s">
        <v>58</v>
      </c>
    </row>
    <row r="11" spans="2:7" ht="28.95" customHeight="1" x14ac:dyDescent="0.3">
      <c r="B11" s="87">
        <v>9</v>
      </c>
      <c r="C11" s="89" t="s">
        <v>59</v>
      </c>
      <c r="D11" s="88" t="s">
        <v>60</v>
      </c>
      <c r="E11" s="88" t="s">
        <v>31</v>
      </c>
      <c r="F11" s="89" t="s">
        <v>62</v>
      </c>
      <c r="G11" s="94" t="s">
        <v>61</v>
      </c>
    </row>
    <row r="12" spans="2:7" ht="28.95" customHeight="1" x14ac:dyDescent="0.3">
      <c r="B12" s="90">
        <v>10</v>
      </c>
      <c r="C12" s="91" t="s">
        <v>63</v>
      </c>
      <c r="D12" s="92"/>
      <c r="E12" s="92" t="s">
        <v>65</v>
      </c>
      <c r="F12" s="92"/>
      <c r="G12" s="93" t="s">
        <v>64</v>
      </c>
    </row>
    <row r="13" spans="2:7" ht="28.95" customHeight="1" x14ac:dyDescent="0.3">
      <c r="B13" s="26">
        <v>11</v>
      </c>
      <c r="C13" s="82" t="s">
        <v>67</v>
      </c>
      <c r="D13" s="8" t="s">
        <v>66</v>
      </c>
      <c r="E13" s="8" t="s">
        <v>47</v>
      </c>
      <c r="F13" s="82" t="s">
        <v>68</v>
      </c>
      <c r="G13" s="83" t="s">
        <v>69</v>
      </c>
    </row>
    <row r="14" spans="2:7" ht="28.95" customHeight="1" x14ac:dyDescent="0.3">
      <c r="B14" s="90">
        <v>12</v>
      </c>
      <c r="C14" s="91" t="s">
        <v>70</v>
      </c>
      <c r="D14" s="92"/>
      <c r="E14" s="92" t="s">
        <v>13</v>
      </c>
      <c r="F14" s="91" t="s">
        <v>71</v>
      </c>
      <c r="G14" s="93" t="s">
        <v>72</v>
      </c>
    </row>
    <row r="15" spans="2:7" ht="22.8" customHeight="1" x14ac:dyDescent="0.3">
      <c r="C15" s="105" t="s">
        <v>25</v>
      </c>
      <c r="D15" s="4" t="s">
        <v>26</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1 | Letter to Shareholder</vt:lpstr>
      <vt:lpstr>2 | Dashboard 1</vt:lpstr>
      <vt:lpstr>3 | Dashboard 2</vt:lpstr>
      <vt:lpstr>4 | References</vt:lpstr>
      <vt:lpstr>Data</vt:lpstr>
      <vt:lpstr>Metrics</vt:lpstr>
      <vt:lpstr>'1 | Letter to Shareholder'!Print_Area</vt:lpstr>
      <vt:lpstr>'2 | Dashboard 1'!Print_Area</vt:lpstr>
      <vt:lpstr>'3 | Dashboard 2'!Print_Area</vt:lpstr>
      <vt:lpstr>'4 | 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cp:lastPrinted>2021-11-29T04:43:00Z</cp:lastPrinted>
  <dcterms:created xsi:type="dcterms:W3CDTF">2021-11-27T01:43:41Z</dcterms:created>
  <dcterms:modified xsi:type="dcterms:W3CDTF">2021-11-29T04:45:43Z</dcterms:modified>
</cp:coreProperties>
</file>