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ka\Desktop\CV\GitHub\"/>
    </mc:Choice>
  </mc:AlternateContent>
  <xr:revisionPtr revIDLastSave="0" documentId="13_ncr:1_{27B91129-6CF2-4E9D-825A-A4EF340DCD7E}" xr6:coauthVersionLast="47" xr6:coauthVersionMax="47" xr10:uidLastSave="{00000000-0000-0000-0000-000000000000}"/>
  <bookViews>
    <workbookView xWindow="-120" yWindow="-120" windowWidth="29040" windowHeight="15720" xr2:uid="{0F019A4A-9355-4E61-922C-80745E9F3DC8}"/>
  </bookViews>
  <sheets>
    <sheet name="Dane" sheetId="1" r:id="rId1"/>
    <sheet name="Dane do Statistici" sheetId="3" r:id="rId2"/>
    <sheet name="Miernik bezwzorcowy + TOPSIS" sheetId="2" r:id="rId3"/>
    <sheet name="Metody aglomeracyjne" sheetId="4" r:id="rId4"/>
    <sheet name="Metoda k-średnich" sheetId="8" r:id="rId5"/>
    <sheet name="k-średnich zrzuty ekranu" sheetId="7" r:id="rId6"/>
    <sheet name="Shapiro, Kruskal-Wallis, Levee " sheetId="5" r:id="rId7"/>
    <sheet name="Grupy dla metody Warda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9" l="1"/>
  <c r="D37" i="9"/>
  <c r="E37" i="9"/>
  <c r="F37" i="9"/>
  <c r="G37" i="9"/>
  <c r="B37" i="9"/>
  <c r="B7" i="9"/>
  <c r="C7" i="9"/>
  <c r="D7" i="9"/>
  <c r="E7" i="9"/>
  <c r="F7" i="9"/>
  <c r="G7" i="9"/>
  <c r="B15" i="9"/>
  <c r="C15" i="9"/>
  <c r="D15" i="9"/>
  <c r="E15" i="9"/>
  <c r="F15" i="9"/>
  <c r="G15" i="9"/>
  <c r="B23" i="9"/>
  <c r="C23" i="9"/>
  <c r="D23" i="9"/>
  <c r="E23" i="9"/>
  <c r="F23" i="9"/>
  <c r="G23" i="9"/>
  <c r="AC49" i="8" l="1"/>
  <c r="AA49" i="8"/>
  <c r="AC48" i="8"/>
  <c r="AA48" i="8"/>
  <c r="AC47" i="8"/>
  <c r="AA47" i="8"/>
  <c r="AC46" i="8"/>
  <c r="AA46" i="8"/>
  <c r="AC28" i="8"/>
  <c r="AA28" i="8"/>
  <c r="AC27" i="8"/>
  <c r="AA27" i="8"/>
  <c r="AC26" i="8"/>
  <c r="AA26" i="8"/>
  <c r="AC25" i="8"/>
  <c r="AA25" i="8"/>
  <c r="AC8" i="8"/>
  <c r="AA8" i="8"/>
  <c r="AC7" i="8"/>
  <c r="AA7" i="8"/>
  <c r="AC6" i="8"/>
  <c r="AA6" i="8"/>
  <c r="AC5" i="8"/>
  <c r="AC9" i="8" s="1"/>
  <c r="AA5" i="8"/>
  <c r="AA29" i="8" l="1"/>
  <c r="AC29" i="8"/>
  <c r="AA31" i="8" s="1"/>
  <c r="AA50" i="8"/>
  <c r="AC50" i="8"/>
  <c r="AA9" i="8"/>
  <c r="AA11" i="8" s="1"/>
  <c r="AA52" i="8" l="1"/>
  <c r="AG115" i="4" l="1"/>
  <c r="AH115" i="4"/>
  <c r="AG116" i="4"/>
  <c r="AH116" i="4"/>
  <c r="AG117" i="4"/>
  <c r="AH117" i="4"/>
  <c r="AG118" i="4"/>
  <c r="AH118" i="4"/>
  <c r="AG119" i="4"/>
  <c r="AH119" i="4"/>
  <c r="AG120" i="4"/>
  <c r="AH120" i="4"/>
  <c r="AG121" i="4"/>
  <c r="AH121" i="4"/>
  <c r="AG122" i="4"/>
  <c r="AH122" i="4"/>
  <c r="AG123" i="4"/>
  <c r="AH123" i="4"/>
  <c r="AG124" i="4"/>
  <c r="AH124" i="4"/>
  <c r="AG125" i="4"/>
  <c r="AH125" i="4"/>
  <c r="AG126" i="4"/>
  <c r="AH126" i="4"/>
  <c r="AG127" i="4"/>
  <c r="AH127" i="4"/>
  <c r="AG128" i="4"/>
  <c r="AH128" i="4"/>
  <c r="AG129" i="4"/>
  <c r="AH129" i="4"/>
  <c r="AG130" i="4"/>
  <c r="AH130" i="4"/>
  <c r="AG131" i="4"/>
  <c r="AH131" i="4"/>
  <c r="AG132" i="4"/>
  <c r="AH132" i="4"/>
  <c r="AG133" i="4"/>
  <c r="AH133" i="4"/>
  <c r="AG134" i="4"/>
  <c r="AH134" i="4"/>
  <c r="AG135" i="4"/>
  <c r="AH135" i="4"/>
  <c r="AG136" i="4"/>
  <c r="AH136" i="4"/>
  <c r="AG137" i="4"/>
  <c r="AH137" i="4"/>
  <c r="AG138" i="4"/>
  <c r="AH138" i="4"/>
  <c r="AG139" i="4"/>
  <c r="AH139" i="4"/>
  <c r="AG140" i="4"/>
  <c r="AH140" i="4"/>
  <c r="AG141" i="4"/>
  <c r="AH141" i="4"/>
  <c r="AG142" i="4"/>
  <c r="AH142" i="4"/>
  <c r="AG143" i="4"/>
  <c r="AH143" i="4"/>
  <c r="AH114" i="4"/>
  <c r="AG114" i="4"/>
  <c r="AG60" i="4"/>
  <c r="AH60" i="4"/>
  <c r="AG61" i="4"/>
  <c r="AH61" i="4"/>
  <c r="AG62" i="4"/>
  <c r="AH62" i="4"/>
  <c r="AG63" i="4"/>
  <c r="AH63" i="4"/>
  <c r="AG64" i="4"/>
  <c r="AH64" i="4"/>
  <c r="AG65" i="4"/>
  <c r="AH65" i="4"/>
  <c r="AG66" i="4"/>
  <c r="AH66" i="4"/>
  <c r="AG67" i="4"/>
  <c r="AH67" i="4"/>
  <c r="AG68" i="4"/>
  <c r="AH68" i="4"/>
  <c r="AG69" i="4"/>
  <c r="AH69" i="4"/>
  <c r="AG70" i="4"/>
  <c r="AH70" i="4"/>
  <c r="AG71" i="4"/>
  <c r="AH71" i="4"/>
  <c r="AG72" i="4"/>
  <c r="AH72" i="4"/>
  <c r="AG73" i="4"/>
  <c r="AH73" i="4"/>
  <c r="AG74" i="4"/>
  <c r="AH74" i="4"/>
  <c r="AG75" i="4"/>
  <c r="AH75" i="4"/>
  <c r="AG76" i="4"/>
  <c r="AH76" i="4"/>
  <c r="AG77" i="4"/>
  <c r="AH77" i="4"/>
  <c r="AG78" i="4"/>
  <c r="AH78" i="4"/>
  <c r="AG79" i="4"/>
  <c r="AH79" i="4"/>
  <c r="AG80" i="4"/>
  <c r="AH80" i="4"/>
  <c r="AG81" i="4"/>
  <c r="AH81" i="4"/>
  <c r="AG82" i="4"/>
  <c r="AH82" i="4"/>
  <c r="AG83" i="4"/>
  <c r="AH83" i="4"/>
  <c r="AG84" i="4"/>
  <c r="AH84" i="4"/>
  <c r="AG85" i="4"/>
  <c r="AH85" i="4"/>
  <c r="AG86" i="4"/>
  <c r="AH86" i="4"/>
  <c r="AG87" i="4"/>
  <c r="AH87" i="4"/>
  <c r="AG88" i="4"/>
  <c r="AH88" i="4"/>
  <c r="AH59" i="4"/>
  <c r="AG59" i="4"/>
  <c r="AG90" i="4" s="1"/>
  <c r="AH40" i="4"/>
  <c r="AG40" i="4"/>
  <c r="AH39" i="4"/>
  <c r="AG39" i="4"/>
  <c r="AH38" i="4"/>
  <c r="AG38" i="4"/>
  <c r="AH37" i="4"/>
  <c r="AG37" i="4"/>
  <c r="AH36" i="4"/>
  <c r="AG36" i="4"/>
  <c r="AH35" i="4"/>
  <c r="AG35" i="4"/>
  <c r="AH34" i="4"/>
  <c r="AG34" i="4"/>
  <c r="AH33" i="4"/>
  <c r="AG33" i="4"/>
  <c r="AH32" i="4"/>
  <c r="AG32" i="4"/>
  <c r="AH31" i="4"/>
  <c r="AG31" i="4"/>
  <c r="AH30" i="4"/>
  <c r="AG30" i="4"/>
  <c r="AH29" i="4"/>
  <c r="AG29" i="4"/>
  <c r="AH28" i="4"/>
  <c r="AG28" i="4"/>
  <c r="AH27" i="4"/>
  <c r="AG27" i="4"/>
  <c r="AH26" i="4"/>
  <c r="AG26" i="4"/>
  <c r="AH25" i="4"/>
  <c r="AG25" i="4"/>
  <c r="AH24" i="4"/>
  <c r="AG24" i="4"/>
  <c r="AH23" i="4"/>
  <c r="AG23" i="4"/>
  <c r="AH22" i="4"/>
  <c r="AG22" i="4"/>
  <c r="AH21" i="4"/>
  <c r="AG21" i="4"/>
  <c r="AH20" i="4"/>
  <c r="AG20" i="4"/>
  <c r="AH19" i="4"/>
  <c r="AG19" i="4"/>
  <c r="AH18" i="4"/>
  <c r="AG18" i="4"/>
  <c r="AH17" i="4"/>
  <c r="AG17" i="4"/>
  <c r="AH16" i="4"/>
  <c r="AG16" i="4"/>
  <c r="AH15" i="4"/>
  <c r="AG15" i="4"/>
  <c r="AH14" i="4"/>
  <c r="AG14" i="4"/>
  <c r="AH13" i="4"/>
  <c r="AG13" i="4"/>
  <c r="AH12" i="4"/>
  <c r="AG12" i="4"/>
  <c r="AH11" i="4"/>
  <c r="AG11" i="4"/>
  <c r="AH145" i="4" l="1"/>
  <c r="AG144" i="4"/>
  <c r="AH89" i="4"/>
  <c r="AH90" i="4"/>
  <c r="AG145" i="4"/>
  <c r="AH144" i="4"/>
  <c r="AG89" i="4"/>
  <c r="AH41" i="4"/>
  <c r="AG41" i="4"/>
  <c r="D307" i="2" l="1"/>
  <c r="C290" i="2"/>
  <c r="C289" i="2"/>
  <c r="D211" i="2"/>
  <c r="D223" i="2" s="1"/>
  <c r="E211" i="2"/>
  <c r="E219" i="2" s="1"/>
  <c r="F211" i="2"/>
  <c r="F217" i="2" s="1"/>
  <c r="G211" i="2"/>
  <c r="G221" i="2" s="1"/>
  <c r="H211" i="2"/>
  <c r="H217" i="2" s="1"/>
  <c r="C211" i="2"/>
  <c r="C217" i="2" s="1"/>
  <c r="C292" i="2" l="1"/>
  <c r="D247" i="2"/>
  <c r="D243" i="2"/>
  <c r="D241" i="2"/>
  <c r="D237" i="2"/>
  <c r="D235" i="2"/>
  <c r="D233" i="2"/>
  <c r="D229" i="2"/>
  <c r="D227" i="2"/>
  <c r="D225" i="2"/>
  <c r="D221" i="2"/>
  <c r="D219" i="2"/>
  <c r="D217" i="2"/>
  <c r="C247" i="2"/>
  <c r="C245" i="2"/>
  <c r="C243" i="2"/>
  <c r="C241" i="2"/>
  <c r="C239" i="2"/>
  <c r="C237" i="2"/>
  <c r="C235" i="2"/>
  <c r="C233" i="2"/>
  <c r="C231" i="2"/>
  <c r="C229" i="2"/>
  <c r="C227" i="2"/>
  <c r="C225" i="2"/>
  <c r="C223" i="2"/>
  <c r="C221" i="2"/>
  <c r="C219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F248" i="2"/>
  <c r="F246" i="2"/>
  <c r="F244" i="2"/>
  <c r="F242" i="2"/>
  <c r="F240" i="2"/>
  <c r="F238" i="2"/>
  <c r="F236" i="2"/>
  <c r="F234" i="2"/>
  <c r="F232" i="2"/>
  <c r="F230" i="2"/>
  <c r="F228" i="2"/>
  <c r="F226" i="2"/>
  <c r="F224" i="2"/>
  <c r="F222" i="2"/>
  <c r="F220" i="2"/>
  <c r="F218" i="2"/>
  <c r="E248" i="2"/>
  <c r="E246" i="2"/>
  <c r="E244" i="2"/>
  <c r="E242" i="2"/>
  <c r="E240" i="2"/>
  <c r="E238" i="2"/>
  <c r="E236" i="2"/>
  <c r="E234" i="2"/>
  <c r="E232" i="2"/>
  <c r="E230" i="2"/>
  <c r="E228" i="2"/>
  <c r="E226" i="2"/>
  <c r="E224" i="2"/>
  <c r="E222" i="2"/>
  <c r="E220" i="2"/>
  <c r="E218" i="2"/>
  <c r="D248" i="2"/>
  <c r="D246" i="2"/>
  <c r="D244" i="2"/>
  <c r="D242" i="2"/>
  <c r="D240" i="2"/>
  <c r="D238" i="2"/>
  <c r="D236" i="2"/>
  <c r="D234" i="2"/>
  <c r="D232" i="2"/>
  <c r="D230" i="2"/>
  <c r="D228" i="2"/>
  <c r="D226" i="2"/>
  <c r="D224" i="2"/>
  <c r="D222" i="2"/>
  <c r="D220" i="2"/>
  <c r="D218" i="2"/>
  <c r="C248" i="2"/>
  <c r="C246" i="2"/>
  <c r="C244" i="2"/>
  <c r="C242" i="2"/>
  <c r="C240" i="2"/>
  <c r="C238" i="2"/>
  <c r="C236" i="2"/>
  <c r="C234" i="2"/>
  <c r="C232" i="2"/>
  <c r="C230" i="2"/>
  <c r="C228" i="2"/>
  <c r="C226" i="2"/>
  <c r="C224" i="2"/>
  <c r="C222" i="2"/>
  <c r="C220" i="2"/>
  <c r="C218" i="2"/>
  <c r="E217" i="2"/>
  <c r="D245" i="2"/>
  <c r="D239" i="2"/>
  <c r="D231" i="2"/>
  <c r="H248" i="2"/>
  <c r="H244" i="2"/>
  <c r="H240" i="2"/>
  <c r="H236" i="2"/>
  <c r="H230" i="2"/>
  <c r="H222" i="2"/>
  <c r="H247" i="2"/>
  <c r="H243" i="2"/>
  <c r="H241" i="2"/>
  <c r="H237" i="2"/>
  <c r="H235" i="2"/>
  <c r="H231" i="2"/>
  <c r="H227" i="2"/>
  <c r="H225" i="2"/>
  <c r="H221" i="2"/>
  <c r="H219" i="2"/>
  <c r="G247" i="2"/>
  <c r="G243" i="2"/>
  <c r="G239" i="2"/>
  <c r="G235" i="2"/>
  <c r="G231" i="2"/>
  <c r="G227" i="2"/>
  <c r="G223" i="2"/>
  <c r="G219" i="2"/>
  <c r="G217" i="2"/>
  <c r="F247" i="2"/>
  <c r="F245" i="2"/>
  <c r="F243" i="2"/>
  <c r="F241" i="2"/>
  <c r="F239" i="2"/>
  <c r="F237" i="2"/>
  <c r="F235" i="2"/>
  <c r="F233" i="2"/>
  <c r="F231" i="2"/>
  <c r="F229" i="2"/>
  <c r="F227" i="2"/>
  <c r="F225" i="2"/>
  <c r="F223" i="2"/>
  <c r="F221" i="2"/>
  <c r="F219" i="2"/>
  <c r="C291" i="2"/>
  <c r="H246" i="2"/>
  <c r="H242" i="2"/>
  <c r="H238" i="2"/>
  <c r="H234" i="2"/>
  <c r="H232" i="2"/>
  <c r="H228" i="2"/>
  <c r="H226" i="2"/>
  <c r="H224" i="2"/>
  <c r="H220" i="2"/>
  <c r="H218" i="2"/>
  <c r="H245" i="2"/>
  <c r="H239" i="2"/>
  <c r="H233" i="2"/>
  <c r="H229" i="2"/>
  <c r="H223" i="2"/>
  <c r="G245" i="2"/>
  <c r="G241" i="2"/>
  <c r="G237" i="2"/>
  <c r="G233" i="2"/>
  <c r="G229" i="2"/>
  <c r="G225" i="2"/>
  <c r="E247" i="2"/>
  <c r="E245" i="2"/>
  <c r="E243" i="2"/>
  <c r="E241" i="2"/>
  <c r="E239" i="2"/>
  <c r="E237" i="2"/>
  <c r="E235" i="2"/>
  <c r="E233" i="2"/>
  <c r="E231" i="2"/>
  <c r="E229" i="2"/>
  <c r="E227" i="2"/>
  <c r="E225" i="2"/>
  <c r="E223" i="2"/>
  <c r="E221" i="2"/>
  <c r="C158" i="2"/>
  <c r="C157" i="2"/>
  <c r="D36" i="2"/>
  <c r="D38" i="2" s="1"/>
  <c r="E36" i="2"/>
  <c r="E38" i="2" s="1"/>
  <c r="F36" i="2"/>
  <c r="F38" i="2" s="1"/>
  <c r="G36" i="2"/>
  <c r="H36" i="2"/>
  <c r="D37" i="2"/>
  <c r="E37" i="2"/>
  <c r="F37" i="2"/>
  <c r="G37" i="2"/>
  <c r="H37" i="2"/>
  <c r="C37" i="2"/>
  <c r="C36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F43" i="2"/>
  <c r="G43" i="2"/>
  <c r="H43" i="2"/>
  <c r="H76" i="2" s="1"/>
  <c r="E43" i="2"/>
  <c r="D43" i="2"/>
  <c r="C43" i="2"/>
  <c r="F249" i="2" l="1"/>
  <c r="H250" i="2"/>
  <c r="G76" i="2"/>
  <c r="G38" i="2"/>
  <c r="G250" i="2"/>
  <c r="G249" i="2"/>
  <c r="H103" i="2"/>
  <c r="H101" i="2"/>
  <c r="H97" i="2"/>
  <c r="H93" i="2"/>
  <c r="H91" i="2"/>
  <c r="C38" i="2"/>
  <c r="E249" i="2"/>
  <c r="E250" i="2"/>
  <c r="D250" i="2"/>
  <c r="J228" i="2" s="1"/>
  <c r="D249" i="2"/>
  <c r="I225" i="2" s="1"/>
  <c r="H107" i="2"/>
  <c r="E75" i="2"/>
  <c r="E92" i="2" s="1"/>
  <c r="H75" i="2"/>
  <c r="H99" i="2" s="1"/>
  <c r="C249" i="2"/>
  <c r="I236" i="2" s="1"/>
  <c r="H111" i="2"/>
  <c r="C250" i="2"/>
  <c r="F75" i="2"/>
  <c r="F250" i="2"/>
  <c r="J235" i="2" s="1"/>
  <c r="I219" i="2"/>
  <c r="H115" i="2"/>
  <c r="G75" i="2"/>
  <c r="G87" i="2" s="1"/>
  <c r="H109" i="2"/>
  <c r="G109" i="2"/>
  <c r="H38" i="2"/>
  <c r="H249" i="2"/>
  <c r="D75" i="2"/>
  <c r="G107" i="2"/>
  <c r="G95" i="2"/>
  <c r="G89" i="2"/>
  <c r="G99" i="2"/>
  <c r="G91" i="2"/>
  <c r="G93" i="2"/>
  <c r="H118" i="2"/>
  <c r="H114" i="2"/>
  <c r="H112" i="2"/>
  <c r="H110" i="2"/>
  <c r="H108" i="2"/>
  <c r="H106" i="2"/>
  <c r="H104" i="2"/>
  <c r="H102" i="2"/>
  <c r="H100" i="2"/>
  <c r="H98" i="2"/>
  <c r="H96" i="2"/>
  <c r="H94" i="2"/>
  <c r="H92" i="2"/>
  <c r="H90" i="2"/>
  <c r="H88" i="2"/>
  <c r="G97" i="2"/>
  <c r="H116" i="2"/>
  <c r="G118" i="2"/>
  <c r="G116" i="2"/>
  <c r="G114" i="2"/>
  <c r="G112" i="2"/>
  <c r="G110" i="2"/>
  <c r="G108" i="2"/>
  <c r="G106" i="2"/>
  <c r="G104" i="2"/>
  <c r="G102" i="2"/>
  <c r="G100" i="2"/>
  <c r="G98" i="2"/>
  <c r="G96" i="2"/>
  <c r="G94" i="2"/>
  <c r="G92" i="2"/>
  <c r="G90" i="2"/>
  <c r="G88" i="2"/>
  <c r="C76" i="2"/>
  <c r="C114" i="2" s="1"/>
  <c r="H87" i="2"/>
  <c r="F76" i="2"/>
  <c r="F98" i="2" s="1"/>
  <c r="E76" i="2"/>
  <c r="D76" i="2"/>
  <c r="C159" i="2"/>
  <c r="C160" i="2"/>
  <c r="C75" i="2"/>
  <c r="F144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4" i="1"/>
  <c r="C144" i="1"/>
  <c r="D144" i="1"/>
  <c r="E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C126" i="1"/>
  <c r="D126" i="1"/>
  <c r="E126" i="1"/>
  <c r="F126" i="1"/>
  <c r="G126" i="1"/>
  <c r="B126" i="1"/>
  <c r="I228" i="2" l="1"/>
  <c r="J234" i="2"/>
  <c r="D104" i="2"/>
  <c r="J247" i="2"/>
  <c r="J225" i="2"/>
  <c r="H105" i="2"/>
  <c r="E114" i="2"/>
  <c r="J237" i="2"/>
  <c r="E115" i="2"/>
  <c r="I217" i="2"/>
  <c r="I223" i="2"/>
  <c r="K223" i="2" s="1"/>
  <c r="J233" i="2"/>
  <c r="K233" i="2" s="1"/>
  <c r="J223" i="2"/>
  <c r="C102" i="2"/>
  <c r="J239" i="2"/>
  <c r="J243" i="2"/>
  <c r="H39" i="2"/>
  <c r="J230" i="2"/>
  <c r="J219" i="2"/>
  <c r="K219" i="2" s="1"/>
  <c r="I243" i="2"/>
  <c r="H89" i="2"/>
  <c r="D90" i="2"/>
  <c r="D98" i="2"/>
  <c r="F39" i="2"/>
  <c r="E39" i="2"/>
  <c r="E106" i="2"/>
  <c r="D39" i="2"/>
  <c r="D97" i="2"/>
  <c r="E112" i="2"/>
  <c r="E89" i="2"/>
  <c r="E110" i="2"/>
  <c r="E91" i="2"/>
  <c r="H117" i="2"/>
  <c r="F87" i="2"/>
  <c r="E109" i="2"/>
  <c r="F100" i="2"/>
  <c r="H113" i="2"/>
  <c r="E111" i="2"/>
  <c r="C92" i="2"/>
  <c r="F117" i="2"/>
  <c r="E113" i="2"/>
  <c r="F99" i="2"/>
  <c r="C96" i="2"/>
  <c r="I234" i="2"/>
  <c r="K234" i="2" s="1"/>
  <c r="J236" i="2"/>
  <c r="K236" i="2" s="1"/>
  <c r="I221" i="2"/>
  <c r="K225" i="2"/>
  <c r="C99" i="2"/>
  <c r="F102" i="2"/>
  <c r="J217" i="2"/>
  <c r="J229" i="2"/>
  <c r="J227" i="2"/>
  <c r="I240" i="2"/>
  <c r="J238" i="2"/>
  <c r="K239" i="2"/>
  <c r="J231" i="2"/>
  <c r="K231" i="2" s="1"/>
  <c r="I229" i="2"/>
  <c r="I227" i="2"/>
  <c r="J240" i="2"/>
  <c r="K240" i="2" s="1"/>
  <c r="I238" i="2"/>
  <c r="J241" i="2"/>
  <c r="I239" i="2"/>
  <c r="I233" i="2"/>
  <c r="I231" i="2"/>
  <c r="J244" i="2"/>
  <c r="J242" i="2"/>
  <c r="K242" i="2" s="1"/>
  <c r="I241" i="2"/>
  <c r="K230" i="2"/>
  <c r="I235" i="2"/>
  <c r="K235" i="2" s="1"/>
  <c r="J248" i="2"/>
  <c r="K248" i="2" s="1"/>
  <c r="I246" i="2"/>
  <c r="I244" i="2"/>
  <c r="I242" i="2"/>
  <c r="J232" i="2"/>
  <c r="C116" i="2"/>
  <c r="I230" i="2"/>
  <c r="I248" i="2"/>
  <c r="J246" i="2"/>
  <c r="J220" i="2"/>
  <c r="K220" i="2" s="1"/>
  <c r="J218" i="2"/>
  <c r="K218" i="2" s="1"/>
  <c r="G101" i="2"/>
  <c r="I232" i="2"/>
  <c r="D99" i="2"/>
  <c r="G39" i="2"/>
  <c r="J226" i="2"/>
  <c r="J224" i="2"/>
  <c r="I222" i="2"/>
  <c r="I220" i="2"/>
  <c r="I218" i="2"/>
  <c r="G103" i="2"/>
  <c r="C97" i="2"/>
  <c r="D101" i="2"/>
  <c r="F93" i="2"/>
  <c r="C39" i="2"/>
  <c r="I226" i="2"/>
  <c r="I224" i="2"/>
  <c r="J222" i="2"/>
  <c r="G113" i="2"/>
  <c r="H95" i="2"/>
  <c r="K228" i="2"/>
  <c r="D103" i="2"/>
  <c r="F95" i="2"/>
  <c r="G111" i="2"/>
  <c r="G117" i="2"/>
  <c r="J245" i="2"/>
  <c r="K245" i="2" s="1"/>
  <c r="F97" i="2"/>
  <c r="C94" i="2"/>
  <c r="I237" i="2"/>
  <c r="K237" i="2" s="1"/>
  <c r="G115" i="2"/>
  <c r="G105" i="2"/>
  <c r="J221" i="2"/>
  <c r="I247" i="2"/>
  <c r="K247" i="2" s="1"/>
  <c r="I245" i="2"/>
  <c r="C98" i="2"/>
  <c r="C103" i="2"/>
  <c r="D105" i="2"/>
  <c r="E88" i="2"/>
  <c r="C118" i="2"/>
  <c r="C112" i="2"/>
  <c r="F104" i="2"/>
  <c r="C108" i="2"/>
  <c r="C105" i="2"/>
  <c r="D110" i="2"/>
  <c r="D107" i="2"/>
  <c r="E93" i="2"/>
  <c r="E117" i="2"/>
  <c r="F101" i="2"/>
  <c r="E104" i="2"/>
  <c r="D100" i="2"/>
  <c r="D102" i="2"/>
  <c r="I102" i="2" s="1"/>
  <c r="F106" i="2"/>
  <c r="C104" i="2"/>
  <c r="D109" i="2"/>
  <c r="E95" i="2"/>
  <c r="C106" i="2"/>
  <c r="F103" i="2"/>
  <c r="D114" i="2"/>
  <c r="D118" i="2"/>
  <c r="F108" i="2"/>
  <c r="C107" i="2"/>
  <c r="D87" i="2"/>
  <c r="D116" i="2"/>
  <c r="C109" i="2"/>
  <c r="E116" i="2"/>
  <c r="D111" i="2"/>
  <c r="E97" i="2"/>
  <c r="D96" i="2"/>
  <c r="F105" i="2"/>
  <c r="E90" i="2"/>
  <c r="E100" i="2"/>
  <c r="F110" i="2"/>
  <c r="C100" i="2"/>
  <c r="E102" i="2"/>
  <c r="C111" i="2"/>
  <c r="D89" i="2"/>
  <c r="D113" i="2"/>
  <c r="E99" i="2"/>
  <c r="D112" i="2"/>
  <c r="F107" i="2"/>
  <c r="E108" i="2"/>
  <c r="F88" i="2"/>
  <c r="F112" i="2"/>
  <c r="C101" i="2"/>
  <c r="E87" i="2"/>
  <c r="C89" i="2"/>
  <c r="C113" i="2"/>
  <c r="D91" i="2"/>
  <c r="D115" i="2"/>
  <c r="E101" i="2"/>
  <c r="E94" i="2"/>
  <c r="F109" i="2"/>
  <c r="C110" i="2"/>
  <c r="F90" i="2"/>
  <c r="F114" i="2"/>
  <c r="D94" i="2"/>
  <c r="C91" i="2"/>
  <c r="C115" i="2"/>
  <c r="D93" i="2"/>
  <c r="F115" i="2"/>
  <c r="E103" i="2"/>
  <c r="E118" i="2"/>
  <c r="F111" i="2"/>
  <c r="D88" i="2"/>
  <c r="C88" i="2"/>
  <c r="F92" i="2"/>
  <c r="F116" i="2"/>
  <c r="D92" i="2"/>
  <c r="D106" i="2"/>
  <c r="C93" i="2"/>
  <c r="C117" i="2"/>
  <c r="D95" i="2"/>
  <c r="E105" i="2"/>
  <c r="F89" i="2"/>
  <c r="F113" i="2"/>
  <c r="D108" i="2"/>
  <c r="C90" i="2"/>
  <c r="F94" i="2"/>
  <c r="F118" i="2"/>
  <c r="E98" i="2"/>
  <c r="C95" i="2"/>
  <c r="D117" i="2"/>
  <c r="E107" i="2"/>
  <c r="F91" i="2"/>
  <c r="C87" i="2"/>
  <c r="E96" i="2"/>
  <c r="F96" i="2"/>
  <c r="C105" i="1"/>
  <c r="B105" i="1"/>
  <c r="C106" i="1"/>
  <c r="B106" i="1"/>
  <c r="G106" i="1"/>
  <c r="F106" i="1"/>
  <c r="E106" i="1"/>
  <c r="D106" i="1"/>
  <c r="C62" i="1"/>
  <c r="C61" i="1"/>
  <c r="B62" i="1"/>
  <c r="B61" i="1"/>
  <c r="B142" i="1" s="1"/>
  <c r="G62" i="1"/>
  <c r="E62" i="1"/>
  <c r="D62" i="1"/>
  <c r="D61" i="1"/>
  <c r="F61" i="1"/>
  <c r="F62" i="1"/>
  <c r="F143" i="1" s="1"/>
  <c r="E61" i="1"/>
  <c r="G61" i="1"/>
  <c r="E105" i="1"/>
  <c r="G105" i="1"/>
  <c r="D105" i="1"/>
  <c r="F105" i="1"/>
  <c r="E23" i="1"/>
  <c r="G23" i="1"/>
  <c r="F23" i="1"/>
  <c r="I114" i="2" l="1"/>
  <c r="K221" i="2"/>
  <c r="I97" i="2"/>
  <c r="K224" i="2"/>
  <c r="K243" i="2"/>
  <c r="I99" i="2"/>
  <c r="K222" i="2"/>
  <c r="C143" i="1"/>
  <c r="K217" i="2"/>
  <c r="C142" i="1"/>
  <c r="I93" i="2"/>
  <c r="I100" i="2"/>
  <c r="I112" i="2"/>
  <c r="I116" i="2"/>
  <c r="I92" i="2"/>
  <c r="I94" i="2"/>
  <c r="I107" i="2"/>
  <c r="I101" i="2"/>
  <c r="I90" i="2"/>
  <c r="K246" i="2"/>
  <c r="I110" i="2"/>
  <c r="I88" i="2"/>
  <c r="B143" i="1"/>
  <c r="K244" i="2"/>
  <c r="I96" i="2"/>
  <c r="K238" i="2"/>
  <c r="I105" i="2"/>
  <c r="I108" i="2"/>
  <c r="K226" i="2"/>
  <c r="K232" i="2"/>
  <c r="K227" i="2"/>
  <c r="I117" i="2"/>
  <c r="I104" i="2"/>
  <c r="K241" i="2"/>
  <c r="K229" i="2"/>
  <c r="I95" i="2"/>
  <c r="I111" i="2"/>
  <c r="I109" i="2"/>
  <c r="I113" i="2"/>
  <c r="I118" i="2"/>
  <c r="I103" i="2"/>
  <c r="I91" i="2"/>
  <c r="I98" i="2"/>
  <c r="I89" i="2"/>
  <c r="I115" i="2"/>
  <c r="I87" i="2"/>
  <c r="I106" i="2"/>
  <c r="D142" i="1"/>
  <c r="D143" i="1"/>
  <c r="G142" i="1"/>
  <c r="E143" i="1"/>
  <c r="F142" i="1"/>
  <c r="E142" i="1"/>
  <c r="G143" i="1"/>
</calcChain>
</file>

<file path=xl/sharedStrings.xml><?xml version="1.0" encoding="utf-8"?>
<sst xmlns="http://schemas.openxmlformats.org/spreadsheetml/2006/main" count="1005" uniqueCount="244">
  <si>
    <t>Gole na mecz</t>
  </si>
  <si>
    <t xml:space="preserve">Stracone bramki </t>
  </si>
  <si>
    <t>Strzały</t>
  </si>
  <si>
    <t>Odbiory</t>
  </si>
  <si>
    <t>Arsenal</t>
  </si>
  <si>
    <t>Barcelona</t>
  </si>
  <si>
    <t>Bayern</t>
  </si>
  <si>
    <t>Borussia</t>
  </si>
  <si>
    <t>Milan</t>
  </si>
  <si>
    <t>Inter</t>
  </si>
  <si>
    <t>Napoli</t>
  </si>
  <si>
    <t>PSG</t>
  </si>
  <si>
    <t>Chelsea</t>
  </si>
  <si>
    <t>Tottenham</t>
  </si>
  <si>
    <t>Manchester City</t>
  </si>
  <si>
    <t>Manchester United</t>
  </si>
  <si>
    <t>Real Madrid</t>
  </si>
  <si>
    <t>Liverpool</t>
  </si>
  <si>
    <t>Atletico</t>
  </si>
  <si>
    <t>SEZON 2019/2020</t>
  </si>
  <si>
    <t>Skuteczne podania</t>
  </si>
  <si>
    <t>Skuteczny Drybling</t>
  </si>
  <si>
    <t>SEZON 2020/2021</t>
  </si>
  <si>
    <t>SEZON 2021/2022</t>
  </si>
  <si>
    <t>Ajax</t>
  </si>
  <si>
    <t>Średnia z 3 sezonów</t>
  </si>
  <si>
    <t>Średnia</t>
  </si>
  <si>
    <t>Odchylenie</t>
  </si>
  <si>
    <t>min</t>
  </si>
  <si>
    <t>Miernik</t>
  </si>
  <si>
    <t>Drużyna</t>
  </si>
  <si>
    <t>Średnia + odchylenie</t>
  </si>
  <si>
    <t>Średnia - odchylenie</t>
  </si>
  <si>
    <t>Stracone bramki na mecz</t>
  </si>
  <si>
    <t>Skuteczne podania na mecz</t>
  </si>
  <si>
    <t>Skuteczny Drybling na mecz</t>
  </si>
  <si>
    <t>Strzały na mecz</t>
  </si>
  <si>
    <t>Odbiory na mecz</t>
  </si>
  <si>
    <t>Skuteczne podanie na mecz</t>
  </si>
  <si>
    <t xml:space="preserve">Odbiory na mecz </t>
  </si>
  <si>
    <t>Skuteczne Dryblingi na mecz</t>
  </si>
  <si>
    <t>Skuteczny Dryblingi na mecz</t>
  </si>
  <si>
    <t>Athletico Bilbao</t>
  </si>
  <si>
    <t>Villareal</t>
  </si>
  <si>
    <t>Aston Villa</t>
  </si>
  <si>
    <t>Leicester</t>
  </si>
  <si>
    <t>PSV Eindhoven</t>
  </si>
  <si>
    <t>Porto</t>
  </si>
  <si>
    <t>Benfica</t>
  </si>
  <si>
    <t>Sporting Lisbona</t>
  </si>
  <si>
    <t>Olimpic Lyon</t>
  </si>
  <si>
    <t xml:space="preserve">Marsylie </t>
  </si>
  <si>
    <t>Lille</t>
  </si>
  <si>
    <t>Juventus</t>
  </si>
  <si>
    <t>RB Lipsk</t>
  </si>
  <si>
    <t>Atalanta</t>
  </si>
  <si>
    <t>AS Monaco</t>
  </si>
  <si>
    <t>Eintracht</t>
  </si>
  <si>
    <t>Eintreccht</t>
  </si>
  <si>
    <t>DANE</t>
  </si>
  <si>
    <t>Stymulanta</t>
  </si>
  <si>
    <t>Destymulanta</t>
  </si>
  <si>
    <t>Ujednolicenie danych</t>
  </si>
  <si>
    <t>Odchylenie stand.</t>
  </si>
  <si>
    <t>Vk</t>
  </si>
  <si>
    <t>wk</t>
  </si>
  <si>
    <t>NORMALIZACJI UNITARYZACJA</t>
  </si>
  <si>
    <t>max</t>
  </si>
  <si>
    <t>Bardzo dobre</t>
  </si>
  <si>
    <t>Dobre</t>
  </si>
  <si>
    <t>Przeciętne</t>
  </si>
  <si>
    <t>Słabe</t>
  </si>
  <si>
    <t>TOPSIS</t>
  </si>
  <si>
    <t>Odległość od wzorca di+</t>
  </si>
  <si>
    <t>Odległość od antywzorca di-</t>
  </si>
  <si>
    <t>MS</t>
  </si>
  <si>
    <t>Współrzędne wzorca</t>
  </si>
  <si>
    <t>Współrzędne antywzorca</t>
  </si>
  <si>
    <t>Średnia - ochylenie</t>
  </si>
  <si>
    <t>PORÓWNANIE</t>
  </si>
  <si>
    <t>MS TOPSIS</t>
  </si>
  <si>
    <t>Miernik bezwzorcowy</t>
  </si>
  <si>
    <t>Współczynnik korelacji</t>
  </si>
  <si>
    <t>,5715728</t>
  </si>
  <si>
    <t>,8158436</t>
  </si>
  <si>
    <t>,8672876</t>
  </si>
  <si>
    <t>1,023028</t>
  </si>
  <si>
    <t>1,092197</t>
  </si>
  <si>
    <t>1,142502</t>
  </si>
  <si>
    <t>1,243665</t>
  </si>
  <si>
    <t>1,256705</t>
  </si>
  <si>
    <t>1,299156</t>
  </si>
  <si>
    <t>1,333884</t>
  </si>
  <si>
    <t>1,354374</t>
  </si>
  <si>
    <t>1,407642</t>
  </si>
  <si>
    <t>1,422104</t>
  </si>
  <si>
    <t>1,435636</t>
  </si>
  <si>
    <t>1,501310</t>
  </si>
  <si>
    <t>1,541690</t>
  </si>
  <si>
    <t>1,568442</t>
  </si>
  <si>
    <t>1,593655</t>
  </si>
  <si>
    <t>1,618339</t>
  </si>
  <si>
    <t>1,641356</t>
  </si>
  <si>
    <t>1,710552</t>
  </si>
  <si>
    <t>1,762835</t>
  </si>
  <si>
    <t>1,903684</t>
  </si>
  <si>
    <t>1,981968</t>
  </si>
  <si>
    <t>1,995637</t>
  </si>
  <si>
    <t>1,996747</t>
  </si>
  <si>
    <t>2,175348</t>
  </si>
  <si>
    <t>2,176396</t>
  </si>
  <si>
    <t>2,198069</t>
  </si>
  <si>
    <t>2,204163</t>
  </si>
  <si>
    <t>2,239066</t>
  </si>
  <si>
    <t>MAX</t>
  </si>
  <si>
    <t>1,372575</t>
  </si>
  <si>
    <t>1,399258</t>
  </si>
  <si>
    <t>1,730279</t>
  </si>
  <si>
    <t>1,766668</t>
  </si>
  <si>
    <t>1,828400</t>
  </si>
  <si>
    <t>1,844976</t>
  </si>
  <si>
    <t>2,027626</t>
  </si>
  <si>
    <t>2,108497</t>
  </si>
  <si>
    <t>2,124770</t>
  </si>
  <si>
    <t>2,463824</t>
  </si>
  <si>
    <t>2,541925</t>
  </si>
  <si>
    <t>2,732415</t>
  </si>
  <si>
    <t>2,831646</t>
  </si>
  <si>
    <t>2,863082</t>
  </si>
  <si>
    <t>3,053472</t>
  </si>
  <si>
    <t>3,099148</t>
  </si>
  <si>
    <t>3,426234</t>
  </si>
  <si>
    <t>4,085005</t>
  </si>
  <si>
    <t>4,236876</t>
  </si>
  <si>
    <t>4,656453</t>
  </si>
  <si>
    <t>4,960657</t>
  </si>
  <si>
    <t>7,210085</t>
  </si>
  <si>
    <t>1,319961</t>
  </si>
  <si>
    <t>1,404770</t>
  </si>
  <si>
    <t>1,820691</t>
  </si>
  <si>
    <t>1,825660</t>
  </si>
  <si>
    <t>1,867430</t>
  </si>
  <si>
    <t>2,075516</t>
  </si>
  <si>
    <t>2,241452</t>
  </si>
  <si>
    <t>2,366357</t>
  </si>
  <si>
    <t>2,473998</t>
  </si>
  <si>
    <t>2,930211</t>
  </si>
  <si>
    <t>3,184927</t>
  </si>
  <si>
    <t>3,474958</t>
  </si>
  <si>
    <t>3,512476</t>
  </si>
  <si>
    <t>3,916095</t>
  </si>
  <si>
    <t>4,003633</t>
  </si>
  <si>
    <t>4,923366</t>
  </si>
  <si>
    <t>5,275984</t>
  </si>
  <si>
    <t>7,184502</t>
  </si>
  <si>
    <t>8,320457</t>
  </si>
  <si>
    <t>20,77463</t>
  </si>
  <si>
    <t>max2</t>
  </si>
  <si>
    <t>Standaryzacja danych</t>
  </si>
  <si>
    <t>WYBIERZ OBSERWACJE TAK BY ZMAKSYMALIZOWAĆ ODLEGŁOŚCI SKUPIEŃ</t>
  </si>
  <si>
    <t>SORTUJ ODLEGŁOŚCI I WEŹ OBSERWACJE PRZY STAŁYM INTERWALE</t>
  </si>
  <si>
    <t>WYBIERZ PIERWSZYCH N (LICZBA SKUPIEŃ) OBSERWACJI</t>
  </si>
  <si>
    <t>ODLEGŁOŚCI SKUPIEŃ pierwszych n średnich</t>
  </si>
  <si>
    <t>sortuj odległości</t>
  </si>
  <si>
    <t>zmaksymalizować odległość</t>
  </si>
  <si>
    <t>Wybierz obserwacje tak by zmaksymalizować odległość</t>
  </si>
  <si>
    <t>Odległości skupień</t>
  </si>
  <si>
    <t>Odległośći w 1 skupieniu</t>
  </si>
  <si>
    <t xml:space="preserve">Ajax                </t>
  </si>
  <si>
    <t xml:space="preserve">Barcelona           </t>
  </si>
  <si>
    <t xml:space="preserve">Bayern              </t>
  </si>
  <si>
    <t xml:space="preserve">Borussia            </t>
  </si>
  <si>
    <t xml:space="preserve">Manchester City     </t>
  </si>
  <si>
    <t xml:space="preserve">PSG                 </t>
  </si>
  <si>
    <t xml:space="preserve">Real Madrid         </t>
  </si>
  <si>
    <t xml:space="preserve">Benfica             </t>
  </si>
  <si>
    <t xml:space="preserve">Porto               </t>
  </si>
  <si>
    <t xml:space="preserve">PSV Eindhoven       </t>
  </si>
  <si>
    <t>Odległości w 2 skupieniu</t>
  </si>
  <si>
    <t xml:space="preserve">Chelsea             </t>
  </si>
  <si>
    <t xml:space="preserve">Inter               </t>
  </si>
  <si>
    <t xml:space="preserve">Liverpool           </t>
  </si>
  <si>
    <t xml:space="preserve">Napoli              </t>
  </si>
  <si>
    <t xml:space="preserve">Atalanta            </t>
  </si>
  <si>
    <t xml:space="preserve">Juventus            </t>
  </si>
  <si>
    <t xml:space="preserve">RB Lipsk            </t>
  </si>
  <si>
    <t xml:space="preserve">Sporting Lisbona    </t>
  </si>
  <si>
    <t xml:space="preserve">Atletico            </t>
  </si>
  <si>
    <t xml:space="preserve">Milan               </t>
  </si>
  <si>
    <t xml:space="preserve">Tottenham           </t>
  </si>
  <si>
    <t xml:space="preserve">AS Monaco           </t>
  </si>
  <si>
    <t xml:space="preserve">Eintracht           </t>
  </si>
  <si>
    <t xml:space="preserve">Leicester           </t>
  </si>
  <si>
    <t xml:space="preserve">Lille               </t>
  </si>
  <si>
    <t xml:space="preserve">Marsylie            </t>
  </si>
  <si>
    <t xml:space="preserve">Olimpic Lyon        </t>
  </si>
  <si>
    <t>Odległości w 3 skupieniu</t>
  </si>
  <si>
    <t xml:space="preserve">Arsenal             </t>
  </si>
  <si>
    <t xml:space="preserve">Manchester United   </t>
  </si>
  <si>
    <t xml:space="preserve">Aston Villa         </t>
  </si>
  <si>
    <t xml:space="preserve">Athletico Bilbao    </t>
  </si>
  <si>
    <t xml:space="preserve">Villareal           </t>
  </si>
  <si>
    <t>Odległości w 4 skupieniu</t>
  </si>
  <si>
    <t>ds1</t>
  </si>
  <si>
    <t>ds2</t>
  </si>
  <si>
    <t>ds3</t>
  </si>
  <si>
    <t>ds4</t>
  </si>
  <si>
    <t>d</t>
  </si>
  <si>
    <t>DS1</t>
  </si>
  <si>
    <t>DS2</t>
  </si>
  <si>
    <t>DS3</t>
  </si>
  <si>
    <t>DS4</t>
  </si>
  <si>
    <t>D</t>
  </si>
  <si>
    <t>MJG</t>
  </si>
  <si>
    <t>1. Ujednolicenie charakteru zmiennych</t>
  </si>
  <si>
    <t>Ujednolicenie</t>
  </si>
  <si>
    <t>2. Normalizacja zmiennych - unitaryzacja, Miernik bezwzorcowy z wagami</t>
  </si>
  <si>
    <t>Dopisuję pola: odch. stand., średnia, vk oraz wk, ponieważ przydadzą się w kolejnych krokach</t>
  </si>
  <si>
    <t>Norma (długość wektora)</t>
  </si>
  <si>
    <t>2. Normalizacja zmiennych</t>
  </si>
  <si>
    <t>Same skupienia jednoelementowe i jedno skupienie dwuelementowe, ŹLE</t>
  </si>
  <si>
    <t>Tylko dwa skupienia, źle</t>
  </si>
  <si>
    <t>Siedem skupień, satysfakcjonująco</t>
  </si>
  <si>
    <t>Same skupienia jednoelementowe oraz jedno dwuelementowe, ŹLE</t>
  </si>
  <si>
    <t>Dwa skupienia, ŹLE</t>
  </si>
  <si>
    <t>Same skupienia jednoelementowe, jedno dwuelementowe, ŹLE</t>
  </si>
  <si>
    <t>4 Skupienia, dobrze. Ze względu na popularność metody Warda postanowiliśmy zaakceptować to cięcie, dla drugiego największego przyrostu</t>
  </si>
  <si>
    <t>Sortuj odlegości i wybierz obserwacje przy stałym interwale</t>
  </si>
  <si>
    <t>Pierwszych N obserwacji</t>
  </si>
  <si>
    <t>Skupienie</t>
  </si>
  <si>
    <t>II</t>
  </si>
  <si>
    <t>I</t>
  </si>
  <si>
    <t>IV</t>
  </si>
  <si>
    <t>III</t>
  </si>
  <si>
    <t>Test Levene'a</t>
  </si>
  <si>
    <t>p</t>
  </si>
  <si>
    <t>w dwóch przypadkach p&lt;0,05 więc odrzucamy h0 i nie wykonujemy analizy wariancji a test Kruskal-Wallis'a</t>
  </si>
  <si>
    <t>ANOVA rang Kruskala-Wallisa</t>
  </si>
  <si>
    <t>N</t>
  </si>
  <si>
    <t>Suma rang</t>
  </si>
  <si>
    <t>Średnia rang</t>
  </si>
  <si>
    <t>Skuteczne dryblingi na mecz</t>
  </si>
  <si>
    <t>Grupy</t>
  </si>
  <si>
    <t xml:space="preserve">Interesuję nas najniższa wartość miernika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</si>
</sst>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"/>
    <numFmt numFmtId="167" formatCode="0.0000"/>
  </numFmts>
  <fonts count="14" x14ac:knownFonts="1"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  <charset val="238"/>
    </font>
    <font>
      <sz val="8.6"/>
      <color rgb="FF000000"/>
      <name val="Verdana"/>
      <family val="2"/>
      <charset val="238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  <font>
      <sz val="48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indexed="10"/>
      <name val="Arial"/>
      <family val="2"/>
      <charset val="238"/>
    </font>
    <font>
      <sz val="18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64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2" fontId="1" fillId="0" borderId="1" xfId="0" applyNumberFormat="1" applyFont="1" applyBorder="1"/>
    <xf numFmtId="2" fontId="2" fillId="0" borderId="1" xfId="0" applyNumberFormat="1" applyFont="1" applyBorder="1" applyAlignment="1">
      <alignment horizontal="right" vertical="center"/>
    </xf>
    <xf numFmtId="164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/>
    <xf numFmtId="0" fontId="5" fillId="3" borderId="1" xfId="2" applyBorder="1"/>
    <xf numFmtId="0" fontId="0" fillId="6" borderId="1" xfId="0" applyFill="1" applyBorder="1"/>
    <xf numFmtId="0" fontId="0" fillId="5" borderId="1" xfId="0" applyFill="1" applyBorder="1"/>
    <xf numFmtId="0" fontId="0" fillId="0" borderId="3" xfId="0" applyBorder="1"/>
    <xf numFmtId="0" fontId="0" fillId="4" borderId="1" xfId="0" applyFill="1" applyBorder="1"/>
    <xf numFmtId="165" fontId="0" fillId="0" borderId="3" xfId="0" applyNumberFormat="1" applyBorder="1"/>
    <xf numFmtId="165" fontId="0" fillId="0" borderId="0" xfId="0" applyNumberFormat="1"/>
    <xf numFmtId="0" fontId="0" fillId="8" borderId="1" xfId="0" applyFill="1" applyBorder="1"/>
    <xf numFmtId="10" fontId="0" fillId="9" borderId="1" xfId="1" applyNumberFormat="1" applyFont="1" applyFill="1" applyBorder="1"/>
    <xf numFmtId="0" fontId="0" fillId="10" borderId="0" xfId="0" applyFill="1"/>
    <xf numFmtId="0" fontId="9" fillId="0" borderId="0" xfId="4" applyFont="1" applyAlignment="1">
      <alignment horizontal="left" vertical="center"/>
    </xf>
    <xf numFmtId="0" fontId="0" fillId="11" borderId="0" xfId="0" applyFill="1"/>
    <xf numFmtId="0" fontId="9" fillId="0" borderId="0" xfId="3" applyFont="1" applyAlignment="1">
      <alignment horizontal="left" vertical="center"/>
    </xf>
    <xf numFmtId="0" fontId="9" fillId="10" borderId="0" xfId="3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/>
    <xf numFmtId="0" fontId="10" fillId="0" borderId="1" xfId="0" applyFont="1" applyBorder="1"/>
    <xf numFmtId="0" fontId="10" fillId="12" borderId="3" xfId="0" applyFont="1" applyFill="1" applyBorder="1"/>
    <xf numFmtId="164" fontId="0" fillId="12" borderId="4" xfId="0" applyNumberFormat="1" applyFill="1" applyBorder="1"/>
    <xf numFmtId="164" fontId="0" fillId="12" borderId="1" xfId="0" applyNumberFormat="1" applyFill="1" applyBorder="1"/>
    <xf numFmtId="0" fontId="10" fillId="12" borderId="1" xfId="0" applyFont="1" applyFill="1" applyBorder="1"/>
    <xf numFmtId="0" fontId="0" fillId="0" borderId="5" xfId="0" applyBorder="1"/>
    <xf numFmtId="0" fontId="9" fillId="0" borderId="5" xfId="5" applyFont="1" applyBorder="1" applyAlignment="1">
      <alignment horizontal="left" vertical="center"/>
    </xf>
    <xf numFmtId="166" fontId="9" fillId="0" borderId="5" xfId="5" applyNumberFormat="1" applyFont="1" applyBorder="1" applyAlignment="1">
      <alignment horizontal="right" vertical="center"/>
    </xf>
    <xf numFmtId="166" fontId="0" fillId="0" borderId="5" xfId="0" applyNumberFormat="1" applyBorder="1"/>
    <xf numFmtId="0" fontId="0" fillId="11" borderId="5" xfId="0" applyFill="1" applyBorder="1"/>
    <xf numFmtId="1" fontId="9" fillId="0" borderId="5" xfId="5" applyNumberFormat="1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9" borderId="5" xfId="0" applyFill="1" applyBorder="1"/>
    <xf numFmtId="0" fontId="0" fillId="0" borderId="6" xfId="0" applyBorder="1" applyAlignment="1">
      <alignment horizontal="center"/>
    </xf>
    <xf numFmtId="0" fontId="9" fillId="0" borderId="1" xfId="6" applyFont="1" applyBorder="1" applyAlignment="1">
      <alignment horizontal="left" vertical="center"/>
    </xf>
    <xf numFmtId="164" fontId="9" fillId="0" borderId="1" xfId="6" applyNumberFormat="1" applyFont="1" applyBorder="1" applyAlignment="1">
      <alignment horizontal="right" vertical="center"/>
    </xf>
    <xf numFmtId="1" fontId="9" fillId="0" borderId="1" xfId="6" applyNumberFormat="1" applyFont="1" applyBorder="1" applyAlignment="1">
      <alignment horizontal="right" vertical="center"/>
    </xf>
    <xf numFmtId="2" fontId="9" fillId="0" borderId="1" xfId="6" applyNumberFormat="1" applyFont="1" applyBorder="1" applyAlignment="1">
      <alignment horizontal="right" vertical="center"/>
    </xf>
    <xf numFmtId="167" fontId="9" fillId="0" borderId="1" xfId="6" applyNumberFormat="1" applyFont="1" applyBorder="1" applyAlignment="1">
      <alignment horizontal="right" vertical="center"/>
    </xf>
    <xf numFmtId="166" fontId="9" fillId="0" borderId="1" xfId="6" applyNumberFormat="1" applyFont="1" applyBorder="1" applyAlignment="1">
      <alignment horizontal="right" vertical="center"/>
    </xf>
    <xf numFmtId="164" fontId="12" fillId="0" borderId="1" xfId="6" applyNumberFormat="1" applyFont="1" applyBorder="1" applyAlignment="1">
      <alignment horizontal="right" vertical="center"/>
    </xf>
    <xf numFmtId="1" fontId="12" fillId="0" borderId="1" xfId="6" applyNumberFormat="1" applyFont="1" applyBorder="1" applyAlignment="1">
      <alignment horizontal="right" vertical="center"/>
    </xf>
    <xf numFmtId="2" fontId="12" fillId="0" borderId="1" xfId="6" applyNumberFormat="1" applyFont="1" applyBorder="1" applyAlignment="1">
      <alignment horizontal="right" vertical="center"/>
    </xf>
    <xf numFmtId="167" fontId="12" fillId="0" borderId="1" xfId="6" applyNumberFormat="1" applyFont="1" applyBorder="1" applyAlignment="1">
      <alignment horizontal="right" vertical="center"/>
    </xf>
    <xf numFmtId="166" fontId="12" fillId="0" borderId="1" xfId="6" applyNumberFormat="1" applyFont="1" applyBorder="1" applyAlignment="1">
      <alignment horizontal="right" vertical="center"/>
    </xf>
    <xf numFmtId="165" fontId="9" fillId="0" borderId="1" xfId="6" applyNumberFormat="1" applyFont="1" applyBorder="1" applyAlignment="1">
      <alignment horizontal="right" vertical="center"/>
    </xf>
    <xf numFmtId="0" fontId="9" fillId="0" borderId="1" xfId="7" applyFont="1" applyBorder="1" applyAlignment="1">
      <alignment horizontal="right" vertical="center"/>
    </xf>
    <xf numFmtId="0" fontId="0" fillId="0" borderId="7" xfId="0" applyBorder="1"/>
    <xf numFmtId="0" fontId="7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8">
    <cellStyle name="Dobry" xfId="2" builtinId="26"/>
    <cellStyle name="Normalny" xfId="0" builtinId="0"/>
    <cellStyle name="Normalny_ANOVA" xfId="6" xr:uid="{09380247-226F-48BD-B07C-A7AFF4F74D5D}"/>
    <cellStyle name="Normalny_Dane do metody k średnich" xfId="7" xr:uid="{E36D652E-D17D-44B1-AB78-61AA6A4E9DBB}"/>
    <cellStyle name="Normalny_Diagramy" xfId="4" xr:uid="{1A778506-8C0E-4211-98F9-1F11DEE2428F}"/>
    <cellStyle name="Normalny_Metody Aglomeracyjne" xfId="3" xr:uid="{D4996054-C13D-4AB6-807B-835FEBB7E993}"/>
    <cellStyle name="Normalny_Metody K średnich" xfId="5" xr:uid="{48A1F059-4931-4AAB-AB47-5705893F8212}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123</xdr:row>
      <xdr:rowOff>142875</xdr:rowOff>
    </xdr:from>
    <xdr:to>
      <xdr:col>8</xdr:col>
      <xdr:colOff>409575</xdr:colOff>
      <xdr:row>134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6BA597D-0700-649C-0826-AD3999BAD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3574375"/>
          <a:ext cx="405765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257</xdr:row>
      <xdr:rowOff>0</xdr:rowOff>
    </xdr:from>
    <xdr:to>
      <xdr:col>6</xdr:col>
      <xdr:colOff>485775</xdr:colOff>
      <xdr:row>267</xdr:row>
      <xdr:rowOff>152400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DB65693-5185-21E6-7E37-8FAB18DFD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48958500"/>
          <a:ext cx="405765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276225</xdr:colOff>
      <xdr:row>36</xdr:row>
      <xdr:rowOff>9525</xdr:rowOff>
    </xdr:from>
    <xdr:to>
      <xdr:col>8</xdr:col>
      <xdr:colOff>1371600</xdr:colOff>
      <xdr:row>37</xdr:row>
      <xdr:rowOff>66675</xdr:rowOff>
    </xdr:to>
    <xdr:sp macro="" textlink="">
      <xdr:nvSpPr>
        <xdr:cNvPr id="4" name="Strzałka: w prawo 3">
          <a:extLst>
            <a:ext uri="{FF2B5EF4-FFF2-40B4-BE49-F238E27FC236}">
              <a16:creationId xmlns:a16="http://schemas.microsoft.com/office/drawing/2014/main" id="{98F19C1F-B426-3C2C-605B-BA300D63773C}"/>
            </a:ext>
          </a:extLst>
        </xdr:cNvPr>
        <xdr:cNvSpPr/>
      </xdr:nvSpPr>
      <xdr:spPr>
        <a:xfrm rot="10800000">
          <a:off x="10972800" y="6867525"/>
          <a:ext cx="1095375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543486</xdr:colOff>
      <xdr:row>2</xdr:row>
      <xdr:rowOff>101653</xdr:rowOff>
    </xdr:from>
    <xdr:to>
      <xdr:col>35</xdr:col>
      <xdr:colOff>116863</xdr:colOff>
      <xdr:row>7</xdr:row>
      <xdr:rowOff>25453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C199FC8-E18F-4660-AB84-C5815F7CA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4129" y="482653"/>
          <a:ext cx="2634984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340179</xdr:colOff>
      <xdr:row>51</xdr:row>
      <xdr:rowOff>136071</xdr:rowOff>
    </xdr:from>
    <xdr:to>
      <xdr:col>34</xdr:col>
      <xdr:colOff>525877</xdr:colOff>
      <xdr:row>56</xdr:row>
      <xdr:rowOff>59871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D62C23B1-2AB9-44B1-BCED-32D4E21DA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90822" y="9851571"/>
          <a:ext cx="2634984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449036</xdr:colOff>
      <xdr:row>105</xdr:row>
      <xdr:rowOff>13606</xdr:rowOff>
    </xdr:from>
    <xdr:to>
      <xdr:col>35</xdr:col>
      <xdr:colOff>22413</xdr:colOff>
      <xdr:row>109</xdr:row>
      <xdr:rowOff>127906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A986815-01B5-4E85-8958-42AE65066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9679" y="20016106"/>
          <a:ext cx="2634984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176892</xdr:colOff>
      <xdr:row>51</xdr:row>
      <xdr:rowOff>2</xdr:rowOff>
    </xdr:from>
    <xdr:to>
      <xdr:col>20</xdr:col>
      <xdr:colOff>81642</xdr:colOff>
      <xdr:row>96</xdr:row>
      <xdr:rowOff>39744</xdr:rowOff>
    </xdr:to>
    <xdr:pic>
      <xdr:nvPicPr>
        <xdr:cNvPr id="35" name="Obraz 34">
          <a:extLst>
            <a:ext uri="{FF2B5EF4-FFF2-40B4-BE49-F238E27FC236}">
              <a16:creationId xmlns:a16="http://schemas.microsoft.com/office/drawing/2014/main" id="{E5C563D6-5D0D-1DF8-53C0-59E0993CF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213" y="9715502"/>
          <a:ext cx="11538858" cy="8612242"/>
        </a:xfrm>
        <a:prstGeom prst="rect">
          <a:avLst/>
        </a:prstGeom>
      </xdr:spPr>
    </xdr:pic>
    <xdr:clientData/>
  </xdr:twoCellAnchor>
  <xdr:twoCellAnchor editAs="oneCell">
    <xdr:from>
      <xdr:col>1</xdr:col>
      <xdr:colOff>394607</xdr:colOff>
      <xdr:row>104</xdr:row>
      <xdr:rowOff>81642</xdr:rowOff>
    </xdr:from>
    <xdr:to>
      <xdr:col>20</xdr:col>
      <xdr:colOff>217714</xdr:colOff>
      <xdr:row>147</xdr:row>
      <xdr:rowOff>64672</xdr:rowOff>
    </xdr:to>
    <xdr:pic>
      <xdr:nvPicPr>
        <xdr:cNvPr id="36" name="Obraz 35">
          <a:extLst>
            <a:ext uri="{FF2B5EF4-FFF2-40B4-BE49-F238E27FC236}">
              <a16:creationId xmlns:a16="http://schemas.microsoft.com/office/drawing/2014/main" id="{1EF3ECDB-55B3-EC07-2C39-281C0817C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6928" y="19893642"/>
          <a:ext cx="11457215" cy="8174530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108858</xdr:colOff>
      <xdr:row>0</xdr:row>
      <xdr:rowOff>136072</xdr:rowOff>
    </xdr:from>
    <xdr:to>
      <xdr:col>20</xdr:col>
      <xdr:colOff>244929</xdr:colOff>
      <xdr:row>46</xdr:row>
      <xdr:rowOff>178498</xdr:rowOff>
    </xdr:to>
    <xdr:pic>
      <xdr:nvPicPr>
        <xdr:cNvPr id="37" name="Obraz 36">
          <a:extLst>
            <a:ext uri="{FF2B5EF4-FFF2-40B4-BE49-F238E27FC236}">
              <a16:creationId xmlns:a16="http://schemas.microsoft.com/office/drawing/2014/main" id="{97D9EF22-CD72-6BE3-8D80-EA81780B9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179" y="136072"/>
          <a:ext cx="11770179" cy="8805426"/>
        </a:xfrm>
        <a:prstGeom prst="rect">
          <a:avLst/>
        </a:prstGeom>
      </xdr:spPr>
    </xdr:pic>
    <xdr:clientData/>
  </xdr:twoCellAnchor>
  <xdr:twoCellAnchor>
    <xdr:from>
      <xdr:col>0</xdr:col>
      <xdr:colOff>462643</xdr:colOff>
      <xdr:row>27</xdr:row>
      <xdr:rowOff>95250</xdr:rowOff>
    </xdr:from>
    <xdr:to>
      <xdr:col>22</xdr:col>
      <xdr:colOff>95250</xdr:colOff>
      <xdr:row>27</xdr:row>
      <xdr:rowOff>136071</xdr:rowOff>
    </xdr:to>
    <xdr:cxnSp macro="">
      <xdr:nvCxnSpPr>
        <xdr:cNvPr id="39" name="Łącznik prosty 38">
          <a:extLst>
            <a:ext uri="{FF2B5EF4-FFF2-40B4-BE49-F238E27FC236}">
              <a16:creationId xmlns:a16="http://schemas.microsoft.com/office/drawing/2014/main" id="{CE342B2B-5AEC-44A6-262C-527F4BBA32E0}"/>
            </a:ext>
          </a:extLst>
        </xdr:cNvPr>
        <xdr:cNvCxnSpPr/>
      </xdr:nvCxnSpPr>
      <xdr:spPr>
        <a:xfrm>
          <a:off x="462643" y="5238750"/>
          <a:ext cx="13103678" cy="40821"/>
        </a:xfrm>
        <a:prstGeom prst="line">
          <a:avLst/>
        </a:prstGeom>
        <a:ln w="2857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3</xdr:row>
      <xdr:rowOff>9525</xdr:rowOff>
    </xdr:from>
    <xdr:to>
      <xdr:col>6</xdr:col>
      <xdr:colOff>286362</xdr:colOff>
      <xdr:row>17</xdr:row>
      <xdr:rowOff>371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8675684-8C82-EB44-42FE-5CDA7A82C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581025"/>
          <a:ext cx="4382112" cy="265784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15</xdr:col>
      <xdr:colOff>267248</xdr:colOff>
      <xdr:row>13</xdr:row>
      <xdr:rowOff>57424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3AE9868-A61A-8147-0FA4-AA7F0289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571500"/>
          <a:ext cx="392484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23</xdr:col>
      <xdr:colOff>219616</xdr:colOff>
      <xdr:row>14</xdr:row>
      <xdr:rowOff>292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5B12E6B-CE05-70BA-AD5D-126FB3ABC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571500"/>
          <a:ext cx="3877216" cy="209579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31</xdr:col>
      <xdr:colOff>391090</xdr:colOff>
      <xdr:row>10</xdr:row>
      <xdr:rowOff>124028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7E447F-3CE3-B284-6C05-98EFFABD5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0" y="571500"/>
          <a:ext cx="4048690" cy="1457528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21</xdr:row>
      <xdr:rowOff>180975</xdr:rowOff>
    </xdr:from>
    <xdr:to>
      <xdr:col>6</xdr:col>
      <xdr:colOff>200603</xdr:colOff>
      <xdr:row>38</xdr:row>
      <xdr:rowOff>67111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6D3FAA2E-8E83-8BCB-0C21-7EE4A02C3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181475"/>
          <a:ext cx="4143953" cy="31246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16</xdr:col>
      <xdr:colOff>467301</xdr:colOff>
      <xdr:row>30</xdr:row>
      <xdr:rowOff>28792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E8D903CE-C762-65F9-5A11-A12EDC9BA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4191000"/>
          <a:ext cx="4124901" cy="155279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24</xdr:col>
      <xdr:colOff>276774</xdr:colOff>
      <xdr:row>29</xdr:row>
      <xdr:rowOff>124028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47C42C62-B062-6CCB-E9A8-C6D48CCF8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72800" y="4191000"/>
          <a:ext cx="3934374" cy="145752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22</xdr:row>
      <xdr:rowOff>0</xdr:rowOff>
    </xdr:from>
    <xdr:to>
      <xdr:col>32</xdr:col>
      <xdr:colOff>248195</xdr:colOff>
      <xdr:row>31</xdr:row>
      <xdr:rowOff>105029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C4978EF9-6353-9A25-8BAB-6B6DF03EE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49600" y="4191000"/>
          <a:ext cx="3905795" cy="18195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6</xdr:col>
      <xdr:colOff>210110</xdr:colOff>
      <xdr:row>50</xdr:row>
      <xdr:rowOff>143081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EC816686-BAF9-9CED-403A-1DA516BEF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8191500"/>
          <a:ext cx="4010585" cy="147658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15</xdr:col>
      <xdr:colOff>419669</xdr:colOff>
      <xdr:row>58</xdr:row>
      <xdr:rowOff>57583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AD20F662-A669-2D7C-5E36-1BF0B94FF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86400" y="8001000"/>
          <a:ext cx="4077269" cy="310558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23</xdr:col>
      <xdr:colOff>343458</xdr:colOff>
      <xdr:row>51</xdr:row>
      <xdr:rowOff>85976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244B96CD-CC57-FF75-3667-97E5BB052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63200" y="8001000"/>
          <a:ext cx="4001058" cy="180047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41</xdr:row>
      <xdr:rowOff>0</xdr:rowOff>
    </xdr:from>
    <xdr:to>
      <xdr:col>31</xdr:col>
      <xdr:colOff>314879</xdr:colOff>
      <xdr:row>48</xdr:row>
      <xdr:rowOff>152607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3589BEF9-9063-514A-3157-28641E5B2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240000" y="7810500"/>
          <a:ext cx="3972479" cy="1486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40821</xdr:rowOff>
    </xdr:from>
    <xdr:to>
      <xdr:col>5</xdr:col>
      <xdr:colOff>295762</xdr:colOff>
      <xdr:row>70</xdr:row>
      <xdr:rowOff>50533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EA014283-B8E1-7F78-46F1-B9C64E76C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321" y="12042321"/>
          <a:ext cx="3493441" cy="134321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24</xdr:col>
      <xdr:colOff>476742</xdr:colOff>
      <xdr:row>70</xdr:row>
      <xdr:rowOff>38291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1D2DBF4D-9125-4B99-211D-30085270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582400" y="12001500"/>
          <a:ext cx="3524742" cy="1371791"/>
        </a:xfrm>
        <a:prstGeom prst="rect">
          <a:avLst/>
        </a:prstGeom>
      </xdr:spPr>
    </xdr:pic>
    <xdr:clientData/>
  </xdr:twoCellAnchor>
  <xdr:twoCellAnchor editAs="oneCell">
    <xdr:from>
      <xdr:col>9</xdr:col>
      <xdr:colOff>537882</xdr:colOff>
      <xdr:row>62</xdr:row>
      <xdr:rowOff>156883</xdr:rowOff>
    </xdr:from>
    <xdr:to>
      <xdr:col>15</xdr:col>
      <xdr:colOff>403339</xdr:colOff>
      <xdr:row>69</xdr:row>
      <xdr:rowOff>128490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11F4F896-314F-6076-A3A1-D5B1EA816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45941" y="11967883"/>
          <a:ext cx="3496163" cy="1305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568296</xdr:colOff>
      <xdr:row>24</xdr:row>
      <xdr:rowOff>86591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04CC661-9D15-BE6A-105A-B2D35F038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181424" cy="4658591"/>
        </a:xfrm>
        <a:prstGeom prst="rect">
          <a:avLst/>
        </a:prstGeom>
      </xdr:spPr>
    </xdr:pic>
    <xdr:clientData/>
  </xdr:twoCellAnchor>
  <xdr:twoCellAnchor editAs="oneCell">
    <xdr:from>
      <xdr:col>4</xdr:col>
      <xdr:colOff>1493440</xdr:colOff>
      <xdr:row>0</xdr:row>
      <xdr:rowOff>33617</xdr:rowOff>
    </xdr:from>
    <xdr:to>
      <xdr:col>13</xdr:col>
      <xdr:colOff>119338</xdr:colOff>
      <xdr:row>24</xdr:row>
      <xdr:rowOff>137526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AFD7ECA-8072-0B5D-9B33-547B1393C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6381" y="33617"/>
          <a:ext cx="6245898" cy="46759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257735</xdr:colOff>
      <xdr:row>0</xdr:row>
      <xdr:rowOff>0</xdr:rowOff>
    </xdr:from>
    <xdr:to>
      <xdr:col>24</xdr:col>
      <xdr:colOff>459441</xdr:colOff>
      <xdr:row>24</xdr:row>
      <xdr:rowOff>133032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523AE67B-7177-5EC4-7E2D-E89D005BF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85794" y="0"/>
          <a:ext cx="6252882" cy="4705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22413</xdr:rowOff>
    </xdr:from>
    <xdr:to>
      <xdr:col>4</xdr:col>
      <xdr:colOff>546787</xdr:colOff>
      <xdr:row>52</xdr:row>
      <xdr:rowOff>67235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699979D3-32D0-DFB7-68C0-E143016A4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356413"/>
          <a:ext cx="6149728" cy="4616822"/>
        </a:xfrm>
        <a:prstGeom prst="rect">
          <a:avLst/>
        </a:prstGeom>
      </xdr:spPr>
    </xdr:pic>
    <xdr:clientData/>
  </xdr:twoCellAnchor>
  <xdr:twoCellAnchor editAs="oneCell">
    <xdr:from>
      <xdr:col>4</xdr:col>
      <xdr:colOff>1512793</xdr:colOff>
      <xdr:row>28</xdr:row>
      <xdr:rowOff>33619</xdr:rowOff>
    </xdr:from>
    <xdr:to>
      <xdr:col>13</xdr:col>
      <xdr:colOff>128852</xdr:colOff>
      <xdr:row>52</xdr:row>
      <xdr:rowOff>134471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5600149-42ED-EAC2-5739-700EF6137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15734" y="5367619"/>
          <a:ext cx="6236059" cy="4672852"/>
        </a:xfrm>
        <a:prstGeom prst="rect">
          <a:avLst/>
        </a:prstGeom>
      </xdr:spPr>
    </xdr:pic>
    <xdr:clientData/>
  </xdr:twoCellAnchor>
  <xdr:twoCellAnchor editAs="oneCell">
    <xdr:from>
      <xdr:col>14</xdr:col>
      <xdr:colOff>216985</xdr:colOff>
      <xdr:row>28</xdr:row>
      <xdr:rowOff>10187</xdr:rowOff>
    </xdr:from>
    <xdr:to>
      <xdr:col>24</xdr:col>
      <xdr:colOff>493058</xdr:colOff>
      <xdr:row>52</xdr:row>
      <xdr:rowOff>190263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8ECD34AB-2D05-7B8F-0F29-A9CC1FD6E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45044" y="5344187"/>
          <a:ext cx="6327249" cy="47520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242F-DD43-4EAB-8D4F-09EAA1FF08CE}">
  <dimension ref="A1:R213"/>
  <sheetViews>
    <sheetView tabSelected="1" zoomScale="85" zoomScaleNormal="85" workbookViewId="0">
      <selection activeCell="D19" sqref="D19"/>
    </sheetView>
  </sheetViews>
  <sheetFormatPr defaultRowHeight="15" x14ac:dyDescent="0.25"/>
  <cols>
    <col min="1" max="1" width="18.7109375" customWidth="1"/>
    <col min="2" max="2" width="12.7109375" bestFit="1" customWidth="1"/>
    <col min="3" max="3" width="23.28515625" bestFit="1" customWidth="1"/>
    <col min="4" max="4" width="25.85546875" bestFit="1" customWidth="1"/>
    <col min="5" max="5" width="26.5703125" bestFit="1" customWidth="1"/>
    <col min="6" max="6" width="14.5703125" bestFit="1" customWidth="1"/>
    <col min="7" max="7" width="16.28515625" bestFit="1" customWidth="1"/>
    <col min="10" max="10" width="12" customWidth="1"/>
    <col min="11" max="11" width="13.7109375" customWidth="1"/>
    <col min="12" max="12" width="13.42578125" customWidth="1"/>
    <col min="13" max="13" width="14.42578125" customWidth="1"/>
    <col min="14" max="14" width="15.42578125" customWidth="1"/>
    <col min="15" max="15" width="11" customWidth="1"/>
  </cols>
  <sheetData>
    <row r="1" spans="1:18" x14ac:dyDescent="0.25">
      <c r="C1" t="s">
        <v>59</v>
      </c>
    </row>
    <row r="3" spans="1:18" x14ac:dyDescent="0.25">
      <c r="L3" s="9"/>
      <c r="M3" s="9"/>
      <c r="N3" s="9"/>
      <c r="O3" s="9"/>
      <c r="P3" s="9"/>
      <c r="Q3" s="9"/>
      <c r="R3" s="9"/>
    </row>
    <row r="4" spans="1:18" x14ac:dyDescent="0.25">
      <c r="D4" s="10" t="s">
        <v>19</v>
      </c>
    </row>
    <row r="5" spans="1:18" x14ac:dyDescent="0.25">
      <c r="B5" s="1" t="s">
        <v>60</v>
      </c>
      <c r="C5" s="1" t="s">
        <v>61</v>
      </c>
      <c r="D5" s="1" t="s">
        <v>60</v>
      </c>
      <c r="E5" s="1" t="s">
        <v>60</v>
      </c>
      <c r="F5" s="1" t="s">
        <v>60</v>
      </c>
      <c r="G5" s="1" t="s">
        <v>60</v>
      </c>
    </row>
    <row r="6" spans="1:18" x14ac:dyDescent="0.25">
      <c r="A6" s="1" t="s">
        <v>30</v>
      </c>
      <c r="B6" s="1" t="s">
        <v>0</v>
      </c>
      <c r="C6" s="1" t="s">
        <v>1</v>
      </c>
      <c r="D6" s="1" t="s">
        <v>38</v>
      </c>
      <c r="E6" s="1" t="s">
        <v>35</v>
      </c>
      <c r="F6" s="1" t="s">
        <v>36</v>
      </c>
      <c r="G6" s="1" t="s">
        <v>37</v>
      </c>
    </row>
    <row r="7" spans="1:18" x14ac:dyDescent="0.25">
      <c r="A7" s="1" t="s">
        <v>4</v>
      </c>
      <c r="B7" s="3">
        <v>1.4736842105263099</v>
      </c>
      <c r="C7" s="3">
        <v>1.26315789473684</v>
      </c>
      <c r="D7" s="4">
        <v>437.73684210526318</v>
      </c>
      <c r="E7" s="4">
        <v>10.815789473684211</v>
      </c>
      <c r="F7" s="3">
        <v>10.605263157894736</v>
      </c>
      <c r="G7" s="4">
        <v>15.368421052631579</v>
      </c>
    </row>
    <row r="8" spans="1:18" x14ac:dyDescent="0.25">
      <c r="A8" s="1" t="s">
        <v>24</v>
      </c>
      <c r="B8" s="5">
        <v>2</v>
      </c>
      <c r="C8" s="5">
        <v>0.67647058823529416</v>
      </c>
      <c r="D8" s="4">
        <v>400.05882352941177</v>
      </c>
      <c r="E8" s="5">
        <v>9.9117647058823533</v>
      </c>
      <c r="F8" s="5">
        <v>16.058823529411764</v>
      </c>
      <c r="G8" s="4">
        <v>13.647058823529411</v>
      </c>
    </row>
    <row r="9" spans="1:18" x14ac:dyDescent="0.25">
      <c r="A9" s="1" t="s">
        <v>18</v>
      </c>
      <c r="B9" s="4">
        <v>1.3421052631578947</v>
      </c>
      <c r="C9" s="4">
        <v>0.71052631578947367</v>
      </c>
      <c r="D9" s="4">
        <v>357.76315789473682</v>
      </c>
      <c r="E9" s="4">
        <v>9.1578947368421044</v>
      </c>
      <c r="F9" s="4">
        <v>11.578947368421053</v>
      </c>
      <c r="G9" s="4">
        <v>17.315789473684209</v>
      </c>
    </row>
    <row r="10" spans="1:18" x14ac:dyDescent="0.25">
      <c r="A10" s="1" t="s">
        <v>5</v>
      </c>
      <c r="B10" s="5">
        <v>2.263157894736842</v>
      </c>
      <c r="C10" s="4">
        <v>1</v>
      </c>
      <c r="D10" s="4">
        <v>651.52631578947364</v>
      </c>
      <c r="E10" s="4">
        <v>13.789473684210526</v>
      </c>
      <c r="F10" s="4">
        <v>12.842105263157896</v>
      </c>
      <c r="G10" s="5">
        <v>14.105263157894736</v>
      </c>
    </row>
    <row r="11" spans="1:18" x14ac:dyDescent="0.25">
      <c r="A11" s="1" t="s">
        <v>6</v>
      </c>
      <c r="B11" s="5">
        <v>2.9411764705882355</v>
      </c>
      <c r="C11" s="5">
        <v>0.94117647058823528</v>
      </c>
      <c r="D11" s="5">
        <v>605.47058823529414</v>
      </c>
      <c r="E11" s="4">
        <v>14.117647058823529</v>
      </c>
      <c r="F11" s="4">
        <v>17.911764705882351</v>
      </c>
      <c r="G11" s="4">
        <v>14.705882352941176</v>
      </c>
    </row>
    <row r="12" spans="1:18" x14ac:dyDescent="0.25">
      <c r="A12" s="1" t="s">
        <v>7</v>
      </c>
      <c r="B12" s="4">
        <v>2.4705882352941178</v>
      </c>
      <c r="C12" s="5">
        <v>1.2058823529411764</v>
      </c>
      <c r="D12" s="5">
        <v>605.91176470588232</v>
      </c>
      <c r="E12" s="4">
        <v>13.764705882352942</v>
      </c>
      <c r="F12" s="4">
        <v>13</v>
      </c>
      <c r="G12" s="4">
        <v>15.558823529411764</v>
      </c>
    </row>
    <row r="13" spans="1:18" x14ac:dyDescent="0.25">
      <c r="A13" s="1" t="s">
        <v>12</v>
      </c>
      <c r="B13" s="5">
        <v>1.8157894736842106</v>
      </c>
      <c r="C13" s="4">
        <v>1.4210526315789473</v>
      </c>
      <c r="D13" s="5">
        <v>551.52631578947364</v>
      </c>
      <c r="E13" s="5">
        <v>12.105263157894736</v>
      </c>
      <c r="F13" s="4">
        <v>16.263157894736842</v>
      </c>
      <c r="G13" s="5">
        <v>16.789473684210527</v>
      </c>
    </row>
    <row r="14" spans="1:18" x14ac:dyDescent="0.25">
      <c r="A14" s="1" t="s">
        <v>9</v>
      </c>
      <c r="B14" s="5">
        <v>2.1315789473684212</v>
      </c>
      <c r="C14" s="4">
        <v>0.94736842105263153</v>
      </c>
      <c r="D14" s="4">
        <v>453.4736842105263</v>
      </c>
      <c r="E14" s="5">
        <v>8.1842105263157894</v>
      </c>
      <c r="F14" s="5">
        <v>15.973684210526315</v>
      </c>
      <c r="G14" s="4">
        <v>13.789473684210526</v>
      </c>
    </row>
    <row r="15" spans="1:18" x14ac:dyDescent="0.25">
      <c r="A15" s="1" t="s">
        <v>17</v>
      </c>
      <c r="B15" s="3">
        <v>2.1842105263157894</v>
      </c>
      <c r="C15" s="3">
        <v>0.86842105263157898</v>
      </c>
      <c r="D15" s="3">
        <v>559.89473684210532</v>
      </c>
      <c r="E15" s="3">
        <v>10.184210526315789</v>
      </c>
      <c r="F15" s="3">
        <v>22.526315789473685</v>
      </c>
      <c r="G15" s="3">
        <v>14.473684210526315</v>
      </c>
    </row>
    <row r="16" spans="1:18" x14ac:dyDescent="0.25">
      <c r="A16" s="1" t="s">
        <v>14</v>
      </c>
      <c r="B16" s="3">
        <v>2.6842105263157894</v>
      </c>
      <c r="C16" s="3">
        <v>0.92105263157894735</v>
      </c>
      <c r="D16" s="3">
        <v>646.23684210526312</v>
      </c>
      <c r="E16" s="3">
        <v>12.815789473684211</v>
      </c>
      <c r="F16" s="3">
        <v>19.342105263157894</v>
      </c>
      <c r="G16" s="3">
        <v>13.526315789473685</v>
      </c>
    </row>
    <row r="17" spans="1:7" x14ac:dyDescent="0.25">
      <c r="A17" s="1" t="s">
        <v>15</v>
      </c>
      <c r="B17" s="3">
        <v>1.736842105263158</v>
      </c>
      <c r="C17" s="3">
        <v>0.94736842105263153</v>
      </c>
      <c r="D17" s="3">
        <v>466.94736842105266</v>
      </c>
      <c r="E17" s="3">
        <v>11.736842105263158</v>
      </c>
      <c r="F17" s="3">
        <v>13.947368421052632</v>
      </c>
      <c r="G17" s="3">
        <v>15.236842105263158</v>
      </c>
    </row>
    <row r="18" spans="1:7" x14ac:dyDescent="0.25">
      <c r="A18" s="1" t="s">
        <v>8</v>
      </c>
      <c r="B18" s="3">
        <v>1.6578947368421053</v>
      </c>
      <c r="C18" s="3">
        <v>1.2105263157894737</v>
      </c>
      <c r="D18" s="3">
        <v>449.21052631578948</v>
      </c>
      <c r="E18" s="3">
        <v>10.578947368421053</v>
      </c>
      <c r="F18" s="3">
        <v>16.05263157894737</v>
      </c>
      <c r="G18" s="3">
        <v>15.289473684210526</v>
      </c>
    </row>
    <row r="19" spans="1:7" x14ac:dyDescent="0.25">
      <c r="A19" s="1" t="s">
        <v>10</v>
      </c>
      <c r="B19" s="3">
        <v>1.6052631578947369</v>
      </c>
      <c r="C19" s="3">
        <v>1.3157894736842106</v>
      </c>
      <c r="D19" s="3">
        <v>557.18421052631584</v>
      </c>
      <c r="E19" s="3">
        <v>9.526315789473685</v>
      </c>
      <c r="F19" s="3">
        <v>17.973684210526315</v>
      </c>
      <c r="G19" s="3">
        <v>12.815789473684211</v>
      </c>
    </row>
    <row r="20" spans="1:7" x14ac:dyDescent="0.25">
      <c r="A20" s="1" t="s">
        <v>11</v>
      </c>
      <c r="B20" s="3">
        <v>2.8888888888888888</v>
      </c>
      <c r="C20" s="3">
        <v>0.88888888888888884</v>
      </c>
      <c r="D20" s="3">
        <v>619.48148148148152</v>
      </c>
      <c r="E20" s="3">
        <v>15.037037037037036</v>
      </c>
      <c r="F20" s="3">
        <v>16.333333333333332</v>
      </c>
      <c r="G20" s="3">
        <v>17.925925925925927</v>
      </c>
    </row>
    <row r="21" spans="1:7" x14ac:dyDescent="0.25">
      <c r="A21" s="1" t="s">
        <v>16</v>
      </c>
      <c r="B21" s="3">
        <v>1.8421052631578947</v>
      </c>
      <c r="C21" s="3">
        <v>0.65789473684210531</v>
      </c>
      <c r="D21" s="3">
        <v>529.13157894736844</v>
      </c>
      <c r="E21" s="3">
        <v>12.736842105263158</v>
      </c>
      <c r="F21" s="3">
        <v>14.526315789473685</v>
      </c>
      <c r="G21" s="3">
        <v>15.421052631578947</v>
      </c>
    </row>
    <row r="22" spans="1:7" x14ac:dyDescent="0.25">
      <c r="A22" s="1" t="s">
        <v>13</v>
      </c>
      <c r="B22" s="3">
        <v>1.6052631578947369</v>
      </c>
      <c r="C22" s="3">
        <v>1.236842105263158</v>
      </c>
      <c r="D22" s="3">
        <v>423.71052631578948</v>
      </c>
      <c r="E22" s="3">
        <v>11.815789473684211</v>
      </c>
      <c r="F22" s="3">
        <v>11.578947368421053</v>
      </c>
      <c r="G22" s="3">
        <v>17.5</v>
      </c>
    </row>
    <row r="23" spans="1:7" x14ac:dyDescent="0.25">
      <c r="A23" s="1" t="s">
        <v>44</v>
      </c>
      <c r="B23" s="4">
        <v>1.0789473684210527</v>
      </c>
      <c r="C23" s="5">
        <v>1.763157894736842</v>
      </c>
      <c r="D23" s="4">
        <v>306.63157894736798</v>
      </c>
      <c r="E23" s="3">
        <f>352/38</f>
        <v>9.2631578947368425</v>
      </c>
      <c r="F23" s="4">
        <f>453/38</f>
        <v>11.921052631578947</v>
      </c>
      <c r="G23" s="3">
        <f>523/38</f>
        <v>13.763157894736842</v>
      </c>
    </row>
    <row r="24" spans="1:7" x14ac:dyDescent="0.25">
      <c r="A24" s="1" t="s">
        <v>55</v>
      </c>
      <c r="B24" s="4">
        <v>2.5789473684210527</v>
      </c>
      <c r="C24" s="4">
        <v>1.263157894736842</v>
      </c>
      <c r="D24" s="3">
        <v>472.23684210526301</v>
      </c>
      <c r="E24" s="3">
        <v>9.1315789473684195</v>
      </c>
      <c r="F24" s="3">
        <v>18.421052631578899</v>
      </c>
      <c r="G24" s="3">
        <v>16.5</v>
      </c>
    </row>
    <row r="25" spans="1:7" x14ac:dyDescent="0.25">
      <c r="A25" s="1" t="s">
        <v>42</v>
      </c>
      <c r="B25" s="5">
        <v>1.0789473684210527</v>
      </c>
      <c r="C25" s="4">
        <v>1</v>
      </c>
      <c r="D25" s="3">
        <v>329.81578947368399</v>
      </c>
      <c r="E25" s="8">
        <v>8.8684210526315699</v>
      </c>
      <c r="F25" s="3">
        <v>10.552631578947301</v>
      </c>
      <c r="G25" s="3">
        <v>14.0263157894736</v>
      </c>
    </row>
    <row r="26" spans="1:7" x14ac:dyDescent="0.25">
      <c r="A26" s="1" t="s">
        <v>48</v>
      </c>
      <c r="B26" s="3">
        <v>2.0882352941176472</v>
      </c>
      <c r="C26" s="3">
        <v>0.76470588235294112</v>
      </c>
      <c r="D26" s="5">
        <v>459.94117647058823</v>
      </c>
      <c r="E26" s="5">
        <v>9.9705882352941178</v>
      </c>
      <c r="F26" s="4">
        <v>15.264705882352942</v>
      </c>
      <c r="G26" s="5">
        <v>18.470588235294116</v>
      </c>
    </row>
    <row r="27" spans="1:7" x14ac:dyDescent="0.25">
      <c r="A27" s="1" t="s">
        <v>56</v>
      </c>
      <c r="B27" s="3">
        <v>1.5714285714285714</v>
      </c>
      <c r="C27" s="3">
        <v>1.5714285714285714</v>
      </c>
      <c r="D27" s="5">
        <v>416.67857142857144</v>
      </c>
      <c r="E27" s="4">
        <v>11</v>
      </c>
      <c r="F27" s="5">
        <v>13.428571428571429</v>
      </c>
      <c r="G27" s="5">
        <v>18</v>
      </c>
    </row>
    <row r="28" spans="1:7" x14ac:dyDescent="0.25">
      <c r="A28" s="1" t="s">
        <v>58</v>
      </c>
      <c r="B28" s="3">
        <v>1.7352941176470589</v>
      </c>
      <c r="C28" s="3">
        <v>1.7647058823529411</v>
      </c>
      <c r="D28" s="4">
        <v>361.8235294117647</v>
      </c>
      <c r="E28" s="4">
        <v>9.7058823529411757</v>
      </c>
      <c r="F28" s="4">
        <v>14.705882352941176</v>
      </c>
      <c r="G28" s="3">
        <v>17.529411764705884</v>
      </c>
    </row>
    <row r="29" spans="1:7" x14ac:dyDescent="0.25">
      <c r="A29" s="1" t="s">
        <v>53</v>
      </c>
      <c r="B29" s="3">
        <v>2</v>
      </c>
      <c r="C29" s="3">
        <v>1.131578947368421</v>
      </c>
      <c r="D29" s="4">
        <v>530.23684210526312</v>
      </c>
      <c r="E29" s="4">
        <v>11.421052631578947</v>
      </c>
      <c r="F29" s="4">
        <v>17.5</v>
      </c>
      <c r="G29" s="4">
        <v>14.184210526315789</v>
      </c>
    </row>
    <row r="30" spans="1:7" x14ac:dyDescent="0.25">
      <c r="A30" s="1" t="s">
        <v>45</v>
      </c>
      <c r="B30" s="3">
        <v>1.763157894736842</v>
      </c>
      <c r="C30" s="3">
        <v>1.0789473684210527</v>
      </c>
      <c r="D30" s="4">
        <v>463.15789473684208</v>
      </c>
      <c r="E30" s="4">
        <v>9.9210526315789469</v>
      </c>
      <c r="F30" s="4">
        <v>14.026315789473685</v>
      </c>
      <c r="G30" s="4">
        <v>19.526315789473685</v>
      </c>
    </row>
    <row r="31" spans="1:7" x14ac:dyDescent="0.25">
      <c r="A31" s="1" t="s">
        <v>52</v>
      </c>
      <c r="B31" s="3">
        <v>1.25</v>
      </c>
      <c r="C31" s="3">
        <v>0.96</v>
      </c>
      <c r="D31" s="3">
        <v>402.25</v>
      </c>
      <c r="E31" s="3">
        <v>10.964285714285714</v>
      </c>
      <c r="F31" s="3">
        <v>12.214285714285714</v>
      </c>
      <c r="G31" s="3">
        <v>15.142857142857142</v>
      </c>
    </row>
    <row r="32" spans="1:7" x14ac:dyDescent="0.25">
      <c r="A32" s="1" t="s">
        <v>51</v>
      </c>
      <c r="B32" s="3">
        <v>1.46</v>
      </c>
      <c r="C32" s="3">
        <v>1.04</v>
      </c>
      <c r="D32" s="3">
        <v>313.63157894736844</v>
      </c>
      <c r="E32" s="3">
        <v>11.285714285714286</v>
      </c>
      <c r="F32" s="3">
        <v>9.7368421052631575</v>
      </c>
      <c r="G32" s="3">
        <v>20.142857142857142</v>
      </c>
    </row>
    <row r="33" spans="1:7" x14ac:dyDescent="0.25">
      <c r="A33" s="1" t="s">
        <v>50</v>
      </c>
      <c r="B33" s="3">
        <v>1.5</v>
      </c>
      <c r="C33" s="3">
        <v>0.96</v>
      </c>
      <c r="D33" s="3">
        <v>474.03571428571428</v>
      </c>
      <c r="E33" s="3">
        <v>12.178571428571429</v>
      </c>
      <c r="F33" s="3">
        <v>12.642857142857142</v>
      </c>
      <c r="G33" s="3">
        <v>17.571428571428573</v>
      </c>
    </row>
    <row r="34" spans="1:7" x14ac:dyDescent="0.25">
      <c r="A34" s="1" t="s">
        <v>47</v>
      </c>
      <c r="B34" s="3">
        <v>2.1800000000000002</v>
      </c>
      <c r="C34" s="3">
        <v>0.65</v>
      </c>
      <c r="D34" s="3">
        <v>430.64705882352939</v>
      </c>
      <c r="E34" s="3">
        <v>12</v>
      </c>
      <c r="F34" s="3">
        <v>14.235294117647058</v>
      </c>
      <c r="G34" s="3">
        <v>15.352941176470589</v>
      </c>
    </row>
    <row r="35" spans="1:7" x14ac:dyDescent="0.25">
      <c r="A35" s="1" t="s">
        <v>46</v>
      </c>
      <c r="B35" s="3">
        <v>2.08</v>
      </c>
      <c r="C35" s="3">
        <v>1.08</v>
      </c>
      <c r="D35" s="3">
        <v>502.91666666666669</v>
      </c>
      <c r="E35" s="3">
        <v>14.5</v>
      </c>
      <c r="F35" s="3">
        <v>17.291666666666668</v>
      </c>
      <c r="G35" s="3">
        <v>17.958333333333332</v>
      </c>
    </row>
    <row r="36" spans="1:7" x14ac:dyDescent="0.25">
      <c r="A36" s="1" t="s">
        <v>54</v>
      </c>
      <c r="B36" s="3">
        <v>2.38</v>
      </c>
      <c r="C36" s="3">
        <v>1.0900000000000001</v>
      </c>
      <c r="D36" s="3">
        <v>477.6764705882353</v>
      </c>
      <c r="E36" s="3">
        <v>11.411764705882353</v>
      </c>
      <c r="F36" s="3">
        <v>16.029411764705884</v>
      </c>
      <c r="G36" s="3">
        <v>18.117647058823529</v>
      </c>
    </row>
    <row r="37" spans="1:7" x14ac:dyDescent="0.25">
      <c r="A37" s="1" t="s">
        <v>49</v>
      </c>
      <c r="B37" s="3">
        <v>1.44</v>
      </c>
      <c r="C37" s="3">
        <v>1</v>
      </c>
      <c r="D37" s="3">
        <v>439.88235294117646</v>
      </c>
      <c r="E37" s="3">
        <v>11.529411764705882</v>
      </c>
      <c r="F37" s="3">
        <v>13.5</v>
      </c>
      <c r="G37" s="3">
        <v>16.205882352941178</v>
      </c>
    </row>
    <row r="38" spans="1:7" x14ac:dyDescent="0.25">
      <c r="A38" s="1" t="s">
        <v>43</v>
      </c>
      <c r="B38" s="3">
        <v>1.66</v>
      </c>
      <c r="C38" s="3">
        <v>1.29</v>
      </c>
      <c r="D38" s="3">
        <v>426.78947368421052</v>
      </c>
      <c r="E38" s="3">
        <v>11.342105263157896</v>
      </c>
      <c r="F38" s="3">
        <v>12.710526315789474</v>
      </c>
      <c r="G38" s="3">
        <v>14.552631578947368</v>
      </c>
    </row>
    <row r="43" spans="1:7" x14ac:dyDescent="0.25">
      <c r="C43" s="1" t="s">
        <v>22</v>
      </c>
    </row>
    <row r="44" spans="1:7" x14ac:dyDescent="0.25">
      <c r="A44" s="1" t="s">
        <v>30</v>
      </c>
      <c r="B44" s="1" t="s">
        <v>0</v>
      </c>
      <c r="C44" s="1" t="s">
        <v>1</v>
      </c>
      <c r="D44" s="1" t="s">
        <v>34</v>
      </c>
      <c r="E44" s="1" t="s">
        <v>40</v>
      </c>
      <c r="F44" s="1" t="s">
        <v>36</v>
      </c>
      <c r="G44" s="1" t="s">
        <v>39</v>
      </c>
    </row>
    <row r="45" spans="1:7" x14ac:dyDescent="0.25">
      <c r="A45" s="1" t="s">
        <v>4</v>
      </c>
      <c r="B45" s="4">
        <v>1.3947368421052631</v>
      </c>
      <c r="C45" s="4">
        <v>1.0263157894736843</v>
      </c>
      <c r="D45" s="4">
        <v>474.76315789473682</v>
      </c>
      <c r="E45" s="5">
        <v>7.7894736842105265</v>
      </c>
      <c r="F45" s="5">
        <v>11.921052631578947</v>
      </c>
      <c r="G45" s="4">
        <v>12</v>
      </c>
    </row>
    <row r="46" spans="1:7" x14ac:dyDescent="0.25">
      <c r="A46" s="1" t="s">
        <v>24</v>
      </c>
      <c r="B46" s="5">
        <v>3</v>
      </c>
      <c r="C46" s="5">
        <v>0.67647058823529416</v>
      </c>
      <c r="D46" s="5">
        <v>537.02941176470586</v>
      </c>
      <c r="E46" s="5">
        <v>12.852941176470589</v>
      </c>
      <c r="F46" s="4">
        <v>19.117647058823529</v>
      </c>
      <c r="G46" s="5">
        <v>16.117647058823529</v>
      </c>
    </row>
    <row r="47" spans="1:7" x14ac:dyDescent="0.25">
      <c r="A47" s="1" t="s">
        <v>18</v>
      </c>
      <c r="B47" s="4">
        <v>1.763157894736842</v>
      </c>
      <c r="C47" s="5">
        <v>0.65789473684210531</v>
      </c>
      <c r="D47" s="4">
        <v>440.9736842105263</v>
      </c>
      <c r="E47" s="4">
        <v>9.8421052631578956</v>
      </c>
      <c r="F47" s="5">
        <v>11.894736842105264</v>
      </c>
      <c r="G47" s="4">
        <v>16.368421052631579</v>
      </c>
    </row>
    <row r="48" spans="1:7" x14ac:dyDescent="0.25">
      <c r="A48" s="1" t="s">
        <v>5</v>
      </c>
      <c r="B48" s="4">
        <v>2.236842105263158</v>
      </c>
      <c r="C48" s="5">
        <v>1</v>
      </c>
      <c r="D48" s="4">
        <v>662.9473684210526</v>
      </c>
      <c r="E48" s="4">
        <v>13.5</v>
      </c>
      <c r="F48" s="4">
        <v>15.131578947368421</v>
      </c>
      <c r="G48" s="4">
        <v>13.131578947368421</v>
      </c>
    </row>
    <row r="49" spans="1:7" x14ac:dyDescent="0.25">
      <c r="A49" s="1" t="s">
        <v>6</v>
      </c>
      <c r="B49" s="5">
        <v>2.9117647058823528</v>
      </c>
      <c r="C49" s="4">
        <v>1.2941176470588236</v>
      </c>
      <c r="D49" s="4">
        <v>539.94117647058829</v>
      </c>
      <c r="E49" s="4">
        <v>12.852941176470589</v>
      </c>
      <c r="F49" s="4">
        <v>16.823529411764707</v>
      </c>
      <c r="G49" s="4">
        <v>15</v>
      </c>
    </row>
    <row r="50" spans="1:7" x14ac:dyDescent="0.25">
      <c r="A50" s="1" t="s">
        <v>7</v>
      </c>
      <c r="B50" s="5">
        <v>2.2058823529411766</v>
      </c>
      <c r="C50" s="4">
        <v>1.3529411764705883</v>
      </c>
      <c r="D50" s="5">
        <v>553.29411764705878</v>
      </c>
      <c r="E50" s="5">
        <v>11.764705882352942</v>
      </c>
      <c r="F50" s="4">
        <v>14.352941176470589</v>
      </c>
      <c r="G50" s="4">
        <v>15.176470588235293</v>
      </c>
    </row>
    <row r="51" spans="1:7" x14ac:dyDescent="0.25">
      <c r="A51" s="1" t="s">
        <v>12</v>
      </c>
      <c r="B51" s="5">
        <v>1.5263157894736843</v>
      </c>
      <c r="C51" s="5">
        <v>0.94736842105263153</v>
      </c>
      <c r="D51" s="4">
        <v>578.13157894736844</v>
      </c>
      <c r="E51" s="5">
        <v>9.4473684210526319</v>
      </c>
      <c r="F51" s="5">
        <v>14.368421052631579</v>
      </c>
      <c r="G51" s="4">
        <v>16.105263157894736</v>
      </c>
    </row>
    <row r="52" spans="1:7" x14ac:dyDescent="0.25">
      <c r="A52" s="1" t="s">
        <v>9</v>
      </c>
      <c r="B52" s="4">
        <v>2.3421052631578947</v>
      </c>
      <c r="C52" s="4">
        <v>0.92105263157894735</v>
      </c>
      <c r="D52" s="5">
        <v>483.78947368421052</v>
      </c>
      <c r="E52" s="4">
        <v>6.8421052631578947</v>
      </c>
      <c r="F52" s="5">
        <v>14.289473684210526</v>
      </c>
      <c r="G52" s="5">
        <v>13.315789473684211</v>
      </c>
    </row>
    <row r="53" spans="1:7" x14ac:dyDescent="0.25">
      <c r="A53" s="1" t="s">
        <v>17</v>
      </c>
      <c r="B53" s="3">
        <v>1.7105263157894737</v>
      </c>
      <c r="C53" s="3">
        <v>1.1052631578947369</v>
      </c>
      <c r="D53" s="3">
        <v>577.07894736842104</v>
      </c>
      <c r="E53" s="3">
        <v>10.710526315789474</v>
      </c>
      <c r="F53" s="3">
        <v>15.842105263157896</v>
      </c>
      <c r="G53" s="3">
        <v>13.842105263157896</v>
      </c>
    </row>
    <row r="54" spans="1:7" x14ac:dyDescent="0.25">
      <c r="A54" s="1" t="s">
        <v>14</v>
      </c>
      <c r="B54" s="3">
        <v>2.1842105263157894</v>
      </c>
      <c r="C54" s="3">
        <v>0.84210526315789469</v>
      </c>
      <c r="D54" s="3">
        <v>626.81578947368416</v>
      </c>
      <c r="E54" s="3">
        <v>12.763157894736842</v>
      </c>
      <c r="F54" s="3">
        <v>15.526315789473685</v>
      </c>
      <c r="G54" s="3">
        <v>13.105263157894736</v>
      </c>
    </row>
    <row r="55" spans="1:7" x14ac:dyDescent="0.25">
      <c r="A55" s="1" t="s">
        <v>15</v>
      </c>
      <c r="B55" s="3">
        <v>1.9210526315789473</v>
      </c>
      <c r="C55" s="3">
        <v>1.1578947368421053</v>
      </c>
      <c r="D55" s="3">
        <v>494.78947368421052</v>
      </c>
      <c r="E55" s="3">
        <v>10.921052631578947</v>
      </c>
      <c r="F55" s="3">
        <v>13.552631578947368</v>
      </c>
      <c r="G55" s="3">
        <v>14.5</v>
      </c>
    </row>
    <row r="56" spans="1:7" x14ac:dyDescent="0.25">
      <c r="A56" s="1" t="s">
        <v>8</v>
      </c>
      <c r="B56" s="3">
        <v>1.9736842105263157</v>
      </c>
      <c r="C56" s="3">
        <v>1.0789473684210527</v>
      </c>
      <c r="D56" s="3">
        <v>418.13157894736844</v>
      </c>
      <c r="E56" s="3">
        <v>10.921052631578947</v>
      </c>
      <c r="F56" s="3">
        <v>14.131578947368421</v>
      </c>
      <c r="G56" s="3">
        <v>16.5</v>
      </c>
    </row>
    <row r="57" spans="1:7" x14ac:dyDescent="0.25">
      <c r="A57" s="1" t="s">
        <v>10</v>
      </c>
      <c r="B57" s="3">
        <v>2.263157894736842</v>
      </c>
      <c r="C57" s="3">
        <v>1.0789473684210527</v>
      </c>
      <c r="D57" s="3">
        <v>497.15789473684208</v>
      </c>
      <c r="E57" s="3">
        <v>10.157894736842104</v>
      </c>
      <c r="F57" s="3">
        <v>16.763157894736842</v>
      </c>
      <c r="G57" s="3">
        <v>15.105263157894736</v>
      </c>
    </row>
    <row r="58" spans="1:7" x14ac:dyDescent="0.25">
      <c r="A58" s="1" t="s">
        <v>11</v>
      </c>
      <c r="B58" s="3">
        <v>2.263157894736842</v>
      </c>
      <c r="C58" s="3">
        <v>0.73684210526315785</v>
      </c>
      <c r="D58" s="3">
        <v>603.71052631578948</v>
      </c>
      <c r="E58" s="3">
        <v>12.868421052631579</v>
      </c>
      <c r="F58" s="3">
        <v>14.657894736842104</v>
      </c>
      <c r="G58" s="3">
        <v>16.026315789473685</v>
      </c>
    </row>
    <row r="59" spans="1:7" x14ac:dyDescent="0.25">
      <c r="A59" s="1" t="s">
        <v>16</v>
      </c>
      <c r="B59" s="3">
        <v>1.763157894736842</v>
      </c>
      <c r="C59" s="3">
        <v>0.73684210526315785</v>
      </c>
      <c r="D59" s="3">
        <v>543.47368421052636</v>
      </c>
      <c r="E59" s="3">
        <v>11.289473684210526</v>
      </c>
      <c r="F59" s="3">
        <v>14.315789473684211</v>
      </c>
      <c r="G59" s="3">
        <v>13.973684210526315</v>
      </c>
    </row>
    <row r="60" spans="1:7" x14ac:dyDescent="0.25">
      <c r="A60" s="1" t="s">
        <v>13</v>
      </c>
      <c r="B60" s="3">
        <v>1.7894736842105263</v>
      </c>
      <c r="C60" s="3">
        <v>1.1842105263157894</v>
      </c>
      <c r="D60" s="3">
        <v>434.42105263157896</v>
      </c>
      <c r="E60" s="3">
        <v>10.605263157894736</v>
      </c>
      <c r="F60" s="3">
        <v>11.526315789473685</v>
      </c>
      <c r="G60" s="3">
        <v>16.736842105263158</v>
      </c>
    </row>
    <row r="61" spans="1:7" x14ac:dyDescent="0.25">
      <c r="A61" s="1" t="s">
        <v>44</v>
      </c>
      <c r="B61" s="4">
        <f>55/38</f>
        <v>1.4473684210526316</v>
      </c>
      <c r="C61" s="5">
        <f>46/38</f>
        <v>1.2105263157894737</v>
      </c>
      <c r="D61" s="4">
        <f>12938/38</f>
        <v>340.4736842105263</v>
      </c>
      <c r="E61" s="3">
        <f>369/38</f>
        <v>9.7105263157894743</v>
      </c>
      <c r="F61" s="4">
        <f>514/38</f>
        <v>13.526315789473685</v>
      </c>
      <c r="G61" s="3">
        <f>530/38</f>
        <v>13.947368421052632</v>
      </c>
    </row>
    <row r="62" spans="1:7" x14ac:dyDescent="0.25">
      <c r="A62" s="1" t="s">
        <v>55</v>
      </c>
      <c r="B62" s="5">
        <f>90/38</f>
        <v>2.3684210526315788</v>
      </c>
      <c r="C62" s="4">
        <f>47/38</f>
        <v>1.236842105263158</v>
      </c>
      <c r="D62" s="3">
        <f>18066/38</f>
        <v>475.42105263157896</v>
      </c>
      <c r="E62" s="3">
        <f>396/38</f>
        <v>10.421052631578947</v>
      </c>
      <c r="F62" s="3">
        <f>614/38</f>
        <v>16.157894736842106</v>
      </c>
      <c r="G62" s="3">
        <f>606/38</f>
        <v>15.947368421052632</v>
      </c>
    </row>
    <row r="63" spans="1:7" x14ac:dyDescent="0.25">
      <c r="A63" s="1" t="s">
        <v>42</v>
      </c>
      <c r="B63" s="5">
        <v>1.2105263157894737</v>
      </c>
      <c r="C63" s="3">
        <v>1.1052631578947369</v>
      </c>
      <c r="D63" s="4">
        <v>357.31578947368422</v>
      </c>
      <c r="E63" s="4">
        <v>8</v>
      </c>
      <c r="F63" s="4">
        <v>10.5</v>
      </c>
      <c r="G63" s="4">
        <v>12.157894736842104</v>
      </c>
    </row>
    <row r="64" spans="1:7" x14ac:dyDescent="0.25">
      <c r="A64" s="1" t="s">
        <v>48</v>
      </c>
      <c r="B64" s="3">
        <v>2.0294117647058822</v>
      </c>
      <c r="C64" s="3">
        <v>0.79411764705882348</v>
      </c>
      <c r="D64" s="5">
        <v>513.08823529411768</v>
      </c>
      <c r="E64" s="4">
        <v>13.970588235294118</v>
      </c>
      <c r="F64" s="5">
        <v>13.823529411764707</v>
      </c>
      <c r="G64" s="4">
        <v>14.352941176470589</v>
      </c>
    </row>
    <row r="65" spans="1:7" x14ac:dyDescent="0.25">
      <c r="A65" s="1" t="s">
        <v>56</v>
      </c>
      <c r="B65" s="3">
        <v>2</v>
      </c>
      <c r="C65" s="3">
        <v>1.1052631578947369</v>
      </c>
      <c r="D65" s="4">
        <v>466.78947368421052</v>
      </c>
      <c r="E65" s="4">
        <v>8.1052631578947363</v>
      </c>
      <c r="F65" s="4">
        <v>12.394736842105264</v>
      </c>
      <c r="G65" s="4">
        <v>19.289473684210527</v>
      </c>
    </row>
    <row r="66" spans="1:7" x14ac:dyDescent="0.25">
      <c r="A66" s="1" t="s">
        <v>57</v>
      </c>
      <c r="B66" s="3">
        <v>2.0294117647058822</v>
      </c>
      <c r="C66" s="3">
        <v>1.5588235294117647</v>
      </c>
      <c r="D66" s="4">
        <v>418.85294117647061</v>
      </c>
      <c r="E66" s="4">
        <v>8.1470588235294112</v>
      </c>
      <c r="F66" s="4">
        <v>13</v>
      </c>
      <c r="G66" s="4">
        <v>17.470588235294116</v>
      </c>
    </row>
    <row r="67" spans="1:7" x14ac:dyDescent="0.25">
      <c r="A67" s="1" t="s">
        <v>53</v>
      </c>
      <c r="B67" s="3">
        <v>2.0263157894736841</v>
      </c>
      <c r="C67" s="3">
        <v>1</v>
      </c>
      <c r="D67" s="5">
        <v>522.07894736842104</v>
      </c>
      <c r="E67" s="4">
        <v>11.868421052631579</v>
      </c>
      <c r="F67" s="5">
        <v>15.394736842105264</v>
      </c>
      <c r="G67" s="4">
        <v>14.894736842105264</v>
      </c>
    </row>
    <row r="68" spans="1:7" x14ac:dyDescent="0.25">
      <c r="A68" s="1" t="s">
        <v>45</v>
      </c>
      <c r="B68" s="3">
        <v>1.7894736842105263</v>
      </c>
      <c r="C68" s="3">
        <v>1.3157894736842106</v>
      </c>
      <c r="D68" s="5">
        <v>447.73684210526318</v>
      </c>
      <c r="E68" s="4">
        <v>9.4210526315789469</v>
      </c>
      <c r="F68" s="4">
        <v>12.447368421052632</v>
      </c>
      <c r="G68" s="4">
        <v>17.921052631578949</v>
      </c>
    </row>
    <row r="69" spans="1:7" x14ac:dyDescent="0.25">
      <c r="A69" s="1" t="s">
        <v>52</v>
      </c>
      <c r="B69" s="3">
        <v>1.68</v>
      </c>
      <c r="C69" s="3">
        <v>0.61</v>
      </c>
      <c r="D69" s="3">
        <v>470.68421052631578</v>
      </c>
      <c r="E69" s="3">
        <v>10.736842105263158</v>
      </c>
      <c r="F69" s="3">
        <v>12.657894736842104</v>
      </c>
      <c r="G69" s="3">
        <v>17.184210526315791</v>
      </c>
    </row>
    <row r="70" spans="1:7" x14ac:dyDescent="0.25">
      <c r="A70" s="1" t="s">
        <v>51</v>
      </c>
      <c r="B70" s="3">
        <v>1.42</v>
      </c>
      <c r="C70" s="3">
        <v>1.24</v>
      </c>
      <c r="D70" s="3">
        <v>433.71052631578948</v>
      </c>
      <c r="E70" s="3">
        <v>8.4473684210526319</v>
      </c>
      <c r="F70" s="3">
        <v>9.8421052631578956</v>
      </c>
      <c r="G70" s="3">
        <v>17.236842105263158</v>
      </c>
    </row>
    <row r="71" spans="1:7" x14ac:dyDescent="0.25">
      <c r="A71" s="1" t="s">
        <v>50</v>
      </c>
      <c r="B71" s="3">
        <v>2.13</v>
      </c>
      <c r="C71" s="3">
        <v>1.1299999999999999</v>
      </c>
      <c r="D71" s="3">
        <v>465.39473684210526</v>
      </c>
      <c r="E71" s="3">
        <v>12.605263157894736</v>
      </c>
      <c r="F71" s="3">
        <v>15.815789473684211</v>
      </c>
      <c r="G71" s="3">
        <v>15.368421052631579</v>
      </c>
    </row>
    <row r="72" spans="1:7" x14ac:dyDescent="0.25">
      <c r="A72" s="1" t="s">
        <v>47</v>
      </c>
      <c r="B72" s="3">
        <v>2.1800000000000002</v>
      </c>
      <c r="C72" s="3">
        <v>0.85</v>
      </c>
      <c r="D72" s="3">
        <v>446.23529411764707</v>
      </c>
      <c r="E72" s="3">
        <v>13.323529411764707</v>
      </c>
      <c r="F72" s="3">
        <v>13.764705882352942</v>
      </c>
      <c r="G72" s="3">
        <v>16.470588235294116</v>
      </c>
    </row>
    <row r="73" spans="1:7" x14ac:dyDescent="0.25">
      <c r="A73" s="1" t="s">
        <v>46</v>
      </c>
      <c r="B73" s="3">
        <v>2.1800000000000002</v>
      </c>
      <c r="C73" s="3">
        <v>1.03</v>
      </c>
      <c r="D73" s="3">
        <v>516.08823529411768</v>
      </c>
      <c r="E73" s="3">
        <v>11.176470588235293</v>
      </c>
      <c r="F73" s="3">
        <v>14.941176470588236</v>
      </c>
      <c r="G73" s="3">
        <v>15.882352941176471</v>
      </c>
    </row>
    <row r="74" spans="1:7" x14ac:dyDescent="0.25">
      <c r="A74" s="1" t="s">
        <v>54</v>
      </c>
      <c r="B74" s="3">
        <v>1.76</v>
      </c>
      <c r="C74" s="3">
        <v>0.94</v>
      </c>
      <c r="D74" s="3">
        <v>514.70588235294122</v>
      </c>
      <c r="E74" s="3">
        <v>9.264705882352942</v>
      </c>
      <c r="F74" s="3">
        <v>15.676470588235293</v>
      </c>
      <c r="G74" s="3">
        <v>13.529411764705882</v>
      </c>
    </row>
    <row r="75" spans="1:7" x14ac:dyDescent="0.25">
      <c r="A75" s="1" t="s">
        <v>49</v>
      </c>
      <c r="B75" s="3">
        <v>1.91</v>
      </c>
      <c r="C75" s="3">
        <v>0.59</v>
      </c>
      <c r="D75" s="3">
        <v>415.05882352941177</v>
      </c>
      <c r="E75" s="3">
        <v>11.088235294117647</v>
      </c>
      <c r="F75" s="3">
        <v>13.764705882352942</v>
      </c>
      <c r="G75" s="3">
        <v>15.470588235294118</v>
      </c>
    </row>
    <row r="76" spans="1:7" x14ac:dyDescent="0.25">
      <c r="A76" s="1" t="s">
        <v>43</v>
      </c>
      <c r="B76" s="3">
        <v>1.58</v>
      </c>
      <c r="C76" s="3">
        <v>1.1599999999999999</v>
      </c>
      <c r="D76" s="3">
        <v>460.73684210526318</v>
      </c>
      <c r="E76" s="3">
        <v>11.5</v>
      </c>
      <c r="F76" s="3">
        <v>10.315789473684211</v>
      </c>
      <c r="G76" s="3">
        <v>14.184210526315789</v>
      </c>
    </row>
    <row r="87" spans="1:7" x14ac:dyDescent="0.25">
      <c r="C87" s="1" t="s">
        <v>23</v>
      </c>
    </row>
    <row r="88" spans="1:7" x14ac:dyDescent="0.25">
      <c r="A88" s="1" t="s">
        <v>30</v>
      </c>
      <c r="B88" s="1" t="s">
        <v>0</v>
      </c>
      <c r="C88" s="1" t="s">
        <v>1</v>
      </c>
      <c r="D88" s="1" t="s">
        <v>20</v>
      </c>
      <c r="E88" s="1" t="s">
        <v>21</v>
      </c>
      <c r="F88" s="1" t="s">
        <v>2</v>
      </c>
      <c r="G88" s="1" t="s">
        <v>3</v>
      </c>
    </row>
    <row r="89" spans="1:7" x14ac:dyDescent="0.25">
      <c r="A89" s="1" t="s">
        <v>4</v>
      </c>
      <c r="B89" s="4">
        <v>1.6052631578947369</v>
      </c>
      <c r="C89" s="5">
        <v>1.263157894736842</v>
      </c>
      <c r="D89" s="4">
        <v>425.68421052631578</v>
      </c>
      <c r="E89" s="4">
        <v>8.3947368421052637</v>
      </c>
      <c r="F89" s="4">
        <v>15.289473684210526</v>
      </c>
      <c r="G89" s="4">
        <v>14.210526315789474</v>
      </c>
    </row>
    <row r="90" spans="1:7" x14ac:dyDescent="0.25">
      <c r="A90" s="1" t="s">
        <v>24</v>
      </c>
      <c r="B90" s="5">
        <v>2.8823529411764706</v>
      </c>
      <c r="C90" s="4">
        <v>0.55882352941176472</v>
      </c>
      <c r="D90" s="5">
        <v>562.05882352941171</v>
      </c>
      <c r="E90" s="4">
        <v>11.764705882352942</v>
      </c>
      <c r="F90" s="5">
        <v>19.794117647058822</v>
      </c>
      <c r="G90" s="5">
        <v>16.205882352941178</v>
      </c>
    </row>
    <row r="91" spans="1:7" x14ac:dyDescent="0.25">
      <c r="A91" s="1" t="s">
        <v>18</v>
      </c>
      <c r="B91" s="5">
        <v>1.7105263157894737</v>
      </c>
      <c r="C91" s="4">
        <v>1.131578947368421</v>
      </c>
      <c r="D91" s="4">
        <v>396.73684210526318</v>
      </c>
      <c r="E91" s="4">
        <v>10.078947368421053</v>
      </c>
      <c r="F91" s="4">
        <v>12.052631578947368</v>
      </c>
      <c r="G91" s="4">
        <v>16.736842105263158</v>
      </c>
    </row>
    <row r="92" spans="1:7" x14ac:dyDescent="0.25">
      <c r="A92" s="1" t="s">
        <v>5</v>
      </c>
      <c r="B92" s="5">
        <v>1.7894736842105263</v>
      </c>
      <c r="C92" s="5">
        <v>1</v>
      </c>
      <c r="D92" s="4">
        <v>565.5</v>
      </c>
      <c r="E92" s="4">
        <v>12.473684210526315</v>
      </c>
      <c r="F92" s="4">
        <v>13.447368421052632</v>
      </c>
      <c r="G92" s="4">
        <v>15.447368421052632</v>
      </c>
    </row>
    <row r="93" spans="1:7" x14ac:dyDescent="0.25">
      <c r="A93" s="1" t="s">
        <v>6</v>
      </c>
      <c r="B93" s="5">
        <v>2.8529411764705883</v>
      </c>
      <c r="C93" s="4">
        <v>1.088235294117647</v>
      </c>
      <c r="D93" s="4">
        <v>590.79411764705878</v>
      </c>
      <c r="E93" s="4">
        <v>14.5</v>
      </c>
      <c r="F93" s="4">
        <v>19.647058823529413</v>
      </c>
      <c r="G93" s="4">
        <v>16.558823529411764</v>
      </c>
    </row>
    <row r="94" spans="1:7" x14ac:dyDescent="0.25">
      <c r="A94" s="1" t="s">
        <v>7</v>
      </c>
      <c r="B94" s="5">
        <v>2.5</v>
      </c>
      <c r="C94" s="4">
        <v>1.5294117647058822</v>
      </c>
      <c r="D94" s="4">
        <v>512.05882352941171</v>
      </c>
      <c r="E94" s="5">
        <v>10.352941176470589</v>
      </c>
      <c r="F94" s="4">
        <v>13</v>
      </c>
      <c r="G94" s="5">
        <v>15.911764705882353</v>
      </c>
    </row>
    <row r="95" spans="1:7" x14ac:dyDescent="0.25">
      <c r="A95" s="1" t="s">
        <v>12</v>
      </c>
      <c r="B95" s="5">
        <v>2</v>
      </c>
      <c r="C95" s="4">
        <v>0.86842105263157898</v>
      </c>
      <c r="D95" s="5">
        <v>557.63157894736844</v>
      </c>
      <c r="E95" s="4">
        <v>9.5789473684210531</v>
      </c>
      <c r="F95" s="5">
        <v>15.342105263157896</v>
      </c>
      <c r="G95" s="4">
        <v>16.342105263157894</v>
      </c>
    </row>
    <row r="96" spans="1:7" x14ac:dyDescent="0.25">
      <c r="A96" s="1" t="s">
        <v>9</v>
      </c>
      <c r="B96" s="5">
        <v>2.2105263157894739</v>
      </c>
      <c r="C96" s="5">
        <v>0.84210526315789469</v>
      </c>
      <c r="D96" s="5">
        <v>483.34210526315792</v>
      </c>
      <c r="E96" s="4">
        <v>6.7105263157894735</v>
      </c>
      <c r="F96" s="4">
        <v>17.55263157894737</v>
      </c>
      <c r="G96" s="5">
        <v>15.473684210526315</v>
      </c>
    </row>
    <row r="97" spans="1:7" x14ac:dyDescent="0.25">
      <c r="A97" s="1" t="s">
        <v>17</v>
      </c>
      <c r="B97" s="3">
        <v>2.4736842105263159</v>
      </c>
      <c r="C97" s="3">
        <v>0.68421052631578949</v>
      </c>
      <c r="D97" s="3">
        <v>556.92105263157896</v>
      </c>
      <c r="E97" s="3">
        <v>9.026315789473685</v>
      </c>
      <c r="F97" s="3">
        <v>18.973684210526315</v>
      </c>
      <c r="G97" s="3">
        <v>14.578947368421053</v>
      </c>
    </row>
    <row r="98" spans="1:7" x14ac:dyDescent="0.25">
      <c r="A98" s="1" t="s">
        <v>14</v>
      </c>
      <c r="B98" s="3">
        <v>2.6052631578947367</v>
      </c>
      <c r="C98" s="3">
        <v>0.68421052631578949</v>
      </c>
      <c r="D98" s="3">
        <v>642.26315789473688</v>
      </c>
      <c r="E98" s="3">
        <v>11.184210526315789</v>
      </c>
      <c r="F98" s="3">
        <v>18.526315789473685</v>
      </c>
      <c r="G98" s="3">
        <v>13.105263157894736</v>
      </c>
    </row>
    <row r="99" spans="1:7" x14ac:dyDescent="0.25">
      <c r="A99" s="1" t="s">
        <v>15</v>
      </c>
      <c r="B99" s="3">
        <v>1.5</v>
      </c>
      <c r="C99" s="3">
        <v>1.5</v>
      </c>
      <c r="D99" s="3">
        <v>439.21052631578948</v>
      </c>
      <c r="E99" s="3">
        <v>9.6842105263157894</v>
      </c>
      <c r="F99" s="3">
        <v>13.236842105263158</v>
      </c>
      <c r="G99" s="3">
        <v>15.394736842105264</v>
      </c>
    </row>
    <row r="100" spans="1:7" x14ac:dyDescent="0.25">
      <c r="A100" s="1" t="s">
        <v>8</v>
      </c>
      <c r="B100" s="3">
        <v>1.8157894736842106</v>
      </c>
      <c r="C100" s="3">
        <v>0.81578947368421051</v>
      </c>
      <c r="D100" s="3">
        <v>413.65789473684208</v>
      </c>
      <c r="E100" s="3">
        <v>12</v>
      </c>
      <c r="F100" s="3">
        <v>15.578947368421053</v>
      </c>
      <c r="G100" s="3">
        <v>18.342105263157894</v>
      </c>
    </row>
    <row r="101" spans="1:7" x14ac:dyDescent="0.25">
      <c r="A101" s="1" t="s">
        <v>10</v>
      </c>
      <c r="B101" s="3">
        <v>1.9473684210526316</v>
      </c>
      <c r="C101" s="3">
        <v>0.81578947368421051</v>
      </c>
      <c r="D101" s="3">
        <v>515.0526315789474</v>
      </c>
      <c r="E101" s="3">
        <v>9.3947368421052637</v>
      </c>
      <c r="F101" s="3">
        <v>14.868421052631579</v>
      </c>
      <c r="G101" s="3">
        <v>14.473684210526315</v>
      </c>
    </row>
    <row r="102" spans="1:7" x14ac:dyDescent="0.25">
      <c r="A102" s="1" t="s">
        <v>11</v>
      </c>
      <c r="B102" s="3">
        <v>2.3684210526315788</v>
      </c>
      <c r="C102" s="3">
        <v>0.94736842105263153</v>
      </c>
      <c r="D102" s="3">
        <v>627.07894736842104</v>
      </c>
      <c r="E102" s="3">
        <v>12.868421052631579</v>
      </c>
      <c r="F102" s="3">
        <v>14.605263157894736</v>
      </c>
      <c r="G102" s="3">
        <v>16</v>
      </c>
    </row>
    <row r="103" spans="1:7" x14ac:dyDescent="0.25">
      <c r="A103" s="1" t="s">
        <v>16</v>
      </c>
      <c r="B103" s="3">
        <v>2.1052631578947367</v>
      </c>
      <c r="C103" s="3">
        <v>0.81578947368421051</v>
      </c>
      <c r="D103" s="3">
        <v>562.4473684210526</v>
      </c>
      <c r="E103" s="3">
        <v>12</v>
      </c>
      <c r="F103" s="3">
        <v>16.973684210526315</v>
      </c>
      <c r="G103" s="3">
        <v>14.736842105263158</v>
      </c>
    </row>
    <row r="104" spans="1:7" x14ac:dyDescent="0.25">
      <c r="A104" s="1" t="s">
        <v>13</v>
      </c>
      <c r="B104" s="3">
        <v>1.8157894736842106</v>
      </c>
      <c r="C104" s="3">
        <v>1.0526315789473684</v>
      </c>
      <c r="D104" s="3">
        <v>452.73684210526318</v>
      </c>
      <c r="E104" s="3">
        <v>9.8684210526315788</v>
      </c>
      <c r="F104" s="3">
        <v>12.789473684210526</v>
      </c>
      <c r="G104" s="3">
        <v>15.736842105263158</v>
      </c>
    </row>
    <row r="105" spans="1:7" x14ac:dyDescent="0.25">
      <c r="A105" s="1" t="s">
        <v>44</v>
      </c>
      <c r="B105" s="5">
        <f>52/38</f>
        <v>1.368421052631579</v>
      </c>
      <c r="C105" s="4">
        <f>54/38</f>
        <v>1.4210526315789473</v>
      </c>
      <c r="D105" s="3">
        <f>12748/38</f>
        <v>335.4736842105263</v>
      </c>
      <c r="E105" s="3">
        <f>333/38</f>
        <v>8.7631578947368425</v>
      </c>
      <c r="F105" s="3">
        <f>461/38</f>
        <v>12.131578947368421</v>
      </c>
      <c r="G105" s="3">
        <f>634/38</f>
        <v>16.684210526315791</v>
      </c>
    </row>
    <row r="106" spans="1:7" x14ac:dyDescent="0.25">
      <c r="A106" s="1" t="s">
        <v>55</v>
      </c>
      <c r="B106" s="5">
        <f>65/38</f>
        <v>1.7105263157894737</v>
      </c>
      <c r="C106" s="3">
        <f>48/38</f>
        <v>1.263157894736842</v>
      </c>
      <c r="D106" s="3">
        <f>17108/38</f>
        <v>450.21052631578948</v>
      </c>
      <c r="E106" s="3">
        <f>372/38</f>
        <v>9.7894736842105257</v>
      </c>
      <c r="F106" s="3">
        <f>598/38</f>
        <v>15.736842105263158</v>
      </c>
      <c r="G106" s="3">
        <f>630/38</f>
        <v>16.578947368421051</v>
      </c>
    </row>
    <row r="107" spans="1:7" x14ac:dyDescent="0.25">
      <c r="A107" s="1" t="s">
        <v>42</v>
      </c>
      <c r="B107" s="3">
        <v>1.131578947368421</v>
      </c>
      <c r="C107" s="3">
        <v>0.94736842105263153</v>
      </c>
      <c r="D107" s="4">
        <v>340.71052631578948</v>
      </c>
      <c r="E107" s="4">
        <v>7.8157894736842106</v>
      </c>
      <c r="F107" s="4">
        <v>12.105263157894736</v>
      </c>
      <c r="G107" s="4">
        <v>13.368421052631579</v>
      </c>
    </row>
    <row r="108" spans="1:7" x14ac:dyDescent="0.25">
      <c r="A108" s="1" t="s">
        <v>48</v>
      </c>
      <c r="B108" s="3">
        <v>2.2941176470588234</v>
      </c>
      <c r="C108" s="3">
        <v>0.88235294117647056</v>
      </c>
      <c r="D108" s="4">
        <v>488.6764705882353</v>
      </c>
      <c r="E108" s="5">
        <v>12.058823529411764</v>
      </c>
      <c r="F108" s="5">
        <v>15.117647058823529</v>
      </c>
      <c r="G108" s="4">
        <v>16.205882352941178</v>
      </c>
    </row>
    <row r="109" spans="1:7" x14ac:dyDescent="0.25">
      <c r="A109" s="1" t="s">
        <v>56</v>
      </c>
      <c r="B109" s="3">
        <v>1.7105263157894737</v>
      </c>
      <c r="C109" s="3">
        <v>1.0526315789473684</v>
      </c>
      <c r="D109" s="4">
        <v>428.92105263157896</v>
      </c>
      <c r="E109" s="4">
        <v>9.6315789473684212</v>
      </c>
      <c r="F109" s="5">
        <v>11.710526315789474</v>
      </c>
      <c r="G109" s="4">
        <v>19.605263157894736</v>
      </c>
    </row>
    <row r="110" spans="1:7" x14ac:dyDescent="0.25">
      <c r="A110" s="1" t="s">
        <v>57</v>
      </c>
      <c r="B110" s="3">
        <v>1.3235294117647058</v>
      </c>
      <c r="C110" s="3">
        <v>1.4411764705882353</v>
      </c>
      <c r="D110" s="4">
        <v>371.41176470588238</v>
      </c>
      <c r="E110" s="4">
        <v>8.382352941176471</v>
      </c>
      <c r="F110" s="4">
        <v>13.117647058823529</v>
      </c>
      <c r="G110" s="4">
        <v>17.5</v>
      </c>
    </row>
    <row r="111" spans="1:7" x14ac:dyDescent="0.25">
      <c r="A111" s="1" t="s">
        <v>53</v>
      </c>
      <c r="B111" s="3">
        <v>1.5</v>
      </c>
      <c r="C111" s="3">
        <v>0.97368421052631582</v>
      </c>
      <c r="D111" s="4">
        <v>433.13157894736844</v>
      </c>
      <c r="E111" s="4">
        <v>9.6578947368421044</v>
      </c>
      <c r="F111" s="4">
        <v>13.605263157894736</v>
      </c>
      <c r="G111" s="4">
        <v>14.605263157894736</v>
      </c>
    </row>
    <row r="112" spans="1:7" x14ac:dyDescent="0.25">
      <c r="A112" s="1" t="s">
        <v>45</v>
      </c>
      <c r="B112" s="3">
        <v>1.631578947368421</v>
      </c>
      <c r="C112" s="3">
        <v>1.5526315789473684</v>
      </c>
      <c r="D112" s="4">
        <v>424.44736842105266</v>
      </c>
      <c r="E112" s="4">
        <v>7.8157894736842106</v>
      </c>
      <c r="F112" s="4">
        <v>11.394736842105264</v>
      </c>
      <c r="G112" s="4">
        <v>18.157894736842106</v>
      </c>
    </row>
    <row r="113" spans="1:7" x14ac:dyDescent="0.25">
      <c r="A113" s="1" t="s">
        <v>52</v>
      </c>
      <c r="B113" s="3">
        <v>1.26</v>
      </c>
      <c r="C113" s="3">
        <v>1.26</v>
      </c>
      <c r="D113" s="3">
        <v>397</v>
      </c>
      <c r="E113" s="3">
        <v>8.2368421052631575</v>
      </c>
      <c r="F113" s="3">
        <v>12.131578947368421</v>
      </c>
      <c r="G113" s="3">
        <v>17.184210526315791</v>
      </c>
    </row>
    <row r="114" spans="1:7" x14ac:dyDescent="0.25">
      <c r="A114" s="1" t="s">
        <v>51</v>
      </c>
      <c r="B114" s="3">
        <v>1.66</v>
      </c>
      <c r="C114" s="3">
        <v>1</v>
      </c>
      <c r="D114" s="3">
        <v>559.28947368421052</v>
      </c>
      <c r="E114" s="3">
        <v>8.0789473684210531</v>
      </c>
      <c r="F114" s="3">
        <v>12.868421052631579</v>
      </c>
      <c r="G114" s="3">
        <v>14.631578947368421</v>
      </c>
    </row>
    <row r="115" spans="1:7" x14ac:dyDescent="0.25">
      <c r="A115" s="1" t="s">
        <v>50</v>
      </c>
      <c r="B115" s="3">
        <v>1.74</v>
      </c>
      <c r="C115" s="3">
        <v>1.34</v>
      </c>
      <c r="D115" s="3">
        <v>520.71052631578948</v>
      </c>
      <c r="E115" s="3">
        <v>12.842105263157896</v>
      </c>
      <c r="F115" s="3">
        <v>14.368421052631579</v>
      </c>
      <c r="G115" s="3">
        <v>16.631578947368421</v>
      </c>
    </row>
    <row r="116" spans="1:7" x14ac:dyDescent="0.25">
      <c r="A116" s="1" t="s">
        <v>47</v>
      </c>
      <c r="B116" s="3">
        <v>2.5299999999999998</v>
      </c>
      <c r="C116" s="3">
        <v>0.65</v>
      </c>
      <c r="D116" s="3">
        <v>476.05882352941177</v>
      </c>
      <c r="E116" s="3">
        <v>10.794117647058824</v>
      </c>
      <c r="F116" s="3">
        <v>17.5</v>
      </c>
      <c r="G116" s="3">
        <v>16.264705882352942</v>
      </c>
    </row>
    <row r="117" spans="1:7" x14ac:dyDescent="0.25">
      <c r="A117" s="1" t="s">
        <v>46</v>
      </c>
      <c r="B117" s="3">
        <v>2.5299999999999998</v>
      </c>
      <c r="C117" s="3">
        <v>1.24</v>
      </c>
      <c r="D117" s="3">
        <v>502.55882352941177</v>
      </c>
      <c r="E117" s="3">
        <v>12.411764705882353</v>
      </c>
      <c r="F117" s="3">
        <v>18.088235294117649</v>
      </c>
      <c r="G117" s="3">
        <v>18.235294117647058</v>
      </c>
    </row>
    <row r="118" spans="1:7" x14ac:dyDescent="0.25">
      <c r="A118" s="1" t="s">
        <v>54</v>
      </c>
      <c r="B118" s="3">
        <v>2.12</v>
      </c>
      <c r="C118" s="3">
        <v>1.0900000000000001</v>
      </c>
      <c r="D118" s="3">
        <v>475.38235294117646</v>
      </c>
      <c r="E118" s="3">
        <v>10.205882352941176</v>
      </c>
      <c r="F118" s="3">
        <v>12.617647058823529</v>
      </c>
      <c r="G118" s="3">
        <v>14.676470588235293</v>
      </c>
    </row>
    <row r="119" spans="1:7" x14ac:dyDescent="0.25">
      <c r="A119" s="1" t="s">
        <v>49</v>
      </c>
      <c r="B119" s="3">
        <v>2.15</v>
      </c>
      <c r="C119" s="3">
        <v>0.68</v>
      </c>
      <c r="D119" s="3">
        <v>487.52941176470586</v>
      </c>
      <c r="E119" s="3">
        <v>10.676470588235293</v>
      </c>
      <c r="F119" s="3">
        <v>15.617647058823529</v>
      </c>
      <c r="G119" s="3">
        <v>16.676470588235293</v>
      </c>
    </row>
    <row r="120" spans="1:7" x14ac:dyDescent="0.25">
      <c r="A120" s="1" t="s">
        <v>43</v>
      </c>
      <c r="B120" s="3">
        <v>1.66</v>
      </c>
      <c r="C120" s="3">
        <v>0.97</v>
      </c>
      <c r="D120" s="3">
        <v>438.92105263157896</v>
      </c>
      <c r="E120" s="3">
        <v>11.894736842105264</v>
      </c>
      <c r="F120" s="3">
        <v>11.815789473684211</v>
      </c>
      <c r="G120" s="3">
        <v>14.157894736842104</v>
      </c>
    </row>
    <row r="124" spans="1:7" x14ac:dyDescent="0.25">
      <c r="C124" s="1" t="s">
        <v>25</v>
      </c>
    </row>
    <row r="125" spans="1:7" x14ac:dyDescent="0.25">
      <c r="A125" s="1" t="s">
        <v>30</v>
      </c>
      <c r="B125" s="1" t="s">
        <v>0</v>
      </c>
      <c r="C125" s="1" t="s">
        <v>33</v>
      </c>
      <c r="D125" s="1" t="s">
        <v>34</v>
      </c>
      <c r="E125" s="1" t="s">
        <v>41</v>
      </c>
      <c r="F125" s="1" t="s">
        <v>36</v>
      </c>
      <c r="G125" s="1" t="s">
        <v>37</v>
      </c>
    </row>
    <row r="126" spans="1:7" x14ac:dyDescent="0.25">
      <c r="A126" s="1" t="s">
        <v>4</v>
      </c>
      <c r="B126" s="3">
        <f>AVERAGE(B7,B45,B89)</f>
        <v>1.4912280701754366</v>
      </c>
      <c r="C126" s="3">
        <f t="shared" ref="C126:G126" si="0">AVERAGE(C7,C45,C89)</f>
        <v>1.1842105263157887</v>
      </c>
      <c r="D126" s="3">
        <f t="shared" si="0"/>
        <v>446.06140350877195</v>
      </c>
      <c r="E126" s="3">
        <f t="shared" si="0"/>
        <v>9</v>
      </c>
      <c r="F126" s="3">
        <f t="shared" si="0"/>
        <v>12.605263157894738</v>
      </c>
      <c r="G126" s="3">
        <f t="shared" si="0"/>
        <v>13.859649122807019</v>
      </c>
    </row>
    <row r="127" spans="1:7" x14ac:dyDescent="0.25">
      <c r="A127" s="1" t="s">
        <v>24</v>
      </c>
      <c r="B127" s="3">
        <f t="shared" ref="B127:G127" si="1">AVERAGE(B8,B46,B90)</f>
        <v>2.6274509803921569</v>
      </c>
      <c r="C127" s="3">
        <f t="shared" si="1"/>
        <v>0.63725490196078438</v>
      </c>
      <c r="D127" s="3">
        <f t="shared" si="1"/>
        <v>499.71568627450978</v>
      </c>
      <c r="E127" s="3">
        <f t="shared" si="1"/>
        <v>11.509803921568627</v>
      </c>
      <c r="F127" s="3">
        <f t="shared" si="1"/>
        <v>18.323529411764707</v>
      </c>
      <c r="G127" s="3">
        <f t="shared" si="1"/>
        <v>15.323529411764705</v>
      </c>
    </row>
    <row r="128" spans="1:7" x14ac:dyDescent="0.25">
      <c r="A128" s="1" t="s">
        <v>18</v>
      </c>
      <c r="B128" s="3">
        <f t="shared" ref="B128:G128" si="2">AVERAGE(B9,B47,B91)</f>
        <v>1.6052631578947369</v>
      </c>
      <c r="C128" s="3">
        <f t="shared" si="2"/>
        <v>0.83333333333333337</v>
      </c>
      <c r="D128" s="3">
        <f t="shared" si="2"/>
        <v>398.4912280701754</v>
      </c>
      <c r="E128" s="3">
        <f t="shared" si="2"/>
        <v>9.692982456140351</v>
      </c>
      <c r="F128" s="3">
        <f t="shared" si="2"/>
        <v>11.842105263157896</v>
      </c>
      <c r="G128" s="3">
        <f t="shared" si="2"/>
        <v>16.807017543859647</v>
      </c>
    </row>
    <row r="129" spans="1:7" x14ac:dyDescent="0.25">
      <c r="A129" s="1" t="s">
        <v>5</v>
      </c>
      <c r="B129" s="3">
        <f t="shared" ref="B129:G129" si="3">AVERAGE(B10,B48,B92)</f>
        <v>2.0964912280701755</v>
      </c>
      <c r="C129" s="3">
        <f t="shared" si="3"/>
        <v>1</v>
      </c>
      <c r="D129" s="3">
        <f t="shared" si="3"/>
        <v>626.65789473684208</v>
      </c>
      <c r="E129" s="3">
        <f t="shared" si="3"/>
        <v>13.254385964912281</v>
      </c>
      <c r="F129" s="3">
        <f t="shared" si="3"/>
        <v>13.807017543859649</v>
      </c>
      <c r="G129" s="3">
        <f t="shared" si="3"/>
        <v>14.228070175438596</v>
      </c>
    </row>
    <row r="130" spans="1:7" x14ac:dyDescent="0.25">
      <c r="A130" s="1" t="s">
        <v>6</v>
      </c>
      <c r="B130" s="3">
        <f t="shared" ref="B130:G130" si="4">AVERAGE(B11,B49,B93)</f>
        <v>2.9019607843137258</v>
      </c>
      <c r="C130" s="3">
        <f t="shared" si="4"/>
        <v>1.1078431372549018</v>
      </c>
      <c r="D130" s="3">
        <f t="shared" si="4"/>
        <v>578.73529411764707</v>
      </c>
      <c r="E130" s="3">
        <f t="shared" si="4"/>
        <v>13.823529411764705</v>
      </c>
      <c r="F130" s="3">
        <f t="shared" si="4"/>
        <v>18.127450980392158</v>
      </c>
      <c r="G130" s="3">
        <f t="shared" si="4"/>
        <v>15.421568627450981</v>
      </c>
    </row>
    <row r="131" spans="1:7" x14ac:dyDescent="0.25">
      <c r="A131" s="1" t="s">
        <v>7</v>
      </c>
      <c r="B131" s="3">
        <f t="shared" ref="B131:G131" si="5">AVERAGE(B12,B50,B94)</f>
        <v>2.392156862745098</v>
      </c>
      <c r="C131" s="3">
        <f t="shared" si="5"/>
        <v>1.3627450980392155</v>
      </c>
      <c r="D131" s="3">
        <f t="shared" si="5"/>
        <v>557.08823529411757</v>
      </c>
      <c r="E131" s="3">
        <f t="shared" si="5"/>
        <v>11.96078431372549</v>
      </c>
      <c r="F131" s="3">
        <f t="shared" si="5"/>
        <v>13.450980392156863</v>
      </c>
      <c r="G131" s="3">
        <f t="shared" si="5"/>
        <v>15.549019607843137</v>
      </c>
    </row>
    <row r="132" spans="1:7" x14ac:dyDescent="0.25">
      <c r="A132" s="1" t="s">
        <v>12</v>
      </c>
      <c r="B132" s="3">
        <f t="shared" ref="B132:G132" si="6">AVERAGE(B13,B51,B95)</f>
        <v>1.7807017543859649</v>
      </c>
      <c r="C132" s="3">
        <f t="shared" si="6"/>
        <v>1.0789473684210524</v>
      </c>
      <c r="D132" s="3">
        <f t="shared" si="6"/>
        <v>562.42982456140351</v>
      </c>
      <c r="E132" s="3">
        <f t="shared" si="6"/>
        <v>10.377192982456142</v>
      </c>
      <c r="F132" s="3">
        <f t="shared" si="6"/>
        <v>15.324561403508772</v>
      </c>
      <c r="G132" s="3">
        <f t="shared" si="6"/>
        <v>16.412280701754383</v>
      </c>
    </row>
    <row r="133" spans="1:7" x14ac:dyDescent="0.25">
      <c r="A133" s="1" t="s">
        <v>9</v>
      </c>
      <c r="B133" s="3">
        <f t="shared" ref="B133:G133" si="7">AVERAGE(B14,B52,B96)</f>
        <v>2.2280701754385963</v>
      </c>
      <c r="C133" s="3">
        <f t="shared" si="7"/>
        <v>0.90350877192982448</v>
      </c>
      <c r="D133" s="3">
        <f t="shared" si="7"/>
        <v>473.53508771929825</v>
      </c>
      <c r="E133" s="3">
        <f t="shared" si="7"/>
        <v>7.2456140350877192</v>
      </c>
      <c r="F133" s="3">
        <f t="shared" si="7"/>
        <v>15.93859649122807</v>
      </c>
      <c r="G133" s="3">
        <f t="shared" si="7"/>
        <v>14.192982456140351</v>
      </c>
    </row>
    <row r="134" spans="1:7" x14ac:dyDescent="0.25">
      <c r="A134" s="1" t="s">
        <v>17</v>
      </c>
      <c r="B134" s="3">
        <f t="shared" ref="B134:G134" si="8">AVERAGE(B15,B53,B97)</f>
        <v>2.1228070175438596</v>
      </c>
      <c r="C134" s="3">
        <f t="shared" si="8"/>
        <v>0.88596491228070173</v>
      </c>
      <c r="D134" s="3">
        <f t="shared" si="8"/>
        <v>564.63157894736844</v>
      </c>
      <c r="E134" s="3">
        <f t="shared" si="8"/>
        <v>9.9736842105263168</v>
      </c>
      <c r="F134" s="3">
        <f t="shared" si="8"/>
        <v>19.114035087719298</v>
      </c>
      <c r="G134" s="3">
        <f t="shared" si="8"/>
        <v>14.298245614035089</v>
      </c>
    </row>
    <row r="135" spans="1:7" x14ac:dyDescent="0.25">
      <c r="A135" s="1" t="s">
        <v>14</v>
      </c>
      <c r="B135" s="3">
        <f t="shared" ref="B135:G135" si="9">AVERAGE(B16,B54,B98)</f>
        <v>2.4912280701754383</v>
      </c>
      <c r="C135" s="3">
        <f t="shared" si="9"/>
        <v>0.81578947368421051</v>
      </c>
      <c r="D135" s="3">
        <f t="shared" si="9"/>
        <v>638.43859649122805</v>
      </c>
      <c r="E135" s="3">
        <f t="shared" si="9"/>
        <v>12.254385964912281</v>
      </c>
      <c r="F135" s="3">
        <f t="shared" si="9"/>
        <v>17.798245614035086</v>
      </c>
      <c r="G135" s="3">
        <f t="shared" si="9"/>
        <v>13.245614035087719</v>
      </c>
    </row>
    <row r="136" spans="1:7" x14ac:dyDescent="0.25">
      <c r="A136" s="1" t="s">
        <v>15</v>
      </c>
      <c r="B136" s="3">
        <f t="shared" ref="B136:G136" si="10">AVERAGE(B17,B55,B99)</f>
        <v>1.7192982456140351</v>
      </c>
      <c r="C136" s="3">
        <f t="shared" si="10"/>
        <v>1.2017543859649122</v>
      </c>
      <c r="D136" s="3">
        <f t="shared" si="10"/>
        <v>466.98245614035085</v>
      </c>
      <c r="E136" s="3">
        <f t="shared" si="10"/>
        <v>10.780701754385964</v>
      </c>
      <c r="F136" s="3">
        <f t="shared" si="10"/>
        <v>13.578947368421053</v>
      </c>
      <c r="G136" s="3">
        <f t="shared" si="10"/>
        <v>15.043859649122808</v>
      </c>
    </row>
    <row r="137" spans="1:7" x14ac:dyDescent="0.25">
      <c r="A137" s="1" t="s">
        <v>8</v>
      </c>
      <c r="B137" s="3">
        <f t="shared" ref="B137:G137" si="11">AVERAGE(B18,B56,B100)</f>
        <v>1.8157894736842106</v>
      </c>
      <c r="C137" s="3">
        <f t="shared" si="11"/>
        <v>1.0350877192982457</v>
      </c>
      <c r="D137" s="3">
        <f t="shared" si="11"/>
        <v>427</v>
      </c>
      <c r="E137" s="3">
        <f t="shared" si="11"/>
        <v>11.166666666666666</v>
      </c>
      <c r="F137" s="3">
        <f t="shared" si="11"/>
        <v>15.254385964912281</v>
      </c>
      <c r="G137" s="3">
        <f t="shared" si="11"/>
        <v>16.710526315789476</v>
      </c>
    </row>
    <row r="138" spans="1:7" x14ac:dyDescent="0.25">
      <c r="A138" s="1" t="s">
        <v>10</v>
      </c>
      <c r="B138" s="3">
        <f t="shared" ref="B138:G138" si="12">AVERAGE(B19,B57,B101)</f>
        <v>1.9385964912280702</v>
      </c>
      <c r="C138" s="3">
        <f t="shared" si="12"/>
        <v>1.0701754385964912</v>
      </c>
      <c r="D138" s="3">
        <f t="shared" si="12"/>
        <v>523.13157894736844</v>
      </c>
      <c r="E138" s="3">
        <f t="shared" si="12"/>
        <v>9.692982456140351</v>
      </c>
      <c r="F138" s="3">
        <f t="shared" si="12"/>
        <v>16.535087719298247</v>
      </c>
      <c r="G138" s="3">
        <f t="shared" si="12"/>
        <v>14.131578947368419</v>
      </c>
    </row>
    <row r="139" spans="1:7" x14ac:dyDescent="0.25">
      <c r="A139" s="1" t="s">
        <v>11</v>
      </c>
      <c r="B139" s="3">
        <f t="shared" ref="B139:G139" si="13">AVERAGE(B20,B58,B102)</f>
        <v>2.5068226120857697</v>
      </c>
      <c r="C139" s="3">
        <f t="shared" si="13"/>
        <v>0.85769980506822607</v>
      </c>
      <c r="D139" s="3">
        <f t="shared" si="13"/>
        <v>616.75698505523064</v>
      </c>
      <c r="E139" s="3">
        <f t="shared" si="13"/>
        <v>13.591293047433396</v>
      </c>
      <c r="F139" s="3">
        <f t="shared" si="13"/>
        <v>15.198830409356725</v>
      </c>
      <c r="G139" s="3">
        <f t="shared" si="13"/>
        <v>16.650747238466536</v>
      </c>
    </row>
    <row r="140" spans="1:7" x14ac:dyDescent="0.25">
      <c r="A140" s="1" t="s">
        <v>16</v>
      </c>
      <c r="B140" s="3">
        <f t="shared" ref="B140:G140" si="14">AVERAGE(B21,B59,B103)</f>
        <v>1.9035087719298245</v>
      </c>
      <c r="C140" s="3">
        <f t="shared" si="14"/>
        <v>0.73684210526315796</v>
      </c>
      <c r="D140" s="3">
        <f t="shared" si="14"/>
        <v>545.01754385964921</v>
      </c>
      <c r="E140" s="3">
        <f t="shared" si="14"/>
        <v>12.008771929824562</v>
      </c>
      <c r="F140" s="3">
        <f t="shared" si="14"/>
        <v>15.271929824561404</v>
      </c>
      <c r="G140" s="3">
        <f t="shared" si="14"/>
        <v>14.710526315789473</v>
      </c>
    </row>
    <row r="141" spans="1:7" x14ac:dyDescent="0.25">
      <c r="A141" s="1" t="s">
        <v>13</v>
      </c>
      <c r="B141" s="3">
        <f t="shared" ref="B141:G141" si="15">AVERAGE(B22,B60,B104)</f>
        <v>1.7368421052631582</v>
      </c>
      <c r="C141" s="3">
        <f t="shared" si="15"/>
        <v>1.1578947368421053</v>
      </c>
      <c r="D141" s="3">
        <f t="shared" si="15"/>
        <v>436.95614035087721</v>
      </c>
      <c r="E141" s="3">
        <f t="shared" si="15"/>
        <v>10.763157894736841</v>
      </c>
      <c r="F141" s="3">
        <f t="shared" si="15"/>
        <v>11.964912280701755</v>
      </c>
      <c r="G141" s="3">
        <f t="shared" si="15"/>
        <v>16.657894736842106</v>
      </c>
    </row>
    <row r="142" spans="1:7" x14ac:dyDescent="0.25">
      <c r="A142" s="1" t="s">
        <v>44</v>
      </c>
      <c r="B142" s="3">
        <f t="shared" ref="B142:C142" si="16">AVERAGE(B23,B61,B105)</f>
        <v>1.2982456140350875</v>
      </c>
      <c r="C142" s="3">
        <f t="shared" si="16"/>
        <v>1.4649122807017545</v>
      </c>
      <c r="D142" s="3">
        <f t="shared" ref="D142:G143" si="17">AVERAGE(D23,D61,D105)</f>
        <v>327.52631578947353</v>
      </c>
      <c r="E142" s="3">
        <f t="shared" si="17"/>
        <v>9.2456140350877192</v>
      </c>
      <c r="F142" s="3">
        <f t="shared" si="17"/>
        <v>12.526315789473685</v>
      </c>
      <c r="G142" s="3">
        <f t="shared" si="17"/>
        <v>14.798245614035087</v>
      </c>
    </row>
    <row r="143" spans="1:7" x14ac:dyDescent="0.25">
      <c r="A143" s="1" t="s">
        <v>55</v>
      </c>
      <c r="B143" s="3">
        <f t="shared" ref="B143:C143" si="18">AVERAGE(B24,B62,B106)</f>
        <v>2.2192982456140351</v>
      </c>
      <c r="C143" s="3">
        <f t="shared" si="18"/>
        <v>1.2543859649122806</v>
      </c>
      <c r="D143" s="3">
        <f t="shared" si="17"/>
        <v>465.95614035087715</v>
      </c>
      <c r="E143" s="3">
        <f t="shared" si="17"/>
        <v>9.780701754385964</v>
      </c>
      <c r="F143" s="3">
        <f t="shared" si="17"/>
        <v>16.771929824561386</v>
      </c>
      <c r="G143" s="3">
        <f t="shared" si="17"/>
        <v>16.342105263157894</v>
      </c>
    </row>
    <row r="144" spans="1:7" x14ac:dyDescent="0.25">
      <c r="A144" s="1" t="s">
        <v>42</v>
      </c>
      <c r="B144" s="3">
        <f t="shared" ref="B144:C144" si="19">AVERAGE(B25,B63,B107)</f>
        <v>1.1403508771929827</v>
      </c>
      <c r="C144" s="3">
        <f t="shared" si="19"/>
        <v>1.0175438596491229</v>
      </c>
      <c r="D144" s="3">
        <f>AVERAGE(D25,D63,D107)</f>
        <v>342.61403508771923</v>
      </c>
      <c r="E144" s="3">
        <f>AVERAGE(F25,E63,E107)</f>
        <v>8.7894736842105043</v>
      </c>
      <c r="F144" s="3">
        <f>AVERAGE(F25,F63,F107)</f>
        <v>11.052631578947347</v>
      </c>
      <c r="G144" s="3">
        <f>AVERAGE(G25,G63,G107)</f>
        <v>13.184210526315761</v>
      </c>
    </row>
    <row r="145" spans="1:7" x14ac:dyDescent="0.25">
      <c r="A145" s="1" t="s">
        <v>48</v>
      </c>
      <c r="B145" s="3">
        <f t="shared" ref="B145:G145" si="20">AVERAGE(B26,B64,B108)</f>
        <v>2.1372549019607843</v>
      </c>
      <c r="C145" s="3">
        <f t="shared" si="20"/>
        <v>0.81372549019607832</v>
      </c>
      <c r="D145" s="3">
        <f t="shared" si="20"/>
        <v>487.23529411764707</v>
      </c>
      <c r="E145" s="3">
        <f t="shared" si="20"/>
        <v>12</v>
      </c>
      <c r="F145" s="3">
        <f t="shared" si="20"/>
        <v>14.735294117647058</v>
      </c>
      <c r="G145" s="3">
        <f t="shared" si="20"/>
        <v>16.343137254901961</v>
      </c>
    </row>
    <row r="146" spans="1:7" x14ac:dyDescent="0.25">
      <c r="A146" s="1" t="s">
        <v>56</v>
      </c>
      <c r="B146" s="3">
        <f t="shared" ref="B146:G146" si="21">AVERAGE(B27,B65,B109)</f>
        <v>1.7606516290726815</v>
      </c>
      <c r="C146" s="3">
        <f t="shared" si="21"/>
        <v>1.2431077694235588</v>
      </c>
      <c r="D146" s="3">
        <f t="shared" si="21"/>
        <v>437.46303258145366</v>
      </c>
      <c r="E146" s="3">
        <f t="shared" si="21"/>
        <v>9.5789473684210531</v>
      </c>
      <c r="F146" s="3">
        <f t="shared" si="21"/>
        <v>12.511278195488721</v>
      </c>
      <c r="G146" s="3">
        <f t="shared" si="21"/>
        <v>18.964912280701753</v>
      </c>
    </row>
    <row r="147" spans="1:7" x14ac:dyDescent="0.25">
      <c r="A147" s="1" t="s">
        <v>57</v>
      </c>
      <c r="B147" s="3">
        <f t="shared" ref="B147:G147" si="22">AVERAGE(B28,B66,B110)</f>
        <v>1.696078431372549</v>
      </c>
      <c r="C147" s="3">
        <f t="shared" si="22"/>
        <v>1.588235294117647</v>
      </c>
      <c r="D147" s="3">
        <f t="shared" si="22"/>
        <v>384.02941176470591</v>
      </c>
      <c r="E147" s="3">
        <f t="shared" si="22"/>
        <v>8.7450980392156854</v>
      </c>
      <c r="F147" s="3">
        <f t="shared" si="22"/>
        <v>13.607843137254902</v>
      </c>
      <c r="G147" s="3">
        <f t="shared" si="22"/>
        <v>17.5</v>
      </c>
    </row>
    <row r="148" spans="1:7" x14ac:dyDescent="0.25">
      <c r="A148" s="1" t="s">
        <v>53</v>
      </c>
      <c r="B148" s="3">
        <f t="shared" ref="B148:G148" si="23">AVERAGE(B29,B67,B111)</f>
        <v>1.8421052631578947</v>
      </c>
      <c r="C148" s="3">
        <f t="shared" si="23"/>
        <v>1.0350877192982457</v>
      </c>
      <c r="D148" s="3">
        <f t="shared" si="23"/>
        <v>495.14912280701748</v>
      </c>
      <c r="E148" s="3">
        <f t="shared" si="23"/>
        <v>10.982456140350877</v>
      </c>
      <c r="F148" s="3">
        <f t="shared" si="23"/>
        <v>15.5</v>
      </c>
      <c r="G148" s="3">
        <f t="shared" si="23"/>
        <v>14.561403508771932</v>
      </c>
    </row>
    <row r="149" spans="1:7" x14ac:dyDescent="0.25">
      <c r="A149" s="1" t="s">
        <v>45</v>
      </c>
      <c r="B149" s="3">
        <f t="shared" ref="B149:G149" si="24">AVERAGE(B30,B68,B112)</f>
        <v>1.7280701754385965</v>
      </c>
      <c r="C149" s="3">
        <f t="shared" si="24"/>
        <v>1.3157894736842106</v>
      </c>
      <c r="D149" s="3">
        <f t="shared" si="24"/>
        <v>445.11403508771929</v>
      </c>
      <c r="E149" s="3">
        <f t="shared" si="24"/>
        <v>9.0526315789473681</v>
      </c>
      <c r="F149" s="3">
        <f t="shared" si="24"/>
        <v>12.622807017543858</v>
      </c>
      <c r="G149" s="3">
        <f t="shared" si="24"/>
        <v>18.535087719298247</v>
      </c>
    </row>
    <row r="150" spans="1:7" x14ac:dyDescent="0.25">
      <c r="A150" s="1" t="s">
        <v>52</v>
      </c>
      <c r="B150" s="3">
        <f t="shared" ref="B150:G150" si="25">AVERAGE(B31,B69,B113)</f>
        <v>1.3966666666666665</v>
      </c>
      <c r="C150" s="3">
        <f t="shared" si="25"/>
        <v>0.94333333333333336</v>
      </c>
      <c r="D150" s="3">
        <f t="shared" si="25"/>
        <v>423.31140350877195</v>
      </c>
      <c r="E150" s="3">
        <f t="shared" si="25"/>
        <v>9.9793233082706774</v>
      </c>
      <c r="F150" s="3">
        <f t="shared" si="25"/>
        <v>12.334586466165414</v>
      </c>
      <c r="G150" s="3">
        <f t="shared" si="25"/>
        <v>16.503759398496243</v>
      </c>
    </row>
    <row r="151" spans="1:7" x14ac:dyDescent="0.25">
      <c r="A151" s="1" t="s">
        <v>51</v>
      </c>
      <c r="B151" s="3">
        <f t="shared" ref="B151:G151" si="26">AVERAGE(B32,B70,B114)</f>
        <v>1.5133333333333334</v>
      </c>
      <c r="C151" s="3">
        <f t="shared" si="26"/>
        <v>1.0933333333333335</v>
      </c>
      <c r="D151" s="3">
        <f t="shared" si="26"/>
        <v>435.54385964912279</v>
      </c>
      <c r="E151" s="3">
        <f t="shared" si="26"/>
        <v>9.2706766917293226</v>
      </c>
      <c r="F151" s="3">
        <f t="shared" si="26"/>
        <v>10.815789473684211</v>
      </c>
      <c r="G151" s="3">
        <f t="shared" si="26"/>
        <v>17.337092731829575</v>
      </c>
    </row>
    <row r="152" spans="1:7" x14ac:dyDescent="0.25">
      <c r="A152" s="1" t="s">
        <v>50</v>
      </c>
      <c r="B152" s="3">
        <f t="shared" ref="B152:G152" si="27">AVERAGE(B33,B71,B115)</f>
        <v>1.79</v>
      </c>
      <c r="C152" s="3">
        <f t="shared" si="27"/>
        <v>1.1433333333333333</v>
      </c>
      <c r="D152" s="3">
        <f t="shared" si="27"/>
        <v>486.71365914786969</v>
      </c>
      <c r="E152" s="3">
        <f t="shared" si="27"/>
        <v>12.541979949874687</v>
      </c>
      <c r="F152" s="3">
        <f t="shared" si="27"/>
        <v>14.275689223057645</v>
      </c>
      <c r="G152" s="3">
        <f t="shared" si="27"/>
        <v>16.523809523809522</v>
      </c>
    </row>
    <row r="153" spans="1:7" x14ac:dyDescent="0.25">
      <c r="A153" s="1" t="s">
        <v>47</v>
      </c>
      <c r="B153" s="3">
        <f t="shared" ref="B153:G153" si="28">AVERAGE(B34,B72,B116)</f>
        <v>2.2966666666666669</v>
      </c>
      <c r="C153" s="3">
        <f t="shared" si="28"/>
        <v>0.71666666666666667</v>
      </c>
      <c r="D153" s="3">
        <f t="shared" si="28"/>
        <v>450.98039215686276</v>
      </c>
      <c r="E153" s="3">
        <f t="shared" si="28"/>
        <v>12.03921568627451</v>
      </c>
      <c r="F153" s="3">
        <f t="shared" si="28"/>
        <v>15.166666666666666</v>
      </c>
      <c r="G153" s="3">
        <f t="shared" si="28"/>
        <v>16.02941176470588</v>
      </c>
    </row>
    <row r="154" spans="1:7" x14ac:dyDescent="0.25">
      <c r="A154" s="1" t="s">
        <v>46</v>
      </c>
      <c r="B154" s="3">
        <f t="shared" ref="B154:G154" si="29">AVERAGE(B35,B73,B117)</f>
        <v>2.2633333333333332</v>
      </c>
      <c r="C154" s="3">
        <f t="shared" si="29"/>
        <v>1.1166666666666669</v>
      </c>
      <c r="D154" s="3">
        <f t="shared" si="29"/>
        <v>507.18790849673201</v>
      </c>
      <c r="E154" s="3">
        <f t="shared" si="29"/>
        <v>12.696078431372548</v>
      </c>
      <c r="F154" s="3">
        <f t="shared" si="29"/>
        <v>16.773692810457518</v>
      </c>
      <c r="G154" s="3">
        <f t="shared" si="29"/>
        <v>17.358660130718956</v>
      </c>
    </row>
    <row r="155" spans="1:7" x14ac:dyDescent="0.25">
      <c r="A155" s="1" t="s">
        <v>54</v>
      </c>
      <c r="B155" s="3">
        <f t="shared" ref="B155:G155" si="30">AVERAGE(B36,B74,B118)</f>
        <v>2.0866666666666664</v>
      </c>
      <c r="C155" s="3">
        <f t="shared" si="30"/>
        <v>1.04</v>
      </c>
      <c r="D155" s="3">
        <f t="shared" si="30"/>
        <v>489.25490196078437</v>
      </c>
      <c r="E155" s="3">
        <f t="shared" si="30"/>
        <v>10.294117647058824</v>
      </c>
      <c r="F155" s="3">
        <f t="shared" si="30"/>
        <v>14.774509803921569</v>
      </c>
      <c r="G155" s="3">
        <f t="shared" si="30"/>
        <v>15.441176470588237</v>
      </c>
    </row>
    <row r="156" spans="1:7" x14ac:dyDescent="0.25">
      <c r="A156" s="1" t="s">
        <v>49</v>
      </c>
      <c r="B156" s="3">
        <f t="shared" ref="B156:G156" si="31">AVERAGE(B37,B75,B119)</f>
        <v>1.8333333333333333</v>
      </c>
      <c r="C156" s="3">
        <f t="shared" si="31"/>
        <v>0.75666666666666671</v>
      </c>
      <c r="D156" s="3">
        <f t="shared" si="31"/>
        <v>447.49019607843138</v>
      </c>
      <c r="E156" s="3">
        <f t="shared" si="31"/>
        <v>11.098039215686276</v>
      </c>
      <c r="F156" s="3">
        <f t="shared" si="31"/>
        <v>14.294117647058824</v>
      </c>
      <c r="G156" s="3">
        <f t="shared" si="31"/>
        <v>16.117647058823533</v>
      </c>
    </row>
    <row r="157" spans="1:7" x14ac:dyDescent="0.25">
      <c r="A157" s="1" t="s">
        <v>43</v>
      </c>
      <c r="B157" s="3">
        <f t="shared" ref="B157:G157" si="32">AVERAGE(B38,B76,B120)</f>
        <v>1.6333333333333335</v>
      </c>
      <c r="C157" s="3">
        <f t="shared" si="32"/>
        <v>1.1399999999999999</v>
      </c>
      <c r="D157" s="3">
        <f t="shared" si="32"/>
        <v>442.14912280701759</v>
      </c>
      <c r="E157" s="3">
        <f t="shared" si="32"/>
        <v>11.578947368421055</v>
      </c>
      <c r="F157" s="3">
        <f t="shared" si="32"/>
        <v>11.6140350877193</v>
      </c>
      <c r="G157" s="3">
        <f t="shared" si="32"/>
        <v>14.298245614035087</v>
      </c>
    </row>
    <row r="163" spans="2:7" x14ac:dyDescent="0.25">
      <c r="B163" s="8"/>
      <c r="C163" s="8"/>
      <c r="D163" s="8"/>
      <c r="E163" s="8"/>
      <c r="F163" s="8"/>
      <c r="G163" s="8"/>
    </row>
    <row r="164" spans="2:7" x14ac:dyDescent="0.25">
      <c r="B164" s="8"/>
      <c r="C164" s="8"/>
      <c r="D164" s="8"/>
      <c r="E164" s="8"/>
      <c r="F164" s="8"/>
      <c r="G164" s="8"/>
    </row>
    <row r="172" spans="2:7" x14ac:dyDescent="0.25">
      <c r="B172" s="8"/>
      <c r="D172" s="8"/>
      <c r="E172" s="8"/>
      <c r="F172" s="8"/>
      <c r="G172" s="8"/>
    </row>
    <row r="173" spans="2:7" x14ac:dyDescent="0.25">
      <c r="B173" s="8"/>
      <c r="D173" s="8"/>
      <c r="E173" s="8"/>
      <c r="F173" s="8"/>
      <c r="G173" s="8"/>
    </row>
    <row r="174" spans="2:7" x14ac:dyDescent="0.25">
      <c r="B174" s="8"/>
      <c r="D174" s="8"/>
      <c r="E174" s="8"/>
      <c r="F174" s="8"/>
      <c r="G174" s="8"/>
    </row>
    <row r="175" spans="2:7" x14ac:dyDescent="0.25">
      <c r="B175" s="8"/>
      <c r="D175" s="8"/>
      <c r="E175" s="8"/>
      <c r="F175" s="8"/>
      <c r="G175" s="8"/>
    </row>
    <row r="176" spans="2:7" x14ac:dyDescent="0.25">
      <c r="B176" s="8"/>
      <c r="D176" s="8"/>
      <c r="E176" s="8"/>
      <c r="F176" s="8"/>
      <c r="G176" s="8"/>
    </row>
    <row r="177" spans="2:7" x14ac:dyDescent="0.25">
      <c r="B177" s="8"/>
      <c r="D177" s="8"/>
      <c r="E177" s="8"/>
      <c r="F177" s="8"/>
      <c r="G177" s="8"/>
    </row>
    <row r="178" spans="2:7" x14ac:dyDescent="0.25">
      <c r="B178" s="8"/>
      <c r="D178" s="8"/>
      <c r="E178" s="8"/>
      <c r="F178" s="8"/>
      <c r="G178" s="8"/>
    </row>
    <row r="179" spans="2:7" x14ac:dyDescent="0.25">
      <c r="B179" s="8"/>
      <c r="D179" s="8"/>
      <c r="E179" s="8"/>
      <c r="F179" s="8"/>
      <c r="G179" s="8"/>
    </row>
    <row r="180" spans="2:7" x14ac:dyDescent="0.25">
      <c r="B180" s="8"/>
      <c r="D180" s="8"/>
      <c r="E180" s="8"/>
      <c r="F180" s="8"/>
      <c r="G180" s="8"/>
    </row>
    <row r="181" spans="2:7" x14ac:dyDescent="0.25">
      <c r="B181" s="8"/>
      <c r="D181" s="8"/>
      <c r="E181" s="8"/>
      <c r="F181" s="8"/>
      <c r="G181" s="8"/>
    </row>
    <row r="182" spans="2:7" x14ac:dyDescent="0.25">
      <c r="B182" s="8"/>
      <c r="D182" s="8"/>
      <c r="E182" s="8"/>
      <c r="F182" s="8"/>
      <c r="G182" s="8"/>
    </row>
    <row r="183" spans="2:7" x14ac:dyDescent="0.25">
      <c r="B183" s="8"/>
      <c r="D183" s="8"/>
      <c r="E183" s="8"/>
      <c r="F183" s="8"/>
      <c r="G183" s="8"/>
    </row>
    <row r="184" spans="2:7" x14ac:dyDescent="0.25">
      <c r="B184" s="8"/>
      <c r="D184" s="8"/>
      <c r="E184" s="8"/>
      <c r="F184" s="8"/>
      <c r="G184" s="8"/>
    </row>
    <row r="185" spans="2:7" x14ac:dyDescent="0.25">
      <c r="B185" s="8"/>
      <c r="D185" s="8"/>
      <c r="E185" s="8"/>
      <c r="F185" s="8"/>
      <c r="G185" s="8"/>
    </row>
    <row r="186" spans="2:7" x14ac:dyDescent="0.25">
      <c r="B186" s="8"/>
      <c r="D186" s="8"/>
      <c r="E186" s="8"/>
      <c r="F186" s="8"/>
      <c r="G186" s="8"/>
    </row>
    <row r="187" spans="2:7" x14ac:dyDescent="0.25">
      <c r="B187" s="8"/>
      <c r="D187" s="8"/>
      <c r="E187" s="8"/>
      <c r="F187" s="8"/>
      <c r="G187" s="8"/>
    </row>
    <row r="212" spans="2:7" x14ac:dyDescent="0.25">
      <c r="B212" s="8"/>
      <c r="C212" s="8"/>
      <c r="D212" s="8"/>
      <c r="E212" s="8"/>
      <c r="F212" s="8"/>
      <c r="G212" s="8"/>
    </row>
    <row r="213" spans="2:7" x14ac:dyDescent="0.25">
      <c r="B213" s="8"/>
      <c r="C213" s="8"/>
      <c r="D213" s="8"/>
      <c r="E213" s="8"/>
      <c r="F213" s="8"/>
      <c r="G213" s="8"/>
    </row>
  </sheetData>
  <sortState xmlns:xlrd2="http://schemas.microsoft.com/office/spreadsheetml/2017/richdata2" ref="A23:A39">
    <sortCondition ref="A23:A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49E7-69E8-43BF-8882-39142F49B0A2}">
  <dimension ref="A1:G33"/>
  <sheetViews>
    <sheetView zoomScaleNormal="100" workbookViewId="0">
      <selection activeCell="D20" sqref="D20"/>
    </sheetView>
  </sheetViews>
  <sheetFormatPr defaultRowHeight="15" x14ac:dyDescent="0.25"/>
  <cols>
    <col min="2" max="2" width="18.140625" bestFit="1" customWidth="1"/>
    <col min="3" max="3" width="12.7109375" bestFit="1" customWidth="1"/>
    <col min="4" max="4" width="23.28515625" bestFit="1" customWidth="1"/>
    <col min="5" max="5" width="25.7109375" bestFit="1" customWidth="1"/>
    <col min="6" max="6" width="26.42578125" bestFit="1" customWidth="1"/>
    <col min="7" max="7" width="14.5703125" bestFit="1" customWidth="1"/>
    <col min="8" max="8" width="15.85546875" bestFit="1" customWidth="1"/>
  </cols>
  <sheetData>
    <row r="1" spans="1:7" x14ac:dyDescent="0.25">
      <c r="A1" s="1" t="s">
        <v>30</v>
      </c>
      <c r="B1" s="1" t="s">
        <v>0</v>
      </c>
      <c r="C1" s="1" t="s">
        <v>33</v>
      </c>
      <c r="D1" s="1" t="s">
        <v>34</v>
      </c>
      <c r="E1" s="1" t="s">
        <v>41</v>
      </c>
      <c r="F1" s="1" t="s">
        <v>36</v>
      </c>
      <c r="G1" s="1" t="s">
        <v>37</v>
      </c>
    </row>
    <row r="2" spans="1:7" x14ac:dyDescent="0.25">
      <c r="A2" s="1" t="s">
        <v>4</v>
      </c>
      <c r="B2" s="1">
        <v>1.4912280701754366</v>
      </c>
      <c r="C2" s="1">
        <v>1.1842105263157887</v>
      </c>
      <c r="D2" s="1">
        <v>446.06140350877195</v>
      </c>
      <c r="E2" s="1">
        <v>9</v>
      </c>
      <c r="F2" s="1">
        <v>12.605263157894738</v>
      </c>
      <c r="G2" s="1">
        <v>13.859649122807019</v>
      </c>
    </row>
    <row r="3" spans="1:7" x14ac:dyDescent="0.25">
      <c r="A3" s="1" t="s">
        <v>24</v>
      </c>
      <c r="B3" s="1">
        <v>2.6274509803921569</v>
      </c>
      <c r="C3" s="1">
        <v>0.63725490196078438</v>
      </c>
      <c r="D3" s="1">
        <v>499.71568627450978</v>
      </c>
      <c r="E3" s="1">
        <v>11.509803921568627</v>
      </c>
      <c r="F3" s="1">
        <v>18.323529411764707</v>
      </c>
      <c r="G3" s="1">
        <v>15.323529411764705</v>
      </c>
    </row>
    <row r="4" spans="1:7" x14ac:dyDescent="0.25">
      <c r="A4" s="1" t="s">
        <v>18</v>
      </c>
      <c r="B4" s="1">
        <v>1.6052631578947369</v>
      </c>
      <c r="C4" s="1">
        <v>0.83333333333333337</v>
      </c>
      <c r="D4" s="1">
        <v>398.4912280701754</v>
      </c>
      <c r="E4" s="1">
        <v>9.692982456140351</v>
      </c>
      <c r="F4" s="1">
        <v>11.842105263157896</v>
      </c>
      <c r="G4" s="1">
        <v>16.807017543859647</v>
      </c>
    </row>
    <row r="5" spans="1:7" x14ac:dyDescent="0.25">
      <c r="A5" s="1" t="s">
        <v>5</v>
      </c>
      <c r="B5" s="1">
        <v>2.0964912280701755</v>
      </c>
      <c r="C5" s="1">
        <v>1</v>
      </c>
      <c r="D5" s="1">
        <v>626.65789473684208</v>
      </c>
      <c r="E5" s="1">
        <v>13.254385964912281</v>
      </c>
      <c r="F5" s="1">
        <v>13.807017543859649</v>
      </c>
      <c r="G5" s="1">
        <v>14.228070175438596</v>
      </c>
    </row>
    <row r="6" spans="1:7" x14ac:dyDescent="0.25">
      <c r="A6" s="1" t="s">
        <v>6</v>
      </c>
      <c r="B6" s="1">
        <v>2.9019607843137258</v>
      </c>
      <c r="C6" s="1">
        <v>1.1078431372549018</v>
      </c>
      <c r="D6" s="1">
        <v>578.73529411764707</v>
      </c>
      <c r="E6" s="1">
        <v>13.823529411764705</v>
      </c>
      <c r="F6" s="1">
        <v>18.127450980392158</v>
      </c>
      <c r="G6" s="1">
        <v>15.421568627450981</v>
      </c>
    </row>
    <row r="7" spans="1:7" x14ac:dyDescent="0.25">
      <c r="A7" s="1" t="s">
        <v>7</v>
      </c>
      <c r="B7" s="1">
        <v>2.392156862745098</v>
      </c>
      <c r="C7" s="1">
        <v>1.3627450980392155</v>
      </c>
      <c r="D7" s="1">
        <v>557.08823529411757</v>
      </c>
      <c r="E7" s="1">
        <v>11.96078431372549</v>
      </c>
      <c r="F7" s="1">
        <v>13.450980392156863</v>
      </c>
      <c r="G7" s="1">
        <v>15.549019607843137</v>
      </c>
    </row>
    <row r="8" spans="1:7" x14ac:dyDescent="0.25">
      <c r="A8" s="1" t="s">
        <v>12</v>
      </c>
      <c r="B8" s="1">
        <v>1.7807017543859649</v>
      </c>
      <c r="C8" s="1">
        <v>1.0789473684210524</v>
      </c>
      <c r="D8" s="1">
        <v>562.42982456140351</v>
      </c>
      <c r="E8" s="1">
        <v>10.377192982456142</v>
      </c>
      <c r="F8" s="1">
        <v>15.324561403508772</v>
      </c>
      <c r="G8" s="1">
        <v>16.412280701754383</v>
      </c>
    </row>
    <row r="9" spans="1:7" x14ac:dyDescent="0.25">
      <c r="A9" s="1" t="s">
        <v>9</v>
      </c>
      <c r="B9" s="1">
        <v>2.2280701754385963</v>
      </c>
      <c r="C9" s="1">
        <v>0.90350877192982448</v>
      </c>
      <c r="D9" s="1">
        <v>473.53508771929825</v>
      </c>
      <c r="E9" s="1">
        <v>7.2456140350877192</v>
      </c>
      <c r="F9" s="1">
        <v>15.93859649122807</v>
      </c>
      <c r="G9" s="1">
        <v>14.192982456140351</v>
      </c>
    </row>
    <row r="10" spans="1:7" x14ac:dyDescent="0.25">
      <c r="A10" s="1" t="s">
        <v>17</v>
      </c>
      <c r="B10" s="1">
        <v>2.1228070175438596</v>
      </c>
      <c r="C10" s="1">
        <v>0.88596491228070173</v>
      </c>
      <c r="D10" s="1">
        <v>564.63157894736844</v>
      </c>
      <c r="E10" s="1">
        <v>9.9736842105263168</v>
      </c>
      <c r="F10" s="1">
        <v>19.114035087719298</v>
      </c>
      <c r="G10" s="1">
        <v>14.298245614035089</v>
      </c>
    </row>
    <row r="11" spans="1:7" x14ac:dyDescent="0.25">
      <c r="A11" s="1" t="s">
        <v>14</v>
      </c>
      <c r="B11" s="1">
        <v>2.4912280701754383</v>
      </c>
      <c r="C11" s="1">
        <v>0.81578947368421051</v>
      </c>
      <c r="D11" s="1">
        <v>638.43859649122805</v>
      </c>
      <c r="E11" s="1">
        <v>12.254385964912281</v>
      </c>
      <c r="F11" s="1">
        <v>17.798245614035086</v>
      </c>
      <c r="G11" s="1">
        <v>13.245614035087719</v>
      </c>
    </row>
    <row r="12" spans="1:7" x14ac:dyDescent="0.25">
      <c r="A12" s="1" t="s">
        <v>15</v>
      </c>
      <c r="B12" s="1">
        <v>1.7192982456140351</v>
      </c>
      <c r="C12" s="1">
        <v>1.2017543859649122</v>
      </c>
      <c r="D12" s="1">
        <v>466.98245614035085</v>
      </c>
      <c r="E12" s="1">
        <v>10.780701754385964</v>
      </c>
      <c r="F12" s="1">
        <v>13.578947368421053</v>
      </c>
      <c r="G12" s="1">
        <v>15.043859649122808</v>
      </c>
    </row>
    <row r="13" spans="1:7" x14ac:dyDescent="0.25">
      <c r="A13" s="1" t="s">
        <v>8</v>
      </c>
      <c r="B13" s="1">
        <v>1.8157894736842106</v>
      </c>
      <c r="C13" s="1">
        <v>1.0350877192982457</v>
      </c>
      <c r="D13" s="1">
        <v>427</v>
      </c>
      <c r="E13" s="1">
        <v>11.166666666666666</v>
      </c>
      <c r="F13" s="1">
        <v>15.254385964912281</v>
      </c>
      <c r="G13" s="1">
        <v>16.710526315789476</v>
      </c>
    </row>
    <row r="14" spans="1:7" x14ac:dyDescent="0.25">
      <c r="A14" s="1" t="s">
        <v>10</v>
      </c>
      <c r="B14" s="1">
        <v>1.9385964912280702</v>
      </c>
      <c r="C14" s="1">
        <v>1.0701754385964912</v>
      </c>
      <c r="D14" s="1">
        <v>523.13157894736844</v>
      </c>
      <c r="E14" s="1">
        <v>9.692982456140351</v>
      </c>
      <c r="F14" s="1">
        <v>16.535087719298247</v>
      </c>
      <c r="G14" s="1">
        <v>14.131578947368419</v>
      </c>
    </row>
    <row r="15" spans="1:7" x14ac:dyDescent="0.25">
      <c r="A15" s="1" t="s">
        <v>11</v>
      </c>
      <c r="B15" s="1">
        <v>2.5068226120857697</v>
      </c>
      <c r="C15" s="1">
        <v>0.85769980506822607</v>
      </c>
      <c r="D15" s="1">
        <v>616.75698505523064</v>
      </c>
      <c r="E15" s="1">
        <v>13.591293047433396</v>
      </c>
      <c r="F15" s="1">
        <v>15.198830409356725</v>
      </c>
      <c r="G15" s="1">
        <v>16.650747238466536</v>
      </c>
    </row>
    <row r="16" spans="1:7" x14ac:dyDescent="0.25">
      <c r="A16" s="1" t="s">
        <v>16</v>
      </c>
      <c r="B16" s="1">
        <v>1.9035087719298245</v>
      </c>
      <c r="C16" s="1">
        <v>0.73684210526315796</v>
      </c>
      <c r="D16" s="1">
        <v>545.01754385964921</v>
      </c>
      <c r="E16" s="1">
        <v>12.008771929824562</v>
      </c>
      <c r="F16" s="1">
        <v>15.271929824561404</v>
      </c>
      <c r="G16" s="1">
        <v>14.710526315789473</v>
      </c>
    </row>
    <row r="17" spans="1:7" x14ac:dyDescent="0.25">
      <c r="A17" s="1" t="s">
        <v>13</v>
      </c>
      <c r="B17" s="1">
        <v>1.7368421052631582</v>
      </c>
      <c r="C17" s="1">
        <v>1.1578947368421053</v>
      </c>
      <c r="D17" s="1">
        <v>436.95614035087721</v>
      </c>
      <c r="E17" s="1">
        <v>10.763157894736841</v>
      </c>
      <c r="F17" s="1">
        <v>11.964912280701755</v>
      </c>
      <c r="G17" s="1">
        <v>16.657894736842106</v>
      </c>
    </row>
    <row r="18" spans="1:7" x14ac:dyDescent="0.25">
      <c r="A18" s="1" t="s">
        <v>44</v>
      </c>
      <c r="B18" s="1">
        <v>1.2982456140350875</v>
      </c>
      <c r="C18" s="1">
        <v>1.4649122807017545</v>
      </c>
      <c r="D18" s="1">
        <v>327.52631578947353</v>
      </c>
      <c r="E18" s="1">
        <v>9.2456140350877192</v>
      </c>
      <c r="F18" s="1">
        <v>12.526315789473685</v>
      </c>
      <c r="G18" s="1">
        <v>14.798245614035087</v>
      </c>
    </row>
    <row r="19" spans="1:7" x14ac:dyDescent="0.25">
      <c r="A19" s="1" t="s">
        <v>55</v>
      </c>
      <c r="B19" s="1">
        <v>2.2192982456140351</v>
      </c>
      <c r="C19" s="1">
        <v>1.2543859649122806</v>
      </c>
      <c r="D19" s="1">
        <v>465.95614035087715</v>
      </c>
      <c r="E19" s="1">
        <v>9.780701754385964</v>
      </c>
      <c r="F19" s="1">
        <v>16.771929824561386</v>
      </c>
      <c r="G19" s="1">
        <v>16.342105263157894</v>
      </c>
    </row>
    <row r="20" spans="1:7" x14ac:dyDescent="0.25">
      <c r="A20" s="1" t="s">
        <v>42</v>
      </c>
      <c r="B20" s="1">
        <v>1.1403508771929827</v>
      </c>
      <c r="C20" s="1">
        <v>1.0175438596491229</v>
      </c>
      <c r="D20" s="1">
        <v>342.61403508771923</v>
      </c>
      <c r="E20" s="1">
        <v>8.7894736842105043</v>
      </c>
      <c r="F20" s="1">
        <v>11.052631578947347</v>
      </c>
      <c r="G20" s="1">
        <v>13.184210526315761</v>
      </c>
    </row>
    <row r="21" spans="1:7" x14ac:dyDescent="0.25">
      <c r="A21" s="1" t="s">
        <v>48</v>
      </c>
      <c r="B21" s="1">
        <v>2.1372549019607843</v>
      </c>
      <c r="C21" s="1">
        <v>0.81372549019607832</v>
      </c>
      <c r="D21" s="1">
        <v>487.23529411764707</v>
      </c>
      <c r="E21" s="1">
        <v>12</v>
      </c>
      <c r="F21" s="1">
        <v>14.735294117647058</v>
      </c>
      <c r="G21" s="1">
        <v>16.343137254901961</v>
      </c>
    </row>
    <row r="22" spans="1:7" x14ac:dyDescent="0.25">
      <c r="A22" s="1" t="s">
        <v>56</v>
      </c>
      <c r="B22" s="1">
        <v>1.7606516290726815</v>
      </c>
      <c r="C22" s="1">
        <v>1.2431077694235588</v>
      </c>
      <c r="D22" s="1">
        <v>437.46303258145366</v>
      </c>
      <c r="E22" s="1">
        <v>9.5789473684210531</v>
      </c>
      <c r="F22" s="1">
        <v>12.511278195488721</v>
      </c>
      <c r="G22" s="1">
        <v>18.964912280701753</v>
      </c>
    </row>
    <row r="23" spans="1:7" x14ac:dyDescent="0.25">
      <c r="A23" s="1" t="s">
        <v>57</v>
      </c>
      <c r="B23" s="1">
        <v>1.696078431372549</v>
      </c>
      <c r="C23" s="1">
        <v>1.588235294117647</v>
      </c>
      <c r="D23" s="1">
        <v>384.02941176470591</v>
      </c>
      <c r="E23" s="1">
        <v>8.7450980392156854</v>
      </c>
      <c r="F23" s="1">
        <v>13.607843137254902</v>
      </c>
      <c r="G23" s="1">
        <v>17.5</v>
      </c>
    </row>
    <row r="24" spans="1:7" x14ac:dyDescent="0.25">
      <c r="A24" s="1" t="s">
        <v>53</v>
      </c>
      <c r="B24" s="1">
        <v>1.8421052631578947</v>
      </c>
      <c r="C24" s="1">
        <v>1.0350877192982457</v>
      </c>
      <c r="D24" s="1">
        <v>495.14912280701748</v>
      </c>
      <c r="E24" s="1">
        <v>10.982456140350877</v>
      </c>
      <c r="F24" s="1">
        <v>15.5</v>
      </c>
      <c r="G24" s="1">
        <v>14.561403508771932</v>
      </c>
    </row>
    <row r="25" spans="1:7" x14ac:dyDescent="0.25">
      <c r="A25" s="1" t="s">
        <v>45</v>
      </c>
      <c r="B25" s="1">
        <v>1.7280701754385965</v>
      </c>
      <c r="C25" s="1">
        <v>1.3157894736842106</v>
      </c>
      <c r="D25" s="1">
        <v>445.11403508771929</v>
      </c>
      <c r="E25" s="1">
        <v>9.0526315789473681</v>
      </c>
      <c r="F25" s="1">
        <v>12.622807017543858</v>
      </c>
      <c r="G25" s="1">
        <v>18.535087719298247</v>
      </c>
    </row>
    <row r="26" spans="1:7" x14ac:dyDescent="0.25">
      <c r="A26" s="1" t="s">
        <v>52</v>
      </c>
      <c r="B26" s="1">
        <v>1.3966666666666665</v>
      </c>
      <c r="C26" s="1">
        <v>0.94333333333333336</v>
      </c>
      <c r="D26" s="1">
        <v>423.31140350877195</v>
      </c>
      <c r="E26" s="1">
        <v>9.9793233082706774</v>
      </c>
      <c r="F26" s="1">
        <v>12.334586466165414</v>
      </c>
      <c r="G26" s="1">
        <v>16.503759398496243</v>
      </c>
    </row>
    <row r="27" spans="1:7" x14ac:dyDescent="0.25">
      <c r="A27" s="1" t="s">
        <v>51</v>
      </c>
      <c r="B27" s="1">
        <v>1.5133333333333334</v>
      </c>
      <c r="C27" s="1">
        <v>1.0933333333333335</v>
      </c>
      <c r="D27" s="1">
        <v>435.54385964912279</v>
      </c>
      <c r="E27" s="1">
        <v>9.2706766917293226</v>
      </c>
      <c r="F27" s="1">
        <v>10.815789473684211</v>
      </c>
      <c r="G27" s="1">
        <v>17.337092731829575</v>
      </c>
    </row>
    <row r="28" spans="1:7" x14ac:dyDescent="0.25">
      <c r="A28" s="1" t="s">
        <v>50</v>
      </c>
      <c r="B28" s="1">
        <v>1.79</v>
      </c>
      <c r="C28" s="1">
        <v>1.1433333333333333</v>
      </c>
      <c r="D28" s="1">
        <v>486.71365914786969</v>
      </c>
      <c r="E28" s="1">
        <v>12.541979949874687</v>
      </c>
      <c r="F28" s="1">
        <v>14.275689223057645</v>
      </c>
      <c r="G28" s="1">
        <v>16.523809523809522</v>
      </c>
    </row>
    <row r="29" spans="1:7" x14ac:dyDescent="0.25">
      <c r="A29" s="1" t="s">
        <v>47</v>
      </c>
      <c r="B29" s="1">
        <v>2.2966666666666669</v>
      </c>
      <c r="C29" s="1">
        <v>0.71666666666666667</v>
      </c>
      <c r="D29" s="1">
        <v>450.98039215686276</v>
      </c>
      <c r="E29" s="1">
        <v>12.03921568627451</v>
      </c>
      <c r="F29" s="1">
        <v>15.166666666666666</v>
      </c>
      <c r="G29" s="1">
        <v>16.02941176470588</v>
      </c>
    </row>
    <row r="30" spans="1:7" x14ac:dyDescent="0.25">
      <c r="A30" s="1" t="s">
        <v>46</v>
      </c>
      <c r="B30" s="1">
        <v>2.2633333333333332</v>
      </c>
      <c r="C30" s="1">
        <v>1.1166666666666669</v>
      </c>
      <c r="D30" s="1">
        <v>507.18790849673201</v>
      </c>
      <c r="E30" s="1">
        <v>12.696078431372548</v>
      </c>
      <c r="F30" s="1">
        <v>16.773692810457518</v>
      </c>
      <c r="G30" s="1">
        <v>17.358660130718956</v>
      </c>
    </row>
    <row r="31" spans="1:7" x14ac:dyDescent="0.25">
      <c r="A31" s="1" t="s">
        <v>54</v>
      </c>
      <c r="B31" s="1">
        <v>2.0866666666666664</v>
      </c>
      <c r="C31" s="1">
        <v>1.04</v>
      </c>
      <c r="D31" s="1">
        <v>489.25490196078437</v>
      </c>
      <c r="E31" s="1">
        <v>10.294117647058824</v>
      </c>
      <c r="F31" s="1">
        <v>14.774509803921569</v>
      </c>
      <c r="G31" s="1">
        <v>15.441176470588237</v>
      </c>
    </row>
    <row r="32" spans="1:7" x14ac:dyDescent="0.25">
      <c r="A32" s="1" t="s">
        <v>49</v>
      </c>
      <c r="B32" s="1">
        <v>1.8333333333333333</v>
      </c>
      <c r="C32" s="1">
        <v>0.75666666666666671</v>
      </c>
      <c r="D32" s="1">
        <v>447.49019607843138</v>
      </c>
      <c r="E32" s="1">
        <v>11.098039215686276</v>
      </c>
      <c r="F32" s="1">
        <v>14.294117647058824</v>
      </c>
      <c r="G32" s="1">
        <v>16.117647058823533</v>
      </c>
    </row>
    <row r="33" spans="1:7" x14ac:dyDescent="0.25">
      <c r="A33" s="1" t="s">
        <v>43</v>
      </c>
      <c r="B33" s="1">
        <v>1.6333333333333335</v>
      </c>
      <c r="C33" s="1">
        <v>1.1399999999999999</v>
      </c>
      <c r="D33" s="1">
        <v>442.14912280701759</v>
      </c>
      <c r="E33" s="1">
        <v>11.578947368421055</v>
      </c>
      <c r="F33" s="1">
        <v>11.6140350877193</v>
      </c>
      <c r="G33" s="1">
        <v>14.298245614035087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F873-3E14-401B-BC47-F2130DC66D21}">
  <dimension ref="A2:K338"/>
  <sheetViews>
    <sheetView topLeftCell="A316" workbookViewId="0">
      <selection activeCell="K292" sqref="K292"/>
    </sheetView>
  </sheetViews>
  <sheetFormatPr defaultRowHeight="15" x14ac:dyDescent="0.25"/>
  <cols>
    <col min="2" max="2" width="23" bestFit="1" customWidth="1"/>
    <col min="3" max="3" width="20.5703125" bestFit="1" customWidth="1"/>
    <col min="4" max="4" width="23.28515625" bestFit="1" customWidth="1"/>
    <col min="5" max="5" width="27.5703125" customWidth="1"/>
    <col min="6" max="6" width="26.42578125" bestFit="1" customWidth="1"/>
    <col min="7" max="7" width="14.5703125" bestFit="1" customWidth="1"/>
    <col min="8" max="8" width="15.85546875" bestFit="1" customWidth="1"/>
    <col min="9" max="9" width="22.5703125" bestFit="1" customWidth="1"/>
    <col min="10" max="10" width="26.28515625" bestFit="1" customWidth="1"/>
  </cols>
  <sheetData>
    <row r="2" spans="2:8" x14ac:dyDescent="0.25">
      <c r="D2" s="1" t="s">
        <v>25</v>
      </c>
    </row>
    <row r="3" spans="2:8" x14ac:dyDescent="0.25">
      <c r="B3" s="1" t="s">
        <v>30</v>
      </c>
      <c r="C3" s="1" t="s">
        <v>0</v>
      </c>
      <c r="D3" s="1" t="s">
        <v>33</v>
      </c>
      <c r="E3" s="1" t="s">
        <v>34</v>
      </c>
      <c r="F3" s="1" t="s">
        <v>41</v>
      </c>
      <c r="G3" s="1" t="s">
        <v>36</v>
      </c>
      <c r="H3" s="1" t="s">
        <v>37</v>
      </c>
    </row>
    <row r="4" spans="2:8" x14ac:dyDescent="0.25">
      <c r="B4" s="1" t="s">
        <v>4</v>
      </c>
      <c r="C4" s="6">
        <v>1.4912280701754366</v>
      </c>
      <c r="D4" s="6">
        <v>1.1842105263157887</v>
      </c>
      <c r="E4" s="6">
        <v>446.06140350877195</v>
      </c>
      <c r="F4" s="6">
        <v>9</v>
      </c>
      <c r="G4" s="6">
        <v>12.605263157894738</v>
      </c>
      <c r="H4" s="6">
        <v>13.859649122807019</v>
      </c>
    </row>
    <row r="5" spans="2:8" x14ac:dyDescent="0.25">
      <c r="B5" s="1" t="s">
        <v>24</v>
      </c>
      <c r="C5" s="6">
        <v>2.6274509803921569</v>
      </c>
      <c r="D5" s="6">
        <v>0.63725490196078438</v>
      </c>
      <c r="E5" s="6">
        <v>499.71568627450978</v>
      </c>
      <c r="F5" s="6">
        <v>11.509803921568627</v>
      </c>
      <c r="G5" s="6">
        <v>18.323529411764707</v>
      </c>
      <c r="H5" s="6">
        <v>15.323529411764705</v>
      </c>
    </row>
    <row r="6" spans="2:8" x14ac:dyDescent="0.25">
      <c r="B6" s="1" t="s">
        <v>18</v>
      </c>
      <c r="C6" s="6">
        <v>1.6052631578947369</v>
      </c>
      <c r="D6" s="6">
        <v>0.83333333333333337</v>
      </c>
      <c r="E6" s="6">
        <v>398.4912280701754</v>
      </c>
      <c r="F6" s="6">
        <v>9.692982456140351</v>
      </c>
      <c r="G6" s="6">
        <v>11.842105263157896</v>
      </c>
      <c r="H6" s="6">
        <v>16.807017543859647</v>
      </c>
    </row>
    <row r="7" spans="2:8" x14ac:dyDescent="0.25">
      <c r="B7" s="1" t="s">
        <v>5</v>
      </c>
      <c r="C7" s="6">
        <v>2.0964912280701755</v>
      </c>
      <c r="D7" s="6">
        <v>1</v>
      </c>
      <c r="E7" s="6">
        <v>626.65789473684208</v>
      </c>
      <c r="F7" s="6">
        <v>13.254385964912281</v>
      </c>
      <c r="G7" s="6">
        <v>13.807017543859649</v>
      </c>
      <c r="H7" s="6">
        <v>14.228070175438596</v>
      </c>
    </row>
    <row r="8" spans="2:8" x14ac:dyDescent="0.25">
      <c r="B8" s="1" t="s">
        <v>6</v>
      </c>
      <c r="C8" s="6">
        <v>2.9019607843137258</v>
      </c>
      <c r="D8" s="6">
        <v>1.1078431372549018</v>
      </c>
      <c r="E8" s="6">
        <v>578.73529411764707</v>
      </c>
      <c r="F8" s="6">
        <v>13.823529411764705</v>
      </c>
      <c r="G8" s="6">
        <v>18.127450980392158</v>
      </c>
      <c r="H8" s="6">
        <v>15.421568627450981</v>
      </c>
    </row>
    <row r="9" spans="2:8" x14ac:dyDescent="0.25">
      <c r="B9" s="1" t="s">
        <v>7</v>
      </c>
      <c r="C9" s="6">
        <v>2.392156862745098</v>
      </c>
      <c r="D9" s="6">
        <v>1.3627450980392155</v>
      </c>
      <c r="E9" s="6">
        <v>557.08823529411757</v>
      </c>
      <c r="F9" s="6">
        <v>11.96078431372549</v>
      </c>
      <c r="G9" s="6">
        <v>13.450980392156863</v>
      </c>
      <c r="H9" s="6">
        <v>15.549019607843137</v>
      </c>
    </row>
    <row r="10" spans="2:8" x14ac:dyDescent="0.25">
      <c r="B10" s="1" t="s">
        <v>12</v>
      </c>
      <c r="C10" s="6">
        <v>1.7807017543859649</v>
      </c>
      <c r="D10" s="6">
        <v>1.0789473684210524</v>
      </c>
      <c r="E10" s="6">
        <v>562.42982456140351</v>
      </c>
      <c r="F10" s="6">
        <v>10.377192982456142</v>
      </c>
      <c r="G10" s="6">
        <v>15.324561403508772</v>
      </c>
      <c r="H10" s="6">
        <v>16.412280701754383</v>
      </c>
    </row>
    <row r="11" spans="2:8" x14ac:dyDescent="0.25">
      <c r="B11" s="1" t="s">
        <v>9</v>
      </c>
      <c r="C11" s="6">
        <v>2.2280701754385963</v>
      </c>
      <c r="D11" s="6">
        <v>0.90350877192982448</v>
      </c>
      <c r="E11" s="6">
        <v>473.53508771929825</v>
      </c>
      <c r="F11" s="6">
        <v>7.2456140350877192</v>
      </c>
      <c r="G11" s="6">
        <v>15.93859649122807</v>
      </c>
      <c r="H11" s="6">
        <v>14.192982456140351</v>
      </c>
    </row>
    <row r="12" spans="2:8" x14ac:dyDescent="0.25">
      <c r="B12" s="1" t="s">
        <v>17</v>
      </c>
      <c r="C12" s="6">
        <v>2.1228070175438596</v>
      </c>
      <c r="D12" s="6">
        <v>0.88596491228070173</v>
      </c>
      <c r="E12" s="6">
        <v>564.63157894736844</v>
      </c>
      <c r="F12" s="6">
        <v>9.9736842105263168</v>
      </c>
      <c r="G12" s="6">
        <v>19.114035087719298</v>
      </c>
      <c r="H12" s="6">
        <v>14.298245614035089</v>
      </c>
    </row>
    <row r="13" spans="2:8" x14ac:dyDescent="0.25">
      <c r="B13" s="1" t="s">
        <v>14</v>
      </c>
      <c r="C13" s="6">
        <v>2.4912280701754383</v>
      </c>
      <c r="D13" s="6">
        <v>0.81578947368421051</v>
      </c>
      <c r="E13" s="6">
        <v>638.43859649122805</v>
      </c>
      <c r="F13" s="6">
        <v>12.254385964912281</v>
      </c>
      <c r="G13" s="6">
        <v>17.798245614035086</v>
      </c>
      <c r="H13" s="6">
        <v>13.245614035087719</v>
      </c>
    </row>
    <row r="14" spans="2:8" x14ac:dyDescent="0.25">
      <c r="B14" s="1" t="s">
        <v>15</v>
      </c>
      <c r="C14" s="6">
        <v>1.7192982456140351</v>
      </c>
      <c r="D14" s="6">
        <v>1.2017543859649122</v>
      </c>
      <c r="E14" s="6">
        <v>466.98245614035085</v>
      </c>
      <c r="F14" s="6">
        <v>10.780701754385964</v>
      </c>
      <c r="G14" s="6">
        <v>13.578947368421053</v>
      </c>
      <c r="H14" s="6">
        <v>15.043859649122808</v>
      </c>
    </row>
    <row r="15" spans="2:8" x14ac:dyDescent="0.25">
      <c r="B15" s="1" t="s">
        <v>8</v>
      </c>
      <c r="C15" s="6">
        <v>1.8157894736842106</v>
      </c>
      <c r="D15" s="6">
        <v>1.0350877192982457</v>
      </c>
      <c r="E15" s="6">
        <v>427</v>
      </c>
      <c r="F15" s="6">
        <v>11.166666666666666</v>
      </c>
      <c r="G15" s="6">
        <v>15.254385964912281</v>
      </c>
      <c r="H15" s="6">
        <v>16.710526315789476</v>
      </c>
    </row>
    <row r="16" spans="2:8" x14ac:dyDescent="0.25">
      <c r="B16" s="1" t="s">
        <v>10</v>
      </c>
      <c r="C16" s="6">
        <v>1.9385964912280702</v>
      </c>
      <c r="D16" s="6">
        <v>1.0701754385964912</v>
      </c>
      <c r="E16" s="6">
        <v>523.13157894736844</v>
      </c>
      <c r="F16" s="6">
        <v>9.692982456140351</v>
      </c>
      <c r="G16" s="6">
        <v>16.535087719298247</v>
      </c>
      <c r="H16" s="6">
        <v>14.131578947368419</v>
      </c>
    </row>
    <row r="17" spans="2:8" x14ac:dyDescent="0.25">
      <c r="B17" s="1" t="s">
        <v>11</v>
      </c>
      <c r="C17" s="6">
        <v>2.5068226120857697</v>
      </c>
      <c r="D17" s="6">
        <v>0.85769980506822607</v>
      </c>
      <c r="E17" s="6">
        <v>616.75698505523064</v>
      </c>
      <c r="F17" s="6">
        <v>13.591293047433396</v>
      </c>
      <c r="G17" s="6">
        <v>15.198830409356725</v>
      </c>
      <c r="H17" s="6">
        <v>16.650747238466536</v>
      </c>
    </row>
    <row r="18" spans="2:8" x14ac:dyDescent="0.25">
      <c r="B18" s="1" t="s">
        <v>16</v>
      </c>
      <c r="C18" s="6">
        <v>1.9035087719298245</v>
      </c>
      <c r="D18" s="6">
        <v>0.73684210526315796</v>
      </c>
      <c r="E18" s="6">
        <v>545.01754385964921</v>
      </c>
      <c r="F18" s="6">
        <v>12.008771929824562</v>
      </c>
      <c r="G18" s="6">
        <v>15.271929824561404</v>
      </c>
      <c r="H18" s="6">
        <v>14.710526315789473</v>
      </c>
    </row>
    <row r="19" spans="2:8" x14ac:dyDescent="0.25">
      <c r="B19" s="1" t="s">
        <v>13</v>
      </c>
      <c r="C19" s="6">
        <v>1.7368421052631582</v>
      </c>
      <c r="D19" s="6">
        <v>1.1578947368421053</v>
      </c>
      <c r="E19" s="6">
        <v>436.95614035087721</v>
      </c>
      <c r="F19" s="6">
        <v>10.763157894736841</v>
      </c>
      <c r="G19" s="6">
        <v>11.964912280701755</v>
      </c>
      <c r="H19" s="6">
        <v>16.657894736842106</v>
      </c>
    </row>
    <row r="20" spans="2:8" x14ac:dyDescent="0.25">
      <c r="B20" s="1" t="s">
        <v>44</v>
      </c>
      <c r="C20" s="6">
        <v>1.2982456140350875</v>
      </c>
      <c r="D20" s="6">
        <v>1.4649122807017545</v>
      </c>
      <c r="E20" s="6">
        <v>327.52631578947353</v>
      </c>
      <c r="F20" s="6">
        <v>9.2456140350877192</v>
      </c>
      <c r="G20" s="6">
        <v>12.526315789473685</v>
      </c>
      <c r="H20" s="6">
        <v>14.798245614035087</v>
      </c>
    </row>
    <row r="21" spans="2:8" x14ac:dyDescent="0.25">
      <c r="B21" s="1" t="s">
        <v>55</v>
      </c>
      <c r="C21" s="6">
        <v>2.2192982456140351</v>
      </c>
      <c r="D21" s="6">
        <v>1.2543859649122806</v>
      </c>
      <c r="E21" s="6">
        <v>465.95614035087715</v>
      </c>
      <c r="F21" s="6">
        <v>9.780701754385964</v>
      </c>
      <c r="G21" s="6">
        <v>16.771929824561386</v>
      </c>
      <c r="H21" s="6">
        <v>16.342105263157894</v>
      </c>
    </row>
    <row r="22" spans="2:8" x14ac:dyDescent="0.25">
      <c r="B22" s="1" t="s">
        <v>42</v>
      </c>
      <c r="C22" s="6">
        <v>1.1403508771929827</v>
      </c>
      <c r="D22" s="6">
        <v>1.0175438596491229</v>
      </c>
      <c r="E22" s="6">
        <v>342.61403508771923</v>
      </c>
      <c r="F22" s="6">
        <v>8.7894736842105043</v>
      </c>
      <c r="G22" s="6">
        <v>11.052631578947347</v>
      </c>
      <c r="H22" s="6">
        <v>13.184210526315761</v>
      </c>
    </row>
    <row r="23" spans="2:8" x14ac:dyDescent="0.25">
      <c r="B23" s="1" t="s">
        <v>48</v>
      </c>
      <c r="C23" s="6">
        <v>2.1372549019607843</v>
      </c>
      <c r="D23" s="6">
        <v>0.81372549019607832</v>
      </c>
      <c r="E23" s="6">
        <v>487.23529411764707</v>
      </c>
      <c r="F23" s="6">
        <v>12</v>
      </c>
      <c r="G23" s="6">
        <v>14.735294117647058</v>
      </c>
      <c r="H23" s="6">
        <v>16.343137254901961</v>
      </c>
    </row>
    <row r="24" spans="2:8" x14ac:dyDescent="0.25">
      <c r="B24" s="1" t="s">
        <v>56</v>
      </c>
      <c r="C24" s="6">
        <v>1.7606516290726815</v>
      </c>
      <c r="D24" s="6">
        <v>1.2431077694235588</v>
      </c>
      <c r="E24" s="6">
        <v>437.46303258145366</v>
      </c>
      <c r="F24" s="6">
        <v>9.5789473684210531</v>
      </c>
      <c r="G24" s="6">
        <v>12.511278195488721</v>
      </c>
      <c r="H24" s="6">
        <v>18.964912280701753</v>
      </c>
    </row>
    <row r="25" spans="2:8" x14ac:dyDescent="0.25">
      <c r="B25" s="1" t="s">
        <v>57</v>
      </c>
      <c r="C25" s="6">
        <v>1.696078431372549</v>
      </c>
      <c r="D25" s="6">
        <v>1.588235294117647</v>
      </c>
      <c r="E25" s="6">
        <v>384.02941176470591</v>
      </c>
      <c r="F25" s="6">
        <v>8.7450980392156854</v>
      </c>
      <c r="G25" s="6">
        <v>13.607843137254902</v>
      </c>
      <c r="H25" s="6">
        <v>17.5</v>
      </c>
    </row>
    <row r="26" spans="2:8" x14ac:dyDescent="0.25">
      <c r="B26" s="1" t="s">
        <v>53</v>
      </c>
      <c r="C26" s="6">
        <v>1.8421052631578947</v>
      </c>
      <c r="D26" s="6">
        <v>1.0350877192982457</v>
      </c>
      <c r="E26" s="6">
        <v>495.14912280701748</v>
      </c>
      <c r="F26" s="6">
        <v>10.982456140350877</v>
      </c>
      <c r="G26" s="6">
        <v>15.5</v>
      </c>
      <c r="H26" s="6">
        <v>14.561403508771932</v>
      </c>
    </row>
    <row r="27" spans="2:8" x14ac:dyDescent="0.25">
      <c r="B27" s="1" t="s">
        <v>45</v>
      </c>
      <c r="C27" s="6">
        <v>1.7280701754385965</v>
      </c>
      <c r="D27" s="6">
        <v>1.3157894736842106</v>
      </c>
      <c r="E27" s="6">
        <v>445.11403508771929</v>
      </c>
      <c r="F27" s="6">
        <v>9.0526315789473681</v>
      </c>
      <c r="G27" s="6">
        <v>12.622807017543858</v>
      </c>
      <c r="H27" s="6">
        <v>18.535087719298247</v>
      </c>
    </row>
    <row r="28" spans="2:8" x14ac:dyDescent="0.25">
      <c r="B28" s="1" t="s">
        <v>52</v>
      </c>
      <c r="C28" s="6">
        <v>1.3966666666666665</v>
      </c>
      <c r="D28" s="6">
        <v>0.94333333333333336</v>
      </c>
      <c r="E28" s="6">
        <v>423.31140350877195</v>
      </c>
      <c r="F28" s="6">
        <v>9.9793233082706774</v>
      </c>
      <c r="G28" s="6">
        <v>12.334586466165414</v>
      </c>
      <c r="H28" s="6">
        <v>16.503759398496243</v>
      </c>
    </row>
    <row r="29" spans="2:8" x14ac:dyDescent="0.25">
      <c r="B29" s="1" t="s">
        <v>51</v>
      </c>
      <c r="C29" s="6">
        <v>1.5133333333333334</v>
      </c>
      <c r="D29" s="6">
        <v>1.0933333333333335</v>
      </c>
      <c r="E29" s="6">
        <v>435.54385964912279</v>
      </c>
      <c r="F29" s="6">
        <v>9.2706766917293226</v>
      </c>
      <c r="G29" s="6">
        <v>10.815789473684211</v>
      </c>
      <c r="H29" s="6">
        <v>17.337092731829575</v>
      </c>
    </row>
    <row r="30" spans="2:8" x14ac:dyDescent="0.25">
      <c r="B30" s="1" t="s">
        <v>50</v>
      </c>
      <c r="C30" s="6">
        <v>1.79</v>
      </c>
      <c r="D30" s="6">
        <v>1.1433333333333333</v>
      </c>
      <c r="E30" s="6">
        <v>486.71365914786969</v>
      </c>
      <c r="F30" s="6">
        <v>12.541979949874687</v>
      </c>
      <c r="G30" s="6">
        <v>14.275689223057645</v>
      </c>
      <c r="H30" s="6">
        <v>16.523809523809522</v>
      </c>
    </row>
    <row r="31" spans="2:8" x14ac:dyDescent="0.25">
      <c r="B31" s="1" t="s">
        <v>47</v>
      </c>
      <c r="C31" s="6">
        <v>2.2966666666666669</v>
      </c>
      <c r="D31" s="6">
        <v>0.71666666666666667</v>
      </c>
      <c r="E31" s="6">
        <v>450.98039215686276</v>
      </c>
      <c r="F31" s="6">
        <v>12.03921568627451</v>
      </c>
      <c r="G31" s="6">
        <v>15.166666666666666</v>
      </c>
      <c r="H31" s="6">
        <v>16.02941176470588</v>
      </c>
    </row>
    <row r="32" spans="2:8" x14ac:dyDescent="0.25">
      <c r="B32" s="1" t="s">
        <v>46</v>
      </c>
      <c r="C32" s="6">
        <v>2.2633333333333332</v>
      </c>
      <c r="D32" s="6">
        <v>1.1166666666666669</v>
      </c>
      <c r="E32" s="6">
        <v>507.18790849673201</v>
      </c>
      <c r="F32" s="6">
        <v>12.696078431372548</v>
      </c>
      <c r="G32" s="6">
        <v>16.773692810457518</v>
      </c>
      <c r="H32" s="6">
        <v>17.358660130718956</v>
      </c>
    </row>
    <row r="33" spans="1:10" x14ac:dyDescent="0.25">
      <c r="B33" s="1" t="s">
        <v>54</v>
      </c>
      <c r="C33" s="6">
        <v>2.0866666666666664</v>
      </c>
      <c r="D33" s="6">
        <v>1.04</v>
      </c>
      <c r="E33" s="6">
        <v>489.25490196078437</v>
      </c>
      <c r="F33" s="6">
        <v>10.294117647058824</v>
      </c>
      <c r="G33" s="6">
        <v>14.774509803921569</v>
      </c>
      <c r="H33" s="6">
        <v>15.441176470588237</v>
      </c>
    </row>
    <row r="34" spans="1:10" x14ac:dyDescent="0.25">
      <c r="B34" s="1" t="s">
        <v>49</v>
      </c>
      <c r="C34" s="6">
        <v>1.8333333333333333</v>
      </c>
      <c r="D34" s="6">
        <v>0.75666666666666671</v>
      </c>
      <c r="E34" s="6">
        <v>447.49019607843138</v>
      </c>
      <c r="F34" s="6">
        <v>11.098039215686276</v>
      </c>
      <c r="G34" s="6">
        <v>14.294117647058824</v>
      </c>
      <c r="H34" s="6">
        <v>16.117647058823533</v>
      </c>
    </row>
    <row r="35" spans="1:10" x14ac:dyDescent="0.25">
      <c r="B35" s="1" t="s">
        <v>43</v>
      </c>
      <c r="C35" s="6">
        <v>1.6333333333333335</v>
      </c>
      <c r="D35" s="6">
        <v>1.1399999999999999</v>
      </c>
      <c r="E35" s="6">
        <v>442.14912280701759</v>
      </c>
      <c r="F35" s="6">
        <v>11.578947368421055</v>
      </c>
      <c r="G35" s="6">
        <v>11.6140350877193</v>
      </c>
      <c r="H35" s="6">
        <v>14.298245614035087</v>
      </c>
    </row>
    <row r="36" spans="1:10" x14ac:dyDescent="0.25">
      <c r="B36" s="29" t="s">
        <v>63</v>
      </c>
      <c r="C36" s="30">
        <f>_xlfn.STDEV.S(C4:C35)</f>
        <v>0.40107025320859646</v>
      </c>
      <c r="D36" s="31">
        <f t="shared" ref="D36:H36" si="0">_xlfn.STDEV.S(D4:D35)</f>
        <v>0.2209751921177322</v>
      </c>
      <c r="E36" s="31">
        <f t="shared" si="0"/>
        <v>75.815427866365155</v>
      </c>
      <c r="F36" s="31">
        <f t="shared" si="0"/>
        <v>1.5816697804241833</v>
      </c>
      <c r="G36" s="31">
        <f t="shared" si="0"/>
        <v>2.204377002227031</v>
      </c>
      <c r="H36" s="31">
        <f t="shared" si="0"/>
        <v>1.4453354664468903</v>
      </c>
    </row>
    <row r="37" spans="1:10" x14ac:dyDescent="0.25">
      <c r="B37" s="32" t="s">
        <v>26</v>
      </c>
      <c r="C37" s="31">
        <f>AVERAGE(C4:C35)</f>
        <v>1.9373001335036941</v>
      </c>
      <c r="D37" s="31">
        <f t="shared" ref="D37:H37" si="1">AVERAGE(D4:D35)</f>
        <v>1.0484949864448705</v>
      </c>
      <c r="E37" s="31">
        <f t="shared" si="1"/>
        <v>482.16713642084517</v>
      </c>
      <c r="F37" s="31">
        <f t="shared" si="1"/>
        <v>10.77403868467465</v>
      </c>
      <c r="G37" s="31">
        <f t="shared" si="1"/>
        <v>14.484783304769277</v>
      </c>
      <c r="H37" s="31">
        <f t="shared" si="1"/>
        <v>15.721312979992192</v>
      </c>
      <c r="J37" t="s">
        <v>217</v>
      </c>
    </row>
    <row r="38" spans="1:10" x14ac:dyDescent="0.25">
      <c r="B38" s="32" t="s">
        <v>64</v>
      </c>
      <c r="C38" s="31">
        <f>C36/C37</f>
        <v>0.20702535775044981</v>
      </c>
      <c r="D38" s="31">
        <f t="shared" ref="D38:H38" si="2">D36/D37</f>
        <v>0.21075464830498833</v>
      </c>
      <c r="E38" s="31">
        <f t="shared" si="2"/>
        <v>0.15723889527010801</v>
      </c>
      <c r="F38" s="31">
        <f t="shared" si="2"/>
        <v>0.14680379630286669</v>
      </c>
      <c r="G38" s="31">
        <f t="shared" si="2"/>
        <v>0.15218570798371664</v>
      </c>
      <c r="H38" s="31">
        <f t="shared" si="2"/>
        <v>9.1934781038091648E-2</v>
      </c>
    </row>
    <row r="39" spans="1:10" x14ac:dyDescent="0.25">
      <c r="B39" s="32" t="s">
        <v>65</v>
      </c>
      <c r="C39" s="31">
        <f t="shared" ref="C39:H39" si="3">C38/SUM($C$38:$H$38)</f>
        <v>0.21432456961406782</v>
      </c>
      <c r="D39" s="31">
        <f t="shared" si="3"/>
        <v>0.21818534590617178</v>
      </c>
      <c r="E39" s="31">
        <f t="shared" si="3"/>
        <v>0.16278275725034541</v>
      </c>
      <c r="F39" s="31">
        <f t="shared" si="3"/>
        <v>0.15197974200942937</v>
      </c>
      <c r="G39" s="31">
        <f t="shared" si="3"/>
        <v>0.15755140683944263</v>
      </c>
      <c r="H39" s="31">
        <f t="shared" si="3"/>
        <v>9.5176178380543069E-2</v>
      </c>
    </row>
    <row r="41" spans="1:10" x14ac:dyDescent="0.25">
      <c r="A41" s="27" t="s">
        <v>214</v>
      </c>
      <c r="D41" s="1" t="s">
        <v>215</v>
      </c>
    </row>
    <row r="42" spans="1:10" x14ac:dyDescent="0.25">
      <c r="B42" s="1" t="s">
        <v>30</v>
      </c>
      <c r="C42" s="1" t="s">
        <v>0</v>
      </c>
      <c r="D42" s="1" t="s">
        <v>33</v>
      </c>
      <c r="E42" s="1" t="s">
        <v>34</v>
      </c>
      <c r="F42" s="1" t="s">
        <v>41</v>
      </c>
      <c r="G42" s="1" t="s">
        <v>36</v>
      </c>
      <c r="H42" s="1" t="s">
        <v>37</v>
      </c>
    </row>
    <row r="43" spans="1:10" x14ac:dyDescent="0.25">
      <c r="B43" s="1" t="s">
        <v>4</v>
      </c>
      <c r="C43" s="6">
        <f>C4</f>
        <v>1.4912280701754366</v>
      </c>
      <c r="D43" s="6">
        <f>1/D4</f>
        <v>0.844444444444445</v>
      </c>
      <c r="E43" s="6">
        <f>E4</f>
        <v>446.06140350877195</v>
      </c>
      <c r="F43" s="6">
        <f t="shared" ref="F43:H43" si="4">F4</f>
        <v>9</v>
      </c>
      <c r="G43" s="6">
        <f t="shared" si="4"/>
        <v>12.605263157894738</v>
      </c>
      <c r="H43" s="6">
        <f t="shared" si="4"/>
        <v>13.859649122807019</v>
      </c>
    </row>
    <row r="44" spans="1:10" x14ac:dyDescent="0.25">
      <c r="B44" s="1" t="s">
        <v>24</v>
      </c>
      <c r="C44" s="6">
        <f t="shared" ref="C44:C74" si="5">C5</f>
        <v>2.6274509803921569</v>
      </c>
      <c r="D44" s="6">
        <f t="shared" ref="D44:D74" si="6">1/D5</f>
        <v>1.569230769230769</v>
      </c>
      <c r="E44" s="6">
        <f t="shared" ref="E44:H44" si="7">E5</f>
        <v>499.71568627450978</v>
      </c>
      <c r="F44" s="6">
        <f t="shared" si="7"/>
        <v>11.509803921568627</v>
      </c>
      <c r="G44" s="6">
        <f t="shared" si="7"/>
        <v>18.323529411764707</v>
      </c>
      <c r="H44" s="6">
        <f t="shared" si="7"/>
        <v>15.323529411764705</v>
      </c>
    </row>
    <row r="45" spans="1:10" x14ac:dyDescent="0.25">
      <c r="B45" s="1" t="s">
        <v>18</v>
      </c>
      <c r="C45" s="6">
        <f t="shared" si="5"/>
        <v>1.6052631578947369</v>
      </c>
      <c r="D45" s="6">
        <f t="shared" si="6"/>
        <v>1.2</v>
      </c>
      <c r="E45" s="6">
        <f t="shared" ref="E45:H45" si="8">E6</f>
        <v>398.4912280701754</v>
      </c>
      <c r="F45" s="6">
        <f t="shared" si="8"/>
        <v>9.692982456140351</v>
      </c>
      <c r="G45" s="6">
        <f t="shared" si="8"/>
        <v>11.842105263157896</v>
      </c>
      <c r="H45" s="6">
        <f t="shared" si="8"/>
        <v>16.807017543859647</v>
      </c>
    </row>
    <row r="46" spans="1:10" x14ac:dyDescent="0.25">
      <c r="B46" s="1" t="s">
        <v>5</v>
      </c>
      <c r="C46" s="6">
        <f t="shared" si="5"/>
        <v>2.0964912280701755</v>
      </c>
      <c r="D46" s="6">
        <f t="shared" si="6"/>
        <v>1</v>
      </c>
      <c r="E46" s="6">
        <f t="shared" ref="E46:H46" si="9">E7</f>
        <v>626.65789473684208</v>
      </c>
      <c r="F46" s="6">
        <f t="shared" si="9"/>
        <v>13.254385964912281</v>
      </c>
      <c r="G46" s="6">
        <f t="shared" si="9"/>
        <v>13.807017543859649</v>
      </c>
      <c r="H46" s="6">
        <f t="shared" si="9"/>
        <v>14.228070175438596</v>
      </c>
    </row>
    <row r="47" spans="1:10" x14ac:dyDescent="0.25">
      <c r="B47" s="1" t="s">
        <v>6</v>
      </c>
      <c r="C47" s="6">
        <f t="shared" si="5"/>
        <v>2.9019607843137258</v>
      </c>
      <c r="D47" s="6">
        <f t="shared" si="6"/>
        <v>0.90265486725663735</v>
      </c>
      <c r="E47" s="6">
        <f t="shared" ref="E47:H47" si="10">E8</f>
        <v>578.73529411764707</v>
      </c>
      <c r="F47" s="6">
        <f t="shared" si="10"/>
        <v>13.823529411764705</v>
      </c>
      <c r="G47" s="6">
        <f t="shared" si="10"/>
        <v>18.127450980392158</v>
      </c>
      <c r="H47" s="6">
        <f t="shared" si="10"/>
        <v>15.421568627450981</v>
      </c>
    </row>
    <row r="48" spans="1:10" x14ac:dyDescent="0.25">
      <c r="B48" s="1" t="s">
        <v>7</v>
      </c>
      <c r="C48" s="6">
        <f t="shared" si="5"/>
        <v>2.392156862745098</v>
      </c>
      <c r="D48" s="6">
        <f t="shared" si="6"/>
        <v>0.73381294964028787</v>
      </c>
      <c r="E48" s="6">
        <f t="shared" ref="E48:H48" si="11">E9</f>
        <v>557.08823529411757</v>
      </c>
      <c r="F48" s="6">
        <f t="shared" si="11"/>
        <v>11.96078431372549</v>
      </c>
      <c r="G48" s="6">
        <f t="shared" si="11"/>
        <v>13.450980392156863</v>
      </c>
      <c r="H48" s="6">
        <f t="shared" si="11"/>
        <v>15.549019607843137</v>
      </c>
    </row>
    <row r="49" spans="2:8" x14ac:dyDescent="0.25">
      <c r="B49" s="1" t="s">
        <v>12</v>
      </c>
      <c r="C49" s="6">
        <f t="shared" si="5"/>
        <v>1.7807017543859649</v>
      </c>
      <c r="D49" s="6">
        <f t="shared" si="6"/>
        <v>0.92682926829268308</v>
      </c>
      <c r="E49" s="6">
        <f t="shared" ref="E49:H49" si="12">E10</f>
        <v>562.42982456140351</v>
      </c>
      <c r="F49" s="6">
        <f t="shared" si="12"/>
        <v>10.377192982456142</v>
      </c>
      <c r="G49" s="6">
        <f t="shared" si="12"/>
        <v>15.324561403508772</v>
      </c>
      <c r="H49" s="6">
        <f t="shared" si="12"/>
        <v>16.412280701754383</v>
      </c>
    </row>
    <row r="50" spans="2:8" x14ac:dyDescent="0.25">
      <c r="B50" s="1" t="s">
        <v>9</v>
      </c>
      <c r="C50" s="6">
        <f t="shared" si="5"/>
        <v>2.2280701754385963</v>
      </c>
      <c r="D50" s="6">
        <f t="shared" si="6"/>
        <v>1.1067961165048545</v>
      </c>
      <c r="E50" s="6">
        <f t="shared" ref="E50:H50" si="13">E11</f>
        <v>473.53508771929825</v>
      </c>
      <c r="F50" s="6">
        <f t="shared" si="13"/>
        <v>7.2456140350877192</v>
      </c>
      <c r="G50" s="6">
        <f t="shared" si="13"/>
        <v>15.93859649122807</v>
      </c>
      <c r="H50" s="6">
        <f t="shared" si="13"/>
        <v>14.192982456140351</v>
      </c>
    </row>
    <row r="51" spans="2:8" x14ac:dyDescent="0.25">
      <c r="B51" s="1" t="s">
        <v>17</v>
      </c>
      <c r="C51" s="6">
        <f t="shared" si="5"/>
        <v>2.1228070175438596</v>
      </c>
      <c r="D51" s="6">
        <f t="shared" si="6"/>
        <v>1.1287128712871288</v>
      </c>
      <c r="E51" s="6">
        <f t="shared" ref="E51:H51" si="14">E12</f>
        <v>564.63157894736844</v>
      </c>
      <c r="F51" s="6">
        <f t="shared" si="14"/>
        <v>9.9736842105263168</v>
      </c>
      <c r="G51" s="6">
        <f t="shared" si="14"/>
        <v>19.114035087719298</v>
      </c>
      <c r="H51" s="6">
        <f t="shared" si="14"/>
        <v>14.298245614035089</v>
      </c>
    </row>
    <row r="52" spans="2:8" x14ac:dyDescent="0.25">
      <c r="B52" s="1" t="s">
        <v>14</v>
      </c>
      <c r="C52" s="6">
        <f t="shared" si="5"/>
        <v>2.4912280701754383</v>
      </c>
      <c r="D52" s="6">
        <f t="shared" si="6"/>
        <v>1.2258064516129032</v>
      </c>
      <c r="E52" s="6">
        <f t="shared" ref="E52:H52" si="15">E13</f>
        <v>638.43859649122805</v>
      </c>
      <c r="F52" s="6">
        <f t="shared" si="15"/>
        <v>12.254385964912281</v>
      </c>
      <c r="G52" s="6">
        <f t="shared" si="15"/>
        <v>17.798245614035086</v>
      </c>
      <c r="H52" s="6">
        <f t="shared" si="15"/>
        <v>13.245614035087719</v>
      </c>
    </row>
    <row r="53" spans="2:8" x14ac:dyDescent="0.25">
      <c r="B53" s="1" t="s">
        <v>15</v>
      </c>
      <c r="C53" s="6">
        <f t="shared" si="5"/>
        <v>1.7192982456140351</v>
      </c>
      <c r="D53" s="6">
        <f t="shared" si="6"/>
        <v>0.83211678832116787</v>
      </c>
      <c r="E53" s="6">
        <f t="shared" ref="E53:H53" si="16">E14</f>
        <v>466.98245614035085</v>
      </c>
      <c r="F53" s="6">
        <f t="shared" si="16"/>
        <v>10.780701754385964</v>
      </c>
      <c r="G53" s="6">
        <f t="shared" si="16"/>
        <v>13.578947368421053</v>
      </c>
      <c r="H53" s="6">
        <f t="shared" si="16"/>
        <v>15.043859649122808</v>
      </c>
    </row>
    <row r="54" spans="2:8" x14ac:dyDescent="0.25">
      <c r="B54" s="1" t="s">
        <v>8</v>
      </c>
      <c r="C54" s="6">
        <f t="shared" si="5"/>
        <v>1.8157894736842106</v>
      </c>
      <c r="D54" s="6">
        <f t="shared" si="6"/>
        <v>0.96610169491525411</v>
      </c>
      <c r="E54" s="6">
        <f t="shared" ref="E54:H54" si="17">E15</f>
        <v>427</v>
      </c>
      <c r="F54" s="6">
        <f t="shared" si="17"/>
        <v>11.166666666666666</v>
      </c>
      <c r="G54" s="6">
        <f t="shared" si="17"/>
        <v>15.254385964912281</v>
      </c>
      <c r="H54" s="6">
        <f t="shared" si="17"/>
        <v>16.710526315789476</v>
      </c>
    </row>
    <row r="55" spans="2:8" x14ac:dyDescent="0.25">
      <c r="B55" s="1" t="s">
        <v>10</v>
      </c>
      <c r="C55" s="6">
        <f t="shared" si="5"/>
        <v>1.9385964912280702</v>
      </c>
      <c r="D55" s="6">
        <f t="shared" si="6"/>
        <v>0.93442622950819676</v>
      </c>
      <c r="E55" s="6">
        <f t="shared" ref="E55:H55" si="18">E16</f>
        <v>523.13157894736844</v>
      </c>
      <c r="F55" s="6">
        <f t="shared" si="18"/>
        <v>9.692982456140351</v>
      </c>
      <c r="G55" s="6">
        <f t="shared" si="18"/>
        <v>16.535087719298247</v>
      </c>
      <c r="H55" s="6">
        <f t="shared" si="18"/>
        <v>14.131578947368419</v>
      </c>
    </row>
    <row r="56" spans="2:8" x14ac:dyDescent="0.25">
      <c r="B56" s="1" t="s">
        <v>11</v>
      </c>
      <c r="C56" s="6">
        <f t="shared" si="5"/>
        <v>2.5068226120857697</v>
      </c>
      <c r="D56" s="6">
        <f t="shared" si="6"/>
        <v>1.165909090909091</v>
      </c>
      <c r="E56" s="6">
        <f t="shared" ref="E56:H56" si="19">E17</f>
        <v>616.75698505523064</v>
      </c>
      <c r="F56" s="6">
        <f t="shared" si="19"/>
        <v>13.591293047433396</v>
      </c>
      <c r="G56" s="6">
        <f t="shared" si="19"/>
        <v>15.198830409356725</v>
      </c>
      <c r="H56" s="6">
        <f t="shared" si="19"/>
        <v>16.650747238466536</v>
      </c>
    </row>
    <row r="57" spans="2:8" x14ac:dyDescent="0.25">
      <c r="B57" s="1" t="s">
        <v>16</v>
      </c>
      <c r="C57" s="6">
        <f t="shared" si="5"/>
        <v>1.9035087719298245</v>
      </c>
      <c r="D57" s="6">
        <f t="shared" si="6"/>
        <v>1.357142857142857</v>
      </c>
      <c r="E57" s="6">
        <f t="shared" ref="E57:H57" si="20">E18</f>
        <v>545.01754385964921</v>
      </c>
      <c r="F57" s="6">
        <f t="shared" si="20"/>
        <v>12.008771929824562</v>
      </c>
      <c r="G57" s="6">
        <f t="shared" si="20"/>
        <v>15.271929824561404</v>
      </c>
      <c r="H57" s="6">
        <f t="shared" si="20"/>
        <v>14.710526315789473</v>
      </c>
    </row>
    <row r="58" spans="2:8" x14ac:dyDescent="0.25">
      <c r="B58" s="1" t="s">
        <v>13</v>
      </c>
      <c r="C58" s="6">
        <f t="shared" si="5"/>
        <v>1.7368421052631582</v>
      </c>
      <c r="D58" s="6">
        <f t="shared" si="6"/>
        <v>0.86363636363636365</v>
      </c>
      <c r="E58" s="6">
        <f t="shared" ref="E58:H58" si="21">E19</f>
        <v>436.95614035087721</v>
      </c>
      <c r="F58" s="6">
        <f t="shared" si="21"/>
        <v>10.763157894736841</v>
      </c>
      <c r="G58" s="6">
        <f t="shared" si="21"/>
        <v>11.964912280701755</v>
      </c>
      <c r="H58" s="6">
        <f t="shared" si="21"/>
        <v>16.657894736842106</v>
      </c>
    </row>
    <row r="59" spans="2:8" x14ac:dyDescent="0.25">
      <c r="B59" s="1" t="s">
        <v>44</v>
      </c>
      <c r="C59" s="6">
        <f t="shared" si="5"/>
        <v>1.2982456140350875</v>
      </c>
      <c r="D59" s="6">
        <f t="shared" si="6"/>
        <v>0.6826347305389221</v>
      </c>
      <c r="E59" s="6">
        <f t="shared" ref="E59:H59" si="22">E20</f>
        <v>327.52631578947353</v>
      </c>
      <c r="F59" s="6">
        <f t="shared" si="22"/>
        <v>9.2456140350877192</v>
      </c>
      <c r="G59" s="6">
        <f t="shared" si="22"/>
        <v>12.526315789473685</v>
      </c>
      <c r="H59" s="6">
        <f t="shared" si="22"/>
        <v>14.798245614035087</v>
      </c>
    </row>
    <row r="60" spans="2:8" x14ac:dyDescent="0.25">
      <c r="B60" s="1" t="s">
        <v>55</v>
      </c>
      <c r="C60" s="6">
        <f t="shared" si="5"/>
        <v>2.2192982456140351</v>
      </c>
      <c r="D60" s="6">
        <f t="shared" si="6"/>
        <v>0.7972027972027973</v>
      </c>
      <c r="E60" s="6">
        <f t="shared" ref="E60:H60" si="23">E21</f>
        <v>465.95614035087715</v>
      </c>
      <c r="F60" s="6">
        <f t="shared" si="23"/>
        <v>9.780701754385964</v>
      </c>
      <c r="G60" s="6">
        <f t="shared" si="23"/>
        <v>16.771929824561386</v>
      </c>
      <c r="H60" s="6">
        <f t="shared" si="23"/>
        <v>16.342105263157894</v>
      </c>
    </row>
    <row r="61" spans="2:8" x14ac:dyDescent="0.25">
      <c r="B61" s="1" t="s">
        <v>42</v>
      </c>
      <c r="C61" s="6">
        <f t="shared" si="5"/>
        <v>1.1403508771929827</v>
      </c>
      <c r="D61" s="6">
        <f t="shared" si="6"/>
        <v>0.98275862068965514</v>
      </c>
      <c r="E61" s="6">
        <f t="shared" ref="E61:H61" si="24">E22</f>
        <v>342.61403508771923</v>
      </c>
      <c r="F61" s="6">
        <f t="shared" si="24"/>
        <v>8.7894736842105043</v>
      </c>
      <c r="G61" s="6">
        <f t="shared" si="24"/>
        <v>11.052631578947347</v>
      </c>
      <c r="H61" s="6">
        <f t="shared" si="24"/>
        <v>13.184210526315761</v>
      </c>
    </row>
    <row r="62" spans="2:8" x14ac:dyDescent="0.25">
      <c r="B62" s="1" t="s">
        <v>48</v>
      </c>
      <c r="C62" s="6">
        <f t="shared" si="5"/>
        <v>2.1372549019607843</v>
      </c>
      <c r="D62" s="6">
        <f t="shared" si="6"/>
        <v>1.2289156626506026</v>
      </c>
      <c r="E62" s="6">
        <f t="shared" ref="E62:H62" si="25">E23</f>
        <v>487.23529411764707</v>
      </c>
      <c r="F62" s="6">
        <f t="shared" si="25"/>
        <v>12</v>
      </c>
      <c r="G62" s="6">
        <f t="shared" si="25"/>
        <v>14.735294117647058</v>
      </c>
      <c r="H62" s="6">
        <f t="shared" si="25"/>
        <v>16.343137254901961</v>
      </c>
    </row>
    <row r="63" spans="2:8" x14ac:dyDescent="0.25">
      <c r="B63" s="1" t="s">
        <v>56</v>
      </c>
      <c r="C63" s="6">
        <f t="shared" si="5"/>
        <v>1.7606516290726815</v>
      </c>
      <c r="D63" s="6">
        <f t="shared" si="6"/>
        <v>0.80443548387096775</v>
      </c>
      <c r="E63" s="6">
        <f t="shared" ref="E63:H63" si="26">E24</f>
        <v>437.46303258145366</v>
      </c>
      <c r="F63" s="6">
        <f t="shared" si="26"/>
        <v>9.5789473684210531</v>
      </c>
      <c r="G63" s="6">
        <f t="shared" si="26"/>
        <v>12.511278195488721</v>
      </c>
      <c r="H63" s="6">
        <f t="shared" si="26"/>
        <v>18.964912280701753</v>
      </c>
    </row>
    <row r="64" spans="2:8" x14ac:dyDescent="0.25">
      <c r="B64" s="1" t="s">
        <v>57</v>
      </c>
      <c r="C64" s="6">
        <f t="shared" si="5"/>
        <v>1.696078431372549</v>
      </c>
      <c r="D64" s="6">
        <f t="shared" si="6"/>
        <v>0.62962962962962965</v>
      </c>
      <c r="E64" s="6">
        <f t="shared" ref="E64:H64" si="27">E25</f>
        <v>384.02941176470591</v>
      </c>
      <c r="F64" s="6">
        <f t="shared" si="27"/>
        <v>8.7450980392156854</v>
      </c>
      <c r="G64" s="6">
        <f t="shared" si="27"/>
        <v>13.607843137254902</v>
      </c>
      <c r="H64" s="6">
        <f t="shared" si="27"/>
        <v>17.5</v>
      </c>
    </row>
    <row r="65" spans="1:8" x14ac:dyDescent="0.25">
      <c r="B65" s="1" t="s">
        <v>53</v>
      </c>
      <c r="C65" s="6">
        <f t="shared" si="5"/>
        <v>1.8421052631578947</v>
      </c>
      <c r="D65" s="6">
        <f t="shared" si="6"/>
        <v>0.96610169491525411</v>
      </c>
      <c r="E65" s="6">
        <f t="shared" ref="E65:H65" si="28">E26</f>
        <v>495.14912280701748</v>
      </c>
      <c r="F65" s="6">
        <f t="shared" si="28"/>
        <v>10.982456140350877</v>
      </c>
      <c r="G65" s="6">
        <f t="shared" si="28"/>
        <v>15.5</v>
      </c>
      <c r="H65" s="6">
        <f t="shared" si="28"/>
        <v>14.561403508771932</v>
      </c>
    </row>
    <row r="66" spans="1:8" x14ac:dyDescent="0.25">
      <c r="B66" s="1" t="s">
        <v>45</v>
      </c>
      <c r="C66" s="6">
        <f t="shared" si="5"/>
        <v>1.7280701754385965</v>
      </c>
      <c r="D66" s="6">
        <f t="shared" si="6"/>
        <v>0.7599999999999999</v>
      </c>
      <c r="E66" s="6">
        <f t="shared" ref="E66:H66" si="29">E27</f>
        <v>445.11403508771929</v>
      </c>
      <c r="F66" s="6">
        <f t="shared" si="29"/>
        <v>9.0526315789473681</v>
      </c>
      <c r="G66" s="6">
        <f t="shared" si="29"/>
        <v>12.622807017543858</v>
      </c>
      <c r="H66" s="6">
        <f t="shared" si="29"/>
        <v>18.535087719298247</v>
      </c>
    </row>
    <row r="67" spans="1:8" x14ac:dyDescent="0.25">
      <c r="B67" s="1" t="s">
        <v>52</v>
      </c>
      <c r="C67" s="6">
        <f t="shared" si="5"/>
        <v>1.3966666666666665</v>
      </c>
      <c r="D67" s="6">
        <f t="shared" si="6"/>
        <v>1.0600706713780919</v>
      </c>
      <c r="E67" s="6">
        <f t="shared" ref="E67:H67" si="30">E28</f>
        <v>423.31140350877195</v>
      </c>
      <c r="F67" s="6">
        <f t="shared" si="30"/>
        <v>9.9793233082706774</v>
      </c>
      <c r="G67" s="6">
        <f t="shared" si="30"/>
        <v>12.334586466165414</v>
      </c>
      <c r="H67" s="6">
        <f t="shared" si="30"/>
        <v>16.503759398496243</v>
      </c>
    </row>
    <row r="68" spans="1:8" x14ac:dyDescent="0.25">
      <c r="B68" s="1" t="s">
        <v>51</v>
      </c>
      <c r="C68" s="6">
        <f t="shared" si="5"/>
        <v>1.5133333333333334</v>
      </c>
      <c r="D68" s="6">
        <f t="shared" si="6"/>
        <v>0.91463414634146334</v>
      </c>
      <c r="E68" s="6">
        <f t="shared" ref="E68:H68" si="31">E29</f>
        <v>435.54385964912279</v>
      </c>
      <c r="F68" s="6">
        <f t="shared" si="31"/>
        <v>9.2706766917293226</v>
      </c>
      <c r="G68" s="6">
        <f t="shared" si="31"/>
        <v>10.815789473684211</v>
      </c>
      <c r="H68" s="6">
        <f t="shared" si="31"/>
        <v>17.337092731829575</v>
      </c>
    </row>
    <row r="69" spans="1:8" x14ac:dyDescent="0.25">
      <c r="B69" s="1" t="s">
        <v>50</v>
      </c>
      <c r="C69" s="6">
        <f t="shared" si="5"/>
        <v>1.79</v>
      </c>
      <c r="D69" s="6">
        <f t="shared" si="6"/>
        <v>0.87463556851311952</v>
      </c>
      <c r="E69" s="6">
        <f t="shared" ref="E69:H69" si="32">E30</f>
        <v>486.71365914786969</v>
      </c>
      <c r="F69" s="6">
        <f t="shared" si="32"/>
        <v>12.541979949874687</v>
      </c>
      <c r="G69" s="6">
        <f t="shared" si="32"/>
        <v>14.275689223057645</v>
      </c>
      <c r="H69" s="6">
        <f t="shared" si="32"/>
        <v>16.523809523809522</v>
      </c>
    </row>
    <row r="70" spans="1:8" x14ac:dyDescent="0.25">
      <c r="B70" s="1" t="s">
        <v>47</v>
      </c>
      <c r="C70" s="6">
        <f t="shared" si="5"/>
        <v>2.2966666666666669</v>
      </c>
      <c r="D70" s="6">
        <f t="shared" si="6"/>
        <v>1.3953488372093024</v>
      </c>
      <c r="E70" s="6">
        <f t="shared" ref="E70:H70" si="33">E31</f>
        <v>450.98039215686276</v>
      </c>
      <c r="F70" s="6">
        <f t="shared" si="33"/>
        <v>12.03921568627451</v>
      </c>
      <c r="G70" s="6">
        <f t="shared" si="33"/>
        <v>15.166666666666666</v>
      </c>
      <c r="H70" s="6">
        <f t="shared" si="33"/>
        <v>16.02941176470588</v>
      </c>
    </row>
    <row r="71" spans="1:8" x14ac:dyDescent="0.25">
      <c r="B71" s="1" t="s">
        <v>46</v>
      </c>
      <c r="C71" s="6">
        <f t="shared" si="5"/>
        <v>2.2633333333333332</v>
      </c>
      <c r="D71" s="6">
        <f t="shared" si="6"/>
        <v>0.8955223880597013</v>
      </c>
      <c r="E71" s="6">
        <f t="shared" ref="E71:H71" si="34">E32</f>
        <v>507.18790849673201</v>
      </c>
      <c r="F71" s="6">
        <f t="shared" si="34"/>
        <v>12.696078431372548</v>
      </c>
      <c r="G71" s="6">
        <f t="shared" si="34"/>
        <v>16.773692810457518</v>
      </c>
      <c r="H71" s="6">
        <f t="shared" si="34"/>
        <v>17.358660130718956</v>
      </c>
    </row>
    <row r="72" spans="1:8" x14ac:dyDescent="0.25">
      <c r="B72" s="1" t="s">
        <v>54</v>
      </c>
      <c r="C72" s="6">
        <f t="shared" si="5"/>
        <v>2.0866666666666664</v>
      </c>
      <c r="D72" s="6">
        <f t="shared" si="6"/>
        <v>0.96153846153846145</v>
      </c>
      <c r="E72" s="6">
        <f t="shared" ref="E72:H72" si="35">E33</f>
        <v>489.25490196078437</v>
      </c>
      <c r="F72" s="6">
        <f t="shared" si="35"/>
        <v>10.294117647058824</v>
      </c>
      <c r="G72" s="6">
        <f t="shared" si="35"/>
        <v>14.774509803921569</v>
      </c>
      <c r="H72" s="6">
        <f t="shared" si="35"/>
        <v>15.441176470588237</v>
      </c>
    </row>
    <row r="73" spans="1:8" x14ac:dyDescent="0.25">
      <c r="B73" s="1" t="s">
        <v>49</v>
      </c>
      <c r="C73" s="6">
        <f t="shared" si="5"/>
        <v>1.8333333333333333</v>
      </c>
      <c r="D73" s="6">
        <f t="shared" si="6"/>
        <v>1.3215859030837003</v>
      </c>
      <c r="E73" s="6">
        <f t="shared" ref="E73:H73" si="36">E34</f>
        <v>447.49019607843138</v>
      </c>
      <c r="F73" s="6">
        <f t="shared" si="36"/>
        <v>11.098039215686276</v>
      </c>
      <c r="G73" s="6">
        <f t="shared" si="36"/>
        <v>14.294117647058824</v>
      </c>
      <c r="H73" s="6">
        <f t="shared" si="36"/>
        <v>16.117647058823533</v>
      </c>
    </row>
    <row r="74" spans="1:8" x14ac:dyDescent="0.25">
      <c r="B74" s="1" t="s">
        <v>43</v>
      </c>
      <c r="C74" s="6">
        <f t="shared" si="5"/>
        <v>1.6333333333333335</v>
      </c>
      <c r="D74" s="6">
        <f t="shared" si="6"/>
        <v>0.87719298245614041</v>
      </c>
      <c r="E74" s="6">
        <f t="shared" ref="E74:H74" si="37">E35</f>
        <v>442.14912280701759</v>
      </c>
      <c r="F74" s="6">
        <f t="shared" si="37"/>
        <v>11.578947368421055</v>
      </c>
      <c r="G74" s="6">
        <f t="shared" si="37"/>
        <v>11.6140350877193</v>
      </c>
      <c r="H74" s="6">
        <f t="shared" si="37"/>
        <v>14.298245614035087</v>
      </c>
    </row>
    <row r="75" spans="1:8" x14ac:dyDescent="0.25">
      <c r="B75" s="28" t="s">
        <v>67</v>
      </c>
      <c r="C75" s="6">
        <f>MAX(C43:C74)</f>
        <v>2.9019607843137258</v>
      </c>
      <c r="D75" s="6">
        <f t="shared" ref="D75:H75" si="38">MAX(D43:D74)</f>
        <v>1.569230769230769</v>
      </c>
      <c r="E75" s="6">
        <f t="shared" si="38"/>
        <v>638.43859649122805</v>
      </c>
      <c r="F75" s="6">
        <f t="shared" si="38"/>
        <v>13.823529411764705</v>
      </c>
      <c r="G75" s="6">
        <f t="shared" si="38"/>
        <v>19.114035087719298</v>
      </c>
      <c r="H75" s="6">
        <f t="shared" si="38"/>
        <v>18.964912280701753</v>
      </c>
    </row>
    <row r="76" spans="1:8" x14ac:dyDescent="0.25">
      <c r="B76" s="28" t="s">
        <v>28</v>
      </c>
      <c r="C76" s="6">
        <f>MIN(C43:C74)</f>
        <v>1.1403508771929827</v>
      </c>
      <c r="D76" s="6">
        <f t="shared" ref="D76:H76" si="39">MIN(D43:D74)</f>
        <v>0.62962962962962965</v>
      </c>
      <c r="E76" s="6">
        <f t="shared" si="39"/>
        <v>327.52631578947353</v>
      </c>
      <c r="F76" s="6">
        <f t="shared" si="39"/>
        <v>7.2456140350877192</v>
      </c>
      <c r="G76" s="6">
        <f t="shared" si="39"/>
        <v>10.815789473684211</v>
      </c>
      <c r="H76" s="6">
        <f t="shared" si="39"/>
        <v>13.184210526315761</v>
      </c>
    </row>
    <row r="80" spans="1:8" x14ac:dyDescent="0.25">
      <c r="A80" s="27" t="s">
        <v>216</v>
      </c>
    </row>
    <row r="85" spans="2:9" x14ac:dyDescent="0.25">
      <c r="E85" s="1" t="s">
        <v>66</v>
      </c>
    </row>
    <row r="86" spans="2:9" x14ac:dyDescent="0.25">
      <c r="B86" s="1" t="s">
        <v>30</v>
      </c>
      <c r="C86" s="1" t="s">
        <v>0</v>
      </c>
      <c r="D86" s="1" t="s">
        <v>33</v>
      </c>
      <c r="E86" s="1" t="s">
        <v>34</v>
      </c>
      <c r="F86" s="1" t="s">
        <v>41</v>
      </c>
      <c r="G86" s="1" t="s">
        <v>36</v>
      </c>
      <c r="H86" s="1" t="s">
        <v>37</v>
      </c>
      <c r="I86" s="1" t="s">
        <v>81</v>
      </c>
    </row>
    <row r="87" spans="2:9" x14ac:dyDescent="0.25">
      <c r="B87" s="1" t="s">
        <v>4</v>
      </c>
      <c r="C87" s="6">
        <f t="shared" ref="C87:H96" si="40">(C43-C$76)/(C$75-C$76)</f>
        <v>0.19917984768599753</v>
      </c>
      <c r="D87" s="6">
        <f t="shared" si="40"/>
        <v>0.22862340812613768</v>
      </c>
      <c r="E87" s="6">
        <f t="shared" si="40"/>
        <v>0.38124929466200241</v>
      </c>
      <c r="F87" s="6">
        <f t="shared" si="40"/>
        <v>0.26670850329463452</v>
      </c>
      <c r="G87" s="6">
        <f t="shared" si="40"/>
        <v>0.21564482029598322</v>
      </c>
      <c r="H87" s="6">
        <f t="shared" si="40"/>
        <v>0.11684370257967076</v>
      </c>
      <c r="I87" s="6">
        <f t="shared" ref="I87:I118" si="41">SUMPRODUCT(C87:H87,$C$39:$H$39)</f>
        <v>0.2402623953172528</v>
      </c>
    </row>
    <row r="88" spans="2:9" x14ac:dyDescent="0.25">
      <c r="B88" s="1" t="s">
        <v>24</v>
      </c>
      <c r="C88" s="6">
        <f t="shared" si="40"/>
        <v>0.84417106033977718</v>
      </c>
      <c r="D88" s="6">
        <f t="shared" si="40"/>
        <v>1</v>
      </c>
      <c r="E88" s="6">
        <f t="shared" si="40"/>
        <v>0.55381977867323451</v>
      </c>
      <c r="F88" s="6">
        <f t="shared" si="40"/>
        <v>0.64825855036084101</v>
      </c>
      <c r="G88" s="6">
        <f t="shared" si="40"/>
        <v>0.90473821663972154</v>
      </c>
      <c r="H88" s="6">
        <f t="shared" si="40"/>
        <v>0.37007944300634055</v>
      </c>
      <c r="I88" s="6">
        <f t="shared" si="41"/>
        <v>0.76555194886113842</v>
      </c>
    </row>
    <row r="89" spans="2:9" x14ac:dyDescent="0.25">
      <c r="B89" s="1" t="s">
        <v>18</v>
      </c>
      <c r="C89" s="6">
        <f t="shared" si="40"/>
        <v>0.26391329818394837</v>
      </c>
      <c r="D89" s="6">
        <f t="shared" si="40"/>
        <v>0.6070345664038812</v>
      </c>
      <c r="E89" s="6">
        <f t="shared" si="40"/>
        <v>0.22824737614264781</v>
      </c>
      <c r="F89" s="6">
        <f t="shared" si="40"/>
        <v>0.37205836209601517</v>
      </c>
      <c r="G89" s="6">
        <f t="shared" si="40"/>
        <v>0.12367864693446098</v>
      </c>
      <c r="H89" s="6">
        <f t="shared" si="40"/>
        <v>0.62670713201821104</v>
      </c>
      <c r="I89" s="6">
        <f t="shared" si="41"/>
        <v>0.36184255661384473</v>
      </c>
    </row>
    <row r="90" spans="2:9" x14ac:dyDescent="0.25">
      <c r="B90" s="1" t="s">
        <v>5</v>
      </c>
      <c r="C90" s="6">
        <f t="shared" si="40"/>
        <v>0.54276508494434672</v>
      </c>
      <c r="D90" s="6">
        <f t="shared" si="40"/>
        <v>0.39417828987265019</v>
      </c>
      <c r="E90" s="6">
        <f t="shared" si="40"/>
        <v>0.96210924274912535</v>
      </c>
      <c r="F90" s="6">
        <f t="shared" si="40"/>
        <v>0.9134766237841232</v>
      </c>
      <c r="G90" s="6">
        <f t="shared" si="40"/>
        <v>0.36046511627906974</v>
      </c>
      <c r="H90" s="6">
        <f t="shared" si="40"/>
        <v>0.18057663125948803</v>
      </c>
      <c r="I90" s="6">
        <f t="shared" si="41"/>
        <v>0.57175493653632892</v>
      </c>
    </row>
    <row r="91" spans="2:9" x14ac:dyDescent="0.25">
      <c r="B91" s="1" t="s">
        <v>6</v>
      </c>
      <c r="C91" s="6">
        <f t="shared" si="40"/>
        <v>1</v>
      </c>
      <c r="D91" s="6">
        <f t="shared" si="40"/>
        <v>0.29057567740169715</v>
      </c>
      <c r="E91" s="6">
        <f t="shared" si="40"/>
        <v>0.80797380457656498</v>
      </c>
      <c r="F91" s="6">
        <f t="shared" si="40"/>
        <v>1</v>
      </c>
      <c r="G91" s="6">
        <f t="shared" si="40"/>
        <v>0.88110931476184573</v>
      </c>
      <c r="H91" s="6">
        <f t="shared" si="40"/>
        <v>0.38703918593234271</v>
      </c>
      <c r="I91" s="6">
        <f t="shared" si="41"/>
        <v>0.73688479272495444</v>
      </c>
    </row>
    <row r="92" spans="2:9" x14ac:dyDescent="0.25">
      <c r="B92" s="1" t="s">
        <v>7</v>
      </c>
      <c r="C92" s="6">
        <f t="shared" si="40"/>
        <v>0.71060339777387205</v>
      </c>
      <c r="D92" s="6">
        <f t="shared" si="40"/>
        <v>0.11088036787065204</v>
      </c>
      <c r="E92" s="6">
        <f t="shared" si="40"/>
        <v>0.73834947589237698</v>
      </c>
      <c r="F92" s="6">
        <f t="shared" si="40"/>
        <v>0.71681832444305005</v>
      </c>
      <c r="G92" s="6">
        <f t="shared" si="40"/>
        <v>0.31756000497450571</v>
      </c>
      <c r="H92" s="6">
        <f t="shared" si="40"/>
        <v>0.40908685173614506</v>
      </c>
      <c r="I92" s="6">
        <f t="shared" si="41"/>
        <v>0.49459201504248385</v>
      </c>
    </row>
    <row r="93" spans="2:9" x14ac:dyDescent="0.25">
      <c r="B93" s="1" t="s">
        <v>12</v>
      </c>
      <c r="C93" s="6">
        <f t="shared" si="40"/>
        <v>0.36350322202694768</v>
      </c>
      <c r="D93" s="6">
        <f t="shared" si="40"/>
        <v>0.31630404236122434</v>
      </c>
      <c r="E93" s="6">
        <f t="shared" si="40"/>
        <v>0.75552984990407424</v>
      </c>
      <c r="F93" s="6">
        <f t="shared" si="40"/>
        <v>0.47607467838092288</v>
      </c>
      <c r="G93" s="6">
        <f t="shared" si="40"/>
        <v>0.54334038054968292</v>
      </c>
      <c r="H93" s="6">
        <f t="shared" si="40"/>
        <v>0.5584218512898349</v>
      </c>
      <c r="I93" s="6">
        <f t="shared" si="41"/>
        <v>0.4810140165364713</v>
      </c>
    </row>
    <row r="94" spans="2:9" x14ac:dyDescent="0.25">
      <c r="B94" s="1" t="s">
        <v>9</v>
      </c>
      <c r="C94" s="6">
        <f t="shared" si="40"/>
        <v>0.61745752782659613</v>
      </c>
      <c r="D94" s="6">
        <f t="shared" si="40"/>
        <v>0.50783940840874464</v>
      </c>
      <c r="E94" s="6">
        <f t="shared" si="40"/>
        <v>0.46961403904751187</v>
      </c>
      <c r="F94" s="6">
        <f t="shared" si="40"/>
        <v>0</v>
      </c>
      <c r="G94" s="6">
        <f t="shared" si="40"/>
        <v>0.61733615221987315</v>
      </c>
      <c r="H94" s="6">
        <f t="shared" si="40"/>
        <v>0.17450682852807697</v>
      </c>
      <c r="I94" s="6">
        <f t="shared" si="41"/>
        <v>0.43345557633017484</v>
      </c>
    </row>
    <row r="95" spans="2:9" x14ac:dyDescent="0.25">
      <c r="B95" s="1" t="s">
        <v>17</v>
      </c>
      <c r="C95" s="6">
        <f t="shared" si="40"/>
        <v>0.55770357352079647</v>
      </c>
      <c r="D95" s="6">
        <f t="shared" si="40"/>
        <v>0.53116500249175946</v>
      </c>
      <c r="E95" s="6">
        <f t="shared" si="40"/>
        <v>0.76261144340367926</v>
      </c>
      <c r="F95" s="6">
        <f t="shared" si="40"/>
        <v>0.41473172262315683</v>
      </c>
      <c r="G95" s="6">
        <f t="shared" si="40"/>
        <v>1</v>
      </c>
      <c r="H95" s="6">
        <f t="shared" si="40"/>
        <v>0.19271623672231078</v>
      </c>
      <c r="I95" s="6">
        <f t="shared" si="41"/>
        <v>0.59848621360685195</v>
      </c>
    </row>
    <row r="96" spans="2:9" x14ac:dyDescent="0.25">
      <c r="B96" s="1" t="s">
        <v>14</v>
      </c>
      <c r="C96" s="6">
        <f t="shared" si="40"/>
        <v>0.76684241359109517</v>
      </c>
      <c r="D96" s="6">
        <f t="shared" si="40"/>
        <v>0.63449989240791116</v>
      </c>
      <c r="E96" s="6">
        <f t="shared" si="40"/>
        <v>1</v>
      </c>
      <c r="F96" s="6">
        <f t="shared" si="40"/>
        <v>0.76145277690618152</v>
      </c>
      <c r="G96" s="6">
        <f t="shared" si="40"/>
        <v>0.84143763213530631</v>
      </c>
      <c r="H96" s="6">
        <f t="shared" si="40"/>
        <v>1.0622154779974512E-2</v>
      </c>
      <c r="I96" s="6">
        <f t="shared" si="41"/>
        <v>0.71488056140277523</v>
      </c>
    </row>
    <row r="97" spans="2:9" x14ac:dyDescent="0.25">
      <c r="B97" s="1" t="s">
        <v>15</v>
      </c>
      <c r="C97" s="6">
        <f t="shared" ref="C97:H106" si="42">(C53-C$76)/(C$75-C$76)</f>
        <v>0.32864674868189792</v>
      </c>
      <c r="D97" s="6">
        <f t="shared" si="42"/>
        <v>0.21550331322234667</v>
      </c>
      <c r="E97" s="6">
        <f t="shared" si="42"/>
        <v>0.44853853966820922</v>
      </c>
      <c r="F97" s="6">
        <f t="shared" si="42"/>
        <v>0.53741763413868837</v>
      </c>
      <c r="G97" s="6">
        <f t="shared" si="42"/>
        <v>0.33298097251585629</v>
      </c>
      <c r="H97" s="6">
        <f t="shared" si="42"/>
        <v>0.32169954476479878</v>
      </c>
      <c r="I97" s="6">
        <f t="shared" si="41"/>
        <v>0.35522742544171748</v>
      </c>
    </row>
    <row r="98" spans="2:9" x14ac:dyDescent="0.25">
      <c r="B98" s="1" t="s">
        <v>8</v>
      </c>
      <c r="C98" s="6">
        <f t="shared" si="42"/>
        <v>0.38342120679554764</v>
      </c>
      <c r="D98" s="6">
        <f t="shared" si="42"/>
        <v>0.35810095486735666</v>
      </c>
      <c r="E98" s="6">
        <f t="shared" si="42"/>
        <v>0.31994131587856939</v>
      </c>
      <c r="F98" s="6">
        <f t="shared" si="42"/>
        <v>0.59609350486350798</v>
      </c>
      <c r="G98" s="6">
        <f t="shared" si="42"/>
        <v>0.53488372093023262</v>
      </c>
      <c r="H98" s="6">
        <f t="shared" si="42"/>
        <v>0.61001517450683096</v>
      </c>
      <c r="I98" s="6">
        <f t="shared" si="41"/>
        <v>0.44531462826587076</v>
      </c>
    </row>
    <row r="99" spans="2:9" x14ac:dyDescent="0.25">
      <c r="B99" s="1" t="s">
        <v>10</v>
      </c>
      <c r="C99" s="6">
        <f t="shared" si="42"/>
        <v>0.45313415348564717</v>
      </c>
      <c r="D99" s="6">
        <f t="shared" si="42"/>
        <v>0.3243893467476564</v>
      </c>
      <c r="E99" s="6">
        <f t="shared" si="42"/>
        <v>0.62913328066809637</v>
      </c>
      <c r="F99" s="6">
        <f t="shared" si="42"/>
        <v>0.37205836209601517</v>
      </c>
      <c r="G99" s="6">
        <f t="shared" si="42"/>
        <v>0.68921775898520099</v>
      </c>
      <c r="H99" s="6">
        <f t="shared" si="42"/>
        <v>0.16388467374810706</v>
      </c>
      <c r="I99" s="6">
        <f t="shared" si="41"/>
        <v>0.45103731272990544</v>
      </c>
    </row>
    <row r="100" spans="2:9" x14ac:dyDescent="0.25">
      <c r="B100" s="1" t="s">
        <v>11</v>
      </c>
      <c r="C100" s="6">
        <f t="shared" si="42"/>
        <v>0.77569485126602844</v>
      </c>
      <c r="D100" s="6">
        <f t="shared" si="42"/>
        <v>0.57075224654060341</v>
      </c>
      <c r="E100" s="6">
        <f t="shared" si="42"/>
        <v>0.93026453832231959</v>
      </c>
      <c r="F100" s="6">
        <f t="shared" si="42"/>
        <v>0.96469453450940723</v>
      </c>
      <c r="G100" s="6">
        <f t="shared" si="42"/>
        <v>0.52818886539816778</v>
      </c>
      <c r="H100" s="6">
        <f t="shared" si="42"/>
        <v>0.59967402911257439</v>
      </c>
      <c r="I100" s="6">
        <f t="shared" si="41"/>
        <v>0.7291168756660068</v>
      </c>
    </row>
    <row r="101" spans="2:9" x14ac:dyDescent="0.25">
      <c r="B101" s="1" t="s">
        <v>16</v>
      </c>
      <c r="C101" s="6">
        <f t="shared" si="42"/>
        <v>0.43321616871704727</v>
      </c>
      <c r="D101" s="6">
        <f t="shared" si="42"/>
        <v>0.77427878367841985</v>
      </c>
      <c r="E101" s="6">
        <f t="shared" si="42"/>
        <v>0.69952601286536553</v>
      </c>
      <c r="F101" s="6">
        <f t="shared" si="42"/>
        <v>0.72411358644493273</v>
      </c>
      <c r="G101" s="6">
        <f t="shared" si="42"/>
        <v>0.53699788583509522</v>
      </c>
      <c r="H101" s="6">
        <f t="shared" si="42"/>
        <v>0.26403641881639195</v>
      </c>
      <c r="I101" s="6">
        <f t="shared" si="41"/>
        <v>0.59544127203016517</v>
      </c>
    </row>
    <row r="102" spans="2:9" x14ac:dyDescent="0.25">
      <c r="B102" s="1" t="s">
        <v>13</v>
      </c>
      <c r="C102" s="6">
        <f t="shared" si="42"/>
        <v>0.33860574106619801</v>
      </c>
      <c r="D102" s="6">
        <f t="shared" si="42"/>
        <v>0.24904901041953806</v>
      </c>
      <c r="E102" s="6">
        <f t="shared" si="42"/>
        <v>0.35196366098634502</v>
      </c>
      <c r="F102" s="6">
        <f t="shared" si="42"/>
        <v>0.53475054910574193</v>
      </c>
      <c r="G102" s="6">
        <f t="shared" si="42"/>
        <v>0.13847780126849904</v>
      </c>
      <c r="H102" s="6">
        <f t="shared" si="42"/>
        <v>0.6009104704097139</v>
      </c>
      <c r="I102" s="6">
        <f t="shared" si="41"/>
        <v>0.34448497441695225</v>
      </c>
    </row>
    <row r="103" spans="2:9" x14ac:dyDescent="0.25">
      <c r="B103" s="1" t="s">
        <v>44</v>
      </c>
      <c r="C103" s="6">
        <f t="shared" si="42"/>
        <v>8.9630931458699242E-2</v>
      </c>
      <c r="D103" s="6">
        <f t="shared" si="42"/>
        <v>5.6412342083570814E-2</v>
      </c>
      <c r="E103" s="6">
        <f t="shared" si="42"/>
        <v>0</v>
      </c>
      <c r="F103" s="6">
        <f t="shared" si="42"/>
        <v>0.30404769375588331</v>
      </c>
      <c r="G103" s="6">
        <f t="shared" si="42"/>
        <v>0.20613107822410157</v>
      </c>
      <c r="H103" s="6">
        <f t="shared" si="42"/>
        <v>0.27921092564492006</v>
      </c>
      <c r="I103" s="6">
        <f t="shared" si="41"/>
        <v>0.13677801746797191</v>
      </c>
    </row>
    <row r="104" spans="2:9" x14ac:dyDescent="0.25">
      <c r="B104" s="1" t="s">
        <v>55</v>
      </c>
      <c r="C104" s="6">
        <f t="shared" si="42"/>
        <v>0.61247803163444625</v>
      </c>
      <c r="D104" s="6">
        <f t="shared" si="42"/>
        <v>0.17834500248084251</v>
      </c>
      <c r="E104" s="6">
        <f t="shared" si="42"/>
        <v>0.44523755783771601</v>
      </c>
      <c r="F104" s="6">
        <f t="shared" si="42"/>
        <v>0.38539378726074675</v>
      </c>
      <c r="G104" s="6">
        <f t="shared" si="42"/>
        <v>0.71775898520084358</v>
      </c>
      <c r="H104" s="6">
        <f t="shared" si="42"/>
        <v>0.54628224582701279</v>
      </c>
      <c r="I104" s="6">
        <f t="shared" si="41"/>
        <v>0.46630739660620157</v>
      </c>
    </row>
    <row r="105" spans="2:9" x14ac:dyDescent="0.25">
      <c r="B105" s="1" t="s">
        <v>42</v>
      </c>
      <c r="C105" s="6">
        <f t="shared" si="42"/>
        <v>0</v>
      </c>
      <c r="D105" s="6">
        <f t="shared" si="42"/>
        <v>0.37582861086133712</v>
      </c>
      <c r="E105" s="6">
        <f t="shared" si="42"/>
        <v>4.8527254260241771E-2</v>
      </c>
      <c r="F105" s="6">
        <f t="shared" si="42"/>
        <v>0.23470348289927503</v>
      </c>
      <c r="G105" s="6">
        <f t="shared" si="42"/>
        <v>2.8541226215642208E-2</v>
      </c>
      <c r="H105" s="6">
        <f t="shared" si="42"/>
        <v>0</v>
      </c>
      <c r="I105" s="6">
        <f t="shared" si="41"/>
        <v>0.13006658083543113</v>
      </c>
    </row>
    <row r="106" spans="2:9" x14ac:dyDescent="0.25">
      <c r="B106" s="1" t="s">
        <v>48</v>
      </c>
      <c r="C106" s="6">
        <f t="shared" si="42"/>
        <v>0.56590509666080824</v>
      </c>
      <c r="D106" s="6">
        <f t="shared" si="42"/>
        <v>0.63780896783008356</v>
      </c>
      <c r="E106" s="6">
        <f t="shared" si="42"/>
        <v>0.51367857830413544</v>
      </c>
      <c r="F106" s="6">
        <f t="shared" si="42"/>
        <v>0.72278004392845951</v>
      </c>
      <c r="G106" s="6">
        <f t="shared" si="42"/>
        <v>0.47232931227459263</v>
      </c>
      <c r="H106" s="6">
        <f t="shared" si="42"/>
        <v>0.54646076943676047</v>
      </c>
      <c r="I106" s="6">
        <f t="shared" si="41"/>
        <v>0.58034007178514679</v>
      </c>
    </row>
    <row r="107" spans="2:9" x14ac:dyDescent="0.25">
      <c r="B107" s="1" t="s">
        <v>56</v>
      </c>
      <c r="C107" s="6">
        <f t="shared" ref="C107:H116" si="43">(C63-C$76)/(C$75-C$76)</f>
        <v>0.35212151644489048</v>
      </c>
      <c r="D107" s="6">
        <f t="shared" si="43"/>
        <v>0.18604261624836171</v>
      </c>
      <c r="E107" s="6">
        <f t="shared" si="43"/>
        <v>0.35359399938736397</v>
      </c>
      <c r="F107" s="6">
        <f t="shared" si="43"/>
        <v>0.35472230938186394</v>
      </c>
      <c r="G107" s="6">
        <f t="shared" si="43"/>
        <v>0.20431893687707633</v>
      </c>
      <c r="H107" s="6">
        <f t="shared" si="43"/>
        <v>1</v>
      </c>
      <c r="I107" s="6">
        <f t="shared" si="41"/>
        <v>0.35489659060510448</v>
      </c>
    </row>
    <row r="108" spans="2:9" x14ac:dyDescent="0.25">
      <c r="B108" s="1" t="s">
        <v>57</v>
      </c>
      <c r="C108" s="6">
        <f t="shared" si="43"/>
        <v>0.31546572934973621</v>
      </c>
      <c r="D108" s="6">
        <f t="shared" si="43"/>
        <v>0</v>
      </c>
      <c r="E108" s="6">
        <f t="shared" si="43"/>
        <v>0.18173323950954995</v>
      </c>
      <c r="F108" s="6">
        <f t="shared" si="43"/>
        <v>0.22795732663947277</v>
      </c>
      <c r="G108" s="6">
        <f t="shared" si="43"/>
        <v>0.33646312647680632</v>
      </c>
      <c r="H108" s="6">
        <f t="shared" si="43"/>
        <v>0.74658573596358258</v>
      </c>
      <c r="I108" s="6">
        <f t="shared" si="41"/>
        <v>0.25590740628255559</v>
      </c>
    </row>
    <row r="109" spans="2:9" x14ac:dyDescent="0.25">
      <c r="B109" s="1" t="s">
        <v>53</v>
      </c>
      <c r="C109" s="6">
        <f t="shared" si="43"/>
        <v>0.3983596953719975</v>
      </c>
      <c r="D109" s="6">
        <f t="shared" si="43"/>
        <v>0.35810095486735666</v>
      </c>
      <c r="E109" s="6">
        <f t="shared" si="43"/>
        <v>0.53913215212729948</v>
      </c>
      <c r="F109" s="6">
        <f t="shared" si="43"/>
        <v>0.5680891120175714</v>
      </c>
      <c r="G109" s="6">
        <f t="shared" si="43"/>
        <v>0.56448202959830873</v>
      </c>
      <c r="H109" s="6">
        <f t="shared" si="43"/>
        <v>0.23823975720789484</v>
      </c>
      <c r="I109" s="6">
        <f t="shared" si="41"/>
        <v>0.44921979342580326</v>
      </c>
    </row>
    <row r="110" spans="2:9" x14ac:dyDescent="0.25">
      <c r="B110" s="1" t="s">
        <v>45</v>
      </c>
      <c r="C110" s="6">
        <f t="shared" si="43"/>
        <v>0.33362624487404791</v>
      </c>
      <c r="D110" s="6">
        <f t="shared" si="43"/>
        <v>0.13875075803517273</v>
      </c>
      <c r="E110" s="6">
        <f t="shared" si="43"/>
        <v>0.37820223451077783</v>
      </c>
      <c r="F110" s="6">
        <f t="shared" si="43"/>
        <v>0.2747097583934735</v>
      </c>
      <c r="G110" s="6">
        <f t="shared" si="43"/>
        <v>0.21775898520084544</v>
      </c>
      <c r="H110" s="6">
        <f t="shared" si="43"/>
        <v>0.92564491654021319</v>
      </c>
      <c r="I110" s="6">
        <f t="shared" si="41"/>
        <v>0.32750038438525136</v>
      </c>
    </row>
    <row r="111" spans="2:9" x14ac:dyDescent="0.25">
      <c r="B111" s="1" t="s">
        <v>52</v>
      </c>
      <c r="C111" s="6">
        <f t="shared" si="43"/>
        <v>0.14550087873462192</v>
      </c>
      <c r="D111" s="6">
        <f t="shared" si="43"/>
        <v>0.45811038706400931</v>
      </c>
      <c r="E111" s="6">
        <f t="shared" si="43"/>
        <v>0.30807753075273714</v>
      </c>
      <c r="F111" s="6">
        <f t="shared" si="43"/>
        <v>0.41558899995517523</v>
      </c>
      <c r="G111" s="6">
        <f t="shared" si="43"/>
        <v>0.18302627604953187</v>
      </c>
      <c r="H111" s="6">
        <f t="shared" si="43"/>
        <v>0.57424669412530061</v>
      </c>
      <c r="I111" s="6">
        <f t="shared" si="41"/>
        <v>0.32793885845068527</v>
      </c>
    </row>
    <row r="112" spans="2:9" x14ac:dyDescent="0.25">
      <c r="B112" s="1" t="s">
        <v>51</v>
      </c>
      <c r="C112" s="6">
        <f t="shared" si="43"/>
        <v>0.21172817809021666</v>
      </c>
      <c r="D112" s="6">
        <f t="shared" si="43"/>
        <v>0.30332500110931976</v>
      </c>
      <c r="E112" s="6">
        <f t="shared" si="43"/>
        <v>0.34742128427942698</v>
      </c>
      <c r="F112" s="6">
        <f t="shared" si="43"/>
        <v>0.30785781523152089</v>
      </c>
      <c r="G112" s="6">
        <f t="shared" si="43"/>
        <v>0</v>
      </c>
      <c r="H112" s="6">
        <f t="shared" si="43"/>
        <v>0.71840450899631647</v>
      </c>
      <c r="I112" s="6">
        <f t="shared" si="41"/>
        <v>0.28327696254793744</v>
      </c>
    </row>
    <row r="113" spans="2:9" x14ac:dyDescent="0.25">
      <c r="B113" s="1" t="s">
        <v>50</v>
      </c>
      <c r="C113" s="6">
        <f t="shared" si="43"/>
        <v>0.36878148799062671</v>
      </c>
      <c r="D113" s="6">
        <f t="shared" si="43"/>
        <v>0.26075525939389016</v>
      </c>
      <c r="E113" s="6">
        <f t="shared" si="43"/>
        <v>0.51200082222258081</v>
      </c>
      <c r="F113" s="6">
        <f t="shared" si="43"/>
        <v>0.80517392083912342</v>
      </c>
      <c r="G113" s="6">
        <f t="shared" si="43"/>
        <v>0.41694352159468451</v>
      </c>
      <c r="H113" s="6">
        <f t="shared" si="43"/>
        <v>0.57771515282896346</v>
      </c>
      <c r="I113" s="6">
        <f t="shared" si="41"/>
        <v>0.4623216993192486</v>
      </c>
    </row>
    <row r="114" spans="2:9" x14ac:dyDescent="0.25">
      <c r="B114" s="1" t="s">
        <v>47</v>
      </c>
      <c r="C114" s="6">
        <f t="shared" si="43"/>
        <v>0.6563971880492091</v>
      </c>
      <c r="D114" s="6">
        <f t="shared" si="43"/>
        <v>0.81494069696926985</v>
      </c>
      <c r="E114" s="6">
        <f t="shared" si="43"/>
        <v>0.3970704408611434</v>
      </c>
      <c r="F114" s="6">
        <f t="shared" si="43"/>
        <v>0.72874176341386898</v>
      </c>
      <c r="G114" s="6">
        <f t="shared" si="43"/>
        <v>0.5243128964059196</v>
      </c>
      <c r="H114" s="6">
        <f t="shared" si="43"/>
        <v>0.49218959207355401</v>
      </c>
      <c r="I114" s="6">
        <f t="shared" si="41"/>
        <v>0.62333132793196644</v>
      </c>
    </row>
    <row r="115" spans="2:9" x14ac:dyDescent="0.25">
      <c r="B115" s="1" t="s">
        <v>46</v>
      </c>
      <c r="C115" s="6">
        <f t="shared" si="43"/>
        <v>0.63747510251903905</v>
      </c>
      <c r="D115" s="6">
        <f t="shared" si="43"/>
        <v>0.28298471258021579</v>
      </c>
      <c r="E115" s="6">
        <f t="shared" si="43"/>
        <v>0.57785299539068546</v>
      </c>
      <c r="F115" s="6">
        <f t="shared" si="43"/>
        <v>0.82860056479447763</v>
      </c>
      <c r="G115" s="6">
        <f t="shared" si="43"/>
        <v>0.71797143804667773</v>
      </c>
      <c r="H115" s="6">
        <f t="shared" si="43"/>
        <v>0.72213543991193019</v>
      </c>
      <c r="I115" s="6">
        <f t="shared" si="41"/>
        <v>0.60021219990771046</v>
      </c>
    </row>
    <row r="116" spans="2:9" x14ac:dyDescent="0.25">
      <c r="B116" s="1" t="s">
        <v>54</v>
      </c>
      <c r="C116" s="6">
        <f t="shared" si="43"/>
        <v>0.53718804920913854</v>
      </c>
      <c r="D116" s="6">
        <f t="shared" si="43"/>
        <v>0.35324439053972101</v>
      </c>
      <c r="E116" s="6">
        <f t="shared" si="43"/>
        <v>0.52017432636072192</v>
      </c>
      <c r="F116" s="6">
        <f t="shared" si="43"/>
        <v>0.46344524631314737</v>
      </c>
      <c r="G116" s="6">
        <f t="shared" si="43"/>
        <v>0.47705509265016799</v>
      </c>
      <c r="H116" s="6">
        <f t="shared" si="43"/>
        <v>0.39043113451754335</v>
      </c>
      <c r="I116" s="6">
        <f t="shared" si="41"/>
        <v>0.45963549134501513</v>
      </c>
    </row>
    <row r="117" spans="2:9" x14ac:dyDescent="0.25">
      <c r="B117" s="1" t="s">
        <v>49</v>
      </c>
      <c r="C117" s="6">
        <f t="shared" ref="C117:H118" si="44">(C73-C$76)/(C$75-C$76)</f>
        <v>0.39338019917984751</v>
      </c>
      <c r="D117" s="6">
        <f t="shared" si="44"/>
        <v>0.73643617944929918</v>
      </c>
      <c r="E117" s="6">
        <f t="shared" si="44"/>
        <v>0.38584477917112031</v>
      </c>
      <c r="F117" s="6">
        <f t="shared" si="44"/>
        <v>0.58566049576404178</v>
      </c>
      <c r="G117" s="6">
        <f t="shared" si="44"/>
        <v>0.41916428304937209</v>
      </c>
      <c r="H117" s="6">
        <f t="shared" si="44"/>
        <v>0.50745336070695657</v>
      </c>
      <c r="I117" s="6">
        <f t="shared" si="41"/>
        <v>0.51114542658006734</v>
      </c>
    </row>
    <row r="118" spans="2:9" x14ac:dyDescent="0.25">
      <c r="B118" s="1" t="s">
        <v>43</v>
      </c>
      <c r="C118" s="6">
        <f t="shared" si="44"/>
        <v>0.27984768599882831</v>
      </c>
      <c r="D118" s="6">
        <f t="shared" si="44"/>
        <v>0.26347706744119254</v>
      </c>
      <c r="E118" s="6">
        <f t="shared" si="44"/>
        <v>0.36866606477824221</v>
      </c>
      <c r="F118" s="6">
        <f t="shared" si="44"/>
        <v>0.65877000313774758</v>
      </c>
      <c r="G118" s="6">
        <f t="shared" si="44"/>
        <v>9.6194503171247531E-2</v>
      </c>
      <c r="H118" s="6">
        <f t="shared" si="44"/>
        <v>0.19271623672231047</v>
      </c>
      <c r="I118" s="6">
        <f t="shared" si="41"/>
        <v>0.31109481783481541</v>
      </c>
    </row>
    <row r="123" spans="2:9" x14ac:dyDescent="0.25">
      <c r="B123" s="1" t="s">
        <v>30</v>
      </c>
      <c r="C123" s="1" t="s">
        <v>29</v>
      </c>
    </row>
    <row r="124" spans="2:9" x14ac:dyDescent="0.25">
      <c r="B124" s="14" t="s">
        <v>24</v>
      </c>
      <c r="C124" s="11">
        <v>0.76555194886113842</v>
      </c>
    </row>
    <row r="125" spans="2:9" x14ac:dyDescent="0.25">
      <c r="B125" s="14" t="s">
        <v>6</v>
      </c>
      <c r="C125" s="11">
        <v>0.73688479272495444</v>
      </c>
    </row>
    <row r="126" spans="2:9" x14ac:dyDescent="0.25">
      <c r="B126" s="14" t="s">
        <v>11</v>
      </c>
      <c r="C126" s="11">
        <v>0.7291168756660068</v>
      </c>
    </row>
    <row r="127" spans="2:9" x14ac:dyDescent="0.25">
      <c r="B127" s="14" t="s">
        <v>14</v>
      </c>
      <c r="C127" s="11">
        <v>0.71488056140277523</v>
      </c>
    </row>
    <row r="128" spans="2:9" x14ac:dyDescent="0.25">
      <c r="B128" s="14" t="s">
        <v>47</v>
      </c>
      <c r="C128" s="11">
        <v>0.62333132793196644</v>
      </c>
    </row>
    <row r="129" spans="2:3" x14ac:dyDescent="0.25">
      <c r="B129" s="14" t="s">
        <v>46</v>
      </c>
      <c r="C129" s="15">
        <v>0.60021219990771046</v>
      </c>
    </row>
    <row r="130" spans="2:3" x14ac:dyDescent="0.25">
      <c r="B130" s="14" t="s">
        <v>17</v>
      </c>
      <c r="C130" s="15">
        <v>0.59848621360685195</v>
      </c>
    </row>
    <row r="131" spans="2:3" x14ac:dyDescent="0.25">
      <c r="B131" s="14" t="s">
        <v>16</v>
      </c>
      <c r="C131" s="15">
        <v>0.59544127203016517</v>
      </c>
    </row>
    <row r="132" spans="2:3" x14ac:dyDescent="0.25">
      <c r="B132" s="14" t="s">
        <v>48</v>
      </c>
      <c r="C132" s="15">
        <v>0.58034007178514679</v>
      </c>
    </row>
    <row r="133" spans="2:3" x14ac:dyDescent="0.25">
      <c r="B133" s="14" t="s">
        <v>5</v>
      </c>
      <c r="C133" s="15">
        <v>0.57175493653632892</v>
      </c>
    </row>
    <row r="134" spans="2:3" x14ac:dyDescent="0.25">
      <c r="B134" s="14" t="s">
        <v>49</v>
      </c>
      <c r="C134" s="15">
        <v>0.51114542658006734</v>
      </c>
    </row>
    <row r="135" spans="2:3" x14ac:dyDescent="0.25">
      <c r="B135" s="14" t="s">
        <v>7</v>
      </c>
      <c r="C135" s="15">
        <v>0.49459201504248385</v>
      </c>
    </row>
    <row r="136" spans="2:3" x14ac:dyDescent="0.25">
      <c r="B136" s="14" t="s">
        <v>12</v>
      </c>
      <c r="C136" s="15">
        <v>0.4810140165364713</v>
      </c>
    </row>
    <row r="137" spans="2:3" x14ac:dyDescent="0.25">
      <c r="B137" s="14" t="s">
        <v>55</v>
      </c>
      <c r="C137" s="15">
        <v>0.46630739660620157</v>
      </c>
    </row>
    <row r="138" spans="2:3" x14ac:dyDescent="0.25">
      <c r="B138" s="14" t="s">
        <v>50</v>
      </c>
      <c r="C138" s="15">
        <v>0.4623216993192486</v>
      </c>
    </row>
    <row r="139" spans="2:3" x14ac:dyDescent="0.25">
      <c r="B139" s="14" t="s">
        <v>54</v>
      </c>
      <c r="C139" s="15">
        <v>0.45963549134501513</v>
      </c>
    </row>
    <row r="140" spans="2:3" x14ac:dyDescent="0.25">
      <c r="B140" s="14" t="s">
        <v>10</v>
      </c>
      <c r="C140" s="13">
        <v>0.45103731272990544</v>
      </c>
    </row>
    <row r="141" spans="2:3" x14ac:dyDescent="0.25">
      <c r="B141" s="14" t="s">
        <v>53</v>
      </c>
      <c r="C141" s="13">
        <v>0.44921979342580326</v>
      </c>
    </row>
    <row r="142" spans="2:3" x14ac:dyDescent="0.25">
      <c r="B142" s="14" t="s">
        <v>8</v>
      </c>
      <c r="C142" s="13">
        <v>0.44531462826587076</v>
      </c>
    </row>
    <row r="143" spans="2:3" x14ac:dyDescent="0.25">
      <c r="B143" s="14" t="s">
        <v>9</v>
      </c>
      <c r="C143" s="13">
        <v>0.43345557633017484</v>
      </c>
    </row>
    <row r="144" spans="2:3" x14ac:dyDescent="0.25">
      <c r="B144" s="14" t="s">
        <v>18</v>
      </c>
      <c r="C144" s="13">
        <v>0.36184255661384473</v>
      </c>
    </row>
    <row r="145" spans="2:3" x14ac:dyDescent="0.25">
      <c r="B145" s="14" t="s">
        <v>15</v>
      </c>
      <c r="C145" s="13">
        <v>0.35522742544171748</v>
      </c>
    </row>
    <row r="146" spans="2:3" x14ac:dyDescent="0.25">
      <c r="B146" s="14" t="s">
        <v>56</v>
      </c>
      <c r="C146" s="13">
        <v>0.35489659060510448</v>
      </c>
    </row>
    <row r="147" spans="2:3" x14ac:dyDescent="0.25">
      <c r="B147" s="14" t="s">
        <v>13</v>
      </c>
      <c r="C147" s="13">
        <v>0.34448497441695225</v>
      </c>
    </row>
    <row r="148" spans="2:3" x14ac:dyDescent="0.25">
      <c r="B148" s="14" t="s">
        <v>52</v>
      </c>
      <c r="C148" s="13">
        <v>0.32793885845068527</v>
      </c>
    </row>
    <row r="149" spans="2:3" x14ac:dyDescent="0.25">
      <c r="B149" s="14" t="s">
        <v>45</v>
      </c>
      <c r="C149" s="13">
        <v>0.32750038438525136</v>
      </c>
    </row>
    <row r="150" spans="2:3" x14ac:dyDescent="0.25">
      <c r="B150" s="14" t="s">
        <v>43</v>
      </c>
      <c r="C150" s="13">
        <v>0.31109481783481541</v>
      </c>
    </row>
    <row r="151" spans="2:3" x14ac:dyDescent="0.25">
      <c r="B151" s="14" t="s">
        <v>51</v>
      </c>
      <c r="C151" s="2">
        <v>0.28327696254793744</v>
      </c>
    </row>
    <row r="152" spans="2:3" x14ac:dyDescent="0.25">
      <c r="B152" s="14" t="s">
        <v>57</v>
      </c>
      <c r="C152" s="2">
        <v>0.25590740628255559</v>
      </c>
    </row>
    <row r="153" spans="2:3" x14ac:dyDescent="0.25">
      <c r="B153" s="14" t="s">
        <v>4</v>
      </c>
      <c r="C153" s="2">
        <v>0.2402623953172528</v>
      </c>
    </row>
    <row r="154" spans="2:3" x14ac:dyDescent="0.25">
      <c r="B154" s="14" t="s">
        <v>44</v>
      </c>
      <c r="C154" s="2">
        <v>0.13677801746797191</v>
      </c>
    </row>
    <row r="155" spans="2:3" x14ac:dyDescent="0.25">
      <c r="B155" s="14" t="s">
        <v>42</v>
      </c>
      <c r="C155" s="2">
        <v>0.13006658083543113</v>
      </c>
    </row>
    <row r="157" spans="2:3" x14ac:dyDescent="0.25">
      <c r="B157" s="1" t="s">
        <v>26</v>
      </c>
      <c r="C157" s="1">
        <f>AVERAGE(C124:C155)</f>
        <v>0.45622876646355626</v>
      </c>
    </row>
    <row r="158" spans="2:3" x14ac:dyDescent="0.25">
      <c r="B158" s="1" t="s">
        <v>27</v>
      </c>
      <c r="C158" s="1">
        <f>_xlfn.STDEV.S(C124:C155)</f>
        <v>0.16654710643394108</v>
      </c>
    </row>
    <row r="159" spans="2:3" x14ac:dyDescent="0.25">
      <c r="B159" s="1" t="s">
        <v>31</v>
      </c>
      <c r="C159" s="1">
        <f>C157+C158</f>
        <v>0.62277587289749736</v>
      </c>
    </row>
    <row r="160" spans="2:3" x14ac:dyDescent="0.25">
      <c r="B160" s="1" t="s">
        <v>32</v>
      </c>
      <c r="C160" s="1">
        <f>C157-C158</f>
        <v>0.28968166002961515</v>
      </c>
    </row>
    <row r="162" spans="2:6" x14ac:dyDescent="0.25">
      <c r="B162" s="11" t="s">
        <v>68</v>
      </c>
    </row>
    <row r="163" spans="2:6" x14ac:dyDescent="0.25">
      <c r="B163" s="12" t="s">
        <v>69</v>
      </c>
    </row>
    <row r="164" spans="2:6" x14ac:dyDescent="0.25">
      <c r="B164" s="13" t="s">
        <v>70</v>
      </c>
    </row>
    <row r="165" spans="2:6" ht="15" customHeight="1" x14ac:dyDescent="0.25">
      <c r="B165" s="2" t="s">
        <v>71</v>
      </c>
    </row>
    <row r="166" spans="2:6" ht="15" customHeight="1" x14ac:dyDescent="0.25"/>
    <row r="167" spans="2:6" ht="15" customHeight="1" x14ac:dyDescent="0.25">
      <c r="D167" s="57" t="s">
        <v>72</v>
      </c>
      <c r="E167" s="57"/>
      <c r="F167" s="57"/>
    </row>
    <row r="168" spans="2:6" ht="15" customHeight="1" x14ac:dyDescent="0.25">
      <c r="D168" s="57"/>
      <c r="E168" s="57"/>
      <c r="F168" s="57"/>
    </row>
    <row r="169" spans="2:6" ht="15" customHeight="1" x14ac:dyDescent="0.25">
      <c r="D169" s="57"/>
      <c r="E169" s="57"/>
      <c r="F169" s="57"/>
    </row>
    <row r="170" spans="2:6" x14ac:dyDescent="0.25">
      <c r="D170" s="57"/>
      <c r="E170" s="57"/>
      <c r="F170" s="57"/>
    </row>
    <row r="171" spans="2:6" x14ac:dyDescent="0.25">
      <c r="D171" s="57"/>
      <c r="E171" s="57"/>
      <c r="F171" s="57"/>
    </row>
    <row r="175" spans="2:6" x14ac:dyDescent="0.25">
      <c r="B175" s="27" t="s">
        <v>214</v>
      </c>
    </row>
    <row r="177" spans="2:8" x14ac:dyDescent="0.25">
      <c r="D177" s="58" t="s">
        <v>62</v>
      </c>
      <c r="E177" s="58"/>
      <c r="F177" s="58"/>
    </row>
    <row r="178" spans="2:8" x14ac:dyDescent="0.25">
      <c r="B178" s="1" t="s">
        <v>30</v>
      </c>
      <c r="C178" s="1" t="s">
        <v>0</v>
      </c>
      <c r="D178" s="1" t="s">
        <v>33</v>
      </c>
      <c r="E178" s="1" t="s">
        <v>34</v>
      </c>
      <c r="F178" s="1" t="s">
        <v>41</v>
      </c>
      <c r="G178" s="1" t="s">
        <v>36</v>
      </c>
      <c r="H178" s="1" t="s">
        <v>37</v>
      </c>
    </row>
    <row r="179" spans="2:8" x14ac:dyDescent="0.25">
      <c r="B179" s="1" t="s">
        <v>4</v>
      </c>
      <c r="C179" s="1">
        <v>1.4912280701754366</v>
      </c>
      <c r="D179" s="1">
        <v>0.844444444444445</v>
      </c>
      <c r="E179" s="1">
        <v>446.06140350877195</v>
      </c>
      <c r="F179" s="1">
        <v>9</v>
      </c>
      <c r="G179" s="1">
        <v>12.605263157894738</v>
      </c>
      <c r="H179" s="1">
        <v>13.859649122807019</v>
      </c>
    </row>
    <row r="180" spans="2:8" x14ac:dyDescent="0.25">
      <c r="B180" s="1" t="s">
        <v>24</v>
      </c>
      <c r="C180" s="1">
        <v>2.6274509803921569</v>
      </c>
      <c r="D180" s="1">
        <v>1.569230769230769</v>
      </c>
      <c r="E180" s="1">
        <v>499.71568627450978</v>
      </c>
      <c r="F180" s="1">
        <v>11.509803921568627</v>
      </c>
      <c r="G180" s="1">
        <v>18.323529411764707</v>
      </c>
      <c r="H180" s="1">
        <v>15.323529411764705</v>
      </c>
    </row>
    <row r="181" spans="2:8" x14ac:dyDescent="0.25">
      <c r="B181" s="1" t="s">
        <v>18</v>
      </c>
      <c r="C181" s="1">
        <v>1.6052631578947369</v>
      </c>
      <c r="D181" s="1">
        <v>1.2</v>
      </c>
      <c r="E181" s="1">
        <v>398.4912280701754</v>
      </c>
      <c r="F181" s="1">
        <v>9.692982456140351</v>
      </c>
      <c r="G181" s="1">
        <v>11.842105263157896</v>
      </c>
      <c r="H181" s="1">
        <v>16.807017543859647</v>
      </c>
    </row>
    <row r="182" spans="2:8" x14ac:dyDescent="0.25">
      <c r="B182" s="1" t="s">
        <v>5</v>
      </c>
      <c r="C182" s="1">
        <v>2.0964912280701755</v>
      </c>
      <c r="D182" s="1">
        <v>1</v>
      </c>
      <c r="E182" s="1">
        <v>626.65789473684208</v>
      </c>
      <c r="F182" s="1">
        <v>13.254385964912281</v>
      </c>
      <c r="G182" s="1">
        <v>13.807017543859649</v>
      </c>
      <c r="H182" s="1">
        <v>14.228070175438596</v>
      </c>
    </row>
    <row r="183" spans="2:8" x14ac:dyDescent="0.25">
      <c r="B183" s="1" t="s">
        <v>6</v>
      </c>
      <c r="C183" s="1">
        <v>2.9019607843137258</v>
      </c>
      <c r="D183" s="1">
        <v>0.90265486725663735</v>
      </c>
      <c r="E183" s="1">
        <v>578.73529411764707</v>
      </c>
      <c r="F183" s="1">
        <v>13.823529411764705</v>
      </c>
      <c r="G183" s="1">
        <v>18.127450980392158</v>
      </c>
      <c r="H183" s="1">
        <v>15.421568627450981</v>
      </c>
    </row>
    <row r="184" spans="2:8" x14ac:dyDescent="0.25">
      <c r="B184" s="1" t="s">
        <v>7</v>
      </c>
      <c r="C184" s="1">
        <v>2.392156862745098</v>
      </c>
      <c r="D184" s="1">
        <v>0.73381294964028787</v>
      </c>
      <c r="E184" s="1">
        <v>557.08823529411757</v>
      </c>
      <c r="F184" s="1">
        <v>11.96078431372549</v>
      </c>
      <c r="G184" s="1">
        <v>13.450980392156863</v>
      </c>
      <c r="H184" s="1">
        <v>15.549019607843137</v>
      </c>
    </row>
    <row r="185" spans="2:8" x14ac:dyDescent="0.25">
      <c r="B185" s="1" t="s">
        <v>12</v>
      </c>
      <c r="C185" s="1">
        <v>1.7807017543859649</v>
      </c>
      <c r="D185" s="1">
        <v>0.92682926829268308</v>
      </c>
      <c r="E185" s="1">
        <v>562.42982456140351</v>
      </c>
      <c r="F185" s="1">
        <v>10.377192982456142</v>
      </c>
      <c r="G185" s="1">
        <v>15.324561403508772</v>
      </c>
      <c r="H185" s="1">
        <v>16.412280701754383</v>
      </c>
    </row>
    <row r="186" spans="2:8" x14ac:dyDescent="0.25">
      <c r="B186" s="1" t="s">
        <v>9</v>
      </c>
      <c r="C186" s="1">
        <v>2.2280701754385963</v>
      </c>
      <c r="D186" s="1">
        <v>1.1067961165048545</v>
      </c>
      <c r="E186" s="1">
        <v>473.53508771929825</v>
      </c>
      <c r="F186" s="1">
        <v>7.2456140350877192</v>
      </c>
      <c r="G186" s="1">
        <v>15.93859649122807</v>
      </c>
      <c r="H186" s="1">
        <v>14.192982456140351</v>
      </c>
    </row>
    <row r="187" spans="2:8" x14ac:dyDescent="0.25">
      <c r="B187" s="1" t="s">
        <v>17</v>
      </c>
      <c r="C187" s="1">
        <v>2.1228070175438596</v>
      </c>
      <c r="D187" s="1">
        <v>1.1287128712871288</v>
      </c>
      <c r="E187" s="1">
        <v>564.63157894736844</v>
      </c>
      <c r="F187" s="1">
        <v>9.9736842105263168</v>
      </c>
      <c r="G187" s="1">
        <v>19.114035087719298</v>
      </c>
      <c r="H187" s="1">
        <v>14.298245614035089</v>
      </c>
    </row>
    <row r="188" spans="2:8" x14ac:dyDescent="0.25">
      <c r="B188" s="1" t="s">
        <v>14</v>
      </c>
      <c r="C188" s="1">
        <v>2.4912280701754383</v>
      </c>
      <c r="D188" s="1">
        <v>1.2258064516129032</v>
      </c>
      <c r="E188" s="1">
        <v>638.43859649122805</v>
      </c>
      <c r="F188" s="1">
        <v>12.254385964912281</v>
      </c>
      <c r="G188" s="1">
        <v>17.798245614035086</v>
      </c>
      <c r="H188" s="1">
        <v>13.245614035087719</v>
      </c>
    </row>
    <row r="189" spans="2:8" x14ac:dyDescent="0.25">
      <c r="B189" s="1" t="s">
        <v>15</v>
      </c>
      <c r="C189" s="1">
        <v>1.7192982456140351</v>
      </c>
      <c r="D189" s="1">
        <v>0.83211678832116787</v>
      </c>
      <c r="E189" s="1">
        <v>466.98245614035085</v>
      </c>
      <c r="F189" s="1">
        <v>10.780701754385964</v>
      </c>
      <c r="G189" s="1">
        <v>13.578947368421053</v>
      </c>
      <c r="H189" s="1">
        <v>15.043859649122808</v>
      </c>
    </row>
    <row r="190" spans="2:8" x14ac:dyDescent="0.25">
      <c r="B190" s="1" t="s">
        <v>8</v>
      </c>
      <c r="C190" s="1">
        <v>1.8157894736842106</v>
      </c>
      <c r="D190" s="1">
        <v>0.96610169491525411</v>
      </c>
      <c r="E190" s="1">
        <v>427</v>
      </c>
      <c r="F190" s="1">
        <v>11.166666666666666</v>
      </c>
      <c r="G190" s="1">
        <v>15.254385964912281</v>
      </c>
      <c r="H190" s="1">
        <v>16.710526315789476</v>
      </c>
    </row>
    <row r="191" spans="2:8" x14ac:dyDescent="0.25">
      <c r="B191" s="1" t="s">
        <v>10</v>
      </c>
      <c r="C191" s="1">
        <v>1.9385964912280702</v>
      </c>
      <c r="D191" s="1">
        <v>0.93442622950819676</v>
      </c>
      <c r="E191" s="1">
        <v>523.13157894736844</v>
      </c>
      <c r="F191" s="1">
        <v>9.692982456140351</v>
      </c>
      <c r="G191" s="1">
        <v>16.535087719298247</v>
      </c>
      <c r="H191" s="1">
        <v>14.131578947368419</v>
      </c>
    </row>
    <row r="192" spans="2:8" x14ac:dyDescent="0.25">
      <c r="B192" s="1" t="s">
        <v>11</v>
      </c>
      <c r="C192" s="1">
        <v>2.5068226120857697</v>
      </c>
      <c r="D192" s="1">
        <v>1.165909090909091</v>
      </c>
      <c r="E192" s="1">
        <v>616.75698505523064</v>
      </c>
      <c r="F192" s="1">
        <v>13.591293047433396</v>
      </c>
      <c r="G192" s="1">
        <v>15.198830409356725</v>
      </c>
      <c r="H192" s="1">
        <v>16.650747238466536</v>
      </c>
    </row>
    <row r="193" spans="2:8" x14ac:dyDescent="0.25">
      <c r="B193" s="1" t="s">
        <v>16</v>
      </c>
      <c r="C193" s="1">
        <v>1.9035087719298245</v>
      </c>
      <c r="D193" s="1">
        <v>1.357142857142857</v>
      </c>
      <c r="E193" s="1">
        <v>545.01754385964921</v>
      </c>
      <c r="F193" s="1">
        <v>12.008771929824562</v>
      </c>
      <c r="G193" s="1">
        <v>15.271929824561404</v>
      </c>
      <c r="H193" s="1">
        <v>14.710526315789473</v>
      </c>
    </row>
    <row r="194" spans="2:8" x14ac:dyDescent="0.25">
      <c r="B194" s="1" t="s">
        <v>13</v>
      </c>
      <c r="C194" s="1">
        <v>1.7368421052631582</v>
      </c>
      <c r="D194" s="1">
        <v>0.86363636363636365</v>
      </c>
      <c r="E194" s="1">
        <v>436.95614035087721</v>
      </c>
      <c r="F194" s="1">
        <v>10.763157894736841</v>
      </c>
      <c r="G194" s="1">
        <v>11.964912280701755</v>
      </c>
      <c r="H194" s="1">
        <v>16.657894736842106</v>
      </c>
    </row>
    <row r="195" spans="2:8" x14ac:dyDescent="0.25">
      <c r="B195" s="1" t="s">
        <v>44</v>
      </c>
      <c r="C195" s="1">
        <v>1.2982456140350875</v>
      </c>
      <c r="D195" s="1">
        <v>0.6826347305389221</v>
      </c>
      <c r="E195" s="1">
        <v>327.52631578947353</v>
      </c>
      <c r="F195" s="1">
        <v>9.2456140350877192</v>
      </c>
      <c r="G195" s="1">
        <v>12.526315789473685</v>
      </c>
      <c r="H195" s="1">
        <v>14.798245614035087</v>
      </c>
    </row>
    <row r="196" spans="2:8" x14ac:dyDescent="0.25">
      <c r="B196" s="1" t="s">
        <v>55</v>
      </c>
      <c r="C196" s="1">
        <v>2.2192982456140351</v>
      </c>
      <c r="D196" s="1">
        <v>0.7972027972027973</v>
      </c>
      <c r="E196" s="1">
        <v>465.95614035087715</v>
      </c>
      <c r="F196" s="1">
        <v>9.780701754385964</v>
      </c>
      <c r="G196" s="1">
        <v>16.771929824561386</v>
      </c>
      <c r="H196" s="1">
        <v>16.342105263157894</v>
      </c>
    </row>
    <row r="197" spans="2:8" x14ac:dyDescent="0.25">
      <c r="B197" s="1" t="s">
        <v>42</v>
      </c>
      <c r="C197" s="1">
        <v>1.1403508771929827</v>
      </c>
      <c r="D197" s="1">
        <v>0.98275862068965514</v>
      </c>
      <c r="E197" s="1">
        <v>342.61403508771923</v>
      </c>
      <c r="F197" s="1">
        <v>8.7894736842105043</v>
      </c>
      <c r="G197" s="1">
        <v>11.052631578947347</v>
      </c>
      <c r="H197" s="1">
        <v>13.184210526315761</v>
      </c>
    </row>
    <row r="198" spans="2:8" x14ac:dyDescent="0.25">
      <c r="B198" s="1" t="s">
        <v>48</v>
      </c>
      <c r="C198" s="1">
        <v>2.1372549019607843</v>
      </c>
      <c r="D198" s="1">
        <v>1.2289156626506026</v>
      </c>
      <c r="E198" s="1">
        <v>487.23529411764707</v>
      </c>
      <c r="F198" s="1">
        <v>12</v>
      </c>
      <c r="G198" s="1">
        <v>14.735294117647058</v>
      </c>
      <c r="H198" s="1">
        <v>16.343137254901961</v>
      </c>
    </row>
    <row r="199" spans="2:8" x14ac:dyDescent="0.25">
      <c r="B199" s="1" t="s">
        <v>56</v>
      </c>
      <c r="C199" s="1">
        <v>1.7606516290726815</v>
      </c>
      <c r="D199" s="1">
        <v>0.80443548387096775</v>
      </c>
      <c r="E199" s="1">
        <v>437.46303258145366</v>
      </c>
      <c r="F199" s="1">
        <v>9.5789473684210531</v>
      </c>
      <c r="G199" s="1">
        <v>12.511278195488721</v>
      </c>
      <c r="H199" s="1">
        <v>18.964912280701753</v>
      </c>
    </row>
    <row r="200" spans="2:8" x14ac:dyDescent="0.25">
      <c r="B200" s="1" t="s">
        <v>57</v>
      </c>
      <c r="C200" s="1">
        <v>1.696078431372549</v>
      </c>
      <c r="D200" s="1">
        <v>0.62962962962962965</v>
      </c>
      <c r="E200" s="1">
        <v>384.02941176470591</v>
      </c>
      <c r="F200" s="1">
        <v>8.7450980392156854</v>
      </c>
      <c r="G200" s="1">
        <v>13.607843137254902</v>
      </c>
      <c r="H200" s="1">
        <v>17.5</v>
      </c>
    </row>
    <row r="201" spans="2:8" x14ac:dyDescent="0.25">
      <c r="B201" s="1" t="s">
        <v>53</v>
      </c>
      <c r="C201" s="1">
        <v>1.8421052631578947</v>
      </c>
      <c r="D201" s="1">
        <v>0.96610169491525411</v>
      </c>
      <c r="E201" s="1">
        <v>495.14912280701748</v>
      </c>
      <c r="F201" s="1">
        <v>10.982456140350877</v>
      </c>
      <c r="G201" s="1">
        <v>15.5</v>
      </c>
      <c r="H201" s="1">
        <v>14.561403508771932</v>
      </c>
    </row>
    <row r="202" spans="2:8" x14ac:dyDescent="0.25">
      <c r="B202" s="1" t="s">
        <v>45</v>
      </c>
      <c r="C202" s="1">
        <v>1.7280701754385965</v>
      </c>
      <c r="D202" s="1">
        <v>0.7599999999999999</v>
      </c>
      <c r="E202" s="1">
        <v>445.11403508771929</v>
      </c>
      <c r="F202" s="1">
        <v>9.0526315789473681</v>
      </c>
      <c r="G202" s="1">
        <v>12.622807017543858</v>
      </c>
      <c r="H202" s="1">
        <v>18.535087719298247</v>
      </c>
    </row>
    <row r="203" spans="2:8" x14ac:dyDescent="0.25">
      <c r="B203" s="1" t="s">
        <v>52</v>
      </c>
      <c r="C203" s="1">
        <v>1.3966666666666665</v>
      </c>
      <c r="D203" s="1">
        <v>1.0600706713780919</v>
      </c>
      <c r="E203" s="1">
        <v>423.31140350877195</v>
      </c>
      <c r="F203" s="1">
        <v>9.9793233082706774</v>
      </c>
      <c r="G203" s="1">
        <v>12.334586466165414</v>
      </c>
      <c r="H203" s="1">
        <v>16.503759398496243</v>
      </c>
    </row>
    <row r="204" spans="2:8" x14ac:dyDescent="0.25">
      <c r="B204" s="1" t="s">
        <v>51</v>
      </c>
      <c r="C204" s="1">
        <v>1.5133333333333334</v>
      </c>
      <c r="D204" s="1">
        <v>0.91463414634146334</v>
      </c>
      <c r="E204" s="1">
        <v>435.54385964912279</v>
      </c>
      <c r="F204" s="1">
        <v>9.2706766917293226</v>
      </c>
      <c r="G204" s="1">
        <v>10.815789473684211</v>
      </c>
      <c r="H204" s="1">
        <v>17.337092731829575</v>
      </c>
    </row>
    <row r="205" spans="2:8" x14ac:dyDescent="0.25">
      <c r="B205" s="1" t="s">
        <v>50</v>
      </c>
      <c r="C205" s="1">
        <v>1.79</v>
      </c>
      <c r="D205" s="1">
        <v>0.87463556851311952</v>
      </c>
      <c r="E205" s="1">
        <v>486.71365914786969</v>
      </c>
      <c r="F205" s="1">
        <v>12.541979949874687</v>
      </c>
      <c r="G205" s="1">
        <v>14.275689223057645</v>
      </c>
      <c r="H205" s="1">
        <v>16.523809523809522</v>
      </c>
    </row>
    <row r="206" spans="2:8" x14ac:dyDescent="0.25">
      <c r="B206" s="1" t="s">
        <v>47</v>
      </c>
      <c r="C206" s="1">
        <v>2.2966666666666669</v>
      </c>
      <c r="D206" s="1">
        <v>1.3953488372093024</v>
      </c>
      <c r="E206" s="1">
        <v>450.98039215686276</v>
      </c>
      <c r="F206" s="1">
        <v>12.03921568627451</v>
      </c>
      <c r="G206" s="1">
        <v>15.166666666666666</v>
      </c>
      <c r="H206" s="1">
        <v>16.02941176470588</v>
      </c>
    </row>
    <row r="207" spans="2:8" x14ac:dyDescent="0.25">
      <c r="B207" s="1" t="s">
        <v>46</v>
      </c>
      <c r="C207" s="1">
        <v>2.2633333333333332</v>
      </c>
      <c r="D207" s="1">
        <v>0.8955223880597013</v>
      </c>
      <c r="E207" s="1">
        <v>507.18790849673201</v>
      </c>
      <c r="F207" s="1">
        <v>12.696078431372548</v>
      </c>
      <c r="G207" s="1">
        <v>16.773692810457518</v>
      </c>
      <c r="H207" s="1">
        <v>17.358660130718956</v>
      </c>
    </row>
    <row r="208" spans="2:8" x14ac:dyDescent="0.25">
      <c r="B208" s="1" t="s">
        <v>54</v>
      </c>
      <c r="C208" s="1">
        <v>2.0866666666666664</v>
      </c>
      <c r="D208" s="1">
        <v>0.96153846153846145</v>
      </c>
      <c r="E208" s="1">
        <v>489.25490196078437</v>
      </c>
      <c r="F208" s="1">
        <v>10.294117647058824</v>
      </c>
      <c r="G208" s="1">
        <v>14.774509803921569</v>
      </c>
      <c r="H208" s="1">
        <v>15.441176470588237</v>
      </c>
    </row>
    <row r="209" spans="2:11" x14ac:dyDescent="0.25">
      <c r="B209" s="1" t="s">
        <v>49</v>
      </c>
      <c r="C209" s="1">
        <v>1.8333333333333333</v>
      </c>
      <c r="D209" s="1">
        <v>1.3215859030837003</v>
      </c>
      <c r="E209" s="1">
        <v>447.49019607843138</v>
      </c>
      <c r="F209" s="1">
        <v>11.098039215686276</v>
      </c>
      <c r="G209" s="1">
        <v>14.294117647058824</v>
      </c>
      <c r="H209" s="1">
        <v>16.117647058823533</v>
      </c>
    </row>
    <row r="210" spans="2:11" x14ac:dyDescent="0.25">
      <c r="B210" s="1" t="s">
        <v>43</v>
      </c>
      <c r="C210" s="1">
        <v>1.6333333333333335</v>
      </c>
      <c r="D210" s="1">
        <v>0.87719298245614041</v>
      </c>
      <c r="E210" s="1">
        <v>442.14912280701759</v>
      </c>
      <c r="F210" s="1">
        <v>11.578947368421055</v>
      </c>
      <c r="G210" s="1">
        <v>11.6140350877193</v>
      </c>
      <c r="H210" s="1">
        <v>14.298245614035087</v>
      </c>
    </row>
    <row r="211" spans="2:11" x14ac:dyDescent="0.25">
      <c r="B211" s="28" t="s">
        <v>218</v>
      </c>
      <c r="C211" s="1">
        <f>SQRT(SUMSQ(C179:C210))</f>
        <v>11.18422083209299</v>
      </c>
      <c r="D211" s="1">
        <f t="shared" ref="D211:H211" si="45">SQRT(SUMSQ(D179:D210))</f>
        <v>5.7725516566305748</v>
      </c>
      <c r="E211" s="1">
        <f t="shared" si="45"/>
        <v>2760.0203025333444</v>
      </c>
      <c r="F211" s="1">
        <f t="shared" si="45"/>
        <v>61.580103642712615</v>
      </c>
      <c r="G211" s="1">
        <f t="shared" si="45"/>
        <v>82.852422616132955</v>
      </c>
      <c r="H211" s="1">
        <f t="shared" si="45"/>
        <v>89.29652093448837</v>
      </c>
    </row>
    <row r="213" spans="2:11" x14ac:dyDescent="0.25">
      <c r="B213" s="27" t="s">
        <v>219</v>
      </c>
    </row>
    <row r="215" spans="2:11" x14ac:dyDescent="0.25">
      <c r="D215" s="59" t="s">
        <v>158</v>
      </c>
      <c r="E215" s="59"/>
      <c r="F215" s="59"/>
    </row>
    <row r="216" spans="2:11" x14ac:dyDescent="0.25">
      <c r="B216" s="1" t="s">
        <v>30</v>
      </c>
      <c r="C216" s="1" t="s">
        <v>0</v>
      </c>
      <c r="D216" s="1" t="s">
        <v>33</v>
      </c>
      <c r="E216" s="1" t="s">
        <v>34</v>
      </c>
      <c r="F216" s="1" t="s">
        <v>41</v>
      </c>
      <c r="G216" s="1" t="s">
        <v>36</v>
      </c>
      <c r="H216" s="1" t="s">
        <v>37</v>
      </c>
      <c r="I216" s="1" t="s">
        <v>73</v>
      </c>
      <c r="J216" s="1" t="s">
        <v>74</v>
      </c>
      <c r="K216" s="1" t="s">
        <v>75</v>
      </c>
    </row>
    <row r="217" spans="2:11" x14ac:dyDescent="0.25">
      <c r="B217" s="1" t="s">
        <v>4</v>
      </c>
      <c r="C217" s="7">
        <f>C179/C$211</f>
        <v>0.1333332104724162</v>
      </c>
      <c r="D217" s="7">
        <f t="shared" ref="D217:H217" si="46">D179/D$211</f>
        <v>0.14628616505743758</v>
      </c>
      <c r="E217" s="7">
        <f t="shared" si="46"/>
        <v>0.16161526170635224</v>
      </c>
      <c r="F217" s="7">
        <f t="shared" si="46"/>
        <v>0.14615110185942434</v>
      </c>
      <c r="G217" s="7">
        <f t="shared" si="46"/>
        <v>0.15214115363043412</v>
      </c>
      <c r="H217" s="7">
        <f t="shared" si="46"/>
        <v>0.15520928450252874</v>
      </c>
      <c r="I217" s="7">
        <f>SQRT(SUMXMY2(C217:H217,$C$249:$H$249))</f>
        <v>0.22827352360391373</v>
      </c>
      <c r="J217" s="7">
        <f>SQRT(SUMXMY2(C217:H217,$C$250:$H$250))</f>
        <v>7.4490714767557351E-2</v>
      </c>
      <c r="K217" s="1">
        <f>J217/(I217+J217)</f>
        <v>0.24603538108804751</v>
      </c>
    </row>
    <row r="218" spans="2:11" x14ac:dyDescent="0.25">
      <c r="B218" s="1" t="s">
        <v>24</v>
      </c>
      <c r="C218" s="7">
        <f t="shared" ref="C218:H218" si="47">C180/C$211</f>
        <v>0.23492481236178003</v>
      </c>
      <c r="D218" s="7">
        <f t="shared" si="47"/>
        <v>0.27184352130106798</v>
      </c>
      <c r="E218" s="7">
        <f t="shared" si="47"/>
        <v>0.18105507623108241</v>
      </c>
      <c r="F218" s="7">
        <f t="shared" si="47"/>
        <v>0.18690783614701981</v>
      </c>
      <c r="G218" s="7">
        <f t="shared" si="47"/>
        <v>0.22115864368456939</v>
      </c>
      <c r="H218" s="7">
        <f t="shared" si="47"/>
        <v>0.17160275956335053</v>
      </c>
      <c r="I218" s="7">
        <f t="shared" ref="I218:I248" si="48">SQRT(SUMXMY2(C218:H218,$C$249:$H$249))</f>
        <v>7.9336469806162768E-2</v>
      </c>
      <c r="J218" s="7">
        <f t="shared" ref="J218:J248" si="49">SQRT(SUMXMY2(C218:H218,$C$250:$H$250))</f>
        <v>0.24828624275698352</v>
      </c>
      <c r="K218" s="1">
        <f t="shared" ref="K218:K248" si="50">J218/(I218+J218)</f>
        <v>0.75784197259867514</v>
      </c>
    </row>
    <row r="219" spans="2:11" x14ac:dyDescent="0.25">
      <c r="B219" s="1" t="s">
        <v>18</v>
      </c>
      <c r="C219" s="7">
        <f t="shared" ref="C219:H219" si="51">C181/C$211</f>
        <v>0.14352927950854236</v>
      </c>
      <c r="D219" s="7">
        <f t="shared" si="51"/>
        <v>0.20788033981846379</v>
      </c>
      <c r="E219" s="7">
        <f t="shared" si="51"/>
        <v>0.14437981767902636</v>
      </c>
      <c r="F219" s="7">
        <f t="shared" si="51"/>
        <v>0.15740445180766463</v>
      </c>
      <c r="G219" s="7">
        <f t="shared" si="51"/>
        <v>0.14293010257556441</v>
      </c>
      <c r="H219" s="7">
        <f t="shared" si="51"/>
        <v>0.18821581589040823</v>
      </c>
      <c r="I219" s="7">
        <f t="shared" si="48"/>
        <v>0.19462280966704701</v>
      </c>
      <c r="J219" s="7">
        <f t="shared" si="49"/>
        <v>0.12462276595594102</v>
      </c>
      <c r="K219" s="1">
        <f t="shared" si="50"/>
        <v>0.39036646228455124</v>
      </c>
    </row>
    <row r="220" spans="2:11" x14ac:dyDescent="0.25">
      <c r="B220" s="1" t="s">
        <v>5</v>
      </c>
      <c r="C220" s="7">
        <f t="shared" ref="C220:H220" si="52">C182/C$211</f>
        <v>0.18745080766416186</v>
      </c>
      <c r="D220" s="7">
        <f t="shared" si="52"/>
        <v>0.17323361651538649</v>
      </c>
      <c r="E220" s="7">
        <f t="shared" si="52"/>
        <v>0.22704829169613375</v>
      </c>
      <c r="F220" s="7">
        <f t="shared" si="52"/>
        <v>0.21523812369355769</v>
      </c>
      <c r="G220" s="7">
        <f t="shared" si="52"/>
        <v>0.16664591218810249</v>
      </c>
      <c r="H220" s="7">
        <f t="shared" si="52"/>
        <v>0.15933510092601366</v>
      </c>
      <c r="I220" s="7">
        <f t="shared" si="48"/>
        <v>0.14809118294195503</v>
      </c>
      <c r="J220" s="7">
        <f t="shared" si="49"/>
        <v>0.18475029976878085</v>
      </c>
      <c r="K220" s="1">
        <f t="shared" si="50"/>
        <v>0.5550699337838928</v>
      </c>
    </row>
    <row r="221" spans="2:11" x14ac:dyDescent="0.25">
      <c r="B221" s="1" t="s">
        <v>6</v>
      </c>
      <c r="C221" s="7">
        <f t="shared" ref="C221:H221" si="53">C183/C$211</f>
        <v>0.25946919574286154</v>
      </c>
      <c r="D221" s="7">
        <f t="shared" si="53"/>
        <v>0.15637016712008342</v>
      </c>
      <c r="E221" s="7">
        <f t="shared" si="53"/>
        <v>0.20968515832526388</v>
      </c>
      <c r="F221" s="7">
        <f t="shared" si="53"/>
        <v>0.22448045056839686</v>
      </c>
      <c r="G221" s="7">
        <f t="shared" si="53"/>
        <v>0.2187920450362594</v>
      </c>
      <c r="H221" s="7">
        <f t="shared" si="53"/>
        <v>0.17270066589453001</v>
      </c>
      <c r="I221" s="7">
        <f t="shared" si="48"/>
        <v>0.1245727248674794</v>
      </c>
      <c r="J221" s="7">
        <f t="shared" si="49"/>
        <v>0.23485318666167138</v>
      </c>
      <c r="K221" s="1">
        <f t="shared" si="50"/>
        <v>0.65341195258434759</v>
      </c>
    </row>
    <row r="222" spans="2:11" x14ac:dyDescent="0.25">
      <c r="B222" s="1" t="s">
        <v>7</v>
      </c>
      <c r="C222" s="7">
        <f t="shared" ref="C222:H222" si="54">C184/C$211</f>
        <v>0.21388676946371016</v>
      </c>
      <c r="D222" s="7">
        <f t="shared" si="54"/>
        <v>0.12712107111201024</v>
      </c>
      <c r="E222" s="7">
        <f t="shared" si="54"/>
        <v>0.20184207876397942</v>
      </c>
      <c r="F222" s="7">
        <f t="shared" si="54"/>
        <v>0.19423131183932213</v>
      </c>
      <c r="G222" s="7">
        <f t="shared" si="54"/>
        <v>0.16234866727406591</v>
      </c>
      <c r="H222" s="7">
        <f t="shared" si="54"/>
        <v>0.1741279441250633</v>
      </c>
      <c r="I222" s="7">
        <f t="shared" si="48"/>
        <v>0.17590138879062317</v>
      </c>
      <c r="J222" s="7">
        <f t="shared" si="49"/>
        <v>0.16536914826530347</v>
      </c>
      <c r="K222" s="1">
        <f t="shared" si="50"/>
        <v>0.48456907441207897</v>
      </c>
    </row>
    <row r="223" spans="2:11" x14ac:dyDescent="0.25">
      <c r="B223" s="1" t="s">
        <v>12</v>
      </c>
      <c r="C223" s="7">
        <f t="shared" ref="C223:H223" si="55">C185/C$211</f>
        <v>0.15921553956412074</v>
      </c>
      <c r="D223" s="7">
        <f t="shared" si="55"/>
        <v>0.16055798603865093</v>
      </c>
      <c r="E223" s="7">
        <f t="shared" si="55"/>
        <v>0.20377742295778228</v>
      </c>
      <c r="F223" s="7">
        <f t="shared" si="55"/>
        <v>0.16851535428820569</v>
      </c>
      <c r="G223" s="7">
        <f t="shared" si="55"/>
        <v>0.18496214014778592</v>
      </c>
      <c r="H223" s="7">
        <f t="shared" si="55"/>
        <v>0.18379529829381722</v>
      </c>
      <c r="I223" s="7">
        <f t="shared" si="48"/>
        <v>0.17098203744937696</v>
      </c>
      <c r="J223" s="7">
        <f t="shared" si="49"/>
        <v>0.14151610509468035</v>
      </c>
      <c r="K223" s="1">
        <f t="shared" si="50"/>
        <v>0.45285422800466352</v>
      </c>
    </row>
    <row r="224" spans="2:11" x14ac:dyDescent="0.25">
      <c r="B224" s="1" t="s">
        <v>9</v>
      </c>
      <c r="C224" s="7">
        <f t="shared" ref="C224:H224" si="56">C186/C$211</f>
        <v>0.19921550270584565</v>
      </c>
      <c r="D224" s="7">
        <f t="shared" si="56"/>
        <v>0.191734294007321</v>
      </c>
      <c r="E224" s="7">
        <f t="shared" si="56"/>
        <v>0.17156942189325702</v>
      </c>
      <c r="F224" s="7">
        <f t="shared" si="56"/>
        <v>0.11766160831957555</v>
      </c>
      <c r="G224" s="7">
        <f t="shared" si="56"/>
        <v>0.19237333065170409</v>
      </c>
      <c r="H224" s="7">
        <f t="shared" si="56"/>
        <v>0.15894216602853892</v>
      </c>
      <c r="I224" s="7">
        <f t="shared" si="48"/>
        <v>0.17132614607804908</v>
      </c>
      <c r="J224" s="7">
        <f t="shared" si="49"/>
        <v>0.15179119704660288</v>
      </c>
      <c r="K224" s="1">
        <f t="shared" si="50"/>
        <v>0.46977112270957549</v>
      </c>
    </row>
    <row r="225" spans="2:11" x14ac:dyDescent="0.25">
      <c r="B225" s="1" t="s">
        <v>17</v>
      </c>
      <c r="C225" s="7">
        <f t="shared" ref="C225:H225" si="57">C187/C$211</f>
        <v>0.18980374667249861</v>
      </c>
      <c r="D225" s="7">
        <f t="shared" si="57"/>
        <v>0.19553101270053527</v>
      </c>
      <c r="E225" s="7">
        <f t="shared" si="57"/>
        <v>0.20457515418604316</v>
      </c>
      <c r="F225" s="7">
        <f t="shared" si="57"/>
        <v>0.16196277077404045</v>
      </c>
      <c r="G225" s="7">
        <f t="shared" si="57"/>
        <v>0.23069977297196653</v>
      </c>
      <c r="H225" s="7">
        <f t="shared" si="57"/>
        <v>0.16012097072096318</v>
      </c>
      <c r="I225" s="7">
        <f t="shared" si="48"/>
        <v>0.13428173325084827</v>
      </c>
      <c r="J225" s="7">
        <f t="shared" si="49"/>
        <v>0.1863358847501414</v>
      </c>
      <c r="K225" s="1">
        <f t="shared" si="50"/>
        <v>0.58117793373901938</v>
      </c>
    </row>
    <row r="226" spans="2:11" x14ac:dyDescent="0.25">
      <c r="B226" s="1" t="s">
        <v>14</v>
      </c>
      <c r="C226" s="7">
        <f t="shared" ref="C226:H226" si="58">C188/C$211</f>
        <v>0.22274489278921325</v>
      </c>
      <c r="D226" s="7">
        <f t="shared" si="58"/>
        <v>0.21235088476079636</v>
      </c>
      <c r="E226" s="7">
        <f t="shared" si="58"/>
        <v>0.23131663049913923</v>
      </c>
      <c r="F226" s="7">
        <f t="shared" si="58"/>
        <v>0.19899911237584389</v>
      </c>
      <c r="G226" s="7">
        <f t="shared" si="58"/>
        <v>0.21481865046357046</v>
      </c>
      <c r="H226" s="7">
        <f t="shared" si="58"/>
        <v>0.1483329237967205</v>
      </c>
      <c r="I226" s="7">
        <f t="shared" si="48"/>
        <v>9.9457291942290027E-2</v>
      </c>
      <c r="J226" s="7">
        <f t="shared" si="49"/>
        <v>0.22729609246026028</v>
      </c>
      <c r="K226" s="1">
        <f t="shared" si="50"/>
        <v>0.69561970375871718</v>
      </c>
    </row>
    <row r="227" spans="2:11" x14ac:dyDescent="0.25">
      <c r="B227" s="1" t="s">
        <v>15</v>
      </c>
      <c r="C227" s="7">
        <f t="shared" ref="C227:H227" si="59">C189/C$211</f>
        <v>0.15372534854466832</v>
      </c>
      <c r="D227" s="7">
        <f t="shared" si="59"/>
        <v>0.14415060060404422</v>
      </c>
      <c r="E227" s="7">
        <f t="shared" si="59"/>
        <v>0.16919529748086304</v>
      </c>
      <c r="F227" s="7">
        <f t="shared" si="59"/>
        <v>0.17506793780237087</v>
      </c>
      <c r="G227" s="7">
        <f t="shared" si="59"/>
        <v>0.16389318428664718</v>
      </c>
      <c r="H227" s="7">
        <f t="shared" si="59"/>
        <v>0.16847083729230175</v>
      </c>
      <c r="I227" s="7">
        <f t="shared" si="48"/>
        <v>0.20044737398761403</v>
      </c>
      <c r="J227" s="7">
        <f t="shared" si="49"/>
        <v>0.10632239960505524</v>
      </c>
      <c r="K227" s="1">
        <f t="shared" si="50"/>
        <v>0.34658694812035412</v>
      </c>
    </row>
    <row r="228" spans="2:11" x14ac:dyDescent="0.25">
      <c r="B228" s="1" t="s">
        <v>8</v>
      </c>
      <c r="C228" s="7">
        <f t="shared" ref="C228:H228" si="60">C190/C$211</f>
        <v>0.16235279157523644</v>
      </c>
      <c r="D228" s="7">
        <f t="shared" si="60"/>
        <v>0.16736129053181403</v>
      </c>
      <c r="E228" s="7">
        <f t="shared" si="60"/>
        <v>0.1547090068895757</v>
      </c>
      <c r="F228" s="7">
        <f t="shared" si="60"/>
        <v>0.18133562638113762</v>
      </c>
      <c r="G228" s="7">
        <f t="shared" si="60"/>
        <v>0.18411514694733813</v>
      </c>
      <c r="H228" s="7">
        <f t="shared" si="60"/>
        <v>0.1871352449223527</v>
      </c>
      <c r="I228" s="7">
        <f t="shared" si="48"/>
        <v>0.17574364182884095</v>
      </c>
      <c r="J228" s="7">
        <f t="shared" si="49"/>
        <v>0.12972088361501799</v>
      </c>
      <c r="K228" s="1">
        <f t="shared" si="50"/>
        <v>0.42466758922832526</v>
      </c>
    </row>
    <row r="229" spans="2:11" x14ac:dyDescent="0.25">
      <c r="B229" s="1" t="s">
        <v>10</v>
      </c>
      <c r="C229" s="7">
        <f t="shared" ref="C229:H229" si="61">C191/C$211</f>
        <v>0.1733331736141413</v>
      </c>
      <c r="D229" s="7">
        <f t="shared" si="61"/>
        <v>0.16187403510454149</v>
      </c>
      <c r="E229" s="7">
        <f t="shared" si="61"/>
        <v>0.18953903290754812</v>
      </c>
      <c r="F229" s="7">
        <f t="shared" si="61"/>
        <v>0.15740445180766463</v>
      </c>
      <c r="G229" s="7">
        <f t="shared" si="61"/>
        <v>0.19957277285551031</v>
      </c>
      <c r="H229" s="7">
        <f t="shared" si="61"/>
        <v>0.15825452995795808</v>
      </c>
      <c r="I229" s="7">
        <f t="shared" si="48"/>
        <v>0.17220876328587828</v>
      </c>
      <c r="J229" s="7">
        <f t="shared" si="49"/>
        <v>0.13914687749571578</v>
      </c>
      <c r="K229" s="1">
        <f t="shared" si="50"/>
        <v>0.44690655722959205</v>
      </c>
    </row>
    <row r="230" spans="2:11" x14ac:dyDescent="0.25">
      <c r="B230" s="1" t="s">
        <v>11</v>
      </c>
      <c r="C230" s="7">
        <f t="shared" ref="C230:H230" si="62">C192/C$211</f>
        <v>0.22413922701637576</v>
      </c>
      <c r="D230" s="7">
        <f t="shared" si="62"/>
        <v>0.20197464834634837</v>
      </c>
      <c r="E230" s="7">
        <f t="shared" si="62"/>
        <v>0.22346103196745579</v>
      </c>
      <c r="F230" s="7">
        <f t="shared" si="62"/>
        <v>0.22070916161963602</v>
      </c>
      <c r="G230" s="7">
        <f t="shared" si="62"/>
        <v>0.18344461066365031</v>
      </c>
      <c r="H230" s="7">
        <f t="shared" si="62"/>
        <v>0.18646580028221049</v>
      </c>
      <c r="I230" s="7">
        <f t="shared" si="48"/>
        <v>9.544874678902053E-2</v>
      </c>
      <c r="J230" s="7">
        <f t="shared" si="49"/>
        <v>0.22240570872271234</v>
      </c>
      <c r="K230" s="1">
        <f t="shared" si="50"/>
        <v>0.69970926902581287</v>
      </c>
    </row>
    <row r="231" spans="2:11" x14ac:dyDescent="0.25">
      <c r="B231" s="1" t="s">
        <v>16</v>
      </c>
      <c r="C231" s="7">
        <f t="shared" ref="C231:H231" si="63">C193/C$211</f>
        <v>0.17019592160302563</v>
      </c>
      <c r="D231" s="7">
        <f t="shared" si="63"/>
        <v>0.23510276527088164</v>
      </c>
      <c r="E231" s="7">
        <f t="shared" si="63"/>
        <v>0.19746867200918525</v>
      </c>
      <c r="F231" s="7">
        <f t="shared" si="63"/>
        <v>0.19501058328026505</v>
      </c>
      <c r="G231" s="7">
        <f t="shared" si="63"/>
        <v>0.18432689524745008</v>
      </c>
      <c r="H231" s="7">
        <f t="shared" si="63"/>
        <v>0.16473795576629155</v>
      </c>
      <c r="I231" s="7">
        <f t="shared" si="48"/>
        <v>0.12551530261688479</v>
      </c>
      <c r="J231" s="7">
        <f t="shared" si="49"/>
        <v>0.18951735072565892</v>
      </c>
      <c r="K231" s="1">
        <f t="shared" si="50"/>
        <v>0.6015800226257545</v>
      </c>
    </row>
    <row r="232" spans="2:11" x14ac:dyDescent="0.25">
      <c r="B232" s="1" t="s">
        <v>13</v>
      </c>
      <c r="C232" s="7">
        <f t="shared" ref="C232:H232" si="64">C194/C$211</f>
        <v>0.15529397455022617</v>
      </c>
      <c r="D232" s="7">
        <f t="shared" si="64"/>
        <v>0.1496108506269247</v>
      </c>
      <c r="E232" s="7">
        <f t="shared" si="64"/>
        <v>0.15831627758310601</v>
      </c>
      <c r="F232" s="7">
        <f t="shared" si="64"/>
        <v>0.17478304286697238</v>
      </c>
      <c r="G232" s="7">
        <f t="shared" si="64"/>
        <v>0.14441234067634803</v>
      </c>
      <c r="H232" s="7">
        <f t="shared" si="64"/>
        <v>0.18654584257614054</v>
      </c>
      <c r="I232" s="7">
        <f t="shared" si="48"/>
        <v>0.20421845853324494</v>
      </c>
      <c r="J232" s="7">
        <f t="shared" si="49"/>
        <v>0.10501528155814437</v>
      </c>
      <c r="K232" s="1">
        <f t="shared" si="50"/>
        <v>0.33959839416975879</v>
      </c>
    </row>
    <row r="233" spans="2:11" x14ac:dyDescent="0.25">
      <c r="B233" s="1" t="s">
        <v>44</v>
      </c>
      <c r="C233" s="7">
        <f t="shared" ref="C233:H233" si="65">C195/C$211</f>
        <v>0.11607832441128013</v>
      </c>
      <c r="D233" s="7">
        <f t="shared" si="65"/>
        <v>0.11825528313026382</v>
      </c>
      <c r="E233" s="7">
        <f t="shared" si="65"/>
        <v>0.1186680820749204</v>
      </c>
      <c r="F233" s="7">
        <f t="shared" si="65"/>
        <v>0.15013963095500318</v>
      </c>
      <c r="G233" s="7">
        <f t="shared" si="65"/>
        <v>0.15118828627993036</v>
      </c>
      <c r="H233" s="7">
        <f t="shared" si="65"/>
        <v>0.16572029300997845</v>
      </c>
      <c r="I233" s="7">
        <f t="shared" si="48"/>
        <v>0.26620644061634524</v>
      </c>
      <c r="J233" s="7">
        <f t="shared" si="49"/>
        <v>4.57316558421847E-2</v>
      </c>
      <c r="K233" s="1">
        <f t="shared" si="50"/>
        <v>0.14660490770887427</v>
      </c>
    </row>
    <row r="234" spans="2:11" x14ac:dyDescent="0.25">
      <c r="B234" s="1" t="s">
        <v>55</v>
      </c>
      <c r="C234" s="7">
        <f t="shared" ref="C234:H234" si="66">C196/C$211</f>
        <v>0.19843118970306675</v>
      </c>
      <c r="D234" s="7">
        <f t="shared" si="66"/>
        <v>0.13810232365562281</v>
      </c>
      <c r="E234" s="7">
        <f t="shared" si="66"/>
        <v>0.16882344666928328</v>
      </c>
      <c r="F234" s="7">
        <f t="shared" si="66"/>
        <v>0.15882892648465705</v>
      </c>
      <c r="G234" s="7">
        <f t="shared" si="66"/>
        <v>0.20243137490702137</v>
      </c>
      <c r="H234" s="7">
        <f t="shared" si="66"/>
        <v>0.18300942849886773</v>
      </c>
      <c r="I234" s="7">
        <f t="shared" si="48"/>
        <v>0.17745330834679812</v>
      </c>
      <c r="J234" s="7">
        <f t="shared" si="49"/>
        <v>0.14414628782562341</v>
      </c>
      <c r="K234" s="1">
        <f t="shared" si="50"/>
        <v>0.448216631927427</v>
      </c>
    </row>
    <row r="235" spans="2:11" x14ac:dyDescent="0.25">
      <c r="B235" s="1" t="s">
        <v>42</v>
      </c>
      <c r="C235" s="7">
        <f t="shared" ref="C235:H235" si="67">C197/C$211</f>
        <v>0.10196069036125961</v>
      </c>
      <c r="D235" s="7">
        <f t="shared" si="67"/>
        <v>0.17024683002374189</v>
      </c>
      <c r="E235" s="7">
        <f t="shared" si="67"/>
        <v>0.12413460682634962</v>
      </c>
      <c r="F235" s="7">
        <f t="shared" si="67"/>
        <v>0.14273236263464215</v>
      </c>
      <c r="G235" s="7">
        <f t="shared" si="67"/>
        <v>0.13340142907052652</v>
      </c>
      <c r="H235" s="7">
        <f t="shared" si="67"/>
        <v>0.14764528772613936</v>
      </c>
      <c r="I235" s="7">
        <f t="shared" si="48"/>
        <v>0.25876490024969256</v>
      </c>
      <c r="J235" s="7">
        <f t="shared" si="49"/>
        <v>6.6399040066305287E-2</v>
      </c>
      <c r="K235" s="1">
        <f t="shared" si="50"/>
        <v>0.20420173282983958</v>
      </c>
    </row>
    <row r="236" spans="2:11" x14ac:dyDescent="0.25">
      <c r="B236" s="1" t="s">
        <v>48</v>
      </c>
      <c r="C236" s="7">
        <f t="shared" ref="C236:H236" si="68">C198/C$211</f>
        <v>0.1910955563241345</v>
      </c>
      <c r="D236" s="7">
        <f t="shared" si="68"/>
        <v>0.21288950463336656</v>
      </c>
      <c r="E236" s="7">
        <f t="shared" si="68"/>
        <v>0.17653322827749768</v>
      </c>
      <c r="F236" s="7">
        <f t="shared" si="68"/>
        <v>0.19486813581256579</v>
      </c>
      <c r="G236" s="7">
        <f t="shared" si="68"/>
        <v>0.1778498884204964</v>
      </c>
      <c r="H236" s="7">
        <f t="shared" si="68"/>
        <v>0.18302098540761699</v>
      </c>
      <c r="I236" s="7">
        <f t="shared" si="48"/>
        <v>0.12523489957877906</v>
      </c>
      <c r="J236" s="7">
        <f t="shared" si="49"/>
        <v>0.1775429760504933</v>
      </c>
      <c r="K236" s="1">
        <f t="shared" si="50"/>
        <v>0.58638028185348867</v>
      </c>
    </row>
    <row r="237" spans="2:11" x14ac:dyDescent="0.25">
      <c r="B237" s="1" t="s">
        <v>56</v>
      </c>
      <c r="C237" s="7">
        <f t="shared" ref="C237:H237" si="69">C199/C$211</f>
        <v>0.15742282412919748</v>
      </c>
      <c r="D237" s="7">
        <f t="shared" si="69"/>
        <v>0.1393552681242726</v>
      </c>
      <c r="E237" s="7">
        <f t="shared" si="69"/>
        <v>0.15849993283742106</v>
      </c>
      <c r="F237" s="7">
        <f t="shared" si="69"/>
        <v>0.15555263472757447</v>
      </c>
      <c r="G237" s="7">
        <f t="shared" si="69"/>
        <v>0.15100678773697723</v>
      </c>
      <c r="H237" s="7">
        <f t="shared" si="69"/>
        <v>0.21238131208510574</v>
      </c>
      <c r="I237" s="7">
        <f t="shared" si="48"/>
        <v>0.21064398007054763</v>
      </c>
      <c r="J237" s="7">
        <f t="shared" si="49"/>
        <v>0.10781880968514206</v>
      </c>
      <c r="K237" s="1">
        <f t="shared" si="50"/>
        <v>0.33856014942234158</v>
      </c>
    </row>
    <row r="238" spans="2:11" x14ac:dyDescent="0.25">
      <c r="B238" s="1" t="s">
        <v>57</v>
      </c>
      <c r="C238" s="7">
        <f t="shared" ref="C238:H238" si="70">C200/C$211</f>
        <v>0.15164922589025351</v>
      </c>
      <c r="D238" s="7">
        <f t="shared" si="70"/>
        <v>0.10907301780598409</v>
      </c>
      <c r="E238" s="7">
        <f t="shared" si="70"/>
        <v>0.1391400677061021</v>
      </c>
      <c r="F238" s="7">
        <f t="shared" si="70"/>
        <v>0.14201174603334044</v>
      </c>
      <c r="G238" s="7">
        <f t="shared" si="70"/>
        <v>0.1642419461927139</v>
      </c>
      <c r="H238" s="7">
        <f t="shared" si="70"/>
        <v>0.1959762801155347</v>
      </c>
      <c r="I238" s="7">
        <f t="shared" si="48"/>
        <v>0.24104513369332592</v>
      </c>
      <c r="J238" s="7">
        <f t="shared" si="49"/>
        <v>8.3381637209913498E-2</v>
      </c>
      <c r="K238" s="1">
        <f t="shared" si="50"/>
        <v>0.25701219716785378</v>
      </c>
    </row>
    <row r="239" spans="2:11" x14ac:dyDescent="0.25">
      <c r="B239" s="1" t="s">
        <v>53</v>
      </c>
      <c r="C239" s="7">
        <f t="shared" ref="C239:H239" si="71">C201/C$211</f>
        <v>0.16470573058357318</v>
      </c>
      <c r="D239" s="7">
        <f t="shared" si="71"/>
        <v>0.16736129053181403</v>
      </c>
      <c r="E239" s="7">
        <f t="shared" si="71"/>
        <v>0.1794005364208858</v>
      </c>
      <c r="F239" s="7">
        <f t="shared" si="71"/>
        <v>0.17834422955945348</v>
      </c>
      <c r="G239" s="7">
        <f t="shared" si="71"/>
        <v>0.18707962314890539</v>
      </c>
      <c r="H239" s="7">
        <f t="shared" si="71"/>
        <v>0.16306798245202386</v>
      </c>
      <c r="I239" s="7">
        <f t="shared" si="48"/>
        <v>0.17045528603986065</v>
      </c>
      <c r="J239" s="7">
        <f t="shared" si="49"/>
        <v>0.1346831213275379</v>
      </c>
      <c r="K239" s="1">
        <f t="shared" si="50"/>
        <v>0.4413837067890774</v>
      </c>
    </row>
    <row r="240" spans="2:11" x14ac:dyDescent="0.25">
      <c r="B240" s="1" t="s">
        <v>45</v>
      </c>
      <c r="C240" s="7">
        <f t="shared" ref="C240:H240" si="72">C202/C$211</f>
        <v>0.15450966154744722</v>
      </c>
      <c r="D240" s="7">
        <f t="shared" si="72"/>
        <v>0.1316575485516937</v>
      </c>
      <c r="E240" s="7">
        <f t="shared" si="72"/>
        <v>0.16127201480335551</v>
      </c>
      <c r="F240" s="7">
        <f t="shared" si="72"/>
        <v>0.14700578666561981</v>
      </c>
      <c r="G240" s="7">
        <f t="shared" si="72"/>
        <v>0.15235290193054601</v>
      </c>
      <c r="H240" s="7">
        <f t="shared" si="72"/>
        <v>0.20756785959104002</v>
      </c>
      <c r="I240" s="7">
        <f t="shared" si="48"/>
        <v>0.21849161090512961</v>
      </c>
      <c r="J240" s="7">
        <f t="shared" si="49"/>
        <v>0.10007010180376011</v>
      </c>
      <c r="K240" s="1">
        <f t="shared" si="50"/>
        <v>0.31413097623318864</v>
      </c>
    </row>
    <row r="241" spans="2:11" x14ac:dyDescent="0.25">
      <c r="B241" s="1" t="s">
        <v>52</v>
      </c>
      <c r="C241" s="7">
        <f t="shared" ref="C241:H241" si="73">C203/C$211</f>
        <v>0.12487831630245962</v>
      </c>
      <c r="D241" s="7">
        <f t="shared" si="73"/>
        <v>0.18363987616472066</v>
      </c>
      <c r="E241" s="7">
        <f t="shared" si="73"/>
        <v>0.15337256871633387</v>
      </c>
      <c r="F241" s="7">
        <f t="shared" si="73"/>
        <v>0.16205434414613282</v>
      </c>
      <c r="G241" s="7">
        <f t="shared" si="73"/>
        <v>0.14887417985727835</v>
      </c>
      <c r="H241" s="7">
        <f t="shared" si="73"/>
        <v>0.18481973570509075</v>
      </c>
      <c r="I241" s="7">
        <f t="shared" si="48"/>
        <v>0.20813926000456284</v>
      </c>
      <c r="J241" s="7">
        <f t="shared" si="49"/>
        <v>0.10477847303193459</v>
      </c>
      <c r="K241" s="1">
        <f t="shared" si="50"/>
        <v>0.33484351307029842</v>
      </c>
    </row>
    <row r="242" spans="2:11" x14ac:dyDescent="0.25">
      <c r="B242" s="1" t="s">
        <v>51</v>
      </c>
      <c r="C242" s="7">
        <f t="shared" ref="C242:H242" si="74">C204/C$211</f>
        <v>0.13530967923941928</v>
      </c>
      <c r="D242" s="7">
        <f t="shared" si="74"/>
        <v>0.15844538095919494</v>
      </c>
      <c r="E242" s="7">
        <f t="shared" si="74"/>
        <v>0.15780458544067572</v>
      </c>
      <c r="F242" s="7">
        <f t="shared" si="74"/>
        <v>0.15054662371985816</v>
      </c>
      <c r="G242" s="7">
        <f t="shared" si="74"/>
        <v>0.13054282701901548</v>
      </c>
      <c r="H242" s="7">
        <f t="shared" si="74"/>
        <v>0.1941519395201162</v>
      </c>
      <c r="I242" s="7">
        <f t="shared" si="48"/>
        <v>0.22250545867291999</v>
      </c>
      <c r="J242" s="7">
        <f t="shared" si="49"/>
        <v>9.1245515490839119E-2</v>
      </c>
      <c r="K242" s="1">
        <f t="shared" si="50"/>
        <v>0.29082145715733926</v>
      </c>
    </row>
    <row r="243" spans="2:11" x14ac:dyDescent="0.25">
      <c r="B243" s="1" t="s">
        <v>50</v>
      </c>
      <c r="C243" s="7">
        <f t="shared" ref="C243:H243" si="75">C205/C$211</f>
        <v>0.16004691134706642</v>
      </c>
      <c r="D243" s="7">
        <f t="shared" si="75"/>
        <v>0.15151628266651879</v>
      </c>
      <c r="E243" s="7">
        <f t="shared" si="75"/>
        <v>0.17634423149030065</v>
      </c>
      <c r="F243" s="7">
        <f t="shared" si="75"/>
        <v>0.20366935435255482</v>
      </c>
      <c r="G243" s="7">
        <f t="shared" si="75"/>
        <v>0.17230261677680739</v>
      </c>
      <c r="H243" s="7">
        <f t="shared" si="75"/>
        <v>0.18504426993221912</v>
      </c>
      <c r="I243" s="7">
        <f t="shared" si="48"/>
        <v>0.17881846407945856</v>
      </c>
      <c r="J243" s="7">
        <f t="shared" si="49"/>
        <v>0.13799229797404589</v>
      </c>
      <c r="K243" s="1">
        <f t="shared" si="50"/>
        <v>0.43556695195455863</v>
      </c>
    </row>
    <row r="244" spans="2:11" x14ac:dyDescent="0.25">
      <c r="B244" s="1" t="s">
        <v>47</v>
      </c>
      <c r="C244" s="7">
        <f t="shared" ref="C244:H244" si="76">C206/C$211</f>
        <v>0.20534883038757684</v>
      </c>
      <c r="D244" s="7">
        <f t="shared" si="76"/>
        <v>0.24172132537030674</v>
      </c>
      <c r="E244" s="7">
        <f t="shared" si="76"/>
        <v>0.16339749086009281</v>
      </c>
      <c r="F244" s="7">
        <f t="shared" si="76"/>
        <v>0.19550495978580948</v>
      </c>
      <c r="G244" s="7">
        <f t="shared" si="76"/>
        <v>0.1830564054467784</v>
      </c>
      <c r="H244" s="7">
        <f t="shared" si="76"/>
        <v>0.17950768514784268</v>
      </c>
      <c r="I244" s="7">
        <f t="shared" si="48"/>
        <v>0.11242559782554531</v>
      </c>
      <c r="J244" s="7">
        <f t="shared" si="49"/>
        <v>0.20029447487211069</v>
      </c>
      <c r="K244" s="1">
        <f t="shared" si="50"/>
        <v>0.6404912647412927</v>
      </c>
    </row>
    <row r="245" spans="2:11" x14ac:dyDescent="0.25">
      <c r="B245" s="1" t="s">
        <v>46</v>
      </c>
      <c r="C245" s="7">
        <f t="shared" ref="C245:H245" si="77">C207/C$211</f>
        <v>0.20236844097701692</v>
      </c>
      <c r="D245" s="7">
        <f t="shared" si="77"/>
        <v>0.15513458195407742</v>
      </c>
      <c r="E245" s="7">
        <f t="shared" si="77"/>
        <v>0.18376238320826793</v>
      </c>
      <c r="F245" s="7">
        <f t="shared" si="77"/>
        <v>0.20617176133764109</v>
      </c>
      <c r="G245" s="7">
        <f t="shared" si="77"/>
        <v>0.20245265353521913</v>
      </c>
      <c r="H245" s="7">
        <f t="shared" si="77"/>
        <v>0.19439346515475098</v>
      </c>
      <c r="I245" s="7">
        <f t="shared" si="48"/>
        <v>0.14352543206255164</v>
      </c>
      <c r="J245" s="7">
        <f t="shared" si="49"/>
        <v>0.17785138331003442</v>
      </c>
      <c r="K245" s="1">
        <f t="shared" si="50"/>
        <v>0.55340452329718814</v>
      </c>
    </row>
    <row r="246" spans="2:11" x14ac:dyDescent="0.25">
      <c r="B246" s="1" t="s">
        <v>54</v>
      </c>
      <c r="C246" s="7">
        <f t="shared" ref="C246:H246" si="78">C208/C$211</f>
        <v>0.18657237710104946</v>
      </c>
      <c r="D246" s="7">
        <f t="shared" si="78"/>
        <v>0.16657078511094853</v>
      </c>
      <c r="E246" s="7">
        <f t="shared" si="78"/>
        <v>0.17726496486700158</v>
      </c>
      <c r="F246" s="7">
        <f t="shared" si="78"/>
        <v>0.16716629297646576</v>
      </c>
      <c r="G246" s="7">
        <f t="shared" si="78"/>
        <v>0.17832320815015842</v>
      </c>
      <c r="H246" s="7">
        <f t="shared" si="78"/>
        <v>0.17292024716076593</v>
      </c>
      <c r="I246" s="7">
        <f t="shared" si="48"/>
        <v>0.16402216483947796</v>
      </c>
      <c r="J246" s="7">
        <f t="shared" si="49"/>
        <v>0.13882084731550412</v>
      </c>
      <c r="K246" s="1">
        <f t="shared" si="50"/>
        <v>0.4583921099175356</v>
      </c>
    </row>
    <row r="247" spans="2:11" x14ac:dyDescent="0.25">
      <c r="B247" s="1" t="s">
        <v>49</v>
      </c>
      <c r="C247" s="7">
        <f t="shared" ref="C247:H247" si="79">C209/C$211</f>
        <v>0.16392141758079426</v>
      </c>
      <c r="D247" s="7">
        <f t="shared" si="79"/>
        <v>0.22894310552694247</v>
      </c>
      <c r="E247" s="7">
        <f t="shared" si="79"/>
        <v>0.16213293636561035</v>
      </c>
      <c r="F247" s="7">
        <f t="shared" si="79"/>
        <v>0.1802211844279612</v>
      </c>
      <c r="G247" s="7">
        <f t="shared" si="79"/>
        <v>0.17252504146179892</v>
      </c>
      <c r="H247" s="7">
        <f t="shared" si="79"/>
        <v>0.18049580084590425</v>
      </c>
      <c r="I247" s="7">
        <f t="shared" si="48"/>
        <v>0.14871474362623696</v>
      </c>
      <c r="J247" s="7">
        <f t="shared" si="49"/>
        <v>0.16386740466281677</v>
      </c>
      <c r="K247" s="1">
        <f t="shared" si="50"/>
        <v>0.52423788613572342</v>
      </c>
    </row>
    <row r="248" spans="2:11" x14ac:dyDescent="0.25">
      <c r="B248" s="1" t="s">
        <v>43</v>
      </c>
      <c r="C248" s="7">
        <f t="shared" ref="C248:H248" si="80">C210/C$211</f>
        <v>0.14603908111743491</v>
      </c>
      <c r="D248" s="7">
        <f t="shared" si="80"/>
        <v>0.15195931273279517</v>
      </c>
      <c r="E248" s="7">
        <f t="shared" si="80"/>
        <v>0.16019777912545841</v>
      </c>
      <c r="F248" s="7">
        <f t="shared" si="80"/>
        <v>0.18803065736300212</v>
      </c>
      <c r="G248" s="7">
        <f t="shared" si="80"/>
        <v>0.1401773746741091</v>
      </c>
      <c r="H248" s="7">
        <f t="shared" si="80"/>
        <v>0.16012097072096318</v>
      </c>
      <c r="I248" s="7">
        <f t="shared" si="48"/>
        <v>0.21106999001871146</v>
      </c>
      <c r="J248" s="7">
        <f t="shared" si="49"/>
        <v>0.10347523761410141</v>
      </c>
      <c r="K248" s="1">
        <f t="shared" si="50"/>
        <v>0.32896775574320308</v>
      </c>
    </row>
    <row r="249" spans="2:11" x14ac:dyDescent="0.25">
      <c r="B249" s="1" t="s">
        <v>76</v>
      </c>
      <c r="C249" s="7">
        <f>MAX(C217:C248)</f>
        <v>0.25946919574286154</v>
      </c>
      <c r="D249" s="7">
        <f t="shared" ref="D249:H249" si="81">MAX(D217:D248)</f>
        <v>0.27184352130106798</v>
      </c>
      <c r="E249" s="7">
        <f t="shared" si="81"/>
        <v>0.23131663049913923</v>
      </c>
      <c r="F249" s="7">
        <f t="shared" si="81"/>
        <v>0.22448045056839686</v>
      </c>
      <c r="G249" s="7">
        <f t="shared" si="81"/>
        <v>0.23069977297196653</v>
      </c>
      <c r="H249" s="16">
        <f t="shared" si="81"/>
        <v>0.21238131208510574</v>
      </c>
      <c r="I249" s="17"/>
      <c r="J249" s="17"/>
    </row>
    <row r="250" spans="2:11" x14ac:dyDescent="0.25">
      <c r="B250" s="1" t="s">
        <v>77</v>
      </c>
      <c r="C250" s="7">
        <f>MIN(C217:C248)</f>
        <v>0.10196069036125961</v>
      </c>
      <c r="D250" s="7">
        <f t="shared" ref="D250:H250" si="82">MIN(D217:D248)</f>
        <v>0.10907301780598409</v>
      </c>
      <c r="E250" s="7">
        <f t="shared" si="82"/>
        <v>0.1186680820749204</v>
      </c>
      <c r="F250" s="7">
        <f t="shared" si="82"/>
        <v>0.11766160831957555</v>
      </c>
      <c r="G250" s="7">
        <f t="shared" si="82"/>
        <v>0.13054282701901548</v>
      </c>
      <c r="H250" s="16">
        <f t="shared" si="82"/>
        <v>0.14764528772613936</v>
      </c>
      <c r="I250" s="17"/>
      <c r="J250" s="17"/>
    </row>
    <row r="254" spans="2:11" x14ac:dyDescent="0.25">
      <c r="B254" s="1" t="s">
        <v>30</v>
      </c>
      <c r="C254" s="1" t="s">
        <v>75</v>
      </c>
    </row>
    <row r="255" spans="2:11" x14ac:dyDescent="0.25">
      <c r="B255" s="1" t="s">
        <v>24</v>
      </c>
      <c r="C255" s="11">
        <v>0.75784197259867514</v>
      </c>
    </row>
    <row r="256" spans="2:11" x14ac:dyDescent="0.25">
      <c r="B256" s="1" t="s">
        <v>11</v>
      </c>
      <c r="C256" s="11">
        <v>0.69970926902581287</v>
      </c>
    </row>
    <row r="257" spans="2:3" x14ac:dyDescent="0.25">
      <c r="B257" s="1" t="s">
        <v>14</v>
      </c>
      <c r="C257" s="11">
        <v>0.69561970375871718</v>
      </c>
    </row>
    <row r="258" spans="2:3" x14ac:dyDescent="0.25">
      <c r="B258" s="1" t="s">
        <v>6</v>
      </c>
      <c r="C258" s="11">
        <v>0.65341195258434759</v>
      </c>
    </row>
    <row r="259" spans="2:3" x14ac:dyDescent="0.25">
      <c r="B259" s="1" t="s">
        <v>47</v>
      </c>
      <c r="C259" s="11">
        <v>0.6404912647412927</v>
      </c>
    </row>
    <row r="260" spans="2:3" x14ac:dyDescent="0.25">
      <c r="B260" s="1" t="s">
        <v>16</v>
      </c>
      <c r="C260" s="15">
        <v>0.6015800226257545</v>
      </c>
    </row>
    <row r="261" spans="2:3" x14ac:dyDescent="0.25">
      <c r="B261" s="1" t="s">
        <v>48</v>
      </c>
      <c r="C261" s="15">
        <v>0.58638028185348867</v>
      </c>
    </row>
    <row r="262" spans="2:3" x14ac:dyDescent="0.25">
      <c r="B262" s="1" t="s">
        <v>17</v>
      </c>
      <c r="C262" s="15">
        <v>0.58117793373901938</v>
      </c>
    </row>
    <row r="263" spans="2:3" x14ac:dyDescent="0.25">
      <c r="B263" s="1" t="s">
        <v>5</v>
      </c>
      <c r="C263" s="15">
        <v>0.5550699337838928</v>
      </c>
    </row>
    <row r="264" spans="2:3" x14ac:dyDescent="0.25">
      <c r="B264" s="1" t="s">
        <v>46</v>
      </c>
      <c r="C264" s="15">
        <v>0.55340452329718814</v>
      </c>
    </row>
    <row r="265" spans="2:3" x14ac:dyDescent="0.25">
      <c r="B265" s="1" t="s">
        <v>49</v>
      </c>
      <c r="C265" s="15">
        <v>0.52423788613572342</v>
      </c>
    </row>
    <row r="266" spans="2:3" x14ac:dyDescent="0.25">
      <c r="B266" s="1" t="s">
        <v>7</v>
      </c>
      <c r="C266" s="15">
        <v>0.48456907441207897</v>
      </c>
    </row>
    <row r="267" spans="2:3" x14ac:dyDescent="0.25">
      <c r="B267" s="1" t="s">
        <v>9</v>
      </c>
      <c r="C267" s="15">
        <v>0.46977112270957549</v>
      </c>
    </row>
    <row r="268" spans="2:3" x14ac:dyDescent="0.25">
      <c r="B268" s="1" t="s">
        <v>54</v>
      </c>
      <c r="C268" s="15">
        <v>0.4583921099175356</v>
      </c>
    </row>
    <row r="269" spans="2:3" x14ac:dyDescent="0.25">
      <c r="B269" s="1" t="s">
        <v>12</v>
      </c>
      <c r="C269" s="15">
        <v>0.45285422800466352</v>
      </c>
    </row>
    <row r="270" spans="2:3" x14ac:dyDescent="0.25">
      <c r="B270" s="1" t="s">
        <v>55</v>
      </c>
      <c r="C270" s="18">
        <v>0.448216631927427</v>
      </c>
    </row>
    <row r="271" spans="2:3" x14ac:dyDescent="0.25">
      <c r="B271" s="1" t="s">
        <v>10</v>
      </c>
      <c r="C271" s="18">
        <v>0.44690655722959205</v>
      </c>
    </row>
    <row r="272" spans="2:3" x14ac:dyDescent="0.25">
      <c r="B272" s="1" t="s">
        <v>53</v>
      </c>
      <c r="C272" s="18">
        <v>0.4413837067890774</v>
      </c>
    </row>
    <row r="273" spans="2:3" x14ac:dyDescent="0.25">
      <c r="B273" s="1" t="s">
        <v>50</v>
      </c>
      <c r="C273" s="18">
        <v>0.43556695195455863</v>
      </c>
    </row>
    <row r="274" spans="2:3" x14ac:dyDescent="0.25">
      <c r="B274" s="1" t="s">
        <v>8</v>
      </c>
      <c r="C274" s="18">
        <v>0.42466758922832526</v>
      </c>
    </row>
    <row r="275" spans="2:3" x14ac:dyDescent="0.25">
      <c r="B275" s="1" t="s">
        <v>18</v>
      </c>
      <c r="C275" s="18">
        <v>0.39036646228455124</v>
      </c>
    </row>
    <row r="276" spans="2:3" x14ac:dyDescent="0.25">
      <c r="B276" s="1" t="s">
        <v>15</v>
      </c>
      <c r="C276" s="18">
        <v>0.34658694812035412</v>
      </c>
    </row>
    <row r="277" spans="2:3" x14ac:dyDescent="0.25">
      <c r="B277" s="1" t="s">
        <v>13</v>
      </c>
      <c r="C277" s="18">
        <v>0.33959839416975879</v>
      </c>
    </row>
    <row r="278" spans="2:3" x14ac:dyDescent="0.25">
      <c r="B278" s="1" t="s">
        <v>56</v>
      </c>
      <c r="C278" s="18">
        <v>0.33856014942234158</v>
      </c>
    </row>
    <row r="279" spans="2:3" x14ac:dyDescent="0.25">
      <c r="B279" s="1" t="s">
        <v>52</v>
      </c>
      <c r="C279" s="18">
        <v>0.33484351307029842</v>
      </c>
    </row>
    <row r="280" spans="2:3" x14ac:dyDescent="0.25">
      <c r="B280" s="1" t="s">
        <v>43</v>
      </c>
      <c r="C280" s="18">
        <v>0.32896775574320308</v>
      </c>
    </row>
    <row r="281" spans="2:3" x14ac:dyDescent="0.25">
      <c r="B281" s="1" t="s">
        <v>45</v>
      </c>
      <c r="C281" s="18">
        <v>0.31413097623318864</v>
      </c>
    </row>
    <row r="282" spans="2:3" x14ac:dyDescent="0.25">
      <c r="B282" s="1" t="s">
        <v>51</v>
      </c>
      <c r="C282" s="2">
        <v>0.29082145715733926</v>
      </c>
    </row>
    <row r="283" spans="2:3" x14ac:dyDescent="0.25">
      <c r="B283" s="1" t="s">
        <v>57</v>
      </c>
      <c r="C283" s="2">
        <v>0.25701219716785378</v>
      </c>
    </row>
    <row r="284" spans="2:3" x14ac:dyDescent="0.25">
      <c r="B284" s="1" t="s">
        <v>4</v>
      </c>
      <c r="C284" s="2">
        <v>0.24603538108804751</v>
      </c>
    </row>
    <row r="285" spans="2:3" x14ac:dyDescent="0.25">
      <c r="B285" s="1" t="s">
        <v>42</v>
      </c>
      <c r="C285" s="2">
        <v>0.20420173282983958</v>
      </c>
    </row>
    <row r="286" spans="2:3" x14ac:dyDescent="0.25">
      <c r="B286" s="1" t="s">
        <v>44</v>
      </c>
      <c r="C286" s="2">
        <v>0.14660490770887427</v>
      </c>
    </row>
    <row r="289" spans="2:6" x14ac:dyDescent="0.25">
      <c r="B289" s="1" t="s">
        <v>26</v>
      </c>
      <c r="C289" s="1">
        <f>AVERAGE(C255:C286)</f>
        <v>0.45153070597851241</v>
      </c>
    </row>
    <row r="290" spans="2:6" x14ac:dyDescent="0.25">
      <c r="B290" s="1" t="s">
        <v>27</v>
      </c>
      <c r="C290" s="1">
        <f>_xlfn.STDEV.S(C255:C286)</f>
        <v>0.152985824528894</v>
      </c>
    </row>
    <row r="291" spans="2:6" x14ac:dyDescent="0.25">
      <c r="B291" s="1" t="s">
        <v>31</v>
      </c>
      <c r="C291" s="1">
        <f>C289+C290</f>
        <v>0.60451653050740639</v>
      </c>
    </row>
    <row r="292" spans="2:6" x14ac:dyDescent="0.25">
      <c r="B292" s="1" t="s">
        <v>78</v>
      </c>
      <c r="C292" s="1">
        <f>C289-C290</f>
        <v>0.29854488144961844</v>
      </c>
    </row>
    <row r="294" spans="2:6" x14ac:dyDescent="0.25">
      <c r="B294" s="11" t="s">
        <v>68</v>
      </c>
    </row>
    <row r="295" spans="2:6" x14ac:dyDescent="0.25">
      <c r="B295" s="12" t="s">
        <v>69</v>
      </c>
    </row>
    <row r="296" spans="2:6" x14ac:dyDescent="0.25">
      <c r="B296" s="13" t="s">
        <v>70</v>
      </c>
    </row>
    <row r="297" spans="2:6" x14ac:dyDescent="0.25">
      <c r="B297" s="2" t="s">
        <v>71</v>
      </c>
    </row>
    <row r="299" spans="2:6" x14ac:dyDescent="0.25">
      <c r="C299" s="56" t="s">
        <v>79</v>
      </c>
      <c r="D299" s="56"/>
      <c r="E299" s="56"/>
      <c r="F299" s="56"/>
    </row>
    <row r="300" spans="2:6" ht="15" customHeight="1" x14ac:dyDescent="0.25">
      <c r="C300" s="56"/>
      <c r="D300" s="56"/>
      <c r="E300" s="56"/>
      <c r="F300" s="56"/>
    </row>
    <row r="301" spans="2:6" ht="15" customHeight="1" x14ac:dyDescent="0.25">
      <c r="C301" s="56"/>
      <c r="D301" s="56"/>
      <c r="E301" s="56"/>
      <c r="F301" s="56"/>
    </row>
    <row r="302" spans="2:6" ht="15" customHeight="1" x14ac:dyDescent="0.25">
      <c r="C302" s="56"/>
      <c r="D302" s="56"/>
      <c r="E302" s="56"/>
      <c r="F302" s="56"/>
    </row>
    <row r="306" spans="2:6" x14ac:dyDescent="0.25">
      <c r="B306" s="1" t="s">
        <v>30</v>
      </c>
      <c r="C306" s="1" t="s">
        <v>81</v>
      </c>
      <c r="D306" s="1" t="s">
        <v>82</v>
      </c>
      <c r="E306" s="1" t="s">
        <v>30</v>
      </c>
      <c r="F306" s="1" t="s">
        <v>80</v>
      </c>
    </row>
    <row r="307" spans="2:6" x14ac:dyDescent="0.25">
      <c r="B307" s="14" t="s">
        <v>24</v>
      </c>
      <c r="C307" s="11">
        <v>0.76555194886113842</v>
      </c>
      <c r="D307" s="19">
        <f>CORREL(C307:C338,F307:F338)</f>
        <v>0.99454639570522663</v>
      </c>
      <c r="E307" s="1" t="s">
        <v>24</v>
      </c>
      <c r="F307" s="11">
        <v>0.75784197259867514</v>
      </c>
    </row>
    <row r="308" spans="2:6" x14ac:dyDescent="0.25">
      <c r="B308" s="14" t="s">
        <v>6</v>
      </c>
      <c r="C308" s="11">
        <v>0.73688479272495444</v>
      </c>
      <c r="E308" s="1" t="s">
        <v>11</v>
      </c>
      <c r="F308" s="11">
        <v>0.69970926902581287</v>
      </c>
    </row>
    <row r="309" spans="2:6" x14ac:dyDescent="0.25">
      <c r="B309" s="14" t="s">
        <v>11</v>
      </c>
      <c r="C309" s="11">
        <v>0.7291168756660068</v>
      </c>
      <c r="E309" s="1" t="s">
        <v>14</v>
      </c>
      <c r="F309" s="11">
        <v>0.69561970375871718</v>
      </c>
    </row>
    <row r="310" spans="2:6" x14ac:dyDescent="0.25">
      <c r="B310" s="14" t="s">
        <v>14</v>
      </c>
      <c r="C310" s="11">
        <v>0.71488056140277523</v>
      </c>
      <c r="E310" s="1" t="s">
        <v>6</v>
      </c>
      <c r="F310" s="11">
        <v>0.65341195258434759</v>
      </c>
    </row>
    <row r="311" spans="2:6" x14ac:dyDescent="0.25">
      <c r="B311" s="14" t="s">
        <v>47</v>
      </c>
      <c r="C311" s="11">
        <v>0.62333132793196644</v>
      </c>
      <c r="E311" s="1" t="s">
        <v>47</v>
      </c>
      <c r="F311" s="11">
        <v>0.6404912647412927</v>
      </c>
    </row>
    <row r="312" spans="2:6" x14ac:dyDescent="0.25">
      <c r="B312" s="14" t="s">
        <v>46</v>
      </c>
      <c r="C312" s="15">
        <v>0.60021219990771046</v>
      </c>
      <c r="E312" s="1" t="s">
        <v>16</v>
      </c>
      <c r="F312" s="15">
        <v>0.6015800226257545</v>
      </c>
    </row>
    <row r="313" spans="2:6" x14ac:dyDescent="0.25">
      <c r="B313" s="14" t="s">
        <v>17</v>
      </c>
      <c r="C313" s="15">
        <v>0.59848621360685195</v>
      </c>
      <c r="E313" s="1" t="s">
        <v>48</v>
      </c>
      <c r="F313" s="15">
        <v>0.58638028185348867</v>
      </c>
    </row>
    <row r="314" spans="2:6" x14ac:dyDescent="0.25">
      <c r="B314" s="14" t="s">
        <v>16</v>
      </c>
      <c r="C314" s="15">
        <v>0.59544127203016517</v>
      </c>
      <c r="E314" s="1" t="s">
        <v>17</v>
      </c>
      <c r="F314" s="15">
        <v>0.58117793373901938</v>
      </c>
    </row>
    <row r="315" spans="2:6" x14ac:dyDescent="0.25">
      <c r="B315" s="14" t="s">
        <v>48</v>
      </c>
      <c r="C315" s="15">
        <v>0.58034007178514679</v>
      </c>
      <c r="E315" s="1" t="s">
        <v>5</v>
      </c>
      <c r="F315" s="15">
        <v>0.5550699337838928</v>
      </c>
    </row>
    <row r="316" spans="2:6" x14ac:dyDescent="0.25">
      <c r="B316" s="14" t="s">
        <v>5</v>
      </c>
      <c r="C316" s="15">
        <v>0.57175493653632892</v>
      </c>
      <c r="E316" s="1" t="s">
        <v>46</v>
      </c>
      <c r="F316" s="15">
        <v>0.55340452329718814</v>
      </c>
    </row>
    <row r="317" spans="2:6" x14ac:dyDescent="0.25">
      <c r="B317" s="14" t="s">
        <v>49</v>
      </c>
      <c r="C317" s="15">
        <v>0.51114542658006734</v>
      </c>
      <c r="E317" s="1" t="s">
        <v>49</v>
      </c>
      <c r="F317" s="15">
        <v>0.52423788613572342</v>
      </c>
    </row>
    <row r="318" spans="2:6" x14ac:dyDescent="0.25">
      <c r="B318" s="14" t="s">
        <v>7</v>
      </c>
      <c r="C318" s="15">
        <v>0.49459201504248385</v>
      </c>
      <c r="E318" s="1" t="s">
        <v>7</v>
      </c>
      <c r="F318" s="15">
        <v>0.48456907441207897</v>
      </c>
    </row>
    <row r="319" spans="2:6" x14ac:dyDescent="0.25">
      <c r="B319" s="14" t="s">
        <v>12</v>
      </c>
      <c r="C319" s="15">
        <v>0.4810140165364713</v>
      </c>
      <c r="E319" s="1" t="s">
        <v>9</v>
      </c>
      <c r="F319" s="15">
        <v>0.46977112270957549</v>
      </c>
    </row>
    <row r="320" spans="2:6" x14ac:dyDescent="0.25">
      <c r="B320" s="14" t="s">
        <v>55</v>
      </c>
      <c r="C320" s="15">
        <v>0.46630739660620157</v>
      </c>
      <c r="E320" s="1" t="s">
        <v>54</v>
      </c>
      <c r="F320" s="15">
        <v>0.4583921099175356</v>
      </c>
    </row>
    <row r="321" spans="2:6" x14ac:dyDescent="0.25">
      <c r="B321" s="14" t="s">
        <v>50</v>
      </c>
      <c r="C321" s="15">
        <v>0.4623216993192486</v>
      </c>
      <c r="E321" s="1" t="s">
        <v>12</v>
      </c>
      <c r="F321" s="15">
        <v>0.45285422800466352</v>
      </c>
    </row>
    <row r="322" spans="2:6" x14ac:dyDescent="0.25">
      <c r="B322" s="14" t="s">
        <v>54</v>
      </c>
      <c r="C322" s="15">
        <v>0.45963549134501513</v>
      </c>
      <c r="E322" s="1" t="s">
        <v>55</v>
      </c>
      <c r="F322" s="18">
        <v>0.448216631927427</v>
      </c>
    </row>
    <row r="323" spans="2:6" x14ac:dyDescent="0.25">
      <c r="B323" s="14" t="s">
        <v>10</v>
      </c>
      <c r="C323" s="13">
        <v>0.45103731272990544</v>
      </c>
      <c r="E323" s="1" t="s">
        <v>10</v>
      </c>
      <c r="F323" s="18">
        <v>0.44690655722959205</v>
      </c>
    </row>
    <row r="324" spans="2:6" x14ac:dyDescent="0.25">
      <c r="B324" s="14" t="s">
        <v>53</v>
      </c>
      <c r="C324" s="13">
        <v>0.44921979342580326</v>
      </c>
      <c r="E324" s="1" t="s">
        <v>53</v>
      </c>
      <c r="F324" s="18">
        <v>0.4413837067890774</v>
      </c>
    </row>
    <row r="325" spans="2:6" x14ac:dyDescent="0.25">
      <c r="B325" s="14" t="s">
        <v>8</v>
      </c>
      <c r="C325" s="13">
        <v>0.44531462826587076</v>
      </c>
      <c r="E325" s="1" t="s">
        <v>50</v>
      </c>
      <c r="F325" s="18">
        <v>0.43556695195455863</v>
      </c>
    </row>
    <row r="326" spans="2:6" x14ac:dyDescent="0.25">
      <c r="B326" s="14" t="s">
        <v>9</v>
      </c>
      <c r="C326" s="13">
        <v>0.43345557633017484</v>
      </c>
      <c r="E326" s="1" t="s">
        <v>8</v>
      </c>
      <c r="F326" s="18">
        <v>0.42466758922832526</v>
      </c>
    </row>
    <row r="327" spans="2:6" x14ac:dyDescent="0.25">
      <c r="B327" s="14" t="s">
        <v>18</v>
      </c>
      <c r="C327" s="13">
        <v>0.36184255661384473</v>
      </c>
      <c r="E327" s="1" t="s">
        <v>18</v>
      </c>
      <c r="F327" s="18">
        <v>0.39036646228455124</v>
      </c>
    </row>
    <row r="328" spans="2:6" x14ac:dyDescent="0.25">
      <c r="B328" s="14" t="s">
        <v>15</v>
      </c>
      <c r="C328" s="13">
        <v>0.35522742544171748</v>
      </c>
      <c r="E328" s="1" t="s">
        <v>15</v>
      </c>
      <c r="F328" s="18">
        <v>0.34658694812035412</v>
      </c>
    </row>
    <row r="329" spans="2:6" x14ac:dyDescent="0.25">
      <c r="B329" s="14" t="s">
        <v>56</v>
      </c>
      <c r="C329" s="13">
        <v>0.35489659060510448</v>
      </c>
      <c r="E329" s="1" t="s">
        <v>13</v>
      </c>
      <c r="F329" s="18">
        <v>0.33959839416975879</v>
      </c>
    </row>
    <row r="330" spans="2:6" x14ac:dyDescent="0.25">
      <c r="B330" s="14" t="s">
        <v>13</v>
      </c>
      <c r="C330" s="13">
        <v>0.34448497441695225</v>
      </c>
      <c r="E330" s="1" t="s">
        <v>56</v>
      </c>
      <c r="F330" s="18">
        <v>0.33856014942234158</v>
      </c>
    </row>
    <row r="331" spans="2:6" x14ac:dyDescent="0.25">
      <c r="B331" s="14" t="s">
        <v>52</v>
      </c>
      <c r="C331" s="13">
        <v>0.32793885845068527</v>
      </c>
      <c r="E331" s="1" t="s">
        <v>52</v>
      </c>
      <c r="F331" s="18">
        <v>0.33484351307029842</v>
      </c>
    </row>
    <row r="332" spans="2:6" x14ac:dyDescent="0.25">
      <c r="B332" s="14" t="s">
        <v>45</v>
      </c>
      <c r="C332" s="13">
        <v>0.32750038438525136</v>
      </c>
      <c r="E332" s="1" t="s">
        <v>43</v>
      </c>
      <c r="F332" s="18">
        <v>0.32896775574320308</v>
      </c>
    </row>
    <row r="333" spans="2:6" x14ac:dyDescent="0.25">
      <c r="B333" s="14" t="s">
        <v>43</v>
      </c>
      <c r="C333" s="13">
        <v>0.31109481783481541</v>
      </c>
      <c r="E333" s="1" t="s">
        <v>45</v>
      </c>
      <c r="F333" s="18">
        <v>0.31413097623318864</v>
      </c>
    </row>
    <row r="334" spans="2:6" x14ac:dyDescent="0.25">
      <c r="B334" s="14" t="s">
        <v>51</v>
      </c>
      <c r="C334" s="2">
        <v>0.28327696254793744</v>
      </c>
      <c r="E334" s="1" t="s">
        <v>51</v>
      </c>
      <c r="F334" s="2">
        <v>0.29082145715733926</v>
      </c>
    </row>
    <row r="335" spans="2:6" x14ac:dyDescent="0.25">
      <c r="B335" s="14" t="s">
        <v>57</v>
      </c>
      <c r="C335" s="2">
        <v>0.25590740628255559</v>
      </c>
      <c r="E335" s="1" t="s">
        <v>57</v>
      </c>
      <c r="F335" s="2">
        <v>0.25701219716785378</v>
      </c>
    </row>
    <row r="336" spans="2:6" x14ac:dyDescent="0.25">
      <c r="B336" s="14" t="s">
        <v>4</v>
      </c>
      <c r="C336" s="2">
        <v>0.2402623953172528</v>
      </c>
      <c r="E336" s="1" t="s">
        <v>4</v>
      </c>
      <c r="F336" s="2">
        <v>0.24603538108804751</v>
      </c>
    </row>
    <row r="337" spans="2:6" x14ac:dyDescent="0.25">
      <c r="B337" s="14" t="s">
        <v>44</v>
      </c>
      <c r="C337" s="2">
        <v>0.13677801746797191</v>
      </c>
      <c r="E337" s="1" t="s">
        <v>42</v>
      </c>
      <c r="F337" s="2">
        <v>0.20420173282983958</v>
      </c>
    </row>
    <row r="338" spans="2:6" x14ac:dyDescent="0.25">
      <c r="B338" s="14" t="s">
        <v>42</v>
      </c>
      <c r="C338" s="2">
        <v>0.13006658083543113</v>
      </c>
      <c r="E338" s="1" t="s">
        <v>44</v>
      </c>
      <c r="F338" s="2">
        <v>0.14660490770887427</v>
      </c>
    </row>
  </sheetData>
  <sortState xmlns:xlrd2="http://schemas.microsoft.com/office/spreadsheetml/2017/richdata2" ref="B255:C286">
    <sortCondition descending="1" ref="C255:C286"/>
  </sortState>
  <mergeCells count="4">
    <mergeCell ref="C299:F302"/>
    <mergeCell ref="D167:F171"/>
    <mergeCell ref="D177:F177"/>
    <mergeCell ref="D215:F2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6766-FFB4-40A5-9CAC-F7299F9DC85F}">
  <dimension ref="V10:AH145"/>
  <sheetViews>
    <sheetView topLeftCell="A22" zoomScale="70" zoomScaleNormal="70" workbookViewId="0">
      <selection activeCell="Y71" sqref="Y71"/>
    </sheetView>
  </sheetViews>
  <sheetFormatPr defaultRowHeight="15" x14ac:dyDescent="0.25"/>
  <cols>
    <col min="25" max="25" width="14.85546875" customWidth="1"/>
  </cols>
  <sheetData>
    <row r="10" spans="32:34" x14ac:dyDescent="0.25">
      <c r="AF10" s="23">
        <v>0.57157279999999999</v>
      </c>
    </row>
    <row r="11" spans="32:34" x14ac:dyDescent="0.25">
      <c r="AF11" s="23">
        <v>0.8158436</v>
      </c>
      <c r="AG11" s="20">
        <f t="shared" ref="AG11:AG40" si="0">AF11-AF10</f>
        <v>0.24427080000000001</v>
      </c>
      <c r="AH11" s="20">
        <f t="shared" ref="AH11:AH40" si="1">AF11/AF10</f>
        <v>1.427366032813318</v>
      </c>
    </row>
    <row r="12" spans="32:34" x14ac:dyDescent="0.25">
      <c r="AF12" s="23">
        <v>0.86728760000000005</v>
      </c>
      <c r="AG12">
        <f t="shared" si="0"/>
        <v>5.1444000000000045E-2</v>
      </c>
      <c r="AH12">
        <f t="shared" si="1"/>
        <v>1.0630562034193809</v>
      </c>
    </row>
    <row r="13" spans="32:34" x14ac:dyDescent="0.25">
      <c r="AF13" s="23" t="s">
        <v>86</v>
      </c>
      <c r="AG13">
        <f t="shared" si="0"/>
        <v>0.1557404</v>
      </c>
      <c r="AH13">
        <f t="shared" si="1"/>
        <v>1.1795718052466102</v>
      </c>
    </row>
    <row r="14" spans="32:34" x14ac:dyDescent="0.25">
      <c r="AF14" s="23" t="s">
        <v>87</v>
      </c>
      <c r="AG14">
        <f t="shared" si="0"/>
        <v>6.9169000000000036E-2</v>
      </c>
      <c r="AH14">
        <f t="shared" si="1"/>
        <v>1.0676120301692622</v>
      </c>
    </row>
    <row r="15" spans="32:34" x14ac:dyDescent="0.25">
      <c r="AF15" s="23" t="s">
        <v>88</v>
      </c>
      <c r="AG15">
        <f t="shared" si="0"/>
        <v>5.0304999999999822E-2</v>
      </c>
      <c r="AH15">
        <f t="shared" si="1"/>
        <v>1.0460585407211336</v>
      </c>
    </row>
    <row r="16" spans="32:34" x14ac:dyDescent="0.25">
      <c r="AF16" s="23" t="s">
        <v>89</v>
      </c>
      <c r="AG16">
        <f t="shared" si="0"/>
        <v>0.10116300000000011</v>
      </c>
      <c r="AH16">
        <f t="shared" si="1"/>
        <v>1.08854514040238</v>
      </c>
    </row>
    <row r="17" spans="24:34" x14ac:dyDescent="0.25">
      <c r="AF17" s="23" t="s">
        <v>90</v>
      </c>
      <c r="AG17">
        <f t="shared" si="0"/>
        <v>1.3039999999999941E-2</v>
      </c>
      <c r="AH17">
        <f t="shared" si="1"/>
        <v>1.0104851386828446</v>
      </c>
    </row>
    <row r="18" spans="24:34" x14ac:dyDescent="0.25">
      <c r="AF18" s="23" t="s">
        <v>91</v>
      </c>
      <c r="AG18">
        <f t="shared" si="0"/>
        <v>4.2451000000000016E-2</v>
      </c>
      <c r="AH18">
        <f t="shared" si="1"/>
        <v>1.0337796061923841</v>
      </c>
    </row>
    <row r="19" spans="24:34" x14ac:dyDescent="0.25">
      <c r="AF19" s="23" t="s">
        <v>92</v>
      </c>
      <c r="AG19">
        <f t="shared" si="0"/>
        <v>3.4728000000000092E-2</v>
      </c>
      <c r="AH19">
        <f t="shared" si="1"/>
        <v>1.0267312008719507</v>
      </c>
    </row>
    <row r="20" spans="24:34" x14ac:dyDescent="0.25">
      <c r="AF20" s="23" t="s">
        <v>93</v>
      </c>
      <c r="AG20">
        <f t="shared" si="0"/>
        <v>2.0489999999999897E-2</v>
      </c>
      <c r="AH20">
        <f t="shared" si="1"/>
        <v>1.015361155842637</v>
      </c>
    </row>
    <row r="21" spans="24:34" x14ac:dyDescent="0.25">
      <c r="AF21" s="23" t="s">
        <v>94</v>
      </c>
      <c r="AG21">
        <f t="shared" si="0"/>
        <v>5.3268000000000093E-2</v>
      </c>
      <c r="AH21">
        <f t="shared" si="1"/>
        <v>1.0393303474520332</v>
      </c>
    </row>
    <row r="22" spans="24:34" x14ac:dyDescent="0.25">
      <c r="AF22" s="23" t="s">
        <v>95</v>
      </c>
      <c r="AG22">
        <f t="shared" si="0"/>
        <v>1.4461999999999975E-2</v>
      </c>
      <c r="AH22">
        <f t="shared" si="1"/>
        <v>1.0102739190788568</v>
      </c>
    </row>
    <row r="23" spans="24:34" x14ac:dyDescent="0.25">
      <c r="AF23" s="23" t="s">
        <v>96</v>
      </c>
      <c r="AG23">
        <f t="shared" si="0"/>
        <v>1.3531999999999877E-2</v>
      </c>
      <c r="AH23">
        <f t="shared" si="1"/>
        <v>1.009515478474148</v>
      </c>
    </row>
    <row r="24" spans="24:34" x14ac:dyDescent="0.25">
      <c r="AF24" s="23" t="s">
        <v>97</v>
      </c>
      <c r="AG24">
        <f t="shared" si="0"/>
        <v>6.567400000000001E-2</v>
      </c>
      <c r="AH24">
        <f t="shared" si="1"/>
        <v>1.0457455789629126</v>
      </c>
    </row>
    <row r="25" spans="24:34" x14ac:dyDescent="0.25">
      <c r="AF25" s="23" t="s">
        <v>98</v>
      </c>
      <c r="AG25">
        <f t="shared" si="0"/>
        <v>4.0380000000000082E-2</v>
      </c>
      <c r="AH25">
        <f t="shared" si="1"/>
        <v>1.026896510380934</v>
      </c>
    </row>
    <row r="26" spans="24:34" x14ac:dyDescent="0.25">
      <c r="AF26" s="23" t="s">
        <v>99</v>
      </c>
      <c r="AG26">
        <f t="shared" si="0"/>
        <v>2.6751999999999887E-2</v>
      </c>
      <c r="AH26">
        <f t="shared" si="1"/>
        <v>1.0173523860179412</v>
      </c>
    </row>
    <row r="27" spans="24:34" x14ac:dyDescent="0.25">
      <c r="AF27" s="23" t="s">
        <v>100</v>
      </c>
      <c r="AG27">
        <f t="shared" si="0"/>
        <v>2.5213000000000152E-2</v>
      </c>
      <c r="AH27">
        <f t="shared" si="1"/>
        <v>1.0160751879891001</v>
      </c>
    </row>
    <row r="28" spans="24:34" x14ac:dyDescent="0.25">
      <c r="X28" t="s">
        <v>220</v>
      </c>
      <c r="AF28" s="23" t="s">
        <v>101</v>
      </c>
      <c r="AG28">
        <f t="shared" si="0"/>
        <v>2.4683999999999928E-2</v>
      </c>
      <c r="AH28">
        <f t="shared" si="1"/>
        <v>1.015488923261308</v>
      </c>
    </row>
    <row r="29" spans="24:34" x14ac:dyDescent="0.25">
      <c r="AF29" s="23" t="s">
        <v>102</v>
      </c>
      <c r="AG29">
        <f t="shared" si="0"/>
        <v>2.3017000000000065E-2</v>
      </c>
      <c r="AH29">
        <f t="shared" si="1"/>
        <v>1.0142226072534866</v>
      </c>
    </row>
    <row r="30" spans="24:34" x14ac:dyDescent="0.25">
      <c r="AF30" s="23" t="s">
        <v>103</v>
      </c>
      <c r="AG30">
        <f t="shared" si="0"/>
        <v>6.9196000000000035E-2</v>
      </c>
      <c r="AH30">
        <f t="shared" si="1"/>
        <v>1.0421578256027333</v>
      </c>
    </row>
    <row r="31" spans="24:34" x14ac:dyDescent="0.25">
      <c r="AF31" s="23" t="s">
        <v>104</v>
      </c>
      <c r="AG31">
        <f t="shared" si="0"/>
        <v>5.2282999999999857E-2</v>
      </c>
      <c r="AH31">
        <f t="shared" si="1"/>
        <v>1.0305649872088074</v>
      </c>
    </row>
    <row r="32" spans="24:34" x14ac:dyDescent="0.25">
      <c r="AF32" s="23" t="s">
        <v>105</v>
      </c>
      <c r="AG32">
        <f t="shared" si="0"/>
        <v>0.140849</v>
      </c>
      <c r="AH32">
        <f t="shared" si="1"/>
        <v>1.0798991397379789</v>
      </c>
    </row>
    <row r="33" spans="32:34" x14ac:dyDescent="0.25">
      <c r="AF33" s="23" t="s">
        <v>106</v>
      </c>
      <c r="AG33">
        <f t="shared" si="0"/>
        <v>7.828400000000002E-2</v>
      </c>
      <c r="AH33">
        <f t="shared" si="1"/>
        <v>1.0411223711498336</v>
      </c>
    </row>
    <row r="34" spans="32:34" x14ac:dyDescent="0.25">
      <c r="AF34" s="23" t="s">
        <v>107</v>
      </c>
      <c r="AG34">
        <f t="shared" si="0"/>
        <v>1.3669000000000153E-2</v>
      </c>
      <c r="AH34">
        <f t="shared" si="1"/>
        <v>1.0068966804711277</v>
      </c>
    </row>
    <row r="35" spans="32:34" x14ac:dyDescent="0.25">
      <c r="AF35" s="23" t="s">
        <v>108</v>
      </c>
      <c r="AG35">
        <f t="shared" si="0"/>
        <v>1.1099999999999444E-3</v>
      </c>
      <c r="AH35">
        <f t="shared" si="1"/>
        <v>1.0005562133794874</v>
      </c>
    </row>
    <row r="36" spans="32:34" x14ac:dyDescent="0.25">
      <c r="AF36" s="23" t="s">
        <v>109</v>
      </c>
      <c r="AG36">
        <f t="shared" si="0"/>
        <v>0.17860100000000001</v>
      </c>
      <c r="AH36">
        <f t="shared" si="1"/>
        <v>1.0894459838928017</v>
      </c>
    </row>
    <row r="37" spans="32:34" x14ac:dyDescent="0.25">
      <c r="AF37" s="23" t="s">
        <v>110</v>
      </c>
      <c r="AG37">
        <f t="shared" si="0"/>
        <v>1.0479999999999379E-3</v>
      </c>
      <c r="AH37">
        <f t="shared" si="1"/>
        <v>1.00048176199854</v>
      </c>
    </row>
    <row r="38" spans="32:34" x14ac:dyDescent="0.25">
      <c r="AF38" s="23" t="s">
        <v>111</v>
      </c>
      <c r="AG38">
        <f t="shared" si="0"/>
        <v>2.1672999999999831E-2</v>
      </c>
      <c r="AH38">
        <f t="shared" si="1"/>
        <v>1.0099582061352805</v>
      </c>
    </row>
    <row r="39" spans="32:34" x14ac:dyDescent="0.25">
      <c r="AF39" s="23" t="s">
        <v>112</v>
      </c>
      <c r="AG39">
        <f t="shared" si="0"/>
        <v>6.0940000000000438E-3</v>
      </c>
      <c r="AH39">
        <f t="shared" si="1"/>
        <v>1.0027724334404424</v>
      </c>
    </row>
    <row r="40" spans="32:34" x14ac:dyDescent="0.25">
      <c r="AF40" s="23" t="s">
        <v>113</v>
      </c>
      <c r="AG40">
        <f t="shared" si="0"/>
        <v>3.4902999999999906E-2</v>
      </c>
      <c r="AH40">
        <f t="shared" si="1"/>
        <v>1.0158350357936323</v>
      </c>
    </row>
    <row r="41" spans="32:34" x14ac:dyDescent="0.25">
      <c r="AF41" s="24" t="s">
        <v>114</v>
      </c>
      <c r="AG41" s="20">
        <f>MAX(AG11:AG40)</f>
        <v>0.24427080000000001</v>
      </c>
      <c r="AH41" s="20">
        <f>MAX(AH11:AH40)</f>
        <v>1.427366032813318</v>
      </c>
    </row>
    <row r="42" spans="32:34" x14ac:dyDescent="0.25">
      <c r="AF42" s="23"/>
    </row>
    <row r="58" spans="32:34" x14ac:dyDescent="0.25">
      <c r="AF58" s="21">
        <v>0.57157279999999999</v>
      </c>
    </row>
    <row r="59" spans="32:34" x14ac:dyDescent="0.25">
      <c r="AF59" s="21">
        <v>0.8158436</v>
      </c>
      <c r="AG59">
        <f>AF59-AF58</f>
        <v>0.24427080000000001</v>
      </c>
      <c r="AH59" s="22">
        <f>AF59/AF58</f>
        <v>1.427366032813318</v>
      </c>
    </row>
    <row r="60" spans="32:34" x14ac:dyDescent="0.25">
      <c r="AF60" s="21">
        <v>0.86728760000000005</v>
      </c>
      <c r="AG60">
        <f t="shared" ref="AG60:AG88" si="2">AF60-AF59</f>
        <v>5.1444000000000045E-2</v>
      </c>
      <c r="AH60">
        <f t="shared" ref="AH60:AH88" si="3">AF60/AF59</f>
        <v>1.0630562034193809</v>
      </c>
    </row>
    <row r="61" spans="32:34" x14ac:dyDescent="0.25">
      <c r="AF61" s="21" t="s">
        <v>86</v>
      </c>
      <c r="AG61">
        <f t="shared" si="2"/>
        <v>0.1557404</v>
      </c>
      <c r="AH61">
        <f t="shared" si="3"/>
        <v>1.1795718052466102</v>
      </c>
    </row>
    <row r="62" spans="32:34" x14ac:dyDescent="0.25">
      <c r="AF62" s="21" t="s">
        <v>89</v>
      </c>
      <c r="AG62">
        <f t="shared" si="2"/>
        <v>0.22063699999999997</v>
      </c>
      <c r="AH62">
        <f t="shared" si="3"/>
        <v>1.2156705388317817</v>
      </c>
    </row>
    <row r="63" spans="32:34" x14ac:dyDescent="0.25">
      <c r="AF63" s="21" t="s">
        <v>92</v>
      </c>
      <c r="AG63">
        <f t="shared" si="2"/>
        <v>9.0219000000000049E-2</v>
      </c>
      <c r="AH63">
        <f t="shared" si="3"/>
        <v>1.072542847149353</v>
      </c>
    </row>
    <row r="64" spans="32:34" x14ac:dyDescent="0.25">
      <c r="AF64" s="21" t="s">
        <v>93</v>
      </c>
      <c r="AG64">
        <f t="shared" si="2"/>
        <v>2.0489999999999897E-2</v>
      </c>
      <c r="AH64">
        <f t="shared" si="3"/>
        <v>1.015361155842637</v>
      </c>
    </row>
    <row r="65" spans="22:34" x14ac:dyDescent="0.25">
      <c r="AF65" s="21" t="s">
        <v>115</v>
      </c>
      <c r="AG65">
        <f t="shared" si="2"/>
        <v>1.8201000000000134E-2</v>
      </c>
      <c r="AH65">
        <f t="shared" si="3"/>
        <v>1.0134386808961189</v>
      </c>
    </row>
    <row r="66" spans="22:34" x14ac:dyDescent="0.25">
      <c r="AF66" s="21" t="s">
        <v>116</v>
      </c>
      <c r="AG66">
        <f t="shared" si="2"/>
        <v>2.668299999999979E-2</v>
      </c>
      <c r="AH66">
        <f t="shared" si="3"/>
        <v>1.0194401034551845</v>
      </c>
    </row>
    <row r="67" spans="22:34" x14ac:dyDescent="0.25">
      <c r="V67" t="s">
        <v>221</v>
      </c>
      <c r="AF67" s="21" t="s">
        <v>117</v>
      </c>
      <c r="AG67">
        <f t="shared" si="2"/>
        <v>0.33102100000000001</v>
      </c>
      <c r="AH67">
        <f t="shared" si="3"/>
        <v>1.2365689529736474</v>
      </c>
    </row>
    <row r="68" spans="22:34" x14ac:dyDescent="0.25">
      <c r="AF68" s="21" t="s">
        <v>118</v>
      </c>
      <c r="AG68">
        <f t="shared" si="2"/>
        <v>3.6389000000000005E-2</v>
      </c>
      <c r="AH68">
        <f t="shared" si="3"/>
        <v>1.0210307123880022</v>
      </c>
    </row>
    <row r="69" spans="22:34" x14ac:dyDescent="0.25">
      <c r="AF69" s="21" t="s">
        <v>119</v>
      </c>
      <c r="AG69">
        <f t="shared" si="2"/>
        <v>6.173200000000012E-2</v>
      </c>
      <c r="AH69">
        <f t="shared" si="3"/>
        <v>1.0349426151376491</v>
      </c>
    </row>
    <row r="70" spans="22:34" x14ac:dyDescent="0.25">
      <c r="AF70" s="21" t="s">
        <v>120</v>
      </c>
      <c r="AG70">
        <f t="shared" si="2"/>
        <v>1.6575999999999924E-2</v>
      </c>
      <c r="AH70">
        <f t="shared" si="3"/>
        <v>1.0090658499234302</v>
      </c>
    </row>
    <row r="71" spans="22:34" x14ac:dyDescent="0.25">
      <c r="AF71" s="21" t="s">
        <v>121</v>
      </c>
      <c r="AG71">
        <f t="shared" si="2"/>
        <v>0.1826500000000002</v>
      </c>
      <c r="AH71">
        <f t="shared" si="3"/>
        <v>1.0989985777592772</v>
      </c>
    </row>
    <row r="72" spans="22:34" x14ac:dyDescent="0.25">
      <c r="AF72" s="21" t="s">
        <v>122</v>
      </c>
      <c r="AG72">
        <f t="shared" si="2"/>
        <v>8.0870999999999693E-2</v>
      </c>
      <c r="AH72">
        <f t="shared" si="3"/>
        <v>1.0398845743741694</v>
      </c>
    </row>
    <row r="73" spans="22:34" x14ac:dyDescent="0.25">
      <c r="AF73" s="21" t="s">
        <v>123</v>
      </c>
      <c r="AG73">
        <f t="shared" si="2"/>
        <v>1.6272999999999982E-2</v>
      </c>
      <c r="AH73">
        <f t="shared" si="3"/>
        <v>1.0077178198498742</v>
      </c>
    </row>
    <row r="74" spans="22:34" x14ac:dyDescent="0.25">
      <c r="V74" t="s">
        <v>222</v>
      </c>
      <c r="AF74" s="21" t="s">
        <v>109</v>
      </c>
      <c r="AG74">
        <f t="shared" si="2"/>
        <v>5.0578000000000234E-2</v>
      </c>
      <c r="AH74">
        <f t="shared" si="3"/>
        <v>1.0238039881963696</v>
      </c>
    </row>
    <row r="75" spans="22:34" x14ac:dyDescent="0.25">
      <c r="AF75" s="21" t="s">
        <v>112</v>
      </c>
      <c r="AG75">
        <f t="shared" si="2"/>
        <v>2.8814999999999813E-2</v>
      </c>
      <c r="AH75">
        <f t="shared" si="3"/>
        <v>1.0132461564770325</v>
      </c>
    </row>
    <row r="76" spans="22:34" x14ac:dyDescent="0.25">
      <c r="AF76" s="21" t="s">
        <v>124</v>
      </c>
      <c r="AG76">
        <f t="shared" si="2"/>
        <v>0.25966099999999992</v>
      </c>
      <c r="AH76">
        <f t="shared" si="3"/>
        <v>1.1178048084465622</v>
      </c>
    </row>
    <row r="77" spans="22:34" x14ac:dyDescent="0.25">
      <c r="AF77" s="21" t="s">
        <v>125</v>
      </c>
      <c r="AG77">
        <f t="shared" si="2"/>
        <v>7.8101000000000198E-2</v>
      </c>
      <c r="AH77">
        <f t="shared" si="3"/>
        <v>1.0316990986369157</v>
      </c>
    </row>
    <row r="78" spans="22:34" x14ac:dyDescent="0.25">
      <c r="AF78" s="21" t="s">
        <v>126</v>
      </c>
      <c r="AG78">
        <f t="shared" si="2"/>
        <v>0.19049000000000005</v>
      </c>
      <c r="AH78">
        <f t="shared" si="3"/>
        <v>1.0749392684677952</v>
      </c>
    </row>
    <row r="79" spans="22:34" x14ac:dyDescent="0.25">
      <c r="AF79" s="21" t="s">
        <v>127</v>
      </c>
      <c r="AG79">
        <f t="shared" si="2"/>
        <v>9.9231000000000069E-2</v>
      </c>
      <c r="AH79">
        <f t="shared" si="3"/>
        <v>1.0363162257563365</v>
      </c>
    </row>
    <row r="80" spans="22:34" x14ac:dyDescent="0.25">
      <c r="AF80" s="21" t="s">
        <v>128</v>
      </c>
      <c r="AG80">
        <f t="shared" si="2"/>
        <v>3.1435999999999797E-2</v>
      </c>
      <c r="AH80">
        <f t="shared" si="3"/>
        <v>1.01110167019465</v>
      </c>
    </row>
    <row r="81" spans="22:34" x14ac:dyDescent="0.25">
      <c r="AF81" s="21" t="s">
        <v>129</v>
      </c>
      <c r="AG81">
        <f t="shared" si="2"/>
        <v>0.19039000000000028</v>
      </c>
      <c r="AH81">
        <f t="shared" si="3"/>
        <v>1.0664982700460555</v>
      </c>
    </row>
    <row r="82" spans="22:34" x14ac:dyDescent="0.25">
      <c r="V82" t="s">
        <v>223</v>
      </c>
      <c r="AF82" s="21" t="s">
        <v>130</v>
      </c>
      <c r="AG82">
        <f t="shared" si="2"/>
        <v>4.5675999999999828E-2</v>
      </c>
      <c r="AH82">
        <f t="shared" si="3"/>
        <v>1.0149587092987915</v>
      </c>
    </row>
    <row r="83" spans="22:34" x14ac:dyDescent="0.25">
      <c r="AF83" s="21" t="s">
        <v>131</v>
      </c>
      <c r="AG83">
        <f t="shared" si="2"/>
        <v>0.32708599999999999</v>
      </c>
      <c r="AH83">
        <f t="shared" si="3"/>
        <v>1.1055406195509216</v>
      </c>
    </row>
    <row r="84" spans="22:34" x14ac:dyDescent="0.25">
      <c r="AF84" s="21" t="s">
        <v>132</v>
      </c>
      <c r="AG84" s="22">
        <f t="shared" si="2"/>
        <v>0.65877099999999977</v>
      </c>
      <c r="AH84">
        <f t="shared" si="3"/>
        <v>1.1922726235277568</v>
      </c>
    </row>
    <row r="85" spans="22:34" x14ac:dyDescent="0.25">
      <c r="AF85" s="21" t="s">
        <v>133</v>
      </c>
      <c r="AG85">
        <f t="shared" si="2"/>
        <v>0.15187099999999987</v>
      </c>
      <c r="AH85">
        <f t="shared" si="3"/>
        <v>1.0371776778730992</v>
      </c>
    </row>
    <row r="86" spans="22:34" x14ac:dyDescent="0.25">
      <c r="AF86" s="21" t="s">
        <v>134</v>
      </c>
      <c r="AG86">
        <f t="shared" si="2"/>
        <v>0.41957700000000031</v>
      </c>
      <c r="AH86">
        <f t="shared" si="3"/>
        <v>1.0990298040348598</v>
      </c>
    </row>
    <row r="87" spans="22:34" x14ac:dyDescent="0.25">
      <c r="AF87" s="21" t="s">
        <v>135</v>
      </c>
      <c r="AG87">
        <f t="shared" si="2"/>
        <v>0.30420400000000036</v>
      </c>
      <c r="AH87">
        <f t="shared" si="3"/>
        <v>1.0653295544913695</v>
      </c>
    </row>
    <row r="88" spans="22:34" x14ac:dyDescent="0.25">
      <c r="AF88" s="21" t="s">
        <v>136</v>
      </c>
      <c r="AG88" s="20">
        <f t="shared" si="2"/>
        <v>2.249428</v>
      </c>
      <c r="AH88" s="20">
        <f t="shared" si="3"/>
        <v>1.4534536453538311</v>
      </c>
    </row>
    <row r="89" spans="22:34" x14ac:dyDescent="0.25">
      <c r="AF89" s="21" t="s">
        <v>67</v>
      </c>
      <c r="AG89">
        <f>MAX(AG59:AG88)</f>
        <v>2.249428</v>
      </c>
      <c r="AH89">
        <f>MAX(AH59:AH88)</f>
        <v>1.4534536453538311</v>
      </c>
    </row>
    <row r="90" spans="22:34" x14ac:dyDescent="0.25">
      <c r="AF90" s="21" t="s">
        <v>157</v>
      </c>
      <c r="AG90" s="22">
        <f>MAX(AG59:AG87)</f>
        <v>0.65877099999999977</v>
      </c>
      <c r="AH90" s="22">
        <f>MAX(AH59:AH87)</f>
        <v>1.427366032813318</v>
      </c>
    </row>
    <row r="113" spans="22:34" x14ac:dyDescent="0.25">
      <c r="AC113" s="21"/>
      <c r="AF113" s="21" t="s">
        <v>83</v>
      </c>
    </row>
    <row r="114" spans="22:34" x14ac:dyDescent="0.25">
      <c r="AC114" s="21"/>
      <c r="AF114" s="21" t="s">
        <v>84</v>
      </c>
      <c r="AG114">
        <f>AF114-AF113</f>
        <v>0.24427080000000001</v>
      </c>
      <c r="AH114" s="22">
        <f>AF114/AF113</f>
        <v>1.427366032813318</v>
      </c>
    </row>
    <row r="115" spans="22:34" x14ac:dyDescent="0.25">
      <c r="AC115" s="21"/>
      <c r="AF115" s="21" t="s">
        <v>85</v>
      </c>
      <c r="AG115">
        <f t="shared" ref="AG115:AG143" si="4">AF115-AF114</f>
        <v>5.1444000000000045E-2</v>
      </c>
      <c r="AH115">
        <f t="shared" ref="AH115:AH143" si="5">AF115/AF114</f>
        <v>1.0630562034193809</v>
      </c>
    </row>
    <row r="116" spans="22:34" x14ac:dyDescent="0.25">
      <c r="AC116" s="21"/>
      <c r="AF116" s="21" t="s">
        <v>86</v>
      </c>
      <c r="AG116">
        <f t="shared" si="4"/>
        <v>0.1557404</v>
      </c>
      <c r="AH116">
        <f t="shared" si="5"/>
        <v>1.1795718052466102</v>
      </c>
    </row>
    <row r="117" spans="22:34" x14ac:dyDescent="0.25">
      <c r="AC117" s="21"/>
      <c r="AF117" s="21" t="s">
        <v>89</v>
      </c>
      <c r="AG117">
        <f t="shared" si="4"/>
        <v>0.22063699999999997</v>
      </c>
      <c r="AH117">
        <f t="shared" si="5"/>
        <v>1.2156705388317817</v>
      </c>
    </row>
    <row r="118" spans="22:34" x14ac:dyDescent="0.25">
      <c r="AC118" s="21"/>
      <c r="AF118" s="21" t="s">
        <v>137</v>
      </c>
      <c r="AG118">
        <f t="shared" si="4"/>
        <v>7.6295999999999919E-2</v>
      </c>
      <c r="AH118">
        <f t="shared" si="5"/>
        <v>1.0613477101952695</v>
      </c>
    </row>
    <row r="119" spans="22:34" x14ac:dyDescent="0.25">
      <c r="AC119" s="21"/>
      <c r="AF119" s="21" t="s">
        <v>92</v>
      </c>
      <c r="AG119">
        <f t="shared" si="4"/>
        <v>1.392300000000013E-2</v>
      </c>
      <c r="AH119">
        <f t="shared" si="5"/>
        <v>1.0105480389193318</v>
      </c>
    </row>
    <row r="120" spans="22:34" x14ac:dyDescent="0.25">
      <c r="AC120" s="21"/>
      <c r="AF120" s="21" t="s">
        <v>93</v>
      </c>
      <c r="AG120">
        <f t="shared" si="4"/>
        <v>2.0489999999999897E-2</v>
      </c>
      <c r="AH120">
        <f t="shared" si="5"/>
        <v>1.015361155842637</v>
      </c>
    </row>
    <row r="121" spans="22:34" x14ac:dyDescent="0.25">
      <c r="AC121" s="21"/>
      <c r="AF121" s="21" t="s">
        <v>138</v>
      </c>
      <c r="AG121">
        <f t="shared" si="4"/>
        <v>5.0396000000000107E-2</v>
      </c>
      <c r="AH121">
        <f t="shared" si="5"/>
        <v>1.0372098105840781</v>
      </c>
    </row>
    <row r="122" spans="22:34" x14ac:dyDescent="0.25">
      <c r="AC122" s="21"/>
      <c r="AF122" s="21" t="s">
        <v>139</v>
      </c>
      <c r="AG122">
        <f t="shared" si="4"/>
        <v>0.41592099999999999</v>
      </c>
      <c r="AH122">
        <f t="shared" si="5"/>
        <v>1.2960776497220186</v>
      </c>
    </row>
    <row r="123" spans="22:34" x14ac:dyDescent="0.25">
      <c r="AC123" s="21"/>
      <c r="AF123" s="21" t="s">
        <v>140</v>
      </c>
      <c r="AG123">
        <f t="shared" si="4"/>
        <v>4.9690000000000012E-3</v>
      </c>
      <c r="AH123">
        <f t="shared" si="5"/>
        <v>1.0027291835901864</v>
      </c>
    </row>
    <row r="124" spans="22:34" x14ac:dyDescent="0.25">
      <c r="AC124" s="21"/>
      <c r="AF124" s="21" t="s">
        <v>141</v>
      </c>
      <c r="AG124">
        <f t="shared" si="4"/>
        <v>4.1769999999999863E-2</v>
      </c>
      <c r="AH124">
        <f t="shared" si="5"/>
        <v>1.0228793970399745</v>
      </c>
    </row>
    <row r="125" spans="22:34" x14ac:dyDescent="0.25">
      <c r="V125" t="s">
        <v>224</v>
      </c>
      <c r="AC125" s="21"/>
      <c r="AF125" s="21" t="s">
        <v>107</v>
      </c>
      <c r="AG125">
        <f t="shared" si="4"/>
        <v>0.12820700000000018</v>
      </c>
      <c r="AH125">
        <f t="shared" si="5"/>
        <v>1.0686542467455273</v>
      </c>
    </row>
    <row r="126" spans="22:34" x14ac:dyDescent="0.25">
      <c r="AC126" s="21"/>
      <c r="AF126" s="21" t="s">
        <v>142</v>
      </c>
      <c r="AG126">
        <f t="shared" si="4"/>
        <v>7.9878999999999811E-2</v>
      </c>
      <c r="AH126">
        <f t="shared" si="5"/>
        <v>1.0400268185045676</v>
      </c>
    </row>
    <row r="127" spans="22:34" x14ac:dyDescent="0.25">
      <c r="AC127" s="21"/>
      <c r="AF127" s="21" t="s">
        <v>112</v>
      </c>
      <c r="AG127">
        <f t="shared" si="4"/>
        <v>0.12864699999999996</v>
      </c>
      <c r="AH127">
        <f t="shared" si="5"/>
        <v>1.0619831405780538</v>
      </c>
    </row>
    <row r="128" spans="22:34" x14ac:dyDescent="0.25">
      <c r="AC128" s="21"/>
      <c r="AF128" s="21" t="s">
        <v>113</v>
      </c>
      <c r="AG128">
        <f t="shared" si="4"/>
        <v>3.4902999999999906E-2</v>
      </c>
      <c r="AH128">
        <f t="shared" si="5"/>
        <v>1.0158350357936323</v>
      </c>
    </row>
    <row r="129" spans="22:34" x14ac:dyDescent="0.25">
      <c r="AC129" s="21"/>
      <c r="AF129" s="21" t="s">
        <v>143</v>
      </c>
      <c r="AG129">
        <f t="shared" si="4"/>
        <v>2.3860000000004433E-3</v>
      </c>
      <c r="AH129">
        <f t="shared" si="5"/>
        <v>1.0010656228981194</v>
      </c>
    </row>
    <row r="130" spans="22:34" x14ac:dyDescent="0.25">
      <c r="V130" t="s">
        <v>226</v>
      </c>
      <c r="AC130" s="21"/>
      <c r="AF130" s="21" t="s">
        <v>144</v>
      </c>
      <c r="AG130">
        <f t="shared" si="4"/>
        <v>0.1249049999999996</v>
      </c>
      <c r="AH130">
        <f t="shared" si="5"/>
        <v>1.0557250389479675</v>
      </c>
    </row>
    <row r="131" spans="22:34" x14ac:dyDescent="0.25">
      <c r="AC131" s="21"/>
      <c r="AF131" s="21" t="s">
        <v>124</v>
      </c>
      <c r="AG131">
        <f t="shared" si="4"/>
        <v>9.746699999999997E-2</v>
      </c>
      <c r="AH131">
        <f t="shared" si="5"/>
        <v>1.0411886287656511</v>
      </c>
    </row>
    <row r="132" spans="22:34" x14ac:dyDescent="0.25">
      <c r="AC132" s="21"/>
      <c r="AF132" s="21" t="s">
        <v>145</v>
      </c>
      <c r="AG132">
        <f t="shared" si="4"/>
        <v>1.0174000000000127E-2</v>
      </c>
      <c r="AH132">
        <f t="shared" si="5"/>
        <v>1.0041293533953723</v>
      </c>
    </row>
    <row r="133" spans="22:34" x14ac:dyDescent="0.25">
      <c r="AC133" s="21"/>
      <c r="AF133" s="21" t="s">
        <v>146</v>
      </c>
      <c r="AG133">
        <f t="shared" si="4"/>
        <v>0.45621299999999998</v>
      </c>
      <c r="AH133">
        <f t="shared" si="5"/>
        <v>1.1844031401803883</v>
      </c>
    </row>
    <row r="134" spans="22:34" x14ac:dyDescent="0.25">
      <c r="AC134" s="21"/>
      <c r="AF134" s="21" t="s">
        <v>147</v>
      </c>
      <c r="AG134">
        <f t="shared" si="4"/>
        <v>0.25471600000000016</v>
      </c>
      <c r="AH134">
        <f t="shared" si="5"/>
        <v>1.0869275284271338</v>
      </c>
    </row>
    <row r="135" spans="22:34" x14ac:dyDescent="0.25">
      <c r="AC135" s="21"/>
      <c r="AF135" s="21" t="s">
        <v>148</v>
      </c>
      <c r="AG135">
        <f t="shared" si="4"/>
        <v>0.29003099999999993</v>
      </c>
      <c r="AH135">
        <f t="shared" si="5"/>
        <v>1.0910636256341197</v>
      </c>
    </row>
    <row r="136" spans="22:34" x14ac:dyDescent="0.25">
      <c r="V136" t="s">
        <v>225</v>
      </c>
      <c r="AC136" s="21"/>
      <c r="AF136" s="21" t="s">
        <v>149</v>
      </c>
      <c r="AG136">
        <f t="shared" si="4"/>
        <v>3.751799999999994E-2</v>
      </c>
      <c r="AH136">
        <f t="shared" si="5"/>
        <v>1.0107966772548043</v>
      </c>
    </row>
    <row r="137" spans="22:34" x14ac:dyDescent="0.25">
      <c r="AC137" s="21"/>
      <c r="AF137" s="21" t="s">
        <v>150</v>
      </c>
      <c r="AG137">
        <f t="shared" si="4"/>
        <v>0.40361899999999995</v>
      </c>
      <c r="AH137">
        <f t="shared" si="5"/>
        <v>1.114910108994339</v>
      </c>
    </row>
    <row r="138" spans="22:34" x14ac:dyDescent="0.25">
      <c r="AC138" s="21"/>
      <c r="AF138" s="21" t="s">
        <v>151</v>
      </c>
      <c r="AG138">
        <f t="shared" si="4"/>
        <v>8.7537999999999894E-2</v>
      </c>
      <c r="AH138">
        <f t="shared" si="5"/>
        <v>1.0223533903033506</v>
      </c>
    </row>
    <row r="139" spans="22:34" x14ac:dyDescent="0.25">
      <c r="AC139" s="21"/>
      <c r="AF139" s="21" t="s">
        <v>152</v>
      </c>
      <c r="AG139">
        <f t="shared" si="4"/>
        <v>0.91973299999999991</v>
      </c>
      <c r="AH139">
        <f t="shared" si="5"/>
        <v>1.2297246026296615</v>
      </c>
    </row>
    <row r="140" spans="22:34" x14ac:dyDescent="0.25">
      <c r="AC140" s="21"/>
      <c r="AF140" s="21" t="s">
        <v>153</v>
      </c>
      <c r="AG140">
        <f t="shared" si="4"/>
        <v>0.35261800000000054</v>
      </c>
      <c r="AH140">
        <f t="shared" si="5"/>
        <v>1.0716213257352796</v>
      </c>
    </row>
    <row r="141" spans="22:34" x14ac:dyDescent="0.25">
      <c r="AC141" s="21"/>
      <c r="AF141" s="21" t="s">
        <v>154</v>
      </c>
      <c r="AG141" s="22">
        <f t="shared" si="4"/>
        <v>1.9085179999999999</v>
      </c>
      <c r="AH141">
        <f t="shared" si="5"/>
        <v>1.3617368816887996</v>
      </c>
    </row>
    <row r="142" spans="22:34" x14ac:dyDescent="0.25">
      <c r="AC142" s="21"/>
      <c r="AF142" s="21" t="s">
        <v>155</v>
      </c>
      <c r="AG142">
        <f t="shared" si="4"/>
        <v>1.1359549999999992</v>
      </c>
      <c r="AH142">
        <f t="shared" si="5"/>
        <v>1.1581118635640995</v>
      </c>
    </row>
    <row r="143" spans="22:34" x14ac:dyDescent="0.25">
      <c r="AC143" s="21"/>
      <c r="AF143" s="21" t="s">
        <v>156</v>
      </c>
      <c r="AG143" s="20">
        <f t="shared" si="4"/>
        <v>12.454172999999999</v>
      </c>
      <c r="AH143" s="20">
        <f t="shared" si="5"/>
        <v>2.4968135764658119</v>
      </c>
    </row>
    <row r="144" spans="22:34" x14ac:dyDescent="0.25">
      <c r="AC144" s="21"/>
      <c r="AF144" s="21" t="s">
        <v>67</v>
      </c>
      <c r="AG144">
        <f>MAX(AG114:AG143)</f>
        <v>12.454172999999999</v>
      </c>
      <c r="AH144">
        <f>MAX(AH114:AH143)</f>
        <v>2.4968135764658119</v>
      </c>
    </row>
    <row r="145" spans="29:34" x14ac:dyDescent="0.25">
      <c r="AC145" s="21"/>
      <c r="AF145" s="21" t="s">
        <v>157</v>
      </c>
      <c r="AG145">
        <f>MAX(AG114:AG142)</f>
        <v>1.9085179999999999</v>
      </c>
      <c r="AH145">
        <f>MAX(AH114:AH142)</f>
        <v>1.427366032813318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B271-188D-404C-B9F8-7CFA8150DC7A}">
  <dimension ref="A1:AE60"/>
  <sheetViews>
    <sheetView topLeftCell="A10" zoomScale="70" zoomScaleNormal="70" workbookViewId="0">
      <selection activeCell="AH46" sqref="AH46"/>
    </sheetView>
  </sheetViews>
  <sheetFormatPr defaultRowHeight="15" x14ac:dyDescent="0.25"/>
  <cols>
    <col min="1" max="1" width="23.42578125" customWidth="1"/>
  </cols>
  <sheetData>
    <row r="1" spans="1:29" x14ac:dyDescent="0.25">
      <c r="A1" t="s">
        <v>165</v>
      </c>
    </row>
    <row r="4" spans="1:29" x14ac:dyDescent="0.25">
      <c r="B4" s="38">
        <v>1</v>
      </c>
      <c r="C4" s="38">
        <v>2</v>
      </c>
      <c r="D4" s="38">
        <v>3</v>
      </c>
      <c r="E4" s="38">
        <v>4</v>
      </c>
      <c r="G4" s="33" t="s">
        <v>167</v>
      </c>
      <c r="H4" s="33"/>
      <c r="I4" s="33"/>
      <c r="K4" s="33" t="s">
        <v>178</v>
      </c>
      <c r="L4" s="33"/>
      <c r="M4" s="33"/>
      <c r="P4" s="33" t="s">
        <v>196</v>
      </c>
      <c r="Q4" s="33"/>
      <c r="R4" s="33"/>
      <c r="U4" s="33" t="s">
        <v>202</v>
      </c>
      <c r="V4" s="33"/>
      <c r="W4" s="33"/>
    </row>
    <row r="5" spans="1:29" ht="15" customHeight="1" x14ac:dyDescent="0.25">
      <c r="A5" s="26" t="s">
        <v>166</v>
      </c>
      <c r="B5" s="35">
        <v>0</v>
      </c>
      <c r="C5" s="35">
        <v>0.6760178</v>
      </c>
      <c r="D5" s="35">
        <v>2.0708350000000002</v>
      </c>
      <c r="E5" s="35">
        <v>2.7712340000000002</v>
      </c>
      <c r="G5" s="34" t="s">
        <v>168</v>
      </c>
      <c r="H5" s="33"/>
      <c r="I5" s="35">
        <v>0.83157040000000004</v>
      </c>
      <c r="K5" s="34" t="s">
        <v>179</v>
      </c>
      <c r="L5" s="33"/>
      <c r="M5" s="35">
        <v>0.57103029999999999</v>
      </c>
      <c r="P5" s="34" t="s">
        <v>187</v>
      </c>
      <c r="Q5" s="33"/>
      <c r="R5" s="35">
        <v>0.66140730000000003</v>
      </c>
      <c r="U5" s="34" t="s">
        <v>197</v>
      </c>
      <c r="V5" s="33"/>
      <c r="W5" s="35">
        <v>0.34288859999999999</v>
      </c>
      <c r="Z5" s="33" t="s">
        <v>203</v>
      </c>
      <c r="AA5" s="36">
        <f>AVERAGE(I5:I14)</f>
        <v>0.75165990000000005</v>
      </c>
      <c r="AB5" s="33" t="s">
        <v>208</v>
      </c>
      <c r="AC5" s="36">
        <f>SUM(B6:B8)/3</f>
        <v>1.3086483333333334</v>
      </c>
    </row>
    <row r="6" spans="1:29" x14ac:dyDescent="0.25">
      <c r="A6" s="26"/>
      <c r="B6" s="35">
        <v>0.82220300000000002</v>
      </c>
      <c r="C6" s="35">
        <v>0</v>
      </c>
      <c r="D6" s="35">
        <v>1.0507379999999999</v>
      </c>
      <c r="E6" s="35">
        <v>1.2805120000000001</v>
      </c>
      <c r="G6" s="34" t="s">
        <v>169</v>
      </c>
      <c r="H6" s="33"/>
      <c r="I6" s="35">
        <v>0.75610580000000005</v>
      </c>
      <c r="K6" s="34" t="s">
        <v>180</v>
      </c>
      <c r="L6" s="33"/>
      <c r="M6" s="35">
        <v>0.81782690000000002</v>
      </c>
      <c r="P6" s="34" t="s">
        <v>188</v>
      </c>
      <c r="Q6" s="33"/>
      <c r="R6" s="35">
        <v>0.61399950000000003</v>
      </c>
      <c r="U6" s="34" t="s">
        <v>198</v>
      </c>
      <c r="V6" s="33"/>
      <c r="W6" s="35">
        <v>0.58917920000000001</v>
      </c>
      <c r="Z6" s="33" t="s">
        <v>204</v>
      </c>
      <c r="AA6" s="36">
        <f>AVERAGE(M5:M12)</f>
        <v>0.57519694999999993</v>
      </c>
      <c r="AB6" s="33" t="s">
        <v>209</v>
      </c>
      <c r="AC6" s="33">
        <f>(B6+C7+C8)/3</f>
        <v>0.99295166666666679</v>
      </c>
    </row>
    <row r="7" spans="1:29" x14ac:dyDescent="0.25">
      <c r="A7" s="26"/>
      <c r="B7" s="35">
        <v>1.4390400000000001</v>
      </c>
      <c r="C7" s="35">
        <v>1.025055</v>
      </c>
      <c r="D7" s="35">
        <v>0</v>
      </c>
      <c r="E7" s="35">
        <v>0.82802489999999995</v>
      </c>
      <c r="G7" s="34" t="s">
        <v>170</v>
      </c>
      <c r="H7" s="33"/>
      <c r="I7" s="35">
        <v>0.86031760000000002</v>
      </c>
      <c r="K7" s="34" t="s">
        <v>181</v>
      </c>
      <c r="L7" s="33"/>
      <c r="M7" s="35">
        <v>0.74908580000000002</v>
      </c>
      <c r="P7" s="34" t="s">
        <v>189</v>
      </c>
      <c r="Q7" s="33"/>
      <c r="R7" s="35">
        <v>0.302344</v>
      </c>
      <c r="U7" s="34" t="s">
        <v>199</v>
      </c>
      <c r="V7" s="33"/>
      <c r="W7" s="35">
        <v>0.70057639999999999</v>
      </c>
      <c r="Z7" s="33" t="s">
        <v>205</v>
      </c>
      <c r="AA7" s="36">
        <f>AVERAGE(R5:R13)</f>
        <v>0.59780826666666664</v>
      </c>
      <c r="AB7" s="33" t="s">
        <v>210</v>
      </c>
      <c r="AC7" s="33">
        <f>(B7+C7+D8)/3</f>
        <v>1.1246845666666667</v>
      </c>
    </row>
    <row r="8" spans="1:29" x14ac:dyDescent="0.25">
      <c r="A8" s="26"/>
      <c r="B8" s="35">
        <v>1.6647019999999999</v>
      </c>
      <c r="C8" s="35">
        <v>1.131597</v>
      </c>
      <c r="D8" s="35">
        <v>0.90995870000000001</v>
      </c>
      <c r="E8" s="35">
        <v>0</v>
      </c>
      <c r="G8" s="34" t="s">
        <v>171</v>
      </c>
      <c r="H8" s="33"/>
      <c r="I8" s="35">
        <v>0.94992580000000004</v>
      </c>
      <c r="K8" s="34" t="s">
        <v>182</v>
      </c>
      <c r="L8" s="33"/>
      <c r="M8" s="35">
        <v>0.36550650000000001</v>
      </c>
      <c r="P8" s="34" t="s">
        <v>190</v>
      </c>
      <c r="Q8" s="33"/>
      <c r="R8" s="35">
        <v>0.53392989999999996</v>
      </c>
      <c r="U8" s="34" t="s">
        <v>200</v>
      </c>
      <c r="V8" s="33"/>
      <c r="W8" s="35">
        <v>0.74239169999999999</v>
      </c>
      <c r="Z8" s="33" t="s">
        <v>206</v>
      </c>
      <c r="AA8" s="36">
        <f>AVERAGE(W5:W9)</f>
        <v>0.58328533999999999</v>
      </c>
      <c r="AB8" s="33" t="s">
        <v>211</v>
      </c>
      <c r="AC8" s="33">
        <f>(B8+C8+D8)/3</f>
        <v>1.2354192333333334</v>
      </c>
    </row>
    <row r="9" spans="1:29" x14ac:dyDescent="0.25">
      <c r="G9" s="34" t="s">
        <v>172</v>
      </c>
      <c r="H9" s="33"/>
      <c r="I9" s="35">
        <v>0.8988391</v>
      </c>
      <c r="K9" s="34" t="s">
        <v>183</v>
      </c>
      <c r="L9" s="33"/>
      <c r="M9" s="35">
        <v>0.65447460000000002</v>
      </c>
      <c r="P9" s="34" t="s">
        <v>191</v>
      </c>
      <c r="Q9" s="33"/>
      <c r="R9" s="35">
        <v>0.92938940000000003</v>
      </c>
      <c r="U9" s="34" t="s">
        <v>201</v>
      </c>
      <c r="V9" s="33"/>
      <c r="W9" s="35">
        <v>0.54139079999999995</v>
      </c>
      <c r="Z9" s="33" t="s">
        <v>207</v>
      </c>
      <c r="AA9" s="36">
        <f>AVERAGE(AA5:AA8)</f>
        <v>0.6269876141666666</v>
      </c>
      <c r="AB9" s="33" t="s">
        <v>212</v>
      </c>
      <c r="AC9" s="36">
        <f>AVERAGE(AC5:AC8)</f>
        <v>1.1654259499999999</v>
      </c>
    </row>
    <row r="10" spans="1:29" x14ac:dyDescent="0.25">
      <c r="G10" s="34" t="s">
        <v>173</v>
      </c>
      <c r="H10" s="33"/>
      <c r="I10" s="35">
        <v>0.60055009999999998</v>
      </c>
      <c r="K10" s="34" t="s">
        <v>184</v>
      </c>
      <c r="L10" s="33"/>
      <c r="M10" s="35">
        <v>0.3844167</v>
      </c>
      <c r="P10" s="34" t="s">
        <v>192</v>
      </c>
      <c r="Q10" s="33"/>
      <c r="R10" s="35">
        <v>0.54831359999999996</v>
      </c>
    </row>
    <row r="11" spans="1:29" x14ac:dyDescent="0.25">
      <c r="G11" s="34" t="s">
        <v>174</v>
      </c>
      <c r="H11" s="33"/>
      <c r="I11" s="35">
        <v>0.63696410000000003</v>
      </c>
      <c r="K11" s="34" t="s">
        <v>185</v>
      </c>
      <c r="L11" s="33"/>
      <c r="M11" s="35">
        <v>0.29104859999999999</v>
      </c>
      <c r="P11" s="34" t="s">
        <v>193</v>
      </c>
      <c r="Q11" s="33"/>
      <c r="R11" s="35">
        <v>0.53170229999999996</v>
      </c>
      <c r="Z11" s="37" t="s">
        <v>213</v>
      </c>
      <c r="AA11" s="37">
        <f>AA9/AC9</f>
        <v>0.53799009209179416</v>
      </c>
    </row>
    <row r="12" spans="1:29" x14ac:dyDescent="0.25">
      <c r="G12" s="34" t="s">
        <v>175</v>
      </c>
      <c r="H12" s="33"/>
      <c r="I12" s="35">
        <v>0.57039240000000002</v>
      </c>
      <c r="K12" s="34" t="s">
        <v>186</v>
      </c>
      <c r="L12" s="33"/>
      <c r="M12" s="35">
        <v>0.76818620000000004</v>
      </c>
      <c r="P12" s="34" t="s">
        <v>194</v>
      </c>
      <c r="Q12" s="33"/>
      <c r="R12" s="35">
        <v>0.46685490000000002</v>
      </c>
    </row>
    <row r="13" spans="1:29" x14ac:dyDescent="0.25">
      <c r="G13" s="34" t="s">
        <v>176</v>
      </c>
      <c r="H13" s="33"/>
      <c r="I13" s="35">
        <v>0.69629350000000001</v>
      </c>
      <c r="P13" s="34" t="s">
        <v>195</v>
      </c>
      <c r="Q13" s="33"/>
      <c r="R13" s="35">
        <v>0.79233350000000002</v>
      </c>
    </row>
    <row r="14" spans="1:29" x14ac:dyDescent="0.25">
      <c r="G14" s="34" t="s">
        <v>177</v>
      </c>
      <c r="H14" s="33"/>
      <c r="I14" s="35">
        <v>0.71564019999999995</v>
      </c>
    </row>
    <row r="22" spans="1:31" x14ac:dyDescent="0.25">
      <c r="A22" t="s">
        <v>227</v>
      </c>
    </row>
    <row r="24" spans="1:31" x14ac:dyDescent="0.25">
      <c r="B24" s="33">
        <v>1</v>
      </c>
      <c r="C24" s="33">
        <v>2</v>
      </c>
      <c r="D24" s="33">
        <v>3</v>
      </c>
      <c r="E24" s="33">
        <v>4</v>
      </c>
      <c r="G24" s="33" t="s">
        <v>167</v>
      </c>
      <c r="H24" s="33"/>
      <c r="I24" s="33"/>
      <c r="K24" s="33" t="s">
        <v>178</v>
      </c>
      <c r="L24" s="33"/>
      <c r="M24" s="33"/>
      <c r="P24" s="33" t="s">
        <v>196</v>
      </c>
      <c r="Q24" s="33"/>
      <c r="R24" s="33"/>
      <c r="U24" s="33" t="s">
        <v>202</v>
      </c>
      <c r="V24" s="33"/>
      <c r="W24" s="33"/>
    </row>
    <row r="25" spans="1:31" x14ac:dyDescent="0.25">
      <c r="A25" s="39" t="s">
        <v>166</v>
      </c>
      <c r="B25" s="35">
        <v>0</v>
      </c>
      <c r="C25" s="35">
        <v>1.497404</v>
      </c>
      <c r="D25" s="35">
        <v>0.86561500000000002</v>
      </c>
      <c r="E25" s="35">
        <v>1.337979</v>
      </c>
      <c r="G25" s="34" t="s">
        <v>168</v>
      </c>
      <c r="H25" s="33"/>
      <c r="I25" s="35">
        <v>0.95128740000000001</v>
      </c>
      <c r="K25" s="34" t="s">
        <v>197</v>
      </c>
      <c r="L25" s="33"/>
      <c r="M25" s="35">
        <v>0.34288859999999999</v>
      </c>
      <c r="P25" s="34" t="s">
        <v>169</v>
      </c>
      <c r="Q25" s="33"/>
      <c r="R25" s="35">
        <v>0.58638259999999998</v>
      </c>
      <c r="U25" s="34" t="s">
        <v>187</v>
      </c>
      <c r="V25" s="33"/>
      <c r="W25" s="35">
        <v>0.66470059999999997</v>
      </c>
      <c r="Z25" s="33" t="s">
        <v>203</v>
      </c>
      <c r="AA25" s="36">
        <f>AVERAGE(I25:I39)</f>
        <v>0.6645698533333334</v>
      </c>
      <c r="AB25" s="33" t="s">
        <v>208</v>
      </c>
      <c r="AC25" s="33">
        <f>SUM(B26:B28)/3</f>
        <v>1.1035930999999999</v>
      </c>
    </row>
    <row r="26" spans="1:31" x14ac:dyDescent="0.25">
      <c r="A26" s="25"/>
      <c r="B26" s="35">
        <v>1.2236849999999999</v>
      </c>
      <c r="C26" s="35">
        <v>0</v>
      </c>
      <c r="D26" s="35">
        <v>3.4096639999999998</v>
      </c>
      <c r="E26" s="35">
        <v>0.88682839999999996</v>
      </c>
      <c r="G26" s="34" t="s">
        <v>179</v>
      </c>
      <c r="H26" s="33"/>
      <c r="I26" s="35">
        <v>0.58880750000000004</v>
      </c>
      <c r="K26" s="34" t="s">
        <v>198</v>
      </c>
      <c r="L26" s="33"/>
      <c r="M26" s="35">
        <v>0.58917920000000001</v>
      </c>
      <c r="P26" s="34" t="s">
        <v>170</v>
      </c>
      <c r="Q26" s="33"/>
      <c r="R26" s="35">
        <v>0.70167109999999999</v>
      </c>
      <c r="U26" s="34" t="s">
        <v>189</v>
      </c>
      <c r="V26" s="33"/>
      <c r="W26" s="35">
        <v>0.40656560000000003</v>
      </c>
      <c r="Z26" s="33" t="s">
        <v>204</v>
      </c>
      <c r="AA26" s="36">
        <f>AVERAGE(M25:M29)</f>
        <v>0.58328533999999999</v>
      </c>
      <c r="AB26" s="33" t="s">
        <v>209</v>
      </c>
      <c r="AC26" s="33">
        <f>(B26+C27+C28)/3</f>
        <v>1.3373095666666668</v>
      </c>
    </row>
    <row r="27" spans="1:31" x14ac:dyDescent="0.25">
      <c r="A27" s="25"/>
      <c r="B27" s="35">
        <v>0.93038430000000005</v>
      </c>
      <c r="C27" s="35">
        <v>1.8465279999999999</v>
      </c>
      <c r="D27" s="35">
        <v>0</v>
      </c>
      <c r="E27" s="35">
        <v>3.400881</v>
      </c>
      <c r="G27" s="34" t="s">
        <v>180</v>
      </c>
      <c r="H27" s="33"/>
      <c r="I27" s="35">
        <v>1.0498449999999999</v>
      </c>
      <c r="K27" s="34" t="s">
        <v>199</v>
      </c>
      <c r="L27" s="33"/>
      <c r="M27" s="35">
        <v>0.70057639999999999</v>
      </c>
      <c r="P27" s="34" t="s">
        <v>171</v>
      </c>
      <c r="Q27" s="33"/>
      <c r="R27" s="35">
        <v>0.84369369999999999</v>
      </c>
      <c r="U27" s="34" t="s">
        <v>190</v>
      </c>
      <c r="V27" s="33"/>
      <c r="W27" s="35">
        <v>0.47148370000000001</v>
      </c>
      <c r="Z27" s="33" t="s">
        <v>205</v>
      </c>
      <c r="AA27" s="36">
        <f>AVERAGE(R25:R29)</f>
        <v>0.70369680000000012</v>
      </c>
      <c r="AB27" s="33" t="s">
        <v>210</v>
      </c>
      <c r="AC27" s="33">
        <f>(B27+C27+D28)/3</f>
        <v>1.5403534333333333</v>
      </c>
    </row>
    <row r="28" spans="1:31" x14ac:dyDescent="0.25">
      <c r="A28" s="25"/>
      <c r="B28" s="35">
        <v>1.1567099999999999</v>
      </c>
      <c r="C28" s="35">
        <v>0.94171570000000004</v>
      </c>
      <c r="D28" s="35">
        <v>1.8441479999999999</v>
      </c>
      <c r="E28" s="35">
        <v>0</v>
      </c>
      <c r="G28" s="34" t="s">
        <v>181</v>
      </c>
      <c r="H28" s="33"/>
      <c r="I28" s="35">
        <v>0.84699880000000005</v>
      </c>
      <c r="K28" s="34" t="s">
        <v>200</v>
      </c>
      <c r="L28" s="33"/>
      <c r="M28" s="35">
        <v>0.74239169999999999</v>
      </c>
      <c r="P28" s="34" t="s">
        <v>172</v>
      </c>
      <c r="Q28" s="33"/>
      <c r="R28" s="35">
        <v>0.79403760000000001</v>
      </c>
      <c r="U28" s="34" t="s">
        <v>191</v>
      </c>
      <c r="V28" s="33"/>
      <c r="W28" s="35">
        <v>0.87290310000000004</v>
      </c>
      <c r="Z28" s="33" t="s">
        <v>206</v>
      </c>
      <c r="AA28" s="36">
        <f>AVERAGE(W25:W31)</f>
        <v>0.53989051428571422</v>
      </c>
      <c r="AB28" s="33" t="s">
        <v>211</v>
      </c>
      <c r="AC28" s="33">
        <f>(B28+C28+D28)/3</f>
        <v>1.3141912333333332</v>
      </c>
    </row>
    <row r="29" spans="1:31" x14ac:dyDescent="0.25">
      <c r="G29" s="34" t="s">
        <v>188</v>
      </c>
      <c r="H29" s="33"/>
      <c r="I29" s="35">
        <v>0.57601360000000001</v>
      </c>
      <c r="K29" s="34" t="s">
        <v>201</v>
      </c>
      <c r="L29" s="33"/>
      <c r="M29" s="35">
        <v>0.54139079999999995</v>
      </c>
      <c r="P29" s="34" t="s">
        <v>173</v>
      </c>
      <c r="Q29" s="33"/>
      <c r="R29" s="35">
        <v>0.59269899999999998</v>
      </c>
      <c r="U29" s="34" t="s">
        <v>192</v>
      </c>
      <c r="V29" s="33"/>
      <c r="W29" s="35">
        <v>0.46035120000000002</v>
      </c>
      <c r="Z29" s="33" t="s">
        <v>207</v>
      </c>
      <c r="AA29" s="33">
        <f>(AA25+AA26+AA27+AA28)/4</f>
        <v>0.62286062690476185</v>
      </c>
      <c r="AB29" s="33" t="s">
        <v>212</v>
      </c>
      <c r="AC29" s="33">
        <f>AVERAGE(AC25:AC28)</f>
        <v>1.3238618333333334</v>
      </c>
    </row>
    <row r="30" spans="1:31" x14ac:dyDescent="0.25">
      <c r="G30" s="34" t="s">
        <v>182</v>
      </c>
      <c r="H30" s="33"/>
      <c r="I30" s="35">
        <v>0.61624100000000004</v>
      </c>
      <c r="U30" s="34" t="s">
        <v>193</v>
      </c>
      <c r="V30" s="33"/>
      <c r="W30" s="35">
        <v>0.5620773</v>
      </c>
    </row>
    <row r="31" spans="1:31" x14ac:dyDescent="0.25">
      <c r="G31" s="34" t="s">
        <v>174</v>
      </c>
      <c r="H31" s="33"/>
      <c r="I31" s="35">
        <v>0.64275329999999997</v>
      </c>
      <c r="U31" s="34" t="s">
        <v>194</v>
      </c>
      <c r="V31" s="33"/>
      <c r="W31" s="35">
        <v>0.34115210000000001</v>
      </c>
      <c r="Z31" s="40" t="s">
        <v>213</v>
      </c>
      <c r="AA31" s="40">
        <f>AA29/AC29</f>
        <v>0.47048763792553011</v>
      </c>
      <c r="AE31" t="s">
        <v>243</v>
      </c>
    </row>
    <row r="32" spans="1:31" x14ac:dyDescent="0.25">
      <c r="G32" s="34" t="s">
        <v>183</v>
      </c>
      <c r="H32" s="33"/>
      <c r="I32" s="35">
        <v>0.7221187</v>
      </c>
    </row>
    <row r="33" spans="1:29" x14ac:dyDescent="0.25">
      <c r="G33" s="34" t="s">
        <v>175</v>
      </c>
      <c r="H33" s="33"/>
      <c r="I33" s="35">
        <v>0.48561779999999999</v>
      </c>
    </row>
    <row r="34" spans="1:29" x14ac:dyDescent="0.25">
      <c r="G34" s="34" t="s">
        <v>184</v>
      </c>
      <c r="H34" s="33"/>
      <c r="I34" s="35">
        <v>0.41393410000000003</v>
      </c>
    </row>
    <row r="35" spans="1:29" x14ac:dyDescent="0.25">
      <c r="G35" s="34" t="s">
        <v>195</v>
      </c>
      <c r="H35" s="33"/>
      <c r="I35" s="35">
        <v>0.73370639999999998</v>
      </c>
    </row>
    <row r="36" spans="1:29" x14ac:dyDescent="0.25">
      <c r="G36" s="34" t="s">
        <v>176</v>
      </c>
      <c r="H36" s="33"/>
      <c r="I36" s="35">
        <v>0.64404119999999998</v>
      </c>
    </row>
    <row r="37" spans="1:29" x14ac:dyDescent="0.25">
      <c r="G37" s="34" t="s">
        <v>177</v>
      </c>
      <c r="H37" s="33"/>
      <c r="I37" s="35">
        <v>0.79135330000000004</v>
      </c>
    </row>
    <row r="38" spans="1:29" x14ac:dyDescent="0.25">
      <c r="G38" s="34" t="s">
        <v>185</v>
      </c>
      <c r="H38" s="33"/>
      <c r="I38" s="35">
        <v>0.31392409999999998</v>
      </c>
    </row>
    <row r="39" spans="1:29" x14ac:dyDescent="0.25">
      <c r="G39" s="34" t="s">
        <v>186</v>
      </c>
      <c r="H39" s="33"/>
      <c r="I39" s="35">
        <v>0.59190560000000003</v>
      </c>
    </row>
    <row r="43" spans="1:29" x14ac:dyDescent="0.25">
      <c r="A43" t="s">
        <v>228</v>
      </c>
    </row>
    <row r="45" spans="1:29" x14ac:dyDescent="0.25">
      <c r="B45" s="33">
        <v>1</v>
      </c>
      <c r="C45" s="33">
        <v>2</v>
      </c>
      <c r="D45" s="33">
        <v>3</v>
      </c>
      <c r="E45" s="33">
        <v>4</v>
      </c>
      <c r="G45" s="33" t="s">
        <v>167</v>
      </c>
      <c r="H45" s="33"/>
      <c r="I45" s="33"/>
      <c r="L45" s="33" t="s">
        <v>178</v>
      </c>
      <c r="M45" s="33"/>
      <c r="P45" s="33" t="s">
        <v>196</v>
      </c>
      <c r="Q45" s="33"/>
      <c r="R45" s="33"/>
      <c r="U45" s="33" t="s">
        <v>202</v>
      </c>
      <c r="V45" s="33"/>
      <c r="W45" s="33"/>
    </row>
    <row r="46" spans="1:29" x14ac:dyDescent="0.25">
      <c r="A46" s="41" t="s">
        <v>166</v>
      </c>
      <c r="B46" s="35">
        <v>0</v>
      </c>
      <c r="C46" s="35">
        <v>1.497404</v>
      </c>
      <c r="D46" s="35">
        <v>0.88682839999999996</v>
      </c>
      <c r="E46" s="35">
        <v>3.4096639999999998</v>
      </c>
      <c r="G46" s="34" t="s">
        <v>197</v>
      </c>
      <c r="H46" s="33"/>
      <c r="I46" s="35">
        <v>0.34288859999999999</v>
      </c>
      <c r="L46" s="34" t="s">
        <v>168</v>
      </c>
      <c r="M46" s="35">
        <v>0.95128740000000001</v>
      </c>
      <c r="P46" s="34" t="s">
        <v>187</v>
      </c>
      <c r="Q46" s="33"/>
      <c r="R46" s="35">
        <v>0.66470059999999997</v>
      </c>
      <c r="U46" s="34" t="s">
        <v>169</v>
      </c>
      <c r="V46" s="33"/>
      <c r="W46" s="35">
        <v>0.58638259999999998</v>
      </c>
      <c r="Z46" s="33" t="s">
        <v>203</v>
      </c>
      <c r="AA46" s="36">
        <f>AVERAGE(I46:I50)</f>
        <v>0.58328533999999999</v>
      </c>
      <c r="AB46" s="33" t="s">
        <v>208</v>
      </c>
      <c r="AC46" s="33">
        <f>(B47+B48+B49)/3</f>
        <v>1.3373095666666668</v>
      </c>
    </row>
    <row r="47" spans="1:29" x14ac:dyDescent="0.25">
      <c r="A47" s="25"/>
      <c r="B47" s="35">
        <v>1.2236849999999999</v>
      </c>
      <c r="C47" s="35">
        <v>0</v>
      </c>
      <c r="D47" s="35">
        <v>1.337979</v>
      </c>
      <c r="E47" s="35">
        <v>0.86561500000000002</v>
      </c>
      <c r="G47" s="34" t="s">
        <v>198</v>
      </c>
      <c r="H47" s="33"/>
      <c r="I47" s="35">
        <v>0.58917920000000001</v>
      </c>
      <c r="L47" s="34" t="s">
        <v>179</v>
      </c>
      <c r="M47" s="35">
        <v>0.58880750000000004</v>
      </c>
      <c r="P47" s="34" t="s">
        <v>189</v>
      </c>
      <c r="Q47" s="33"/>
      <c r="R47" s="35">
        <v>0.40656560000000003</v>
      </c>
      <c r="U47" s="34" t="s">
        <v>170</v>
      </c>
      <c r="V47" s="33"/>
      <c r="W47" s="35">
        <v>0.70167109999999999</v>
      </c>
      <c r="Z47" s="33" t="s">
        <v>204</v>
      </c>
      <c r="AA47" s="36">
        <f>AVERAGE(M46:M60)</f>
        <v>0.6645698533333334</v>
      </c>
      <c r="AB47" s="33" t="s">
        <v>209</v>
      </c>
      <c r="AC47" s="33">
        <f>(B47+C48+C49)/3</f>
        <v>1.1035931000000001</v>
      </c>
    </row>
    <row r="48" spans="1:29" x14ac:dyDescent="0.25">
      <c r="A48" s="25"/>
      <c r="B48" s="35">
        <v>0.94171570000000004</v>
      </c>
      <c r="C48" s="35">
        <v>1.1567099999999999</v>
      </c>
      <c r="D48" s="35">
        <v>0</v>
      </c>
      <c r="E48" s="35">
        <v>3.400881</v>
      </c>
      <c r="G48" s="34" t="s">
        <v>199</v>
      </c>
      <c r="H48" s="33"/>
      <c r="I48" s="35">
        <v>0.70057639999999999</v>
      </c>
      <c r="L48" s="34" t="s">
        <v>180</v>
      </c>
      <c r="M48" s="35">
        <v>1.0498449999999999</v>
      </c>
      <c r="P48" s="34" t="s">
        <v>190</v>
      </c>
      <c r="Q48" s="33"/>
      <c r="R48" s="35">
        <v>0.47148370000000001</v>
      </c>
      <c r="U48" s="34" t="s">
        <v>171</v>
      </c>
      <c r="V48" s="33"/>
      <c r="W48" s="35">
        <v>0.84369369999999999</v>
      </c>
      <c r="Z48" s="33" t="s">
        <v>205</v>
      </c>
      <c r="AA48" s="36">
        <f>AVERAGE(R46:R52)</f>
        <v>0.53989051428571422</v>
      </c>
      <c r="AB48" s="33" t="s">
        <v>210</v>
      </c>
      <c r="AC48" s="33">
        <f>(B48+C48+D49)/3</f>
        <v>1.3141912333333332</v>
      </c>
    </row>
    <row r="49" spans="1:31" x14ac:dyDescent="0.25">
      <c r="A49" s="25"/>
      <c r="B49" s="35">
        <v>1.8465279999999999</v>
      </c>
      <c r="C49" s="35">
        <v>0.93038430000000005</v>
      </c>
      <c r="D49" s="35">
        <v>1.8441479999999999</v>
      </c>
      <c r="E49" s="35">
        <v>0</v>
      </c>
      <c r="G49" s="34" t="s">
        <v>200</v>
      </c>
      <c r="H49" s="33"/>
      <c r="I49" s="35">
        <v>0.74239169999999999</v>
      </c>
      <c r="L49" s="34" t="s">
        <v>181</v>
      </c>
      <c r="M49" s="35">
        <v>0.84699880000000005</v>
      </c>
      <c r="P49" s="34" t="s">
        <v>191</v>
      </c>
      <c r="Q49" s="33"/>
      <c r="R49" s="35">
        <v>0.87290310000000004</v>
      </c>
      <c r="U49" s="34" t="s">
        <v>172</v>
      </c>
      <c r="V49" s="33"/>
      <c r="W49" s="35">
        <v>0.79403760000000001</v>
      </c>
      <c r="Z49" s="33" t="s">
        <v>206</v>
      </c>
      <c r="AA49" s="36">
        <f>AVERAGE(W46:W50)</f>
        <v>0.70369680000000012</v>
      </c>
      <c r="AB49" s="33" t="s">
        <v>211</v>
      </c>
      <c r="AC49" s="33">
        <f>(B49+C49+D49)/3</f>
        <v>1.5403534333333333</v>
      </c>
    </row>
    <row r="50" spans="1:31" x14ac:dyDescent="0.25">
      <c r="G50" s="34" t="s">
        <v>201</v>
      </c>
      <c r="H50" s="33"/>
      <c r="I50" s="35">
        <v>0.54139079999999995</v>
      </c>
      <c r="L50" s="34" t="s">
        <v>188</v>
      </c>
      <c r="M50" s="35">
        <v>0.57601360000000001</v>
      </c>
      <c r="P50" s="34" t="s">
        <v>192</v>
      </c>
      <c r="Q50" s="33"/>
      <c r="R50" s="35">
        <v>0.46035120000000002</v>
      </c>
      <c r="U50" s="34" t="s">
        <v>173</v>
      </c>
      <c r="V50" s="33"/>
      <c r="W50" s="35">
        <v>0.59269899999999998</v>
      </c>
      <c r="Z50" s="33" t="s">
        <v>207</v>
      </c>
      <c r="AA50" s="36">
        <f>(AA46+AA47+AA48+AA49)/4</f>
        <v>0.62286062690476185</v>
      </c>
      <c r="AB50" s="33" t="s">
        <v>212</v>
      </c>
      <c r="AC50" s="33">
        <f>AVERAGE(AC46:AC49)</f>
        <v>1.3238618333333334</v>
      </c>
    </row>
    <row r="51" spans="1:31" x14ac:dyDescent="0.25">
      <c r="L51" s="34" t="s">
        <v>182</v>
      </c>
      <c r="M51" s="35">
        <v>0.61624100000000004</v>
      </c>
      <c r="P51" s="34" t="s">
        <v>193</v>
      </c>
      <c r="Q51" s="33"/>
      <c r="R51" s="35">
        <v>0.5620773</v>
      </c>
    </row>
    <row r="52" spans="1:31" x14ac:dyDescent="0.25">
      <c r="L52" s="34" t="s">
        <v>174</v>
      </c>
      <c r="M52" s="35">
        <v>0.64275329999999997</v>
      </c>
      <c r="P52" s="34" t="s">
        <v>194</v>
      </c>
      <c r="Q52" s="33"/>
      <c r="R52" s="35">
        <v>0.34115210000000001</v>
      </c>
      <c r="Z52" s="40" t="s">
        <v>213</v>
      </c>
      <c r="AA52" s="40">
        <f>AA50/AC50</f>
        <v>0.47048763792553011</v>
      </c>
      <c r="AE52" t="s">
        <v>243</v>
      </c>
    </row>
    <row r="53" spans="1:31" x14ac:dyDescent="0.25">
      <c r="L53" s="34" t="s">
        <v>183</v>
      </c>
      <c r="M53" s="35">
        <v>0.7221187</v>
      </c>
    </row>
    <row r="54" spans="1:31" x14ac:dyDescent="0.25">
      <c r="L54" s="34" t="s">
        <v>175</v>
      </c>
      <c r="M54" s="35">
        <v>0.48561779999999999</v>
      </c>
    </row>
    <row r="55" spans="1:31" x14ac:dyDescent="0.25">
      <c r="L55" s="34" t="s">
        <v>184</v>
      </c>
      <c r="M55" s="35">
        <v>0.41393410000000003</v>
      </c>
    </row>
    <row r="56" spans="1:31" x14ac:dyDescent="0.25">
      <c r="L56" s="34" t="s">
        <v>195</v>
      </c>
      <c r="M56" s="35">
        <v>0.73370639999999998</v>
      </c>
    </row>
    <row r="57" spans="1:31" x14ac:dyDescent="0.25">
      <c r="L57" s="34" t="s">
        <v>176</v>
      </c>
      <c r="M57" s="35">
        <v>0.64404119999999998</v>
      </c>
    </row>
    <row r="58" spans="1:31" x14ac:dyDescent="0.25">
      <c r="L58" s="34" t="s">
        <v>177</v>
      </c>
      <c r="M58" s="35">
        <v>0.79135330000000004</v>
      </c>
    </row>
    <row r="59" spans="1:31" x14ac:dyDescent="0.25">
      <c r="L59" s="34" t="s">
        <v>185</v>
      </c>
      <c r="M59" s="35">
        <v>0.31392409999999998</v>
      </c>
    </row>
    <row r="60" spans="1:31" x14ac:dyDescent="0.25">
      <c r="L60" s="34" t="s">
        <v>186</v>
      </c>
      <c r="M60" s="35">
        <v>0.59190560000000003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B484-058E-492E-AF4C-F40A4F947461}">
  <dimension ref="B1:U61"/>
  <sheetViews>
    <sheetView zoomScale="70" zoomScaleNormal="70" workbookViewId="0">
      <selection activeCell="B2" sqref="B2"/>
    </sheetView>
  </sheetViews>
  <sheetFormatPr defaultRowHeight="15" x14ac:dyDescent="0.25"/>
  <cols>
    <col min="2" max="2" width="20.42578125" customWidth="1"/>
  </cols>
  <sheetData>
    <row r="1" spans="7:7" x14ac:dyDescent="0.25">
      <c r="G1" t="s">
        <v>159</v>
      </c>
    </row>
    <row r="21" spans="3:3" x14ac:dyDescent="0.25">
      <c r="C21" t="s">
        <v>160</v>
      </c>
    </row>
    <row r="41" spans="2:2" x14ac:dyDescent="0.25">
      <c r="B41" t="s">
        <v>161</v>
      </c>
    </row>
    <row r="61" spans="2:21" x14ac:dyDescent="0.25">
      <c r="B61" t="s">
        <v>162</v>
      </c>
      <c r="K61" t="s">
        <v>163</v>
      </c>
      <c r="U61" t="s">
        <v>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0B60-5BA3-4069-8513-8BD1889155F8}">
  <dimension ref="A57:J140"/>
  <sheetViews>
    <sheetView zoomScale="70" zoomScaleNormal="70" workbookViewId="0">
      <selection activeCell="Z20" sqref="Z20"/>
    </sheetView>
  </sheetViews>
  <sheetFormatPr defaultRowHeight="15" x14ac:dyDescent="0.25"/>
  <cols>
    <col min="1" max="1" width="19" bestFit="1" customWidth="1"/>
    <col min="2" max="2" width="13.5703125" bestFit="1" customWidth="1"/>
    <col min="3" max="3" width="24.28515625" bestFit="1" customWidth="1"/>
    <col min="4" max="4" width="27" bestFit="1" customWidth="1"/>
    <col min="5" max="5" width="27.140625" bestFit="1" customWidth="1"/>
    <col min="6" max="6" width="15" bestFit="1" customWidth="1"/>
    <col min="7" max="7" width="16.28515625" bestFit="1" customWidth="1"/>
    <col min="8" max="8" width="10.42578125" bestFit="1" customWidth="1"/>
  </cols>
  <sheetData>
    <row r="57" spans="1:8" x14ac:dyDescent="0.25">
      <c r="A57" s="1" t="s">
        <v>30</v>
      </c>
      <c r="B57" s="1" t="s">
        <v>0</v>
      </c>
      <c r="C57" s="1" t="s">
        <v>33</v>
      </c>
      <c r="D57" s="1" t="s">
        <v>34</v>
      </c>
      <c r="E57" s="1" t="s">
        <v>41</v>
      </c>
      <c r="F57" s="1" t="s">
        <v>36</v>
      </c>
      <c r="G57" s="1" t="s">
        <v>37</v>
      </c>
      <c r="H57" s="1" t="s">
        <v>229</v>
      </c>
    </row>
    <row r="58" spans="1:8" x14ac:dyDescent="0.25">
      <c r="A58" s="1" t="s">
        <v>4</v>
      </c>
      <c r="B58" s="1">
        <v>1.4912280701754366</v>
      </c>
      <c r="C58" s="1">
        <v>1.1842105263157887</v>
      </c>
      <c r="D58" s="1">
        <v>446.06140350877195</v>
      </c>
      <c r="E58" s="1">
        <v>9</v>
      </c>
      <c r="F58" s="1">
        <v>12.605263157894738</v>
      </c>
      <c r="G58" s="1">
        <v>13.859649122807019</v>
      </c>
      <c r="H58" s="1" t="s">
        <v>230</v>
      </c>
    </row>
    <row r="59" spans="1:8" x14ac:dyDescent="0.25">
      <c r="A59" s="1" t="s">
        <v>24</v>
      </c>
      <c r="B59" s="1">
        <v>2.6274509803921569</v>
      </c>
      <c r="C59" s="1">
        <v>0.63725490196078438</v>
      </c>
      <c r="D59" s="1">
        <v>499.71568627450978</v>
      </c>
      <c r="E59" s="1">
        <v>11.509803921568627</v>
      </c>
      <c r="F59" s="1">
        <v>18.323529411764707</v>
      </c>
      <c r="G59" s="1">
        <v>15.323529411764705</v>
      </c>
      <c r="H59" s="1" t="s">
        <v>231</v>
      </c>
    </row>
    <row r="60" spans="1:8" x14ac:dyDescent="0.25">
      <c r="A60" s="1" t="s">
        <v>18</v>
      </c>
      <c r="B60" s="1">
        <v>1.6052631578947369</v>
      </c>
      <c r="C60" s="1">
        <v>0.83333333333333337</v>
      </c>
      <c r="D60" s="1">
        <v>398.4912280701754</v>
      </c>
      <c r="E60" s="1">
        <v>9.692982456140351</v>
      </c>
      <c r="F60" s="1">
        <v>11.842105263157896</v>
      </c>
      <c r="G60" s="1">
        <v>16.807017543859647</v>
      </c>
      <c r="H60" s="1" t="s">
        <v>232</v>
      </c>
    </row>
    <row r="61" spans="1:8" x14ac:dyDescent="0.25">
      <c r="A61" s="1" t="s">
        <v>5</v>
      </c>
      <c r="B61" s="1">
        <v>2.0964912280701755</v>
      </c>
      <c r="C61" s="1">
        <v>1</v>
      </c>
      <c r="D61" s="1">
        <v>626.65789473684208</v>
      </c>
      <c r="E61" s="1">
        <v>13.254385964912281</v>
      </c>
      <c r="F61" s="1">
        <v>13.807017543859649</v>
      </c>
      <c r="G61" s="1">
        <v>14.228070175438596</v>
      </c>
      <c r="H61" s="1" t="s">
        <v>233</v>
      </c>
    </row>
    <row r="62" spans="1:8" x14ac:dyDescent="0.25">
      <c r="A62" s="1" t="s">
        <v>6</v>
      </c>
      <c r="B62" s="1">
        <v>2.9019607843137258</v>
      </c>
      <c r="C62" s="1">
        <v>1.1078431372549018</v>
      </c>
      <c r="D62" s="1">
        <v>578.73529411764707</v>
      </c>
      <c r="E62" s="1">
        <v>13.823529411764705</v>
      </c>
      <c r="F62" s="1">
        <v>18.127450980392158</v>
      </c>
      <c r="G62" s="1">
        <v>15.421568627450981</v>
      </c>
      <c r="H62" s="1" t="s">
        <v>233</v>
      </c>
    </row>
    <row r="63" spans="1:8" x14ac:dyDescent="0.25">
      <c r="A63" s="1" t="s">
        <v>7</v>
      </c>
      <c r="B63" s="1">
        <v>2.392156862745098</v>
      </c>
      <c r="C63" s="1">
        <v>1.3627450980392155</v>
      </c>
      <c r="D63" s="1">
        <v>557.08823529411757</v>
      </c>
      <c r="E63" s="1">
        <v>11.96078431372549</v>
      </c>
      <c r="F63" s="1">
        <v>13.450980392156863</v>
      </c>
      <c r="G63" s="1">
        <v>15.549019607843137</v>
      </c>
      <c r="H63" s="1" t="s">
        <v>233</v>
      </c>
    </row>
    <row r="64" spans="1:8" x14ac:dyDescent="0.25">
      <c r="A64" s="1" t="s">
        <v>12</v>
      </c>
      <c r="B64" s="1">
        <v>1.7807017543859649</v>
      </c>
      <c r="C64" s="1">
        <v>1.0789473684210524</v>
      </c>
      <c r="D64" s="1">
        <v>562.42982456140351</v>
      </c>
      <c r="E64" s="1">
        <v>10.377192982456142</v>
      </c>
      <c r="F64" s="1">
        <v>15.324561403508772</v>
      </c>
      <c r="G64" s="1">
        <v>16.412280701754383</v>
      </c>
      <c r="H64" s="1" t="s">
        <v>231</v>
      </c>
    </row>
    <row r="65" spans="1:8" x14ac:dyDescent="0.25">
      <c r="A65" s="1" t="s">
        <v>9</v>
      </c>
      <c r="B65" s="1">
        <v>2.2280701754385963</v>
      </c>
      <c r="C65" s="1">
        <v>0.90350877192982448</v>
      </c>
      <c r="D65" s="1">
        <v>473.53508771929825</v>
      </c>
      <c r="E65" s="1">
        <v>7.2456140350877192</v>
      </c>
      <c r="F65" s="1">
        <v>15.93859649122807</v>
      </c>
      <c r="G65" s="1">
        <v>14.192982456140351</v>
      </c>
      <c r="H65" s="1" t="s">
        <v>231</v>
      </c>
    </row>
    <row r="66" spans="1:8" x14ac:dyDescent="0.25">
      <c r="A66" s="1" t="s">
        <v>17</v>
      </c>
      <c r="B66" s="1">
        <v>2.1228070175438596</v>
      </c>
      <c r="C66" s="1">
        <v>0.88596491228070173</v>
      </c>
      <c r="D66" s="1">
        <v>564.63157894736844</v>
      </c>
      <c r="E66" s="1">
        <v>9.9736842105263168</v>
      </c>
      <c r="F66" s="1">
        <v>19.114035087719298</v>
      </c>
      <c r="G66" s="1">
        <v>14.298245614035089</v>
      </c>
      <c r="H66" s="1" t="s">
        <v>231</v>
      </c>
    </row>
    <row r="67" spans="1:8" x14ac:dyDescent="0.25">
      <c r="A67" s="1" t="s">
        <v>14</v>
      </c>
      <c r="B67" s="1">
        <v>2.4912280701754383</v>
      </c>
      <c r="C67" s="1">
        <v>0.81578947368421051</v>
      </c>
      <c r="D67" s="1">
        <v>638.43859649122805</v>
      </c>
      <c r="E67" s="1">
        <v>12.254385964912281</v>
      </c>
      <c r="F67" s="1">
        <v>17.798245614035086</v>
      </c>
      <c r="G67" s="1">
        <v>13.245614035087719</v>
      </c>
      <c r="H67" s="1" t="s">
        <v>233</v>
      </c>
    </row>
    <row r="68" spans="1:8" x14ac:dyDescent="0.25">
      <c r="A68" s="1" t="s">
        <v>15</v>
      </c>
      <c r="B68" s="1">
        <v>1.7192982456140351</v>
      </c>
      <c r="C68" s="1">
        <v>1.2017543859649122</v>
      </c>
      <c r="D68" s="1">
        <v>466.98245614035085</v>
      </c>
      <c r="E68" s="1">
        <v>10.780701754385964</v>
      </c>
      <c r="F68" s="1">
        <v>13.578947368421053</v>
      </c>
      <c r="G68" s="1">
        <v>15.043859649122808</v>
      </c>
      <c r="H68" s="1" t="s">
        <v>230</v>
      </c>
    </row>
    <row r="69" spans="1:8" x14ac:dyDescent="0.25">
      <c r="A69" s="1" t="s">
        <v>8</v>
      </c>
      <c r="B69" s="1">
        <v>1.8157894736842106</v>
      </c>
      <c r="C69" s="1">
        <v>1.0350877192982457</v>
      </c>
      <c r="D69" s="1">
        <v>427</v>
      </c>
      <c r="E69" s="1">
        <v>11.166666666666666</v>
      </c>
      <c r="F69" s="1">
        <v>15.254385964912281</v>
      </c>
      <c r="G69" s="1">
        <v>16.710526315789476</v>
      </c>
      <c r="H69" s="1" t="s">
        <v>231</v>
      </c>
    </row>
    <row r="70" spans="1:8" x14ac:dyDescent="0.25">
      <c r="A70" s="1" t="s">
        <v>10</v>
      </c>
      <c r="B70" s="1">
        <v>1.9385964912280702</v>
      </c>
      <c r="C70" s="1">
        <v>1.0701754385964912</v>
      </c>
      <c r="D70" s="1">
        <v>523.13157894736844</v>
      </c>
      <c r="E70" s="1">
        <v>9.692982456140351</v>
      </c>
      <c r="F70" s="1">
        <v>16.535087719298247</v>
      </c>
      <c r="G70" s="1">
        <v>14.131578947368419</v>
      </c>
      <c r="H70" s="1" t="s">
        <v>231</v>
      </c>
    </row>
    <row r="71" spans="1:8" x14ac:dyDescent="0.25">
      <c r="A71" s="1" t="s">
        <v>11</v>
      </c>
      <c r="B71" s="1">
        <v>2.5068226120857697</v>
      </c>
      <c r="C71" s="1">
        <v>0.85769980506822607</v>
      </c>
      <c r="D71" s="1">
        <v>616.75698505523064</v>
      </c>
      <c r="E71" s="1">
        <v>13.591293047433396</v>
      </c>
      <c r="F71" s="1">
        <v>15.198830409356725</v>
      </c>
      <c r="G71" s="1">
        <v>16.650747238466536</v>
      </c>
      <c r="H71" s="1" t="s">
        <v>233</v>
      </c>
    </row>
    <row r="72" spans="1:8" x14ac:dyDescent="0.25">
      <c r="A72" s="1" t="s">
        <v>16</v>
      </c>
      <c r="B72" s="1">
        <v>1.9035087719298245</v>
      </c>
      <c r="C72" s="1">
        <v>0.73684210526315796</v>
      </c>
      <c r="D72" s="1">
        <v>545.01754385964921</v>
      </c>
      <c r="E72" s="1">
        <v>12.008771929824562</v>
      </c>
      <c r="F72" s="1">
        <v>15.271929824561404</v>
      </c>
      <c r="G72" s="1">
        <v>14.710526315789473</v>
      </c>
      <c r="H72" s="1" t="s">
        <v>231</v>
      </c>
    </row>
    <row r="73" spans="1:8" x14ac:dyDescent="0.25">
      <c r="A73" s="1" t="s">
        <v>13</v>
      </c>
      <c r="B73" s="1">
        <v>1.7368421052631582</v>
      </c>
      <c r="C73" s="1">
        <v>1.1578947368421053</v>
      </c>
      <c r="D73" s="1">
        <v>436.95614035087721</v>
      </c>
      <c r="E73" s="1">
        <v>10.763157894736841</v>
      </c>
      <c r="F73" s="1">
        <v>11.964912280701755</v>
      </c>
      <c r="G73" s="1">
        <v>16.657894736842106</v>
      </c>
      <c r="H73" s="1" t="s">
        <v>232</v>
      </c>
    </row>
    <row r="74" spans="1:8" x14ac:dyDescent="0.25">
      <c r="A74" s="1" t="s">
        <v>44</v>
      </c>
      <c r="B74" s="1">
        <v>1.2982456140350875</v>
      </c>
      <c r="C74" s="1">
        <v>1.4649122807017545</v>
      </c>
      <c r="D74" s="1">
        <v>327.52631578947353</v>
      </c>
      <c r="E74" s="1">
        <v>9.2456140350877192</v>
      </c>
      <c r="F74" s="1">
        <v>12.526315789473685</v>
      </c>
      <c r="G74" s="1">
        <v>14.798245614035087</v>
      </c>
      <c r="H74" s="1" t="s">
        <v>230</v>
      </c>
    </row>
    <row r="75" spans="1:8" x14ac:dyDescent="0.25">
      <c r="A75" s="1" t="s">
        <v>55</v>
      </c>
      <c r="B75" s="1">
        <v>2.2192982456140351</v>
      </c>
      <c r="C75" s="1">
        <v>1.2543859649122806</v>
      </c>
      <c r="D75" s="1">
        <v>465.95614035087715</v>
      </c>
      <c r="E75" s="1">
        <v>9.780701754385964</v>
      </c>
      <c r="F75" s="1">
        <v>16.771929824561386</v>
      </c>
      <c r="G75" s="1">
        <v>16.342105263157894</v>
      </c>
      <c r="H75" s="1" t="s">
        <v>231</v>
      </c>
    </row>
    <row r="76" spans="1:8" x14ac:dyDescent="0.25">
      <c r="A76" s="1" t="s">
        <v>42</v>
      </c>
      <c r="B76" s="1">
        <v>1.1403508771929827</v>
      </c>
      <c r="C76" s="1">
        <v>1.0175438596491229</v>
      </c>
      <c r="D76" s="1">
        <v>342.61403508771923</v>
      </c>
      <c r="E76" s="1">
        <v>8.7894736842105043</v>
      </c>
      <c r="F76" s="1">
        <v>11.052631578947347</v>
      </c>
      <c r="G76" s="1">
        <v>13.184210526315761</v>
      </c>
      <c r="H76" s="1" t="s">
        <v>230</v>
      </c>
    </row>
    <row r="77" spans="1:8" x14ac:dyDescent="0.25">
      <c r="A77" s="1" t="s">
        <v>48</v>
      </c>
      <c r="B77" s="1">
        <v>2.1372549019607843</v>
      </c>
      <c r="C77" s="1">
        <v>0.81372549019607832</v>
      </c>
      <c r="D77" s="1">
        <v>487.23529411764707</v>
      </c>
      <c r="E77" s="1">
        <v>12</v>
      </c>
      <c r="F77" s="1">
        <v>14.735294117647058</v>
      </c>
      <c r="G77" s="1">
        <v>16.343137254901961</v>
      </c>
      <c r="H77" s="1" t="s">
        <v>231</v>
      </c>
    </row>
    <row r="78" spans="1:8" x14ac:dyDescent="0.25">
      <c r="A78" s="1" t="s">
        <v>56</v>
      </c>
      <c r="B78" s="1">
        <v>1.7606516290726815</v>
      </c>
      <c r="C78" s="1">
        <v>1.2431077694235588</v>
      </c>
      <c r="D78" s="1">
        <v>437.46303258145366</v>
      </c>
      <c r="E78" s="1">
        <v>9.5789473684210531</v>
      </c>
      <c r="F78" s="1">
        <v>12.511278195488721</v>
      </c>
      <c r="G78" s="1">
        <v>18.964912280701753</v>
      </c>
      <c r="H78" s="1" t="s">
        <v>232</v>
      </c>
    </row>
    <row r="79" spans="1:8" x14ac:dyDescent="0.25">
      <c r="A79" s="1" t="s">
        <v>57</v>
      </c>
      <c r="B79" s="1">
        <v>1.696078431372549</v>
      </c>
      <c r="C79" s="1">
        <v>1.588235294117647</v>
      </c>
      <c r="D79" s="1">
        <v>384.02941176470591</v>
      </c>
      <c r="E79" s="1">
        <v>8.7450980392156854</v>
      </c>
      <c r="F79" s="1">
        <v>13.607843137254902</v>
      </c>
      <c r="G79" s="1">
        <v>17.5</v>
      </c>
      <c r="H79" s="1" t="s">
        <v>232</v>
      </c>
    </row>
    <row r="80" spans="1:8" x14ac:dyDescent="0.25">
      <c r="A80" s="1" t="s">
        <v>53</v>
      </c>
      <c r="B80" s="1">
        <v>1.8421052631578947</v>
      </c>
      <c r="C80" s="1">
        <v>1.0350877192982457</v>
      </c>
      <c r="D80" s="1">
        <v>495.14912280701748</v>
      </c>
      <c r="E80" s="1">
        <v>10.982456140350877</v>
      </c>
      <c r="F80" s="1">
        <v>15.5</v>
      </c>
      <c r="G80" s="1">
        <v>14.561403508771932</v>
      </c>
      <c r="H80" s="1" t="s">
        <v>231</v>
      </c>
    </row>
    <row r="81" spans="1:9" x14ac:dyDescent="0.25">
      <c r="A81" s="1" t="s">
        <v>45</v>
      </c>
      <c r="B81" s="1">
        <v>1.7280701754385965</v>
      </c>
      <c r="C81" s="1">
        <v>1.3157894736842106</v>
      </c>
      <c r="D81" s="1">
        <v>445.11403508771929</v>
      </c>
      <c r="E81" s="1">
        <v>9.0526315789473681</v>
      </c>
      <c r="F81" s="1">
        <v>12.622807017543858</v>
      </c>
      <c r="G81" s="1">
        <v>18.535087719298247</v>
      </c>
      <c r="H81" s="1" t="s">
        <v>232</v>
      </c>
    </row>
    <row r="82" spans="1:9" x14ac:dyDescent="0.25">
      <c r="A82" s="1" t="s">
        <v>52</v>
      </c>
      <c r="B82" s="1">
        <v>1.3966666666666665</v>
      </c>
      <c r="C82" s="1">
        <v>0.94333333333333336</v>
      </c>
      <c r="D82" s="1">
        <v>423.31140350877195</v>
      </c>
      <c r="E82" s="1">
        <v>9.9793233082706774</v>
      </c>
      <c r="F82" s="1">
        <v>12.334586466165414</v>
      </c>
      <c r="G82" s="1">
        <v>16.503759398496243</v>
      </c>
      <c r="H82" s="1" t="s">
        <v>232</v>
      </c>
    </row>
    <row r="83" spans="1:9" x14ac:dyDescent="0.25">
      <c r="A83" s="1" t="s">
        <v>51</v>
      </c>
      <c r="B83" s="1">
        <v>1.5133333333333334</v>
      </c>
      <c r="C83" s="1">
        <v>1.0933333333333335</v>
      </c>
      <c r="D83" s="1">
        <v>435.54385964912279</v>
      </c>
      <c r="E83" s="1">
        <v>9.2706766917293226</v>
      </c>
      <c r="F83" s="1">
        <v>10.815789473684211</v>
      </c>
      <c r="G83" s="1">
        <v>17.337092731829575</v>
      </c>
      <c r="H83" s="1" t="s">
        <v>232</v>
      </c>
    </row>
    <row r="84" spans="1:9" x14ac:dyDescent="0.25">
      <c r="A84" s="1" t="s">
        <v>50</v>
      </c>
      <c r="B84" s="1">
        <v>1.79</v>
      </c>
      <c r="C84" s="1">
        <v>1.1433333333333333</v>
      </c>
      <c r="D84" s="1">
        <v>486.71365914786969</v>
      </c>
      <c r="E84" s="1">
        <v>12.541979949874687</v>
      </c>
      <c r="F84" s="1">
        <v>14.275689223057645</v>
      </c>
      <c r="G84" s="1">
        <v>16.523809523809522</v>
      </c>
      <c r="H84" s="1" t="s">
        <v>231</v>
      </c>
    </row>
    <row r="85" spans="1:9" x14ac:dyDescent="0.25">
      <c r="A85" s="1" t="s">
        <v>47</v>
      </c>
      <c r="B85" s="1">
        <v>2.2966666666666669</v>
      </c>
      <c r="C85" s="1">
        <v>0.71666666666666667</v>
      </c>
      <c r="D85" s="1">
        <v>450.98039215686276</v>
      </c>
      <c r="E85" s="1">
        <v>12.03921568627451</v>
      </c>
      <c r="F85" s="1">
        <v>15.166666666666666</v>
      </c>
      <c r="G85" s="1">
        <v>16.02941176470588</v>
      </c>
      <c r="H85" s="1" t="s">
        <v>231</v>
      </c>
    </row>
    <row r="86" spans="1:9" x14ac:dyDescent="0.25">
      <c r="A86" s="1" t="s">
        <v>46</v>
      </c>
      <c r="B86" s="1">
        <v>2.2633333333333332</v>
      </c>
      <c r="C86" s="1">
        <v>1.1166666666666669</v>
      </c>
      <c r="D86" s="1">
        <v>507.18790849673201</v>
      </c>
      <c r="E86" s="1">
        <v>12.696078431372548</v>
      </c>
      <c r="F86" s="1">
        <v>16.773692810457518</v>
      </c>
      <c r="G86" s="1">
        <v>17.358660130718956</v>
      </c>
      <c r="H86" s="1" t="s">
        <v>231</v>
      </c>
    </row>
    <row r="87" spans="1:9" x14ac:dyDescent="0.25">
      <c r="A87" s="1" t="s">
        <v>54</v>
      </c>
      <c r="B87" s="1">
        <v>2.0866666666666664</v>
      </c>
      <c r="C87" s="1">
        <v>1.04</v>
      </c>
      <c r="D87" s="1">
        <v>489.25490196078437</v>
      </c>
      <c r="E87" s="1">
        <v>10.294117647058824</v>
      </c>
      <c r="F87" s="1">
        <v>14.774509803921569</v>
      </c>
      <c r="G87" s="1">
        <v>15.441176470588237</v>
      </c>
      <c r="H87" s="1" t="s">
        <v>231</v>
      </c>
    </row>
    <row r="88" spans="1:9" x14ac:dyDescent="0.25">
      <c r="A88" s="1" t="s">
        <v>49</v>
      </c>
      <c r="B88" s="1">
        <v>1.8333333333333333</v>
      </c>
      <c r="C88" s="1">
        <v>0.75666666666666671</v>
      </c>
      <c r="D88" s="1">
        <v>447.49019607843138</v>
      </c>
      <c r="E88" s="1">
        <v>11.098039215686276</v>
      </c>
      <c r="F88" s="1">
        <v>14.294117647058824</v>
      </c>
      <c r="G88" s="1">
        <v>16.117647058823533</v>
      </c>
      <c r="H88" s="1" t="s">
        <v>231</v>
      </c>
    </row>
    <row r="89" spans="1:9" x14ac:dyDescent="0.25">
      <c r="A89" s="1" t="s">
        <v>43</v>
      </c>
      <c r="B89" s="1">
        <v>1.6333333333333335</v>
      </c>
      <c r="C89" s="1">
        <v>1.1399999999999999</v>
      </c>
      <c r="D89" s="1">
        <v>442.14912280701759</v>
      </c>
      <c r="E89" s="1">
        <v>11.578947368421055</v>
      </c>
      <c r="F89" s="1">
        <v>11.6140350877193</v>
      </c>
      <c r="G89" s="1">
        <v>14.298245614035087</v>
      </c>
      <c r="H89" s="1" t="s">
        <v>230</v>
      </c>
    </row>
    <row r="93" spans="1:9" ht="23.25" x14ac:dyDescent="0.35">
      <c r="A93" s="60" t="s">
        <v>234</v>
      </c>
      <c r="B93" s="60"/>
      <c r="C93" s="60"/>
      <c r="D93" s="60"/>
    </row>
    <row r="94" spans="1:9" x14ac:dyDescent="0.25">
      <c r="I94" t="s">
        <v>235</v>
      </c>
    </row>
    <row r="95" spans="1:9" x14ac:dyDescent="0.25">
      <c r="A95" s="42" t="s">
        <v>0</v>
      </c>
      <c r="B95" s="43">
        <v>4.1175320737256604E-2</v>
      </c>
      <c r="C95" s="44">
        <v>3</v>
      </c>
      <c r="D95" s="43">
        <v>1.3725106912418869E-2</v>
      </c>
      <c r="E95" s="45">
        <v>0.45641526065936172</v>
      </c>
      <c r="F95" s="44">
        <v>28</v>
      </c>
      <c r="G95" s="46">
        <v>1.6300545023548631E-2</v>
      </c>
      <c r="H95" s="47">
        <v>0.84200294484576144</v>
      </c>
      <c r="I95" s="47">
        <v>0.48242932520435555</v>
      </c>
    </row>
    <row r="96" spans="1:9" x14ac:dyDescent="0.25">
      <c r="A96" s="42" t="s">
        <v>33</v>
      </c>
      <c r="B96" s="43">
        <v>1.8766881992158257E-2</v>
      </c>
      <c r="C96" s="44">
        <v>3</v>
      </c>
      <c r="D96" s="43">
        <v>6.2556273307194194E-3</v>
      </c>
      <c r="E96" s="45">
        <v>0.33958323424531428</v>
      </c>
      <c r="F96" s="44">
        <v>28</v>
      </c>
      <c r="G96" s="46">
        <v>1.2127972651618368E-2</v>
      </c>
      <c r="H96" s="47">
        <v>0.51580156967823165</v>
      </c>
      <c r="I96" s="47">
        <v>0.67478042739885935</v>
      </c>
    </row>
    <row r="97" spans="1:10" x14ac:dyDescent="0.25">
      <c r="A97" s="42" t="s">
        <v>34</v>
      </c>
      <c r="B97" s="48">
        <v>4300.7041487122879</v>
      </c>
      <c r="C97" s="49">
        <v>3</v>
      </c>
      <c r="D97" s="48">
        <v>1433.5680495707627</v>
      </c>
      <c r="E97" s="50">
        <v>11415.396255152729</v>
      </c>
      <c r="F97" s="49">
        <v>28</v>
      </c>
      <c r="G97" s="51">
        <v>407.69272339831178</v>
      </c>
      <c r="H97" s="52">
        <v>3.5162954041006533</v>
      </c>
      <c r="I97" s="52">
        <v>2.7920475315706066E-2</v>
      </c>
    </row>
    <row r="98" spans="1:10" x14ac:dyDescent="0.25">
      <c r="A98" s="42" t="s">
        <v>41</v>
      </c>
      <c r="B98" s="43">
        <v>1.9316343709869983</v>
      </c>
      <c r="C98" s="44">
        <v>3</v>
      </c>
      <c r="D98" s="43">
        <v>0.64387812366233277</v>
      </c>
      <c r="E98" s="45">
        <v>12.624779280416014</v>
      </c>
      <c r="F98" s="44">
        <v>28</v>
      </c>
      <c r="G98" s="46">
        <v>0.45088497430057195</v>
      </c>
      <c r="H98" s="47">
        <v>1.4280318936357068</v>
      </c>
      <c r="I98" s="47">
        <v>0.25551554903169371</v>
      </c>
    </row>
    <row r="99" spans="1:10" x14ac:dyDescent="0.25">
      <c r="A99" s="42" t="s">
        <v>36</v>
      </c>
      <c r="B99" s="48">
        <v>4.9160755234631619</v>
      </c>
      <c r="C99" s="49">
        <v>3</v>
      </c>
      <c r="D99" s="48">
        <v>1.6386918411543874</v>
      </c>
      <c r="E99" s="50">
        <v>14.964258423289939</v>
      </c>
      <c r="F99" s="49">
        <v>28</v>
      </c>
      <c r="G99" s="51">
        <v>0.53443780083178349</v>
      </c>
      <c r="H99" s="52">
        <v>3.0661974856643277</v>
      </c>
      <c r="I99" s="52">
        <v>4.4178690676639945E-2</v>
      </c>
      <c r="J99" t="s">
        <v>236</v>
      </c>
    </row>
    <row r="100" spans="1:10" x14ac:dyDescent="0.25">
      <c r="A100" s="42" t="s">
        <v>37</v>
      </c>
      <c r="B100" s="43">
        <v>0.66303396832863193</v>
      </c>
      <c r="C100" s="44">
        <v>3</v>
      </c>
      <c r="D100" s="43">
        <v>0.22101132277621063</v>
      </c>
      <c r="E100" s="45">
        <v>6.7567422437171478</v>
      </c>
      <c r="F100" s="44">
        <v>28</v>
      </c>
      <c r="G100" s="46">
        <v>0.24131222298989813</v>
      </c>
      <c r="H100" s="47">
        <v>0.91587288881534468</v>
      </c>
      <c r="I100" s="47">
        <v>0.44590221446396516</v>
      </c>
    </row>
    <row r="105" spans="1:10" ht="23.25" x14ac:dyDescent="0.35">
      <c r="A105" s="60" t="s">
        <v>237</v>
      </c>
      <c r="B105" s="60"/>
      <c r="C105" s="60"/>
      <c r="D105" s="60"/>
    </row>
    <row r="106" spans="1:10" x14ac:dyDescent="0.25">
      <c r="B106" s="1" t="s">
        <v>229</v>
      </c>
      <c r="C106" s="1" t="s">
        <v>238</v>
      </c>
      <c r="D106" s="1" t="s">
        <v>239</v>
      </c>
      <c r="E106" s="1" t="s">
        <v>240</v>
      </c>
    </row>
    <row r="107" spans="1:10" x14ac:dyDescent="0.25">
      <c r="A107" s="63" t="s">
        <v>0</v>
      </c>
      <c r="B107" s="1" t="s">
        <v>230</v>
      </c>
      <c r="C107" s="44">
        <v>5</v>
      </c>
      <c r="D107" s="46">
        <v>23</v>
      </c>
      <c r="E107" s="53">
        <v>4.5999999999999996</v>
      </c>
    </row>
    <row r="108" spans="1:10" x14ac:dyDescent="0.25">
      <c r="A108" s="63"/>
      <c r="B108" s="1" t="s">
        <v>231</v>
      </c>
      <c r="C108" s="44">
        <v>15</v>
      </c>
      <c r="D108" s="46">
        <v>310</v>
      </c>
      <c r="E108" s="53">
        <v>20.666666666666668</v>
      </c>
    </row>
    <row r="109" spans="1:10" x14ac:dyDescent="0.25">
      <c r="A109" s="63"/>
      <c r="B109" s="1" t="s">
        <v>232</v>
      </c>
      <c r="C109" s="44">
        <v>7</v>
      </c>
      <c r="D109" s="46">
        <v>55</v>
      </c>
      <c r="E109" s="53">
        <v>7.8571428571428568</v>
      </c>
    </row>
    <row r="110" spans="1:10" x14ac:dyDescent="0.25">
      <c r="B110" s="1" t="s">
        <v>233</v>
      </c>
      <c r="C110" s="44">
        <v>5</v>
      </c>
      <c r="D110" s="46">
        <v>140</v>
      </c>
      <c r="E110" s="53">
        <v>28</v>
      </c>
    </row>
    <row r="112" spans="1:10" x14ac:dyDescent="0.25">
      <c r="B112" s="1" t="s">
        <v>229</v>
      </c>
      <c r="C112" s="1" t="s">
        <v>238</v>
      </c>
      <c r="D112" s="1" t="s">
        <v>239</v>
      </c>
      <c r="E112" s="1" t="s">
        <v>240</v>
      </c>
    </row>
    <row r="113" spans="1:5" x14ac:dyDescent="0.25">
      <c r="A113" s="61" t="s">
        <v>33</v>
      </c>
      <c r="B113" s="1" t="s">
        <v>230</v>
      </c>
      <c r="C113" s="44">
        <v>5</v>
      </c>
      <c r="D113" s="46">
        <v>117</v>
      </c>
      <c r="E113" s="53">
        <v>23.4</v>
      </c>
    </row>
    <row r="114" spans="1:5" x14ac:dyDescent="0.25">
      <c r="A114" s="61"/>
      <c r="B114" s="1" t="s">
        <v>231</v>
      </c>
      <c r="C114" s="44">
        <v>15</v>
      </c>
      <c r="D114" s="46">
        <v>186</v>
      </c>
      <c r="E114" s="53">
        <v>12.4</v>
      </c>
    </row>
    <row r="115" spans="1:5" x14ac:dyDescent="0.25">
      <c r="A115" s="61"/>
      <c r="B115" s="1" t="s">
        <v>232</v>
      </c>
      <c r="C115" s="44">
        <v>7</v>
      </c>
      <c r="D115" s="46">
        <v>149</v>
      </c>
      <c r="E115" s="53">
        <v>21.285714285714285</v>
      </c>
    </row>
    <row r="116" spans="1:5" x14ac:dyDescent="0.25">
      <c r="B116" s="1" t="s">
        <v>233</v>
      </c>
      <c r="C116" s="44">
        <v>5</v>
      </c>
      <c r="D116" s="46">
        <v>76</v>
      </c>
      <c r="E116" s="53">
        <v>15.2</v>
      </c>
    </row>
    <row r="118" spans="1:5" x14ac:dyDescent="0.25">
      <c r="B118" s="1" t="s">
        <v>229</v>
      </c>
      <c r="C118" s="1" t="s">
        <v>238</v>
      </c>
      <c r="D118" s="1" t="s">
        <v>239</v>
      </c>
      <c r="E118" s="1" t="s">
        <v>240</v>
      </c>
    </row>
    <row r="119" spans="1:5" x14ac:dyDescent="0.25">
      <c r="A119" s="61" t="s">
        <v>34</v>
      </c>
      <c r="B119" s="1" t="s">
        <v>230</v>
      </c>
      <c r="C119" s="44">
        <v>5</v>
      </c>
      <c r="D119" s="46">
        <v>41</v>
      </c>
      <c r="E119" s="53">
        <v>8.1999999999999993</v>
      </c>
    </row>
    <row r="120" spans="1:5" x14ac:dyDescent="0.25">
      <c r="A120" s="61"/>
      <c r="B120" s="1" t="s">
        <v>231</v>
      </c>
      <c r="C120" s="44">
        <v>15</v>
      </c>
      <c r="D120" s="46">
        <v>292</v>
      </c>
      <c r="E120" s="53">
        <v>19.466666666666665</v>
      </c>
    </row>
    <row r="121" spans="1:5" x14ac:dyDescent="0.25">
      <c r="A121" s="61"/>
      <c r="B121" s="1" t="s">
        <v>232</v>
      </c>
      <c r="C121" s="44">
        <v>7</v>
      </c>
      <c r="D121" s="46">
        <v>47</v>
      </c>
      <c r="E121" s="53">
        <v>6.7142857142857144</v>
      </c>
    </row>
    <row r="122" spans="1:5" x14ac:dyDescent="0.25">
      <c r="B122" s="1" t="s">
        <v>233</v>
      </c>
      <c r="C122" s="44">
        <v>5</v>
      </c>
      <c r="D122" s="46">
        <v>148</v>
      </c>
      <c r="E122" s="53">
        <v>29.6</v>
      </c>
    </row>
    <row r="124" spans="1:5" x14ac:dyDescent="0.25">
      <c r="B124" s="1" t="s">
        <v>229</v>
      </c>
      <c r="C124" s="1" t="s">
        <v>238</v>
      </c>
      <c r="D124" s="1" t="s">
        <v>239</v>
      </c>
      <c r="E124" s="1" t="s">
        <v>240</v>
      </c>
    </row>
    <row r="125" spans="1:5" x14ac:dyDescent="0.25">
      <c r="A125" s="61" t="s">
        <v>241</v>
      </c>
      <c r="B125" s="1" t="s">
        <v>230</v>
      </c>
      <c r="C125" s="44">
        <v>5</v>
      </c>
      <c r="D125" s="46">
        <v>52</v>
      </c>
      <c r="E125" s="53">
        <v>10.4</v>
      </c>
    </row>
    <row r="126" spans="1:5" x14ac:dyDescent="0.25">
      <c r="A126" s="61"/>
      <c r="B126" s="1" t="s">
        <v>231</v>
      </c>
      <c r="C126" s="44">
        <v>15</v>
      </c>
      <c r="D126" s="46">
        <v>272.5</v>
      </c>
      <c r="E126" s="53">
        <v>18.166666666666668</v>
      </c>
    </row>
    <row r="127" spans="1:5" x14ac:dyDescent="0.25">
      <c r="A127" s="61"/>
      <c r="B127" s="1" t="s">
        <v>232</v>
      </c>
      <c r="C127" s="44">
        <v>7</v>
      </c>
      <c r="D127" s="46">
        <v>60.5</v>
      </c>
      <c r="E127" s="53">
        <v>8.6428571428571423</v>
      </c>
    </row>
    <row r="128" spans="1:5" x14ac:dyDescent="0.25">
      <c r="B128" s="1" t="s">
        <v>233</v>
      </c>
      <c r="C128" s="44">
        <v>5</v>
      </c>
      <c r="D128" s="46">
        <v>143</v>
      </c>
      <c r="E128" s="53">
        <v>28.6</v>
      </c>
    </row>
    <row r="130" spans="1:5" x14ac:dyDescent="0.25">
      <c r="B130" s="1" t="s">
        <v>229</v>
      </c>
      <c r="C130" s="1" t="s">
        <v>238</v>
      </c>
      <c r="D130" s="1" t="s">
        <v>239</v>
      </c>
      <c r="E130" s="1" t="s">
        <v>240</v>
      </c>
    </row>
    <row r="131" spans="1:5" x14ac:dyDescent="0.25">
      <c r="A131" s="61" t="s">
        <v>36</v>
      </c>
      <c r="B131" s="1" t="s">
        <v>230</v>
      </c>
      <c r="C131" s="44">
        <v>5</v>
      </c>
      <c r="D131" s="46">
        <v>34</v>
      </c>
      <c r="E131" s="53">
        <v>6.8</v>
      </c>
    </row>
    <row r="132" spans="1:5" x14ac:dyDescent="0.25">
      <c r="A132" s="61"/>
      <c r="B132" s="1" t="s">
        <v>231</v>
      </c>
      <c r="C132" s="44">
        <v>15</v>
      </c>
      <c r="D132" s="46">
        <v>344</v>
      </c>
      <c r="E132" s="53">
        <v>22.933333333333334</v>
      </c>
    </row>
    <row r="133" spans="1:5" x14ac:dyDescent="0.25">
      <c r="A133" s="61"/>
      <c r="B133" s="1" t="s">
        <v>232</v>
      </c>
      <c r="C133" s="44">
        <v>7</v>
      </c>
      <c r="D133" s="46">
        <v>46</v>
      </c>
      <c r="E133" s="53">
        <v>6.5714285714285712</v>
      </c>
    </row>
    <row r="134" spans="1:5" x14ac:dyDescent="0.25">
      <c r="B134" s="1" t="s">
        <v>233</v>
      </c>
      <c r="C134" s="44">
        <v>5</v>
      </c>
      <c r="D134" s="46">
        <v>104</v>
      </c>
      <c r="E134" s="53">
        <v>20.8</v>
      </c>
    </row>
    <row r="136" spans="1:5" x14ac:dyDescent="0.25">
      <c r="B136" s="1" t="s">
        <v>229</v>
      </c>
      <c r="C136" s="1" t="s">
        <v>238</v>
      </c>
      <c r="D136" s="1" t="s">
        <v>239</v>
      </c>
      <c r="E136" s="1" t="s">
        <v>240</v>
      </c>
    </row>
    <row r="137" spans="1:5" x14ac:dyDescent="0.25">
      <c r="A137" s="62" t="s">
        <v>36</v>
      </c>
      <c r="B137" s="44">
        <v>1</v>
      </c>
      <c r="C137" s="44">
        <v>5</v>
      </c>
      <c r="D137" s="46">
        <v>34</v>
      </c>
      <c r="E137" s="53">
        <v>6.8</v>
      </c>
    </row>
    <row r="138" spans="1:5" x14ac:dyDescent="0.25">
      <c r="A138" s="62"/>
      <c r="B138" s="44">
        <v>2</v>
      </c>
      <c r="C138" s="44">
        <v>15</v>
      </c>
      <c r="D138" s="46">
        <v>237</v>
      </c>
      <c r="E138" s="53">
        <v>15.8</v>
      </c>
    </row>
    <row r="139" spans="1:5" x14ac:dyDescent="0.25">
      <c r="A139" s="62"/>
      <c r="B139" s="44">
        <v>3</v>
      </c>
      <c r="C139" s="44">
        <v>7</v>
      </c>
      <c r="D139" s="46">
        <v>195</v>
      </c>
      <c r="E139" s="53">
        <v>27.857142857142858</v>
      </c>
    </row>
    <row r="140" spans="1:5" x14ac:dyDescent="0.25">
      <c r="B140" s="44">
        <v>4</v>
      </c>
      <c r="C140" s="44">
        <v>5</v>
      </c>
      <c r="D140" s="46">
        <v>62</v>
      </c>
      <c r="E140" s="53">
        <v>12.4</v>
      </c>
    </row>
  </sheetData>
  <mergeCells count="8">
    <mergeCell ref="A93:D93"/>
    <mergeCell ref="A125:A127"/>
    <mergeCell ref="A131:A133"/>
    <mergeCell ref="A137:A139"/>
    <mergeCell ref="A105:D105"/>
    <mergeCell ref="A113:A115"/>
    <mergeCell ref="A107:A109"/>
    <mergeCell ref="A119:A1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BEA7-A126-4B22-8066-30C9719429CF}">
  <dimension ref="A1:H37"/>
  <sheetViews>
    <sheetView topLeftCell="A4" workbookViewId="0">
      <selection activeCell="R10" sqref="R10"/>
    </sheetView>
  </sheetViews>
  <sheetFormatPr defaultRowHeight="15" x14ac:dyDescent="0.25"/>
  <sheetData>
    <row r="1" spans="1:8" x14ac:dyDescent="0.25">
      <c r="A1" s="1" t="s">
        <v>30</v>
      </c>
      <c r="B1" s="1" t="s">
        <v>0</v>
      </c>
      <c r="C1" s="1" t="s">
        <v>33</v>
      </c>
      <c r="D1" s="1" t="s">
        <v>34</v>
      </c>
      <c r="E1" s="1" t="s">
        <v>41</v>
      </c>
      <c r="F1" s="1" t="s">
        <v>36</v>
      </c>
      <c r="G1" s="1" t="s">
        <v>37</v>
      </c>
      <c r="H1" s="55" t="s">
        <v>242</v>
      </c>
    </row>
    <row r="2" spans="1:8" x14ac:dyDescent="0.25">
      <c r="A2" s="1" t="s">
        <v>4</v>
      </c>
      <c r="B2" s="1">
        <v>1.4912280701754366</v>
      </c>
      <c r="C2" s="1">
        <v>1.1842105263157887</v>
      </c>
      <c r="D2" s="1">
        <v>446.06140350877195</v>
      </c>
      <c r="E2" s="1">
        <v>9</v>
      </c>
      <c r="F2" s="1">
        <v>12.605263157894738</v>
      </c>
      <c r="G2" s="1">
        <v>13.859649122807019</v>
      </c>
      <c r="H2" s="54">
        <v>1</v>
      </c>
    </row>
    <row r="3" spans="1:8" x14ac:dyDescent="0.25">
      <c r="A3" s="1" t="s">
        <v>15</v>
      </c>
      <c r="B3" s="1">
        <v>1.7192982456140351</v>
      </c>
      <c r="C3" s="1">
        <v>1.2017543859649122</v>
      </c>
      <c r="D3" s="1">
        <v>466.98245614035085</v>
      </c>
      <c r="E3" s="1">
        <v>10.780701754385964</v>
      </c>
      <c r="F3" s="1">
        <v>13.578947368421053</v>
      </c>
      <c r="G3" s="1">
        <v>15.043859649122808</v>
      </c>
      <c r="H3" s="54">
        <v>1</v>
      </c>
    </row>
    <row r="4" spans="1:8" x14ac:dyDescent="0.25">
      <c r="A4" s="1" t="s">
        <v>44</v>
      </c>
      <c r="B4" s="1">
        <v>1.2982456140350875</v>
      </c>
      <c r="C4" s="1">
        <v>1.4649122807017545</v>
      </c>
      <c r="D4" s="1">
        <v>327.52631578947353</v>
      </c>
      <c r="E4" s="1">
        <v>9.2456140350877192</v>
      </c>
      <c r="F4" s="1">
        <v>12.526315789473685</v>
      </c>
      <c r="G4" s="1">
        <v>14.798245614035087</v>
      </c>
      <c r="H4" s="54">
        <v>1</v>
      </c>
    </row>
    <row r="5" spans="1:8" x14ac:dyDescent="0.25">
      <c r="A5" s="1" t="s">
        <v>42</v>
      </c>
      <c r="B5" s="1">
        <v>1.1403508771929827</v>
      </c>
      <c r="C5" s="1">
        <v>1.0175438596491229</v>
      </c>
      <c r="D5" s="1">
        <v>342.61403508771923</v>
      </c>
      <c r="E5" s="1">
        <v>8.7894736842105043</v>
      </c>
      <c r="F5" s="1">
        <v>11.052631578947347</v>
      </c>
      <c r="G5" s="1">
        <v>13.184210526315761</v>
      </c>
      <c r="H5" s="54">
        <v>1</v>
      </c>
    </row>
    <row r="6" spans="1:8" x14ac:dyDescent="0.25">
      <c r="A6" s="1" t="s">
        <v>43</v>
      </c>
      <c r="B6" s="1">
        <v>1.6333333333333335</v>
      </c>
      <c r="C6" s="1">
        <v>1.1399999999999999</v>
      </c>
      <c r="D6" s="1">
        <v>442.14912280701759</v>
      </c>
      <c r="E6" s="1">
        <v>11.578947368421055</v>
      </c>
      <c r="F6" s="1">
        <v>11.6140350877193</v>
      </c>
      <c r="G6" s="1">
        <v>14.298245614035087</v>
      </c>
      <c r="H6" s="54">
        <v>1</v>
      </c>
    </row>
    <row r="7" spans="1:8" x14ac:dyDescent="0.25">
      <c r="B7" s="20">
        <f t="shared" ref="B7:G7" si="0">AVERAGE(B2:B6)</f>
        <v>1.4564912280701752</v>
      </c>
      <c r="C7" s="20">
        <f t="shared" si="0"/>
        <v>1.2016842105263157</v>
      </c>
      <c r="D7" s="20">
        <f t="shared" si="0"/>
        <v>405.06666666666666</v>
      </c>
      <c r="E7" s="20">
        <f t="shared" si="0"/>
        <v>9.8789473684210485</v>
      </c>
      <c r="F7" s="20">
        <f t="shared" si="0"/>
        <v>12.275438596491226</v>
      </c>
      <c r="G7" s="20">
        <f t="shared" si="0"/>
        <v>14.236842105263154</v>
      </c>
    </row>
    <row r="8" spans="1:8" x14ac:dyDescent="0.25">
      <c r="A8" s="1" t="s">
        <v>24</v>
      </c>
      <c r="B8" s="1">
        <v>2.6274509803921569</v>
      </c>
      <c r="C8" s="1">
        <v>0.63725490196078438</v>
      </c>
      <c r="D8" s="1">
        <v>499.71568627450978</v>
      </c>
      <c r="E8" s="1">
        <v>11.509803921568627</v>
      </c>
      <c r="F8" s="1">
        <v>18.323529411764707</v>
      </c>
      <c r="G8" s="1">
        <v>15.323529411764705</v>
      </c>
      <c r="H8" s="54">
        <v>2</v>
      </c>
    </row>
    <row r="9" spans="1:8" x14ac:dyDescent="0.25">
      <c r="A9" s="1" t="s">
        <v>5</v>
      </c>
      <c r="B9" s="1">
        <v>2.0964912280701755</v>
      </c>
      <c r="C9" s="1">
        <v>1</v>
      </c>
      <c r="D9" s="1">
        <v>626.65789473684208</v>
      </c>
      <c r="E9" s="1">
        <v>13.254385964912281</v>
      </c>
      <c r="F9" s="1">
        <v>13.807017543859649</v>
      </c>
      <c r="G9" s="1">
        <v>14.228070175438596</v>
      </c>
      <c r="H9" s="54">
        <v>2</v>
      </c>
    </row>
    <row r="10" spans="1:8" x14ac:dyDescent="0.25">
      <c r="A10" s="1" t="s">
        <v>6</v>
      </c>
      <c r="B10" s="1">
        <v>2.9019607843137258</v>
      </c>
      <c r="C10" s="1">
        <v>1.1078431372549018</v>
      </c>
      <c r="D10" s="1">
        <v>578.73529411764707</v>
      </c>
      <c r="E10" s="1">
        <v>13.823529411764705</v>
      </c>
      <c r="F10" s="1">
        <v>18.127450980392158</v>
      </c>
      <c r="G10" s="1">
        <v>15.421568627450981</v>
      </c>
      <c r="H10" s="54">
        <v>2</v>
      </c>
    </row>
    <row r="11" spans="1:8" x14ac:dyDescent="0.25">
      <c r="A11" s="1" t="s">
        <v>17</v>
      </c>
      <c r="B11" s="1">
        <v>2.1228070175438596</v>
      </c>
      <c r="C11" s="1">
        <v>0.88596491228070173</v>
      </c>
      <c r="D11" s="1">
        <v>564.63157894736844</v>
      </c>
      <c r="E11" s="1">
        <v>9.9736842105263168</v>
      </c>
      <c r="F11" s="1">
        <v>19.114035087719298</v>
      </c>
      <c r="G11" s="1">
        <v>14.298245614035089</v>
      </c>
      <c r="H11" s="54">
        <v>2</v>
      </c>
    </row>
    <row r="12" spans="1:8" x14ac:dyDescent="0.25">
      <c r="A12" s="1" t="s">
        <v>14</v>
      </c>
      <c r="B12" s="1">
        <v>2.4912280701754383</v>
      </c>
      <c r="C12" s="1">
        <v>0.81578947368421051</v>
      </c>
      <c r="D12" s="1">
        <v>638.43859649122805</v>
      </c>
      <c r="E12" s="1">
        <v>12.254385964912281</v>
      </c>
      <c r="F12" s="1">
        <v>17.798245614035086</v>
      </c>
      <c r="G12" s="1">
        <v>13.245614035087719</v>
      </c>
      <c r="H12" s="54">
        <v>2</v>
      </c>
    </row>
    <row r="13" spans="1:8" x14ac:dyDescent="0.25">
      <c r="A13" s="1" t="s">
        <v>11</v>
      </c>
      <c r="B13" s="1">
        <v>2.5068226120857697</v>
      </c>
      <c r="C13" s="1">
        <v>0.85769980506822607</v>
      </c>
      <c r="D13" s="1">
        <v>616.75698505523064</v>
      </c>
      <c r="E13" s="1">
        <v>13.591293047433396</v>
      </c>
      <c r="F13" s="1">
        <v>15.198830409356725</v>
      </c>
      <c r="G13" s="1">
        <v>16.650747238466536</v>
      </c>
      <c r="H13" s="54">
        <v>2</v>
      </c>
    </row>
    <row r="14" spans="1:8" x14ac:dyDescent="0.25">
      <c r="A14" s="1" t="s">
        <v>16</v>
      </c>
      <c r="B14" s="1">
        <v>1.9035087719298245</v>
      </c>
      <c r="C14" s="1">
        <v>0.73684210526315796</v>
      </c>
      <c r="D14" s="1">
        <v>545.01754385964921</v>
      </c>
      <c r="E14" s="1">
        <v>12.008771929824562</v>
      </c>
      <c r="F14" s="1">
        <v>15.271929824561404</v>
      </c>
      <c r="G14" s="1">
        <v>14.710526315789473</v>
      </c>
      <c r="H14" s="54">
        <v>2</v>
      </c>
    </row>
    <row r="15" spans="1:8" x14ac:dyDescent="0.25">
      <c r="B15" s="20">
        <f t="shared" ref="B15:G15" si="1">AVERAGE(B8:B14)</f>
        <v>2.3786099235015645</v>
      </c>
      <c r="C15" s="20">
        <f t="shared" si="1"/>
        <v>0.8630563336445688</v>
      </c>
      <c r="D15" s="20">
        <f t="shared" si="1"/>
        <v>581.42193992606792</v>
      </c>
      <c r="E15" s="20">
        <f t="shared" si="1"/>
        <v>12.345122064420309</v>
      </c>
      <c r="F15" s="20">
        <f t="shared" si="1"/>
        <v>16.805862695955575</v>
      </c>
      <c r="G15" s="20">
        <f t="shared" si="1"/>
        <v>14.839757345433298</v>
      </c>
    </row>
    <row r="16" spans="1:8" x14ac:dyDescent="0.25">
      <c r="A16" s="1" t="s">
        <v>18</v>
      </c>
      <c r="B16" s="1">
        <v>1.6052631578947369</v>
      </c>
      <c r="C16" s="1">
        <v>0.83333333333333337</v>
      </c>
      <c r="D16" s="1">
        <v>398.4912280701754</v>
      </c>
      <c r="E16" s="1">
        <v>9.692982456140351</v>
      </c>
      <c r="F16" s="1">
        <v>11.842105263157896</v>
      </c>
      <c r="G16" s="1">
        <v>16.807017543859647</v>
      </c>
      <c r="H16" s="54">
        <v>3</v>
      </c>
    </row>
    <row r="17" spans="1:8" x14ac:dyDescent="0.25">
      <c r="A17" s="1" t="s">
        <v>13</v>
      </c>
      <c r="B17" s="1">
        <v>1.7368421052631582</v>
      </c>
      <c r="C17" s="1">
        <v>1.1578947368421053</v>
      </c>
      <c r="D17" s="1">
        <v>436.95614035087721</v>
      </c>
      <c r="E17" s="1">
        <v>10.763157894736841</v>
      </c>
      <c r="F17" s="1">
        <v>11.964912280701755</v>
      </c>
      <c r="G17" s="1">
        <v>16.657894736842106</v>
      </c>
      <c r="H17" s="54">
        <v>3</v>
      </c>
    </row>
    <row r="18" spans="1:8" x14ac:dyDescent="0.25">
      <c r="A18" s="1" t="s">
        <v>56</v>
      </c>
      <c r="B18" s="1">
        <v>1.7606516290726815</v>
      </c>
      <c r="C18" s="1">
        <v>1.2431077694235588</v>
      </c>
      <c r="D18" s="1">
        <v>437.46303258145366</v>
      </c>
      <c r="E18" s="1">
        <v>9.5789473684210531</v>
      </c>
      <c r="F18" s="1">
        <v>12.511278195488721</v>
      </c>
      <c r="G18" s="1">
        <v>18.964912280701753</v>
      </c>
      <c r="H18" s="54">
        <v>3</v>
      </c>
    </row>
    <row r="19" spans="1:8" x14ac:dyDescent="0.25">
      <c r="A19" s="1" t="s">
        <v>57</v>
      </c>
      <c r="B19" s="1">
        <v>1.696078431372549</v>
      </c>
      <c r="C19" s="1">
        <v>1.588235294117647</v>
      </c>
      <c r="D19" s="1">
        <v>384.02941176470591</v>
      </c>
      <c r="E19" s="1">
        <v>8.7450980392156854</v>
      </c>
      <c r="F19" s="1">
        <v>13.607843137254902</v>
      </c>
      <c r="G19" s="1">
        <v>17.5</v>
      </c>
      <c r="H19" s="54">
        <v>3</v>
      </c>
    </row>
    <row r="20" spans="1:8" x14ac:dyDescent="0.25">
      <c r="A20" s="1" t="s">
        <v>45</v>
      </c>
      <c r="B20" s="1">
        <v>1.7280701754385965</v>
      </c>
      <c r="C20" s="1">
        <v>1.3157894736842106</v>
      </c>
      <c r="D20" s="1">
        <v>445.11403508771929</v>
      </c>
      <c r="E20" s="1">
        <v>9.0526315789473681</v>
      </c>
      <c r="F20" s="1">
        <v>12.622807017543858</v>
      </c>
      <c r="G20" s="1">
        <v>18.535087719298247</v>
      </c>
      <c r="H20" s="54">
        <v>3</v>
      </c>
    </row>
    <row r="21" spans="1:8" x14ac:dyDescent="0.25">
      <c r="A21" s="1" t="s">
        <v>52</v>
      </c>
      <c r="B21" s="1">
        <v>1.3966666666666665</v>
      </c>
      <c r="C21" s="1">
        <v>0.94333333333333336</v>
      </c>
      <c r="D21" s="1">
        <v>423.31140350877195</v>
      </c>
      <c r="E21" s="1">
        <v>9.9793233082706774</v>
      </c>
      <c r="F21" s="1">
        <v>12.334586466165414</v>
      </c>
      <c r="G21" s="1">
        <v>16.503759398496243</v>
      </c>
      <c r="H21" s="54">
        <v>3</v>
      </c>
    </row>
    <row r="22" spans="1:8" x14ac:dyDescent="0.25">
      <c r="A22" s="1" t="s">
        <v>51</v>
      </c>
      <c r="B22" s="1">
        <v>1.5133333333333334</v>
      </c>
      <c r="C22" s="1">
        <v>1.0933333333333335</v>
      </c>
      <c r="D22" s="1">
        <v>435.54385964912279</v>
      </c>
      <c r="E22" s="1">
        <v>9.2706766917293226</v>
      </c>
      <c r="F22" s="1">
        <v>10.815789473684211</v>
      </c>
      <c r="G22" s="1">
        <v>17.337092731829575</v>
      </c>
      <c r="H22" s="54">
        <v>3</v>
      </c>
    </row>
    <row r="23" spans="1:8" x14ac:dyDescent="0.25">
      <c r="B23" s="20">
        <f t="shared" ref="B23:G23" si="2">AVERAGE(B16:B22)</f>
        <v>1.6338436427202461</v>
      </c>
      <c r="C23" s="20">
        <f t="shared" si="2"/>
        <v>1.1678610391525033</v>
      </c>
      <c r="D23" s="20">
        <f t="shared" si="2"/>
        <v>422.98701585897516</v>
      </c>
      <c r="E23" s="20">
        <f t="shared" si="2"/>
        <v>9.5832596196373299</v>
      </c>
      <c r="F23" s="20">
        <f t="shared" si="2"/>
        <v>12.242760261999535</v>
      </c>
      <c r="G23" s="20">
        <f t="shared" si="2"/>
        <v>17.472252058718222</v>
      </c>
    </row>
    <row r="24" spans="1:8" x14ac:dyDescent="0.25">
      <c r="A24" s="1" t="s">
        <v>7</v>
      </c>
      <c r="B24" s="1">
        <v>2.392156862745098</v>
      </c>
      <c r="C24" s="1">
        <v>1.3627450980392155</v>
      </c>
      <c r="D24" s="1">
        <v>557.08823529411757</v>
      </c>
      <c r="E24" s="1">
        <v>11.96078431372549</v>
      </c>
      <c r="F24" s="1">
        <v>13.450980392156863</v>
      </c>
      <c r="G24" s="1">
        <v>15.549019607843137</v>
      </c>
      <c r="H24" s="54">
        <v>4</v>
      </c>
    </row>
    <row r="25" spans="1:8" x14ac:dyDescent="0.25">
      <c r="A25" s="1" t="s">
        <v>12</v>
      </c>
      <c r="B25" s="1">
        <v>1.7807017543859649</v>
      </c>
      <c r="C25" s="1">
        <v>1.0789473684210524</v>
      </c>
      <c r="D25" s="1">
        <v>562.42982456140351</v>
      </c>
      <c r="E25" s="1">
        <v>10.377192982456142</v>
      </c>
      <c r="F25" s="1">
        <v>15.324561403508772</v>
      </c>
      <c r="G25" s="1">
        <v>16.412280701754383</v>
      </c>
      <c r="H25" s="54">
        <v>4</v>
      </c>
    </row>
    <row r="26" spans="1:8" x14ac:dyDescent="0.25">
      <c r="A26" s="1" t="s">
        <v>9</v>
      </c>
      <c r="B26" s="1">
        <v>2.2280701754385963</v>
      </c>
      <c r="C26" s="1">
        <v>0.90350877192982448</v>
      </c>
      <c r="D26" s="1">
        <v>473.53508771929825</v>
      </c>
      <c r="E26" s="1">
        <v>7.2456140350877192</v>
      </c>
      <c r="F26" s="1">
        <v>15.93859649122807</v>
      </c>
      <c r="G26" s="1">
        <v>14.192982456140351</v>
      </c>
      <c r="H26" s="54">
        <v>4</v>
      </c>
    </row>
    <row r="27" spans="1:8" x14ac:dyDescent="0.25">
      <c r="A27" s="1" t="s">
        <v>8</v>
      </c>
      <c r="B27" s="1">
        <v>1.8157894736842106</v>
      </c>
      <c r="C27" s="1">
        <v>1.0350877192982457</v>
      </c>
      <c r="D27" s="1">
        <v>427</v>
      </c>
      <c r="E27" s="1">
        <v>11.166666666666666</v>
      </c>
      <c r="F27" s="1">
        <v>15.254385964912281</v>
      </c>
      <c r="G27" s="1">
        <v>16.710526315789476</v>
      </c>
      <c r="H27" s="54">
        <v>4</v>
      </c>
    </row>
    <row r="28" spans="1:8" x14ac:dyDescent="0.25">
      <c r="A28" s="1" t="s">
        <v>10</v>
      </c>
      <c r="B28" s="1">
        <v>1.9385964912280702</v>
      </c>
      <c r="C28" s="1">
        <v>1.0701754385964912</v>
      </c>
      <c r="D28" s="1">
        <v>523.13157894736844</v>
      </c>
      <c r="E28" s="1">
        <v>9.692982456140351</v>
      </c>
      <c r="F28" s="1">
        <v>16.535087719298247</v>
      </c>
      <c r="G28" s="1">
        <v>14.131578947368419</v>
      </c>
      <c r="H28" s="54">
        <v>4</v>
      </c>
    </row>
    <row r="29" spans="1:8" x14ac:dyDescent="0.25">
      <c r="A29" s="1" t="s">
        <v>55</v>
      </c>
      <c r="B29" s="1">
        <v>2.2192982456140351</v>
      </c>
      <c r="C29" s="1">
        <v>1.2543859649122806</v>
      </c>
      <c r="D29" s="1">
        <v>465.95614035087715</v>
      </c>
      <c r="E29" s="1">
        <v>9.780701754385964</v>
      </c>
      <c r="F29" s="1">
        <v>16.771929824561386</v>
      </c>
      <c r="G29" s="1">
        <v>16.342105263157894</v>
      </c>
      <c r="H29" s="54">
        <v>4</v>
      </c>
    </row>
    <row r="30" spans="1:8" x14ac:dyDescent="0.25">
      <c r="A30" s="1" t="s">
        <v>48</v>
      </c>
      <c r="B30" s="1">
        <v>2.1372549019607843</v>
      </c>
      <c r="C30" s="1">
        <v>0.81372549019607832</v>
      </c>
      <c r="D30" s="1">
        <v>487.23529411764707</v>
      </c>
      <c r="E30" s="1">
        <v>12</v>
      </c>
      <c r="F30" s="1">
        <v>14.735294117647058</v>
      </c>
      <c r="G30" s="1">
        <v>16.343137254901961</v>
      </c>
      <c r="H30" s="54">
        <v>4</v>
      </c>
    </row>
    <row r="31" spans="1:8" x14ac:dyDescent="0.25">
      <c r="A31" s="1" t="s">
        <v>53</v>
      </c>
      <c r="B31" s="1">
        <v>1.8421052631578947</v>
      </c>
      <c r="C31" s="1">
        <v>1.0350877192982457</v>
      </c>
      <c r="D31" s="1">
        <v>495.14912280701748</v>
      </c>
      <c r="E31" s="1">
        <v>10.982456140350877</v>
      </c>
      <c r="F31" s="1">
        <v>15.5</v>
      </c>
      <c r="G31" s="1">
        <v>14.561403508771932</v>
      </c>
      <c r="H31" s="54">
        <v>4</v>
      </c>
    </row>
    <row r="32" spans="1:8" x14ac:dyDescent="0.25">
      <c r="A32" s="1" t="s">
        <v>50</v>
      </c>
      <c r="B32" s="1">
        <v>1.79</v>
      </c>
      <c r="C32" s="1">
        <v>1.1433333333333333</v>
      </c>
      <c r="D32" s="1">
        <v>486.71365914786969</v>
      </c>
      <c r="E32" s="1">
        <v>12.541979949874687</v>
      </c>
      <c r="F32" s="1">
        <v>14.275689223057645</v>
      </c>
      <c r="G32" s="1">
        <v>16.523809523809522</v>
      </c>
      <c r="H32" s="54">
        <v>4</v>
      </c>
    </row>
    <row r="33" spans="1:8" x14ac:dyDescent="0.25">
      <c r="A33" s="1" t="s">
        <v>47</v>
      </c>
      <c r="B33" s="1">
        <v>2.2966666666666669</v>
      </c>
      <c r="C33" s="1">
        <v>0.71666666666666667</v>
      </c>
      <c r="D33" s="1">
        <v>450.98039215686276</v>
      </c>
      <c r="E33" s="1">
        <v>12.03921568627451</v>
      </c>
      <c r="F33" s="1">
        <v>15.166666666666666</v>
      </c>
      <c r="G33" s="1">
        <v>16.02941176470588</v>
      </c>
      <c r="H33" s="54">
        <v>4</v>
      </c>
    </row>
    <row r="34" spans="1:8" x14ac:dyDescent="0.25">
      <c r="A34" s="1" t="s">
        <v>46</v>
      </c>
      <c r="B34" s="1">
        <v>2.2633333333333332</v>
      </c>
      <c r="C34" s="1">
        <v>1.1166666666666669</v>
      </c>
      <c r="D34" s="1">
        <v>507.18790849673201</v>
      </c>
      <c r="E34" s="1">
        <v>12.696078431372548</v>
      </c>
      <c r="F34" s="1">
        <v>16.773692810457518</v>
      </c>
      <c r="G34" s="1">
        <v>17.358660130718956</v>
      </c>
      <c r="H34" s="54">
        <v>4</v>
      </c>
    </row>
    <row r="35" spans="1:8" x14ac:dyDescent="0.25">
      <c r="A35" s="1" t="s">
        <v>54</v>
      </c>
      <c r="B35" s="1">
        <v>2.0866666666666664</v>
      </c>
      <c r="C35" s="1">
        <v>1.04</v>
      </c>
      <c r="D35" s="1">
        <v>489.25490196078437</v>
      </c>
      <c r="E35" s="1">
        <v>10.294117647058824</v>
      </c>
      <c r="F35" s="1">
        <v>14.774509803921569</v>
      </c>
      <c r="G35" s="1">
        <v>15.441176470588237</v>
      </c>
      <c r="H35" s="54">
        <v>4</v>
      </c>
    </row>
    <row r="36" spans="1:8" x14ac:dyDescent="0.25">
      <c r="A36" s="1" t="s">
        <v>49</v>
      </c>
      <c r="B36" s="1">
        <v>1.8333333333333333</v>
      </c>
      <c r="C36" s="1">
        <v>0.75666666666666671</v>
      </c>
      <c r="D36" s="1">
        <v>447.49019607843138</v>
      </c>
      <c r="E36" s="1">
        <v>11.098039215686276</v>
      </c>
      <c r="F36" s="1">
        <v>14.294117647058824</v>
      </c>
      <c r="G36" s="1">
        <v>16.117647058823533</v>
      </c>
      <c r="H36" s="54">
        <v>4</v>
      </c>
    </row>
    <row r="37" spans="1:8" x14ac:dyDescent="0.25">
      <c r="B37" s="20">
        <f>AVERAGE(B24:B36)</f>
        <v>2.0479979360165115</v>
      </c>
      <c r="C37" s="20">
        <f t="shared" ref="C37:G37" si="3">AVERAGE(C24:C36)</f>
        <v>1.025153608001905</v>
      </c>
      <c r="D37" s="20">
        <f t="shared" si="3"/>
        <v>490.24248781833921</v>
      </c>
      <c r="E37" s="20">
        <f t="shared" si="3"/>
        <v>10.913525329160002</v>
      </c>
      <c r="F37" s="20">
        <f t="shared" si="3"/>
        <v>15.29196246649807</v>
      </c>
      <c r="G37" s="20">
        <f t="shared" si="3"/>
        <v>15.824133769567206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Dane</vt:lpstr>
      <vt:lpstr>Dane do Statistici</vt:lpstr>
      <vt:lpstr>Miernik bezwzorcowy + TOPSIS</vt:lpstr>
      <vt:lpstr>Metody aglomeracyjne</vt:lpstr>
      <vt:lpstr>Metoda k-średnich</vt:lpstr>
      <vt:lpstr>k-średnich zrzuty ekranu</vt:lpstr>
      <vt:lpstr>Shapiro, Kruskal-Wallis, Levee </vt:lpstr>
      <vt:lpstr>Grupy dla metody Warda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2022-11-06T18:00:59Z</dcterms:created>
  <dcterms:modified xsi:type="dcterms:W3CDTF">2024-12-04T09:02:56Z</dcterms:modified>
</cp:coreProperties>
</file>