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barte\Desktop\Studia\Sesja Wrzesień\Metody kontrolne w badaniach rynku\kolokwium 13.06.2023\"/>
    </mc:Choice>
  </mc:AlternateContent>
  <xr:revisionPtr revIDLastSave="0" documentId="13_ncr:1_{E70B2FD0-13F5-41A5-BD37-E2768873CEB1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zad. 1." sheetId="1" r:id="rId1"/>
    <sheet name="zad. 2." sheetId="2" r:id="rId2"/>
    <sheet name="zad. 3." sheetId="3" r:id="rId3"/>
    <sheet name="zad. 4." sheetId="5" r:id="rId4"/>
    <sheet name="pyt. teoret." sheetId="6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5" i="2" l="1"/>
  <c r="C74" i="2"/>
  <c r="C73" i="2"/>
  <c r="C72" i="2"/>
  <c r="C71" i="2"/>
  <c r="C70" i="2"/>
  <c r="C69" i="2"/>
  <c r="C68" i="2"/>
  <c r="C67" i="2"/>
  <c r="M20" i="2"/>
  <c r="M21" i="2"/>
  <c r="M22" i="2"/>
  <c r="M23" i="2"/>
  <c r="M24" i="2"/>
  <c r="M25" i="2"/>
  <c r="M26" i="2"/>
  <c r="M27" i="2"/>
  <c r="M28" i="2"/>
  <c r="M29" i="2"/>
  <c r="G31" i="2"/>
  <c r="U28" i="2"/>
  <c r="AN24" i="2"/>
  <c r="AL24" i="2"/>
  <c r="AL26" i="2" s="1"/>
  <c r="W26" i="2"/>
  <c r="U26" i="2"/>
  <c r="I29" i="2"/>
  <c r="G29" i="2"/>
  <c r="N91" i="1"/>
  <c r="J110" i="1"/>
  <c r="J109" i="1"/>
  <c r="K107" i="1"/>
  <c r="J108" i="1"/>
  <c r="C71" i="1" l="1"/>
  <c r="C93" i="1" s="1"/>
  <c r="D71" i="1"/>
  <c r="D93" i="1" s="1"/>
  <c r="B73" i="1"/>
  <c r="B95" i="1" s="1"/>
  <c r="C78" i="1"/>
  <c r="C100" i="1" s="1"/>
  <c r="E81" i="1"/>
  <c r="E103" i="1" s="1"/>
  <c r="C83" i="1"/>
  <c r="C105" i="1" s="1"/>
  <c r="D83" i="1"/>
  <c r="D105" i="1" s="1"/>
  <c r="H84" i="1"/>
  <c r="H106" i="1" s="1"/>
  <c r="C69" i="1"/>
  <c r="C91" i="1" s="1"/>
  <c r="C61" i="1"/>
  <c r="C77" i="1" s="1"/>
  <c r="C99" i="1" s="1"/>
  <c r="D61" i="1"/>
  <c r="E61" i="1"/>
  <c r="C42" i="1"/>
  <c r="D42" i="1"/>
  <c r="D69" i="1" s="1"/>
  <c r="D91" i="1" s="1"/>
  <c r="E42" i="1"/>
  <c r="E69" i="1" s="1"/>
  <c r="E91" i="1" s="1"/>
  <c r="F42" i="1"/>
  <c r="G42" i="1"/>
  <c r="H42" i="1"/>
  <c r="H61" i="1" s="1"/>
  <c r="C43" i="1"/>
  <c r="C70" i="1" s="1"/>
  <c r="C92" i="1" s="1"/>
  <c r="D43" i="1"/>
  <c r="D70" i="1" s="1"/>
  <c r="D92" i="1" s="1"/>
  <c r="E43" i="1"/>
  <c r="E70" i="1" s="1"/>
  <c r="E92" i="1" s="1"/>
  <c r="F43" i="1"/>
  <c r="G43" i="1"/>
  <c r="H43" i="1"/>
  <c r="C44" i="1"/>
  <c r="D44" i="1"/>
  <c r="E44" i="1"/>
  <c r="E71" i="1" s="1"/>
  <c r="E93" i="1" s="1"/>
  <c r="F44" i="1"/>
  <c r="G44" i="1"/>
  <c r="H44" i="1"/>
  <c r="C45" i="1"/>
  <c r="C72" i="1" s="1"/>
  <c r="C94" i="1" s="1"/>
  <c r="D45" i="1"/>
  <c r="D72" i="1" s="1"/>
  <c r="D94" i="1" s="1"/>
  <c r="E45" i="1"/>
  <c r="E72" i="1" s="1"/>
  <c r="E94" i="1" s="1"/>
  <c r="F45" i="1"/>
  <c r="G45" i="1"/>
  <c r="H45" i="1"/>
  <c r="C46" i="1"/>
  <c r="C73" i="1" s="1"/>
  <c r="C95" i="1" s="1"/>
  <c r="D46" i="1"/>
  <c r="D73" i="1" s="1"/>
  <c r="D95" i="1" s="1"/>
  <c r="E46" i="1"/>
  <c r="E73" i="1" s="1"/>
  <c r="E95" i="1" s="1"/>
  <c r="F46" i="1"/>
  <c r="G46" i="1"/>
  <c r="H46" i="1"/>
  <c r="C47" i="1"/>
  <c r="C74" i="1" s="1"/>
  <c r="C96" i="1" s="1"/>
  <c r="D47" i="1"/>
  <c r="D74" i="1" s="1"/>
  <c r="D96" i="1" s="1"/>
  <c r="E47" i="1"/>
  <c r="E74" i="1" s="1"/>
  <c r="E96" i="1" s="1"/>
  <c r="F47" i="1"/>
  <c r="G47" i="1"/>
  <c r="H47" i="1"/>
  <c r="C48" i="1"/>
  <c r="C75" i="1" s="1"/>
  <c r="C97" i="1" s="1"/>
  <c r="D48" i="1"/>
  <c r="E48" i="1"/>
  <c r="F48" i="1"/>
  <c r="G48" i="1"/>
  <c r="H48" i="1"/>
  <c r="C49" i="1"/>
  <c r="D49" i="1"/>
  <c r="E49" i="1"/>
  <c r="F49" i="1"/>
  <c r="G49" i="1"/>
  <c r="H49" i="1"/>
  <c r="C50" i="1"/>
  <c r="D50" i="1"/>
  <c r="E50" i="1"/>
  <c r="F50" i="1"/>
  <c r="G50" i="1"/>
  <c r="H50" i="1"/>
  <c r="C51" i="1"/>
  <c r="D51" i="1"/>
  <c r="D78" i="1" s="1"/>
  <c r="D100" i="1" s="1"/>
  <c r="E51" i="1"/>
  <c r="E78" i="1" s="1"/>
  <c r="E100" i="1" s="1"/>
  <c r="F51" i="1"/>
  <c r="G51" i="1"/>
  <c r="H51" i="1"/>
  <c r="C52" i="1"/>
  <c r="D52" i="1"/>
  <c r="E52" i="1"/>
  <c r="F52" i="1"/>
  <c r="G52" i="1"/>
  <c r="H52" i="1"/>
  <c r="C53" i="1"/>
  <c r="C80" i="1" s="1"/>
  <c r="C102" i="1" s="1"/>
  <c r="D53" i="1"/>
  <c r="D80" i="1" s="1"/>
  <c r="D102" i="1" s="1"/>
  <c r="E53" i="1"/>
  <c r="E80" i="1" s="1"/>
  <c r="E102" i="1" s="1"/>
  <c r="F53" i="1"/>
  <c r="G53" i="1"/>
  <c r="H53" i="1"/>
  <c r="C54" i="1"/>
  <c r="D54" i="1"/>
  <c r="E54" i="1"/>
  <c r="F54" i="1"/>
  <c r="G54" i="1"/>
  <c r="H54" i="1"/>
  <c r="H81" i="1" s="1"/>
  <c r="H103" i="1" s="1"/>
  <c r="C55" i="1"/>
  <c r="C82" i="1" s="1"/>
  <c r="C104" i="1" s="1"/>
  <c r="D55" i="1"/>
  <c r="D82" i="1" s="1"/>
  <c r="D104" i="1" s="1"/>
  <c r="E55" i="1"/>
  <c r="E82" i="1" s="1"/>
  <c r="E104" i="1" s="1"/>
  <c r="F55" i="1"/>
  <c r="G55" i="1"/>
  <c r="H55" i="1"/>
  <c r="C56" i="1"/>
  <c r="D56" i="1"/>
  <c r="E56" i="1"/>
  <c r="E83" i="1" s="1"/>
  <c r="E105" i="1" s="1"/>
  <c r="F56" i="1"/>
  <c r="G56" i="1"/>
  <c r="H56" i="1"/>
  <c r="H83" i="1" s="1"/>
  <c r="H105" i="1" s="1"/>
  <c r="C57" i="1"/>
  <c r="C84" i="1" s="1"/>
  <c r="C106" i="1" s="1"/>
  <c r="D57" i="1"/>
  <c r="D84" i="1" s="1"/>
  <c r="D106" i="1" s="1"/>
  <c r="E57" i="1"/>
  <c r="E84" i="1" s="1"/>
  <c r="E106" i="1" s="1"/>
  <c r="F57" i="1"/>
  <c r="G57" i="1"/>
  <c r="H57" i="1"/>
  <c r="B43" i="1"/>
  <c r="B44" i="1"/>
  <c r="B45" i="1"/>
  <c r="B46" i="1"/>
  <c r="B47" i="1"/>
  <c r="B48" i="1"/>
  <c r="B75" i="1" s="1"/>
  <c r="B97" i="1" s="1"/>
  <c r="B49" i="1"/>
  <c r="B50" i="1"/>
  <c r="B77" i="1" s="1"/>
  <c r="B99" i="1" s="1"/>
  <c r="B51" i="1"/>
  <c r="B52" i="1"/>
  <c r="B53" i="1"/>
  <c r="B54" i="1"/>
  <c r="B55" i="1"/>
  <c r="B56" i="1"/>
  <c r="B57" i="1"/>
  <c r="B42" i="1"/>
  <c r="B61" i="1" s="1"/>
  <c r="C35" i="1"/>
  <c r="D35" i="1"/>
  <c r="E35" i="1"/>
  <c r="F35" i="1"/>
  <c r="F61" i="1" s="1"/>
  <c r="G35" i="1"/>
  <c r="H35" i="1"/>
  <c r="B35" i="1"/>
  <c r="C34" i="1"/>
  <c r="D34" i="1"/>
  <c r="E34" i="1"/>
  <c r="F34" i="1"/>
  <c r="G34" i="1"/>
  <c r="H34" i="1"/>
  <c r="B34" i="1"/>
  <c r="H82" i="1" l="1"/>
  <c r="H104" i="1" s="1"/>
  <c r="H78" i="1"/>
  <c r="H100" i="1" s="1"/>
  <c r="H75" i="1"/>
  <c r="H97" i="1" s="1"/>
  <c r="H70" i="1"/>
  <c r="H92" i="1" s="1"/>
  <c r="H80" i="1"/>
  <c r="H102" i="1" s="1"/>
  <c r="H77" i="1"/>
  <c r="H99" i="1" s="1"/>
  <c r="H72" i="1"/>
  <c r="H94" i="1" s="1"/>
  <c r="G81" i="1"/>
  <c r="G103" i="1" s="1"/>
  <c r="G73" i="1"/>
  <c r="G95" i="1" s="1"/>
  <c r="I95" i="1" s="1"/>
  <c r="J95" i="1" s="1"/>
  <c r="B84" i="1"/>
  <c r="B106" i="1" s="1"/>
  <c r="B81" i="1"/>
  <c r="B103" i="1" s="1"/>
  <c r="B76" i="1"/>
  <c r="B98" i="1" s="1"/>
  <c r="B71" i="1"/>
  <c r="B93" i="1" s="1"/>
  <c r="B74" i="1"/>
  <c r="B96" i="1" s="1"/>
  <c r="B83" i="1"/>
  <c r="B105" i="1" s="1"/>
  <c r="B72" i="1"/>
  <c r="B94" i="1" s="1"/>
  <c r="B69" i="1"/>
  <c r="B91" i="1" s="1"/>
  <c r="F71" i="1"/>
  <c r="F93" i="1" s="1"/>
  <c r="H76" i="1"/>
  <c r="H98" i="1" s="1"/>
  <c r="H74" i="1"/>
  <c r="H96" i="1" s="1"/>
  <c r="E75" i="1"/>
  <c r="E97" i="1" s="1"/>
  <c r="E79" i="1"/>
  <c r="E101" i="1" s="1"/>
  <c r="E77" i="1"/>
  <c r="E99" i="1" s="1"/>
  <c r="B78" i="1"/>
  <c r="B100" i="1" s="1"/>
  <c r="F77" i="1"/>
  <c r="F99" i="1" s="1"/>
  <c r="F79" i="1"/>
  <c r="F101" i="1" s="1"/>
  <c r="F75" i="1"/>
  <c r="F97" i="1" s="1"/>
  <c r="F74" i="1"/>
  <c r="F96" i="1" s="1"/>
  <c r="H73" i="1"/>
  <c r="H95" i="1" s="1"/>
  <c r="G83" i="1"/>
  <c r="G105" i="1" s="1"/>
  <c r="G71" i="1"/>
  <c r="G93" i="1" s="1"/>
  <c r="F81" i="1"/>
  <c r="F103" i="1" s="1"/>
  <c r="F83" i="1"/>
  <c r="F105" i="1" s="1"/>
  <c r="F73" i="1"/>
  <c r="F95" i="1" s="1"/>
  <c r="F69" i="1"/>
  <c r="F91" i="1" s="1"/>
  <c r="B70" i="1"/>
  <c r="B92" i="1" s="1"/>
  <c r="B80" i="1"/>
  <c r="B102" i="1" s="1"/>
  <c r="G84" i="1"/>
  <c r="G106" i="1" s="1"/>
  <c r="G82" i="1"/>
  <c r="G104" i="1" s="1"/>
  <c r="G80" i="1"/>
  <c r="G102" i="1" s="1"/>
  <c r="G78" i="1"/>
  <c r="G100" i="1" s="1"/>
  <c r="G76" i="1"/>
  <c r="G98" i="1" s="1"/>
  <c r="G72" i="1"/>
  <c r="G94" i="1" s="1"/>
  <c r="G70" i="1"/>
  <c r="G92" i="1" s="1"/>
  <c r="G61" i="1"/>
  <c r="D81" i="1"/>
  <c r="D103" i="1" s="1"/>
  <c r="D75" i="1"/>
  <c r="D97" i="1" s="1"/>
  <c r="D77" i="1"/>
  <c r="D99" i="1" s="1"/>
  <c r="D79" i="1"/>
  <c r="D101" i="1" s="1"/>
  <c r="E76" i="1"/>
  <c r="E98" i="1" s="1"/>
  <c r="H71" i="1"/>
  <c r="H93" i="1" s="1"/>
  <c r="H79" i="1"/>
  <c r="H101" i="1" s="1"/>
  <c r="B82" i="1"/>
  <c r="B104" i="1" s="1"/>
  <c r="B79" i="1"/>
  <c r="B101" i="1" s="1"/>
  <c r="F84" i="1"/>
  <c r="F106" i="1" s="1"/>
  <c r="F82" i="1"/>
  <c r="F104" i="1" s="1"/>
  <c r="F80" i="1"/>
  <c r="F102" i="1" s="1"/>
  <c r="F78" i="1"/>
  <c r="F100" i="1" s="1"/>
  <c r="F76" i="1"/>
  <c r="F98" i="1" s="1"/>
  <c r="F72" i="1"/>
  <c r="F94" i="1" s="1"/>
  <c r="F70" i="1"/>
  <c r="F92" i="1" s="1"/>
  <c r="D76" i="1"/>
  <c r="D98" i="1" s="1"/>
  <c r="C81" i="1"/>
  <c r="C103" i="1" s="1"/>
  <c r="H69" i="1"/>
  <c r="H91" i="1" s="1"/>
  <c r="C79" i="1"/>
  <c r="C101" i="1" s="1"/>
  <c r="C76" i="1"/>
  <c r="C98" i="1" s="1"/>
  <c r="I104" i="1" l="1"/>
  <c r="J104" i="1" s="1"/>
  <c r="I94" i="1"/>
  <c r="J94" i="1" s="1"/>
  <c r="I105" i="1"/>
  <c r="J105" i="1" s="1"/>
  <c r="I93" i="1"/>
  <c r="J93" i="1" s="1"/>
  <c r="I92" i="1"/>
  <c r="J92" i="1" s="1"/>
  <c r="I98" i="1"/>
  <c r="J98" i="1" s="1"/>
  <c r="I103" i="1"/>
  <c r="J103" i="1" s="1"/>
  <c r="I106" i="1"/>
  <c r="J106" i="1" s="1"/>
  <c r="I102" i="1"/>
  <c r="J102" i="1" s="1"/>
  <c r="I100" i="1"/>
  <c r="J100" i="1" s="1"/>
  <c r="G77" i="1"/>
  <c r="G99" i="1" s="1"/>
  <c r="I99" i="1" s="1"/>
  <c r="J99" i="1" s="1"/>
  <c r="G75" i="1"/>
  <c r="G97" i="1" s="1"/>
  <c r="I97" i="1" s="1"/>
  <c r="J97" i="1" s="1"/>
  <c r="G79" i="1"/>
  <c r="G101" i="1" s="1"/>
  <c r="I101" i="1" s="1"/>
  <c r="J101" i="1" s="1"/>
  <c r="G74" i="1"/>
  <c r="G96" i="1" s="1"/>
  <c r="I96" i="1" s="1"/>
  <c r="J96" i="1" s="1"/>
  <c r="G69" i="1"/>
  <c r="G91" i="1" s="1"/>
  <c r="I91" i="1" s="1"/>
  <c r="J91" i="1" s="1"/>
  <c r="K97" i="1" l="1"/>
  <c r="K99" i="1"/>
  <c r="K96" i="1"/>
  <c r="K101" i="1"/>
  <c r="K106" i="1"/>
  <c r="K103" i="1"/>
  <c r="K98" i="1"/>
  <c r="K104" i="1"/>
  <c r="K92" i="1"/>
  <c r="K93" i="1"/>
  <c r="K105" i="1"/>
  <c r="K94" i="1"/>
  <c r="K102" i="1"/>
  <c r="K95" i="1" l="1"/>
  <c r="K100" i="1"/>
  <c r="K91" i="1"/>
  <c r="N103" i="1" l="1"/>
  <c r="N105" i="1"/>
  <c r="N106" i="1"/>
  <c r="N95" i="1"/>
  <c r="N96" i="1"/>
  <c r="N98" i="1"/>
  <c r="N100" i="1"/>
  <c r="N92" i="1"/>
  <c r="N104" i="1"/>
  <c r="N93" i="1"/>
  <c r="N94" i="1"/>
  <c r="N97" i="1"/>
  <c r="N99" i="1"/>
  <c r="N101" i="1"/>
  <c r="N102" i="1"/>
</calcChain>
</file>

<file path=xl/sharedStrings.xml><?xml version="1.0" encoding="utf-8"?>
<sst xmlns="http://schemas.openxmlformats.org/spreadsheetml/2006/main" count="500" uniqueCount="191">
  <si>
    <r>
      <t>Zadanie do rozwiązania w</t>
    </r>
    <r>
      <rPr>
        <b/>
        <i/>
        <sz val="16"/>
        <color indexed="17"/>
        <rFont val="Calibri"/>
        <family val="2"/>
        <charset val="238"/>
      </rPr>
      <t xml:space="preserve"> Excelu</t>
    </r>
  </si>
  <si>
    <t>Do rozwiązania tego zadania wykorzystaj zbiór danych znajdujący się w poniżej.</t>
  </si>
  <si>
    <t>W trakcie analizy:</t>
  </si>
  <si>
    <r>
      <t xml:space="preserve">Zapisz uporządkowane modele hulajnóg (od najlepszej do najgorszej) oraz wartości obliczonego </t>
    </r>
    <r>
      <rPr>
        <b/>
        <i/>
        <sz val="11"/>
        <rFont val="Calibri"/>
        <family val="2"/>
        <charset val="238"/>
      </rPr>
      <t>SMR</t>
    </r>
    <r>
      <rPr>
        <b/>
        <sz val="11"/>
        <rFont val="Calibri"/>
        <family val="2"/>
        <charset val="238"/>
      </rPr>
      <t>.</t>
    </r>
  </si>
  <si>
    <t>Łączna moc nominalna [W]</t>
  </si>
  <si>
    <t>Pojemność baterii [Ah]</t>
  </si>
  <si>
    <t>Zasięg [km]</t>
  </si>
  <si>
    <t>Liczba hamulców</t>
  </si>
  <si>
    <t>Rozmiar koła [cale]</t>
  </si>
  <si>
    <t>Prędkość maksymalna [km/h]</t>
  </si>
  <si>
    <t>Waga [kg]</t>
  </si>
  <si>
    <t>Dualtron Mini</t>
  </si>
  <si>
    <t>Janobike T10</t>
  </si>
  <si>
    <t>Kaabo Mantis</t>
  </si>
  <si>
    <t>Kaabo Skywalker</t>
  </si>
  <si>
    <t>Kugoo M4</t>
  </si>
  <si>
    <t>Kugoo S1</t>
  </si>
  <si>
    <t>Langfeite L8S</t>
  </si>
  <si>
    <t>Motus Scooty 8.5</t>
  </si>
  <si>
    <t>Ninebot ES2</t>
  </si>
  <si>
    <t>Ninebot G30 max</t>
  </si>
  <si>
    <t>Speedway 4</t>
  </si>
  <si>
    <t>Speedway mini pr</t>
  </si>
  <si>
    <t>Xiaomi M365 Pro2</t>
  </si>
  <si>
    <t>Zero 10X+</t>
  </si>
  <si>
    <t>Zero 8</t>
  </si>
  <si>
    <t>Zero 8+</t>
  </si>
  <si>
    <t>Zadanie 1.</t>
  </si>
  <si>
    <r>
      <t xml:space="preserve">Za pomocą </t>
    </r>
    <r>
      <rPr>
        <b/>
        <sz val="11"/>
        <rFont val="Calibri"/>
        <family val="2"/>
        <charset val="238"/>
      </rPr>
      <t xml:space="preserve">metody wzorcowej </t>
    </r>
    <r>
      <rPr>
        <sz val="11"/>
        <rFont val="Calibri"/>
        <family val="2"/>
        <charset val="238"/>
      </rPr>
      <t xml:space="preserve">Hellwiga </t>
    </r>
    <r>
      <rPr>
        <sz val="11"/>
        <rFont val="Calibri"/>
        <family val="2"/>
        <charset val="238"/>
      </rPr>
      <t xml:space="preserve">utwórz ranking hulajnóg pod względem wszystkich opisujących je zmiennych. </t>
    </r>
  </si>
  <si>
    <r>
      <t xml:space="preserve">Zadanie do rozwiązania w programie </t>
    </r>
    <r>
      <rPr>
        <b/>
        <i/>
        <sz val="16"/>
        <color indexed="60"/>
        <rFont val="Calibri"/>
        <family val="2"/>
        <charset val="238"/>
      </rPr>
      <t>SPSS</t>
    </r>
  </si>
  <si>
    <t>Do rozwiązania tego zadania wykorzystaj zbiór danych:</t>
  </si>
  <si>
    <r>
      <t xml:space="preserve">Wykorzystaj </t>
    </r>
    <r>
      <rPr>
        <b/>
        <sz val="11"/>
        <rFont val="Calibri"/>
        <family val="2"/>
        <charset val="238"/>
      </rPr>
      <t xml:space="preserve">metodę </t>
    </r>
    <r>
      <rPr>
        <b/>
        <i/>
        <sz val="11"/>
        <rFont val="Calibri"/>
        <family val="2"/>
        <charset val="238"/>
      </rPr>
      <t>k</t>
    </r>
    <r>
      <rPr>
        <b/>
        <sz val="11"/>
        <rFont val="Calibri"/>
        <family val="2"/>
        <charset val="238"/>
      </rPr>
      <t>-średnich</t>
    </r>
    <r>
      <rPr>
        <sz val="11"/>
        <rFont val="Calibri"/>
        <family val="2"/>
        <charset val="238"/>
      </rPr>
      <t xml:space="preserve">, zaimplementowaną w programie SPSS i podziel na grupy modele hulajnóg. </t>
    </r>
  </si>
  <si>
    <t>W analizie:</t>
  </si>
  <si>
    <t>2. Na podstawie otrzymanych raportów oraz pomocniczych obliczeń:</t>
  </si>
  <si>
    <r>
      <t xml:space="preserve">* przyjmij, że algorytm może działać w </t>
    </r>
    <r>
      <rPr>
        <sz val="11"/>
        <color indexed="60"/>
        <rFont val="Calibri"/>
        <family val="2"/>
        <charset val="238"/>
      </rPr>
      <t xml:space="preserve">maksymalnie </t>
    </r>
    <r>
      <rPr>
        <b/>
        <sz val="11"/>
        <color indexed="60"/>
        <rFont val="Calibri"/>
        <family val="2"/>
        <charset val="238"/>
      </rPr>
      <t>20</t>
    </r>
    <r>
      <rPr>
        <sz val="11"/>
        <color indexed="60"/>
        <rFont val="Calibri"/>
        <family val="2"/>
        <charset val="238"/>
      </rPr>
      <t xml:space="preserve"> iteracjach</t>
    </r>
    <r>
      <rPr>
        <sz val="11"/>
        <rFont val="Calibri"/>
        <family val="2"/>
        <charset val="238"/>
      </rPr>
      <t>;</t>
    </r>
  </si>
  <si>
    <t>b) określ optymalna wartość parametru k i podaj skład otrzymanych grup (dla tego najlepszego podziału);</t>
  </si>
  <si>
    <t>Zadanie 2.</t>
  </si>
  <si>
    <r>
      <t xml:space="preserve">a) podaj wartości kryterium dla </t>
    </r>
    <r>
      <rPr>
        <i/>
        <sz val="11"/>
        <rFont val="Calibri"/>
        <family val="2"/>
        <charset val="238"/>
      </rPr>
      <t>k</t>
    </r>
    <r>
      <rPr>
        <sz val="11"/>
        <rFont val="Calibri"/>
        <family val="2"/>
        <charset val="238"/>
      </rPr>
      <t xml:space="preserve"> = 2, 3, 4 wraz z tabelami, na podstawie których zostały wyliczone;</t>
    </r>
  </si>
  <si>
    <r>
      <t xml:space="preserve">Wykorzystaj </t>
    </r>
    <r>
      <rPr>
        <b/>
        <sz val="11"/>
        <rFont val="Calibri"/>
        <family val="2"/>
        <charset val="238"/>
      </rPr>
      <t>hierarchiczną analizę skupień</t>
    </r>
    <r>
      <rPr>
        <sz val="11"/>
        <rFont val="Calibri"/>
        <family val="2"/>
        <charset val="238"/>
      </rPr>
      <t xml:space="preserve">, zaimplementowaną w programie SPSS i podziel na grupy modele hulajnóg. </t>
    </r>
  </si>
  <si>
    <r>
      <t>Ponadto rozetnij dendrogram i</t>
    </r>
    <r>
      <rPr>
        <b/>
        <sz val="11"/>
        <rFont val="Calibri"/>
        <family val="2"/>
        <charset val="238"/>
      </rPr>
      <t xml:space="preserve"> podaj skład otrzymanych grup</t>
    </r>
    <r>
      <rPr>
        <sz val="11"/>
        <rFont val="Calibri"/>
        <family val="2"/>
        <charset val="238"/>
      </rPr>
      <t>, wykorzystując optymalną wartość jednego z kryteriów:</t>
    </r>
  </si>
  <si>
    <t xml:space="preserve">*  lokalnego maksimum bezwzględnego przyrostu odległości kofenetycznych </t>
  </si>
  <si>
    <t>*  lokalnego maksimum ilorazu odległości kofenetycznych</t>
  </si>
  <si>
    <t>Zadanie 3.</t>
  </si>
  <si>
    <t>c) skopiuj dendrogram, nanieś na niego linie rozcinającą gałęzie dendrogramu i  podaj skład otrzymanych grup (dla tego najlepszego podziału);</t>
  </si>
  <si>
    <t>a) przedstaw tabelę, na podstawie której wyliczane będą kryteria wraz z wyliczonymi wartościami kryteriów;</t>
  </si>
  <si>
    <r>
      <t xml:space="preserve">b) zapisz wartość optymalnej liczby klas </t>
    </r>
    <r>
      <rPr>
        <i/>
        <sz val="11"/>
        <rFont val="Calibri"/>
        <family val="2"/>
        <charset val="238"/>
      </rPr>
      <t>k</t>
    </r>
    <r>
      <rPr>
        <sz val="11"/>
        <rFont val="Calibri"/>
        <family val="2"/>
        <charset val="238"/>
      </rPr>
      <t xml:space="preserve"> oraz uzasadnij wybór akurat takiej liczby </t>
    </r>
    <r>
      <rPr>
        <i/>
        <sz val="11"/>
        <rFont val="Calibri"/>
        <family val="2"/>
        <charset val="238"/>
      </rPr>
      <t>k</t>
    </r>
    <r>
      <rPr>
        <sz val="11"/>
        <rFont val="Calibri"/>
        <family val="2"/>
        <charset val="238"/>
      </rPr>
      <t xml:space="preserve"> (dlaczego wybrano to kryterium i akurat to maksimum lokalne)</t>
    </r>
  </si>
  <si>
    <t>Uwaga! W tym zadaniu należy udzielić odpowiedzi w punktach: a - c.</t>
  </si>
  <si>
    <r>
      <t xml:space="preserve">Zadanie do rozwiązania w programie </t>
    </r>
    <r>
      <rPr>
        <b/>
        <i/>
        <sz val="16"/>
        <color indexed="60"/>
        <rFont val="Calibri"/>
        <family val="2"/>
        <charset val="238"/>
      </rPr>
      <t>Statistica</t>
    </r>
  </si>
  <si>
    <t xml:space="preserve">Zadanie 4. </t>
  </si>
  <si>
    <r>
      <t xml:space="preserve">który zawiera charakterystyke klientów pewnego banku, którym udzielono kredytu. Zmienną zależną jest tutaj zmienna </t>
    </r>
    <r>
      <rPr>
        <b/>
        <i/>
        <sz val="11"/>
        <color rgb="FFFF0000"/>
        <rFont val="Calibri"/>
        <family val="2"/>
        <charset val="238"/>
      </rPr>
      <t>kredyt</t>
    </r>
    <r>
      <rPr>
        <sz val="11"/>
        <rFont val="Calibri"/>
        <family val="2"/>
        <charset val="238"/>
      </rPr>
      <t xml:space="preserve"> (1 - spłacany bezproblemowo, 2 - spłacany z opóźnieniami) </t>
    </r>
  </si>
  <si>
    <t>Na podstawie otrzymanych raportów:</t>
  </si>
  <si>
    <r>
      <t xml:space="preserve">* Zmienna </t>
    </r>
    <r>
      <rPr>
        <i/>
        <sz val="11"/>
        <rFont val="Calibri"/>
        <family val="2"/>
        <charset val="238"/>
      </rPr>
      <t>Waga</t>
    </r>
    <r>
      <rPr>
        <sz val="11"/>
        <rFont val="Calibri"/>
        <family val="2"/>
        <charset val="238"/>
      </rPr>
      <t xml:space="preserve"> jest </t>
    </r>
    <r>
      <rPr>
        <b/>
        <sz val="11"/>
        <rFont val="Calibri"/>
        <family val="2"/>
        <charset val="238"/>
      </rPr>
      <t>destymulantą</t>
    </r>
    <r>
      <rPr>
        <sz val="11"/>
        <rFont val="Calibri"/>
        <family val="2"/>
        <charset val="238"/>
      </rPr>
      <t xml:space="preserve">, zmienna </t>
    </r>
    <r>
      <rPr>
        <i/>
        <sz val="11"/>
        <rFont val="Calibri"/>
        <family val="2"/>
        <charset val="238"/>
      </rPr>
      <t>Rozmiar koła</t>
    </r>
    <r>
      <rPr>
        <sz val="11"/>
        <rFont val="Calibri"/>
        <family val="2"/>
        <charset val="238"/>
      </rPr>
      <t xml:space="preserve"> jest </t>
    </r>
    <r>
      <rPr>
        <b/>
        <sz val="11"/>
        <rFont val="Calibri"/>
        <family val="2"/>
        <charset val="238"/>
      </rPr>
      <t>nominantą</t>
    </r>
    <r>
      <rPr>
        <sz val="11"/>
        <rFont val="Calibri"/>
        <family val="2"/>
        <charset val="238"/>
      </rPr>
      <t xml:space="preserve"> (nominalny poziom wynosi 8,5 [cala]) zaś pozostałe zmienne - stymulantami;</t>
    </r>
  </si>
  <si>
    <t>* przyjmij zadane wagi dla zmiennych;</t>
  </si>
  <si>
    <t>* do normalizacji zmiennych wykorzystaj standaryzacje.</t>
  </si>
  <si>
    <t>WAGI</t>
  </si>
  <si>
    <t>c) odpowiedz na pytanie, czy wszystkie zmienne istotnie wpływają na wynik analizy (przedstaw tabelkę, na podstawie której taką decyzję podejmujesz); jeśli nie, to wskaż zmienne o nieistotnym wpływie na wyniki;</t>
  </si>
  <si>
    <r>
      <t xml:space="preserve">* dobierz symulacyjnie liczbę klas </t>
    </r>
    <r>
      <rPr>
        <i/>
        <sz val="11"/>
        <rFont val="Calibri"/>
        <family val="2"/>
        <charset val="238"/>
      </rPr>
      <t xml:space="preserve">k </t>
    </r>
    <r>
      <rPr>
        <sz val="11"/>
        <rFont val="Calibri"/>
        <family val="2"/>
        <charset val="238"/>
      </rPr>
      <t xml:space="preserve">(przeszukaj </t>
    </r>
    <r>
      <rPr>
        <sz val="11"/>
        <color indexed="60"/>
        <rFont val="Calibri"/>
        <family val="2"/>
        <charset val="238"/>
      </rPr>
      <t xml:space="preserve">zakres dla </t>
    </r>
    <r>
      <rPr>
        <b/>
        <i/>
        <sz val="11"/>
        <color indexed="60"/>
        <rFont val="Calibri"/>
        <family val="2"/>
        <charset val="238"/>
      </rPr>
      <t xml:space="preserve">k </t>
    </r>
    <r>
      <rPr>
        <b/>
        <sz val="11"/>
        <color indexed="60"/>
        <rFont val="Calibri"/>
        <family val="2"/>
        <charset val="238"/>
      </rPr>
      <t>od</t>
    </r>
    <r>
      <rPr>
        <b/>
        <i/>
        <sz val="11"/>
        <color indexed="60"/>
        <rFont val="Calibri"/>
        <family val="2"/>
        <charset val="238"/>
      </rPr>
      <t xml:space="preserve"> </t>
    </r>
    <r>
      <rPr>
        <b/>
        <sz val="11"/>
        <color indexed="60"/>
        <rFont val="Calibri"/>
        <family val="2"/>
        <charset val="238"/>
      </rPr>
      <t>2 do</t>
    </r>
    <r>
      <rPr>
        <b/>
        <i/>
        <sz val="11"/>
        <color indexed="60"/>
        <rFont val="Calibri"/>
        <family val="2"/>
        <charset val="238"/>
      </rPr>
      <t xml:space="preserve"> </t>
    </r>
    <r>
      <rPr>
        <b/>
        <sz val="11"/>
        <color indexed="60"/>
        <rFont val="Calibri"/>
        <family val="2"/>
        <charset val="238"/>
      </rPr>
      <t>4</t>
    </r>
    <r>
      <rPr>
        <sz val="11"/>
        <rFont val="Calibri"/>
        <family val="2"/>
        <charset val="238"/>
      </rPr>
      <t>) i posłuż się</t>
    </r>
    <r>
      <rPr>
        <sz val="11"/>
        <color indexed="60"/>
        <rFont val="Calibri"/>
        <family val="2"/>
        <charset val="238"/>
      </rPr>
      <t xml:space="preserve"> kryterium Calińskiego-Harabasza</t>
    </r>
    <r>
      <rPr>
        <sz val="11"/>
        <rFont val="Calibri"/>
        <family val="2"/>
        <charset val="238"/>
      </rPr>
      <t>.</t>
    </r>
  </si>
  <si>
    <r>
      <t xml:space="preserve">* przyjmij jako metodę łączenia skupień </t>
    </r>
    <r>
      <rPr>
        <i/>
        <sz val="11"/>
        <color indexed="60"/>
        <rFont val="Calibri"/>
        <family val="2"/>
        <charset val="238"/>
      </rPr>
      <t>metodę Warda</t>
    </r>
    <r>
      <rPr>
        <sz val="11"/>
        <rFont val="Calibri"/>
        <family val="2"/>
        <charset val="238"/>
      </rPr>
      <t>,</t>
    </r>
  </si>
  <si>
    <t>a) podaj wartość błędu klasyfikacji obliczonego osobno na części uczącej i osobno na testowej (wklej odpowiednią tabelkę) oraz określ, która z tych wartości jest bardziej realistyczna (miarodajna)</t>
  </si>
  <si>
    <t>b) podaj rozkład poprawnie i źle sklasyfikowanych obiektów ze zbioru testowego (wklej odpowiednią tabelkę i ją zinterpretuJ) oraz określ, która z klas jest rozpoznawana najlepiej</t>
  </si>
  <si>
    <t>kredytD.sta</t>
  </si>
  <si>
    <t xml:space="preserve">charakteryzuje się lepszymi zdolnościami predykcyjnymi </t>
  </si>
  <si>
    <t xml:space="preserve">c) sprawdź, czy model zbudowany z 250 drzew, gdzie do każdej podpróby wylosowano połowę elementów (0,5) oraz 6 zmiennych w każdym węźle drzewa (pozostałe parametry jak poprzednio), </t>
  </si>
  <si>
    <t>pozapodatk_gm_bez_miast.sav</t>
  </si>
  <si>
    <t xml:space="preserve">który zawiera dane dane z 2015 r. opisujące dochody pozapodatkowe gmin bez miast na prawach powiatu w poszczególnych województwach </t>
  </si>
  <si>
    <t>2 pkt</t>
  </si>
  <si>
    <t>4 pkt</t>
  </si>
  <si>
    <t>8 pkt</t>
  </si>
  <si>
    <t>d) dokonaj charakterystyki grup na podstawie dwóch najbardziej istotnych w kontekście otrzymanego podzialu, zmiennych</t>
  </si>
  <si>
    <t>5 pkt</t>
  </si>
  <si>
    <t>3 pkt</t>
  </si>
  <si>
    <t>Uwaga! W tym zadaniu należy udzielić odpowiedzi w punktach: a - d.</t>
  </si>
  <si>
    <t>2 pkt za każdy podpunkt</t>
  </si>
  <si>
    <t>N (8,5)</t>
  </si>
  <si>
    <t>D</t>
  </si>
  <si>
    <t>S</t>
  </si>
  <si>
    <t>średnia</t>
  </si>
  <si>
    <t>odch. Std.</t>
  </si>
  <si>
    <t>Standaryzacja</t>
  </si>
  <si>
    <t>Wzorzec</t>
  </si>
  <si>
    <t>Kwadraty różnic</t>
  </si>
  <si>
    <t>Ważone kwadraty różnic</t>
  </si>
  <si>
    <t>SUMA</t>
  </si>
  <si>
    <t>ODL. EUKLIDESOWA di0</t>
  </si>
  <si>
    <t>d0 śr</t>
  </si>
  <si>
    <t>s0</t>
  </si>
  <si>
    <t>(di0-d0śr)^2</t>
  </si>
  <si>
    <t xml:space="preserve">d0 </t>
  </si>
  <si>
    <t>mi</t>
  </si>
  <si>
    <t>hulajnoga</t>
  </si>
  <si>
    <t>mi (SMR)</t>
  </si>
  <si>
    <t>Najlepsza hulajnoga to Speedway 4, a najgorsza to Ninebot ES2</t>
  </si>
  <si>
    <t/>
  </si>
  <si>
    <t>Przynależność do skupień</t>
  </si>
  <si>
    <t>Numer obserwacji</t>
  </si>
  <si>
    <t>województwo</t>
  </si>
  <si>
    <t>Skupienie</t>
  </si>
  <si>
    <t>Odległość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</si>
  <si>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</si>
  <si>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</si>
  <si>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</si>
  <si>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</si>
  <si>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</si>
  <si>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</si>
  <si>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</si>
  <si>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</si>
  <si>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</si>
  <si>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</si>
  <si>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</si>
  <si>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</si>
  <si>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</si>
  <si>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</si>
  <si>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</si>
  <si>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</si>
  <si>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ŁÓDZKIE</t>
  </si>
  <si>
    <t>MAZOWIECKIE</t>
  </si>
  <si>
    <t>MAŁOPOLSKIE</t>
  </si>
  <si>
    <t>ŚLĄSKIE</t>
  </si>
  <si>
    <t>LUBELSKIE</t>
  </si>
  <si>
    <t>PODKARPACKIE</t>
  </si>
  <si>
    <t>PODLASKIE</t>
  </si>
  <si>
    <t>ŚWIĘTOKRZYSKIE</t>
  </si>
  <si>
    <t>LUBUSKIE</t>
  </si>
  <si>
    <t>WIELKOPOLSKIE</t>
  </si>
  <si>
    <t>ZACHODNIOPOMORSKIE</t>
  </si>
  <si>
    <t>DOLNOŚLĄSKIE</t>
  </si>
  <si>
    <t>OPOLSKIE</t>
  </si>
  <si>
    <t>KUJAWSKO-POMORSKIE</t>
  </si>
  <si>
    <t>POMORSKIE</t>
  </si>
  <si>
    <t>WARMIŃSKO-MAZURSKIE</t>
  </si>
  <si>
    <t>Analiza wariancji</t>
  </si>
  <si>
    <t>Błąd</t>
  </si>
  <si>
    <t>F</t>
  </si>
  <si>
    <t>Istotność</t>
  </si>
  <si>
    <t>Średni kwadrat</t>
  </si>
  <si>
    <t>df</t>
  </si>
  <si>
    <t>Kolumna1</t>
  </si>
  <si>
    <t>Średni kwadrat2</t>
  </si>
  <si>
    <t>df3</t>
  </si>
  <si>
    <t>M</t>
  </si>
  <si>
    <t>W</t>
  </si>
  <si>
    <t>KRYT CHALIŃSKIEGO</t>
  </si>
  <si>
    <t>Optymalna ilość skupień (liczba klas k ) = 2, ponieważ dla 2 skupień wartośc kryt. Chalińskiego jest największa !</t>
  </si>
  <si>
    <t>2 SKUPIENIA</t>
  </si>
  <si>
    <t>Stand:  wpływy z opłaty skarbowej</t>
  </si>
  <si>
    <t>Stand:  wpływy z opłaty eksploatacyjnej</t>
  </si>
  <si>
    <t>Stand:  wpływy z opłaty targowej</t>
  </si>
  <si>
    <t>Stand:  dochody z majątku</t>
  </si>
  <si>
    <t>Stand:  wpływy z innych lokalnych opłat pobieranych przez jednostki samorządu terytorialnego na podstawie odrębnych ustaw</t>
  </si>
  <si>
    <t>Stand:  wpływy z usług</t>
  </si>
  <si>
    <t>Stand:  pozostałe dochody - środki na dofinansowanie własnych zadań pozyskane z innych źródeł - razem</t>
  </si>
  <si>
    <t>Stand:  pozostałe dochody - środki na dofinansowanie własnych zadań pozyskane z innych źródeł - inwestycyjne</t>
  </si>
  <si>
    <t>Stand:  dochody z majątku - dochody z najmu i dzierżawy składników majątkowych JST oraz innych umów o podobnym charakterze</t>
  </si>
  <si>
    <t>3 SKUPIENIA</t>
  </si>
  <si>
    <t>4 SKUPIENIA</t>
  </si>
  <si>
    <t>I GRUPA</t>
  </si>
  <si>
    <t>II GRUPA</t>
  </si>
  <si>
    <t>czy istotna</t>
  </si>
  <si>
    <t>Na wynik analizy istotny wpływ ma 6 zmiennych.</t>
  </si>
  <si>
    <t>Zmienne o nieistotnym wpływie na wynik</t>
  </si>
  <si>
    <t>pozostałe dochody - środki na dofinansowanie własnych zadań pozyskane z innych źródeł - razem</t>
  </si>
  <si>
    <t>pozostałe dochody - środki na dofinansowanie własnych zadań pozyskane z innych źródeł - inwestycyjne</t>
  </si>
  <si>
    <t>wpływy z opłaty eksploatacyjnej</t>
  </si>
  <si>
    <t>Jeżeli chodzi o dochody z majątku to 1 grupie województw mamy wyraźnie odstające maksimum i minimum</t>
  </si>
  <si>
    <t>W 2 grupie województw zróżnicowanie to jest mniejsze (wartości bliżej mediany), oraz województwa te osiągają większe dochody z innych pobieranych lokalnych opłat, aniżeli z majątku</t>
  </si>
  <si>
    <t>Wyższe wartości dla województw z grupy 2 mogą wynikać z tego, że w skład tej grupy wchodzą województwa o stosunkowo wysokim poziomie rozwoju gospodarczego (małopolska, dolny śląsk, mazowsze, śląsk)</t>
  </si>
  <si>
    <t>Zaś w grupie 1 panuje duży rozstęp (na niższe wpływy może wpływać obecność województw z Polski Wschodniej)</t>
  </si>
  <si>
    <t>Przegląd aglomeracji</t>
  </si>
  <si>
    <t>Etap</t>
  </si>
  <si>
    <t>Połączone skupienia</t>
  </si>
  <si>
    <t>Współczynniki</t>
  </si>
  <si>
    <t>Skupienie 1</t>
  </si>
  <si>
    <t>Skupienie 2</t>
  </si>
  <si>
    <t>Kryterium różnicowe</t>
  </si>
  <si>
    <t>Kryt. Ilorazowe</t>
  </si>
  <si>
    <t xml:space="preserve">&lt;- Przecięcie nastąpi tutaj </t>
  </si>
  <si>
    <t>W przypadku kryterium różnicowego ( bezwzględnego przyrostu odległości kofenetycznych), nie zaobserwowano zaś obecności maksimów lokalnych</t>
  </si>
  <si>
    <t>Kolumna2</t>
  </si>
  <si>
    <t>Grupa 1: Łódzkie Śląskie Wielkopolskie</t>
  </si>
  <si>
    <t>Grupa 2: Mazowieckie</t>
  </si>
  <si>
    <t xml:space="preserve">Grupa 3: Małopolskie Kujawsko-Pomorskie </t>
  </si>
  <si>
    <t>Grupa 4: Lubelskie Podkarpackie Zachodniopomorskie Pomorskie Warmińsko-Mazurskie</t>
  </si>
  <si>
    <t>Grupa 5: Podlaskie Świętokrzyskie Lubuskie Opolskie</t>
  </si>
  <si>
    <t>Grupa 6: Dolnośląskie</t>
  </si>
  <si>
    <t>Optymalna liczba klas to 6 (wybrano kryterium lokalnego maksimum ilorazowego odległości kofenetycznych, ponieważ tam odnotowano obecność dwóch maksimów lokalnych, wybrano etap 11 gdyż to tam maksiumum lokalne liczone kryterium ilorazowym osiągnęło najwyższą wartość).</t>
  </si>
  <si>
    <t>Bardziej realistycznym błędem klasyfikacji jest ten obliczony dla zbioru uczącego</t>
  </si>
  <si>
    <t>Ze wszystkich obserwacji wykazujących kredyt spłacany bez problemów, model testowy poprawnie zaklasyfikował 88,14% z nich (105 ze 119 obserwacji), zaś błędnie 11,76% (14 z 119) przewidując, iż wskazują one na kredyty spłacane z opóźnieniami</t>
  </si>
  <si>
    <t>Ze wszystkich obserwacji wykazujących kredyt spłacany z opóźnieniem, model testowy błędnie zaklasyfikował 65,35% z nich uważając iż są to kredyty spłacane bezproblemowo, natomiast jedynie 35 ze 101 obserwacji (34,65%) przewidywał poprawnie</t>
  </si>
  <si>
    <t>Klasą lepiej rozpoznawaną jest ta, w której kredyt jest spłacany bezproblemów (model testowy popełnił mniej błędów predykcyjnych, błędnie klasyfikując rzeczywiste obserwacje z tej klasy do klasy 2 - spłacanie kredytu z opóźnieniem).</t>
  </si>
  <si>
    <t>Nowo zbudowany model charakteryzuje się lepszymi zdolnościami predykcyjnymi</t>
  </si>
  <si>
    <t>Charakteryzuje się on mniejszym błędem predykcji na zbiorze testowym (33,18% w porównaniu do 36,36% w oryginalnym modelu).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</si>
</sst>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000"/>
    <numFmt numFmtId="166" formatCode="0.000"/>
    <numFmt numFmtId="167" formatCode="0.0000000"/>
    <numFmt numFmtId="169" formatCode="###0"/>
    <numFmt numFmtId="170" formatCode="###0.000"/>
  </numFmts>
  <fonts count="34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rgb="FF006600"/>
      <name val="Calibri"/>
      <family val="2"/>
      <charset val="238"/>
      <scheme val="minor"/>
    </font>
    <font>
      <b/>
      <i/>
      <sz val="16"/>
      <color indexed="17"/>
      <name val="Calibri"/>
      <family val="2"/>
      <charset val="238"/>
    </font>
    <font>
      <sz val="11"/>
      <name val="Calibri"/>
      <family val="2"/>
      <charset val="238"/>
      <scheme val="minor"/>
    </font>
    <font>
      <sz val="11"/>
      <name val="Calibri"/>
      <family val="2"/>
      <charset val="238"/>
    </font>
    <font>
      <b/>
      <sz val="11"/>
      <name val="Calibri"/>
      <family val="2"/>
      <charset val="238"/>
    </font>
    <font>
      <i/>
      <sz val="11"/>
      <name val="Calibri"/>
      <family val="2"/>
      <charset val="238"/>
    </font>
    <font>
      <b/>
      <sz val="11"/>
      <color indexed="60"/>
      <name val="Calibri"/>
      <family val="2"/>
      <charset val="238"/>
    </font>
    <font>
      <b/>
      <i/>
      <sz val="11"/>
      <name val="Calibri"/>
      <family val="2"/>
      <charset val="238"/>
    </font>
    <font>
      <sz val="10"/>
      <color rgb="FF000000"/>
      <name val="Calibri"/>
      <family val="2"/>
      <charset val="238"/>
      <scheme val="minor"/>
    </font>
    <font>
      <b/>
      <sz val="16"/>
      <color rgb="FFC00000"/>
      <name val="Calibri"/>
      <family val="2"/>
      <charset val="238"/>
      <scheme val="minor"/>
    </font>
    <font>
      <b/>
      <i/>
      <sz val="16"/>
      <color indexed="60"/>
      <name val="Calibri"/>
      <family val="2"/>
      <charset val="238"/>
    </font>
    <font>
      <sz val="11"/>
      <color rgb="FFC00000"/>
      <name val="Calibri"/>
      <family val="2"/>
      <charset val="238"/>
      <scheme val="minor"/>
    </font>
    <font>
      <b/>
      <sz val="12"/>
      <color rgb="FFC00000"/>
      <name val="Calibri"/>
      <family val="2"/>
      <charset val="238"/>
      <scheme val="minor"/>
    </font>
    <font>
      <sz val="11"/>
      <color indexed="60"/>
      <name val="Calibri"/>
      <family val="2"/>
      <charset val="238"/>
    </font>
    <font>
      <b/>
      <i/>
      <sz val="11"/>
      <color indexed="60"/>
      <name val="Calibri"/>
      <family val="2"/>
      <charset val="238"/>
    </font>
    <font>
      <i/>
      <sz val="11"/>
      <color indexed="60"/>
      <name val="Calibri"/>
      <family val="2"/>
      <charset val="238"/>
    </font>
    <font>
      <sz val="10"/>
      <name val="Arial"/>
      <family val="2"/>
      <charset val="238"/>
    </font>
    <font>
      <sz val="11"/>
      <color rgb="FF0070C0"/>
      <name val="Calibri"/>
      <family val="2"/>
      <charset val="238"/>
      <scheme val="minor"/>
    </font>
    <font>
      <b/>
      <i/>
      <sz val="11"/>
      <color rgb="FFFF0000"/>
      <name val="Calibri"/>
      <family val="2"/>
      <charset val="238"/>
    </font>
    <font>
      <b/>
      <sz val="11"/>
      <color rgb="FFFF0000"/>
      <name val="Calibri"/>
      <family val="2"/>
      <charset val="238"/>
      <scheme val="minor"/>
    </font>
    <font>
      <b/>
      <sz val="10"/>
      <color rgb="FFFF0000"/>
      <name val="Arial"/>
      <family val="2"/>
      <charset val="238"/>
    </font>
    <font>
      <b/>
      <sz val="11"/>
      <name val="Calibri"/>
      <family val="2"/>
      <charset val="238"/>
      <scheme val="minor"/>
    </font>
    <font>
      <sz val="10"/>
      <color rgb="FF0070C0"/>
      <name val="Arial"/>
      <family val="2"/>
      <charset val="238"/>
    </font>
    <font>
      <b/>
      <sz val="11"/>
      <color rgb="FFFF0000"/>
      <name val="Calibri"/>
      <family val="2"/>
      <charset val="238"/>
    </font>
    <font>
      <sz val="10"/>
      <color indexed="8"/>
      <name val="Arial"/>
      <family val="2"/>
      <charset val="238"/>
    </font>
    <font>
      <sz val="11"/>
      <color rgb="FFFF0000"/>
      <name val="Calibri"/>
      <family val="2"/>
      <charset val="238"/>
      <scheme val="minor"/>
    </font>
    <font>
      <sz val="11"/>
      <color rgb="FFFF0000"/>
      <name val="Calibri"/>
      <family val="2"/>
      <charset val="238"/>
    </font>
    <font>
      <b/>
      <sz val="14"/>
      <color indexed="60"/>
      <name val="Arial Bold"/>
    </font>
    <font>
      <sz val="12"/>
      <color indexed="62"/>
      <name val="Arial"/>
      <family val="2"/>
      <charset val="238"/>
    </font>
    <font>
      <sz val="12"/>
      <color indexed="60"/>
      <name val="Arial"/>
      <family val="2"/>
      <charset val="238"/>
    </font>
    <font>
      <b/>
      <sz val="12"/>
      <color indexed="62"/>
      <name val="Arial"/>
      <family val="2"/>
      <charset val="238"/>
    </font>
  </fonts>
  <fills count="1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theme="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22"/>
      </top>
      <bottom/>
      <diagonal/>
    </border>
    <border>
      <left/>
      <right/>
      <top style="thin">
        <color indexed="61"/>
      </top>
      <bottom/>
      <diagonal/>
    </border>
    <border>
      <left style="thin">
        <color indexed="63"/>
      </left>
      <right style="thin">
        <color indexed="63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3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3"/>
      </left>
      <right/>
      <top style="thin">
        <color indexed="22"/>
      </top>
      <bottom style="thin">
        <color theme="4" tint="0.39997558519241921"/>
      </bottom>
      <diagonal/>
    </border>
  </borders>
  <cellStyleXfs count="4">
    <xf numFmtId="0" fontId="0" fillId="0" borderId="0"/>
    <xf numFmtId="0" fontId="19" fillId="0" borderId="0"/>
    <xf numFmtId="0" fontId="19" fillId="0" borderId="0"/>
    <xf numFmtId="0" fontId="19" fillId="0" borderId="0"/>
  </cellStyleXfs>
  <cellXfs count="132">
    <xf numFmtId="0" fontId="0" fillId="0" borderId="0" xfId="0"/>
    <xf numFmtId="0" fontId="3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5" fillId="2" borderId="0" xfId="0" applyFont="1" applyFill="1"/>
    <xf numFmtId="0" fontId="7" fillId="3" borderId="0" xfId="0" applyFont="1" applyFill="1" applyAlignment="1">
      <alignment vertical="center"/>
    </xf>
    <xf numFmtId="0" fontId="5" fillId="3" borderId="0" xfId="0" applyFont="1" applyFill="1"/>
    <xf numFmtId="49" fontId="11" fillId="0" borderId="1" xfId="0" applyNumberFormat="1" applyFont="1" applyBorder="1" applyAlignment="1">
      <alignment horizontal="right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vertical="center"/>
    </xf>
    <xf numFmtId="1" fontId="11" fillId="0" borderId="0" xfId="0" applyNumberFormat="1" applyFont="1" applyAlignment="1">
      <alignment vertical="center" wrapText="1"/>
    </xf>
    <xf numFmtId="164" fontId="11" fillId="0" borderId="0" xfId="0" applyNumberFormat="1" applyFont="1" applyAlignment="1">
      <alignment vertical="center" wrapText="1"/>
    </xf>
    <xf numFmtId="0" fontId="12" fillId="0" borderId="0" xfId="0" applyFont="1"/>
    <xf numFmtId="0" fontId="14" fillId="0" borderId="0" xfId="0" applyFont="1"/>
    <xf numFmtId="0" fontId="15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1" fillId="5" borderId="0" xfId="0" applyFont="1" applyFill="1"/>
    <xf numFmtId="0" fontId="6" fillId="3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5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5" fillId="4" borderId="0" xfId="1" applyFont="1" applyFill="1" applyAlignment="1">
      <alignment vertical="center"/>
    </xf>
    <xf numFmtId="0" fontId="6" fillId="4" borderId="0" xfId="1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5" fillId="6" borderId="0" xfId="0" applyFont="1" applyFill="1" applyAlignment="1">
      <alignment vertical="center"/>
    </xf>
    <xf numFmtId="0" fontId="6" fillId="6" borderId="0" xfId="0" applyFont="1" applyFill="1" applyAlignment="1">
      <alignment vertical="center"/>
    </xf>
    <xf numFmtId="0" fontId="20" fillId="0" borderId="0" xfId="0" applyFont="1"/>
    <xf numFmtId="0" fontId="12" fillId="0" borderId="0" xfId="1" applyFont="1" applyAlignment="1">
      <alignment vertical="center"/>
    </xf>
    <xf numFmtId="0" fontId="14" fillId="0" borderId="0" xfId="1" applyFont="1" applyAlignment="1">
      <alignment vertical="center"/>
    </xf>
    <xf numFmtId="0" fontId="19" fillId="0" borderId="0" xfId="1"/>
    <xf numFmtId="0" fontId="15" fillId="2" borderId="0" xfId="1" applyFont="1" applyFill="1" applyAlignment="1">
      <alignment vertical="center"/>
    </xf>
    <xf numFmtId="0" fontId="14" fillId="2" borderId="0" xfId="1" applyFont="1" applyFill="1" applyAlignment="1">
      <alignment vertical="center"/>
    </xf>
    <xf numFmtId="0" fontId="5" fillId="2" borderId="0" xfId="1" applyFont="1" applyFill="1" applyAlignment="1">
      <alignment vertical="center"/>
    </xf>
    <xf numFmtId="0" fontId="1" fillId="5" borderId="0" xfId="1" applyFont="1" applyFill="1" applyAlignment="1">
      <alignment vertical="center"/>
    </xf>
    <xf numFmtId="0" fontId="6" fillId="0" borderId="0" xfId="1" applyFont="1" applyAlignment="1">
      <alignment vertical="center"/>
    </xf>
    <xf numFmtId="0" fontId="6" fillId="2" borderId="0" xfId="1" applyFont="1" applyFill="1" applyAlignment="1">
      <alignment vertical="center"/>
    </xf>
    <xf numFmtId="0" fontId="6" fillId="3" borderId="0" xfId="1" applyFont="1" applyFill="1" applyAlignment="1">
      <alignment vertical="center"/>
    </xf>
    <xf numFmtId="0" fontId="5" fillId="3" borderId="0" xfId="1" applyFont="1" applyFill="1" applyAlignment="1">
      <alignment vertical="center"/>
    </xf>
    <xf numFmtId="0" fontId="23" fillId="0" borderId="0" xfId="1" applyFont="1"/>
    <xf numFmtId="0" fontId="7" fillId="0" borderId="0" xfId="0" applyFont="1" applyAlignment="1">
      <alignment vertical="center"/>
    </xf>
    <xf numFmtId="0" fontId="24" fillId="6" borderId="0" xfId="0" applyFont="1" applyFill="1"/>
    <xf numFmtId="0" fontId="25" fillId="0" borderId="0" xfId="0" applyFont="1"/>
    <xf numFmtId="0" fontId="1" fillId="7" borderId="0" xfId="0" applyFont="1" applyFill="1"/>
    <xf numFmtId="0" fontId="26" fillId="0" borderId="0" xfId="0" applyFont="1" applyAlignment="1">
      <alignment vertical="center"/>
    </xf>
    <xf numFmtId="0" fontId="5" fillId="0" borderId="0" xfId="1" applyFont="1" applyAlignment="1">
      <alignment vertical="center"/>
    </xf>
    <xf numFmtId="0" fontId="22" fillId="0" borderId="0" xfId="1" applyFont="1" applyAlignment="1">
      <alignment vertical="center"/>
    </xf>
    <xf numFmtId="0" fontId="27" fillId="0" borderId="0" xfId="2" applyFont="1" applyAlignment="1">
      <alignment horizontal="center" vertical="top" wrapText="1"/>
    </xf>
    <xf numFmtId="165" fontId="27" fillId="0" borderId="0" xfId="2" applyNumberFormat="1" applyFont="1" applyAlignment="1">
      <alignment horizontal="right" vertical="center"/>
    </xf>
    <xf numFmtId="0" fontId="0" fillId="8" borderId="0" xfId="0" applyFill="1"/>
    <xf numFmtId="0" fontId="28" fillId="0" borderId="0" xfId="0" applyFont="1" applyAlignment="1">
      <alignment vertical="center"/>
    </xf>
    <xf numFmtId="0" fontId="28" fillId="0" borderId="0" xfId="0" applyFont="1"/>
    <xf numFmtId="0" fontId="29" fillId="0" borderId="0" xfId="0" applyFont="1" applyAlignment="1">
      <alignment vertical="center"/>
    </xf>
    <xf numFmtId="0" fontId="5" fillId="9" borderId="0" xfId="0" applyFont="1" applyFill="1"/>
    <xf numFmtId="1" fontId="5" fillId="9" borderId="0" xfId="0" applyNumberFormat="1" applyFont="1" applyFill="1"/>
    <xf numFmtId="166" fontId="11" fillId="0" borderId="0" xfId="0" applyNumberFormat="1" applyFont="1" applyAlignment="1">
      <alignment vertical="center" wrapText="1"/>
    </xf>
    <xf numFmtId="166" fontId="5" fillId="0" borderId="0" xfId="0" applyNumberFormat="1" applyFont="1"/>
    <xf numFmtId="0" fontId="5" fillId="10" borderId="0" xfId="0" applyFont="1" applyFill="1"/>
    <xf numFmtId="0" fontId="5" fillId="11" borderId="0" xfId="0" applyFont="1" applyFill="1"/>
    <xf numFmtId="0" fontId="5" fillId="12" borderId="0" xfId="0" applyFont="1" applyFill="1"/>
    <xf numFmtId="167" fontId="5" fillId="0" borderId="0" xfId="0" applyNumberFormat="1" applyFont="1"/>
    <xf numFmtId="0" fontId="5" fillId="13" borderId="0" xfId="0" applyFont="1" applyFill="1"/>
    <xf numFmtId="0" fontId="5" fillId="14" borderId="0" xfId="0" applyFont="1" applyFill="1"/>
    <xf numFmtId="0" fontId="19" fillId="0" borderId="0" xfId="3"/>
    <xf numFmtId="0" fontId="31" fillId="0" borderId="2" xfId="3" applyFont="1" applyBorder="1" applyAlignment="1">
      <alignment horizontal="left" wrapText="1"/>
    </xf>
    <xf numFmtId="0" fontId="31" fillId="0" borderId="3" xfId="3" applyFont="1" applyBorder="1" applyAlignment="1">
      <alignment horizontal="center" wrapText="1"/>
    </xf>
    <xf numFmtId="0" fontId="31" fillId="0" borderId="4" xfId="3" applyFont="1" applyBorder="1" applyAlignment="1">
      <alignment horizontal="center" wrapText="1"/>
    </xf>
    <xf numFmtId="0" fontId="31" fillId="0" borderId="5" xfId="3" applyFont="1" applyBorder="1" applyAlignment="1">
      <alignment horizontal="center" wrapText="1"/>
    </xf>
    <xf numFmtId="0" fontId="31" fillId="15" borderId="6" xfId="3" applyFont="1" applyFill="1" applyBorder="1" applyAlignment="1">
      <alignment horizontal="left" vertical="top"/>
    </xf>
    <xf numFmtId="0" fontId="32" fillId="16" borderId="7" xfId="3" applyFont="1" applyFill="1" applyBorder="1" applyAlignment="1">
      <alignment horizontal="left" vertical="top" wrapText="1"/>
    </xf>
    <xf numFmtId="169" fontId="32" fillId="16" borderId="8" xfId="3" applyNumberFormat="1" applyFont="1" applyFill="1" applyBorder="1" applyAlignment="1">
      <alignment horizontal="right" vertical="top"/>
    </xf>
    <xf numFmtId="170" fontId="32" fillId="16" borderId="9" xfId="3" applyNumberFormat="1" applyFont="1" applyFill="1" applyBorder="1" applyAlignment="1">
      <alignment horizontal="right" vertical="top"/>
    </xf>
    <xf numFmtId="0" fontId="31" fillId="15" borderId="10" xfId="3" applyFont="1" applyFill="1" applyBorder="1" applyAlignment="1">
      <alignment horizontal="left" vertical="top"/>
    </xf>
    <xf numFmtId="0" fontId="32" fillId="16" borderId="11" xfId="3" applyFont="1" applyFill="1" applyBorder="1" applyAlignment="1">
      <alignment horizontal="left" vertical="top" wrapText="1"/>
    </xf>
    <xf numFmtId="169" fontId="32" fillId="16" borderId="12" xfId="3" applyNumberFormat="1" applyFont="1" applyFill="1" applyBorder="1" applyAlignment="1">
      <alignment horizontal="right" vertical="top"/>
    </xf>
    <xf numFmtId="170" fontId="32" fillId="16" borderId="13" xfId="3" applyNumberFormat="1" applyFont="1" applyFill="1" applyBorder="1" applyAlignment="1">
      <alignment horizontal="right" vertical="top"/>
    </xf>
    <xf numFmtId="0" fontId="31" fillId="15" borderId="14" xfId="3" applyFont="1" applyFill="1" applyBorder="1" applyAlignment="1">
      <alignment horizontal="left" vertical="top"/>
    </xf>
    <xf numFmtId="0" fontId="32" fillId="16" borderId="15" xfId="3" applyFont="1" applyFill="1" applyBorder="1" applyAlignment="1">
      <alignment horizontal="left" vertical="top" wrapText="1"/>
    </xf>
    <xf numFmtId="169" fontId="32" fillId="16" borderId="16" xfId="3" applyNumberFormat="1" applyFont="1" applyFill="1" applyBorder="1" applyAlignment="1">
      <alignment horizontal="right" vertical="top"/>
    </xf>
    <xf numFmtId="170" fontId="32" fillId="16" borderId="17" xfId="3" applyNumberFormat="1" applyFont="1" applyFill="1" applyBorder="1" applyAlignment="1">
      <alignment horizontal="right" vertical="top"/>
    </xf>
    <xf numFmtId="0" fontId="31" fillId="0" borderId="19" xfId="3" applyFont="1" applyBorder="1" applyAlignment="1">
      <alignment horizontal="center" wrapText="1"/>
    </xf>
    <xf numFmtId="0" fontId="31" fillId="15" borderId="6" xfId="3" applyFont="1" applyFill="1" applyBorder="1" applyAlignment="1">
      <alignment horizontal="left" vertical="top" wrapText="1"/>
    </xf>
    <xf numFmtId="170" fontId="32" fillId="16" borderId="7" xfId="3" applyNumberFormat="1" applyFont="1" applyFill="1" applyBorder="1" applyAlignment="1">
      <alignment horizontal="right" vertical="top"/>
    </xf>
    <xf numFmtId="170" fontId="32" fillId="16" borderId="8" xfId="3" applyNumberFormat="1" applyFont="1" applyFill="1" applyBorder="1" applyAlignment="1">
      <alignment horizontal="right" vertical="top"/>
    </xf>
    <xf numFmtId="0" fontId="31" fillId="15" borderId="10" xfId="3" applyFont="1" applyFill="1" applyBorder="1" applyAlignment="1">
      <alignment horizontal="left" vertical="top" wrapText="1"/>
    </xf>
    <xf numFmtId="170" fontId="32" fillId="16" borderId="11" xfId="3" applyNumberFormat="1" applyFont="1" applyFill="1" applyBorder="1" applyAlignment="1">
      <alignment horizontal="right" vertical="top"/>
    </xf>
    <xf numFmtId="170" fontId="32" fillId="16" borderId="12" xfId="3" applyNumberFormat="1" applyFont="1" applyFill="1" applyBorder="1" applyAlignment="1">
      <alignment horizontal="right" vertical="top"/>
    </xf>
    <xf numFmtId="0" fontId="31" fillId="15" borderId="14" xfId="3" applyFont="1" applyFill="1" applyBorder="1" applyAlignment="1">
      <alignment horizontal="left" vertical="top" wrapText="1"/>
    </xf>
    <xf numFmtId="170" fontId="32" fillId="16" borderId="15" xfId="3" applyNumberFormat="1" applyFont="1" applyFill="1" applyBorder="1" applyAlignment="1">
      <alignment horizontal="right" vertical="top"/>
    </xf>
    <xf numFmtId="170" fontId="32" fillId="16" borderId="16" xfId="3" applyNumberFormat="1" applyFont="1" applyFill="1" applyBorder="1" applyAlignment="1">
      <alignment horizontal="right" vertical="top"/>
    </xf>
    <xf numFmtId="0" fontId="31" fillId="0" borderId="19" xfId="3" applyFont="1" applyBorder="1" applyAlignment="1">
      <alignment wrapText="1"/>
    </xf>
    <xf numFmtId="0" fontId="31" fillId="0" borderId="20" xfId="3" applyFont="1" applyBorder="1" applyAlignment="1">
      <alignment wrapText="1"/>
    </xf>
    <xf numFmtId="0" fontId="31" fillId="0" borderId="0" xfId="3" applyFont="1" applyAlignment="1">
      <alignment wrapText="1"/>
    </xf>
    <xf numFmtId="0" fontId="31" fillId="0" borderId="2" xfId="3" applyFont="1" applyBorder="1" applyAlignment="1">
      <alignment wrapText="1"/>
    </xf>
    <xf numFmtId="0" fontId="31" fillId="15" borderId="21" xfId="3" applyFont="1" applyFill="1" applyBorder="1" applyAlignment="1">
      <alignment horizontal="left" vertical="top" wrapText="1"/>
    </xf>
    <xf numFmtId="170" fontId="32" fillId="16" borderId="22" xfId="3" applyNumberFormat="1" applyFont="1" applyFill="1" applyBorder="1" applyAlignment="1">
      <alignment horizontal="right" vertical="top"/>
    </xf>
    <xf numFmtId="169" fontId="32" fillId="16" borderId="23" xfId="3" applyNumberFormat="1" applyFont="1" applyFill="1" applyBorder="1" applyAlignment="1">
      <alignment horizontal="right" vertical="top"/>
    </xf>
    <xf numFmtId="170" fontId="32" fillId="16" borderId="23" xfId="3" applyNumberFormat="1" applyFont="1" applyFill="1" applyBorder="1" applyAlignment="1">
      <alignment horizontal="right" vertical="top"/>
    </xf>
    <xf numFmtId="170" fontId="32" fillId="16" borderId="24" xfId="3" applyNumberFormat="1" applyFont="1" applyFill="1" applyBorder="1" applyAlignment="1">
      <alignment horizontal="right" vertical="top"/>
    </xf>
    <xf numFmtId="0" fontId="31" fillId="9" borderId="21" xfId="3" applyFont="1" applyFill="1" applyBorder="1" applyAlignment="1">
      <alignment horizontal="left" vertical="top" wrapText="1"/>
    </xf>
    <xf numFmtId="170" fontId="32" fillId="9" borderId="22" xfId="3" applyNumberFormat="1" applyFont="1" applyFill="1" applyBorder="1" applyAlignment="1">
      <alignment horizontal="right" vertical="top"/>
    </xf>
    <xf numFmtId="169" fontId="32" fillId="9" borderId="23" xfId="3" applyNumberFormat="1" applyFont="1" applyFill="1" applyBorder="1" applyAlignment="1">
      <alignment horizontal="right" vertical="top"/>
    </xf>
    <xf numFmtId="170" fontId="32" fillId="9" borderId="23" xfId="3" applyNumberFormat="1" applyFont="1" applyFill="1" applyBorder="1" applyAlignment="1">
      <alignment horizontal="right" vertical="top"/>
    </xf>
    <xf numFmtId="170" fontId="32" fillId="9" borderId="24" xfId="3" applyNumberFormat="1" applyFont="1" applyFill="1" applyBorder="1" applyAlignment="1">
      <alignment horizontal="right" vertical="top"/>
    </xf>
    <xf numFmtId="0" fontId="32" fillId="9" borderId="25" xfId="3" applyFont="1" applyFill="1" applyBorder="1" applyAlignment="1">
      <alignment vertical="top" wrapText="1"/>
    </xf>
    <xf numFmtId="170" fontId="32" fillId="9" borderId="25" xfId="3" applyNumberFormat="1" applyFont="1" applyFill="1" applyBorder="1" applyAlignment="1">
      <alignment vertical="top" wrapText="1"/>
    </xf>
    <xf numFmtId="0" fontId="31" fillId="15" borderId="0" xfId="3" applyFont="1" applyFill="1" applyAlignment="1">
      <alignment horizontal="left" vertical="top" wrapText="1"/>
    </xf>
    <xf numFmtId="0" fontId="30" fillId="0" borderId="0" xfId="3" applyFont="1" applyAlignment="1">
      <alignment horizontal="center" vertical="center" wrapText="1"/>
    </xf>
    <xf numFmtId="0" fontId="31" fillId="0" borderId="0" xfId="3" applyFont="1" applyAlignment="1">
      <alignment horizontal="left" wrapText="1"/>
    </xf>
    <xf numFmtId="0" fontId="31" fillId="0" borderId="2" xfId="3" applyFont="1" applyBorder="1" applyAlignment="1">
      <alignment horizontal="left" wrapText="1"/>
    </xf>
    <xf numFmtId="0" fontId="31" fillId="0" borderId="18" xfId="3" applyFont="1" applyBorder="1" applyAlignment="1">
      <alignment horizontal="center" wrapText="1"/>
    </xf>
    <xf numFmtId="0" fontId="31" fillId="0" borderId="19" xfId="3" applyFont="1" applyBorder="1" applyAlignment="1">
      <alignment horizontal="center" wrapText="1"/>
    </xf>
    <xf numFmtId="0" fontId="27" fillId="0" borderId="0" xfId="2" applyFont="1" applyAlignment="1">
      <alignment horizontal="left" vertical="top"/>
    </xf>
    <xf numFmtId="0" fontId="32" fillId="16" borderId="0" xfId="3" applyFont="1" applyFill="1" applyAlignment="1">
      <alignment horizontal="right" vertical="top"/>
    </xf>
    <xf numFmtId="0" fontId="33" fillId="17" borderId="28" xfId="3" applyNumberFormat="1" applyFont="1" applyFill="1" applyBorder="1" applyAlignment="1">
      <alignment wrapText="1"/>
    </xf>
    <xf numFmtId="0" fontId="33" fillId="17" borderId="26" xfId="3" applyNumberFormat="1" applyFont="1" applyFill="1" applyBorder="1" applyAlignment="1">
      <alignment horizontal="center" wrapText="1"/>
    </xf>
    <xf numFmtId="170" fontId="32" fillId="16" borderId="9" xfId="3" applyNumberFormat="1" applyFont="1" applyFill="1" applyBorder="1" applyAlignment="1">
      <alignment horizontal="right" vertical="top"/>
    </xf>
    <xf numFmtId="0" fontId="32" fillId="16" borderId="27" xfId="3" applyNumberFormat="1" applyFont="1" applyFill="1" applyBorder="1" applyAlignment="1">
      <alignment horizontal="right" vertical="top"/>
    </xf>
    <xf numFmtId="170" fontId="32" fillId="16" borderId="13" xfId="3" applyNumberFormat="1" applyFont="1" applyFill="1" applyBorder="1" applyAlignment="1">
      <alignment horizontal="right" vertical="top"/>
    </xf>
    <xf numFmtId="170" fontId="32" fillId="16" borderId="29" xfId="3" applyNumberFormat="1" applyFont="1" applyFill="1" applyBorder="1" applyAlignment="1">
      <alignment horizontal="right" vertical="top"/>
    </xf>
    <xf numFmtId="0" fontId="0" fillId="9" borderId="0" xfId="0" applyFill="1"/>
    <xf numFmtId="0" fontId="28" fillId="9" borderId="0" xfId="0" applyFont="1" applyFill="1"/>
    <xf numFmtId="0" fontId="6" fillId="9" borderId="0" xfId="0" applyFont="1" applyFill="1" applyAlignment="1">
      <alignment vertical="center" wrapText="1"/>
    </xf>
    <xf numFmtId="0" fontId="6" fillId="9" borderId="0" xfId="0" applyFont="1" applyFill="1" applyAlignment="1">
      <alignment vertical="center"/>
    </xf>
    <xf numFmtId="0" fontId="5" fillId="9" borderId="0" xfId="0" applyFont="1" applyFill="1" applyAlignment="1">
      <alignment vertical="center"/>
    </xf>
    <xf numFmtId="0" fontId="19" fillId="0" borderId="0" xfId="1" applyAlignment="1">
      <alignment wrapText="1"/>
    </xf>
    <xf numFmtId="0" fontId="23" fillId="0" borderId="0" xfId="0" applyFont="1" applyAlignment="1">
      <alignment wrapText="1"/>
    </xf>
  </cellXfs>
  <cellStyles count="4">
    <cellStyle name="Normalny" xfId="0" builtinId="0"/>
    <cellStyle name="Normalny 2" xfId="1" xr:uid="{00000000-0005-0000-0000-000001000000}"/>
    <cellStyle name="Normalny_zad. 2." xfId="3" xr:uid="{66CC4653-A2BB-40CF-833D-6EC30BA74125}"/>
    <cellStyle name="Normalny_Zadanie 2." xfId="2" xr:uid="{F3E67397-584D-4327-89A4-05BD56FEA6D1}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family val="2"/>
        <charset val="238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family val="2"/>
        <charset val="238"/>
        <scheme val="none"/>
      </font>
      <numFmt numFmtId="170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/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family val="2"/>
        <charset val="238"/>
        <scheme val="none"/>
      </font>
      <numFmt numFmtId="170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family val="2"/>
        <charset val="238"/>
        <scheme val="none"/>
      </font>
      <numFmt numFmtId="169" formatCode="###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family val="2"/>
        <charset val="238"/>
        <scheme val="none"/>
      </font>
      <numFmt numFmtId="170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family val="2"/>
        <charset val="238"/>
        <scheme val="none"/>
      </font>
      <numFmt numFmtId="169" formatCode="###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family val="2"/>
        <charset val="238"/>
        <scheme val="none"/>
      </font>
      <numFmt numFmtId="170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/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2"/>
        <name val="Arial"/>
        <family val="2"/>
        <charset val="238"/>
        <scheme val="none"/>
      </font>
      <fill>
        <patternFill patternType="solid">
          <fgColor indexed="64"/>
          <bgColor indexed="31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6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family val="2"/>
        <charset val="238"/>
        <scheme val="none"/>
      </font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2"/>
        <name val="Arial"/>
        <family val="2"/>
        <charset val="238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3"/>
        </left>
        <right style="thin">
          <color indexed="6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family val="2"/>
        <charset val="238"/>
        <scheme val="none"/>
      </font>
      <numFmt numFmtId="170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/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family val="2"/>
        <charset val="238"/>
        <scheme val="none"/>
      </font>
      <numFmt numFmtId="170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family val="2"/>
        <charset val="238"/>
        <scheme val="none"/>
      </font>
      <numFmt numFmtId="169" formatCode="###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family val="2"/>
        <charset val="238"/>
        <scheme val="none"/>
      </font>
      <numFmt numFmtId="170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family val="2"/>
        <charset val="238"/>
        <scheme val="none"/>
      </font>
      <numFmt numFmtId="169" formatCode="###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family val="2"/>
        <charset val="238"/>
        <scheme val="none"/>
      </font>
      <numFmt numFmtId="170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/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2"/>
        <name val="Arial"/>
        <family val="2"/>
        <charset val="238"/>
        <scheme val="none"/>
      </font>
      <fill>
        <patternFill patternType="solid">
          <fgColor indexed="64"/>
          <bgColor indexed="31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6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family val="2"/>
        <charset val="238"/>
        <scheme val="none"/>
      </font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2"/>
        <name val="Arial"/>
        <family val="2"/>
        <charset val="238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3"/>
        </left>
        <right style="thin">
          <color indexed="6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91440</xdr:colOff>
      <xdr:row>9</xdr:row>
      <xdr:rowOff>163830</xdr:rowOff>
    </xdr:from>
    <xdr:to>
      <xdr:col>12</xdr:col>
      <xdr:colOff>562435</xdr:colOff>
      <xdr:row>11</xdr:row>
      <xdr:rowOff>198344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2815" y="1964055"/>
          <a:ext cx="1284542" cy="426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233084</xdr:colOff>
      <xdr:row>90</xdr:row>
      <xdr:rowOff>125508</xdr:rowOff>
    </xdr:from>
    <xdr:to>
      <xdr:col>6</xdr:col>
      <xdr:colOff>636496</xdr:colOff>
      <xdr:row>113</xdr:row>
      <xdr:rowOff>119802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91CE46B2-2B3A-E934-B2C5-22D6B9EB6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3084" y="22779320"/>
          <a:ext cx="6983506" cy="4118058"/>
        </a:xfrm>
        <a:prstGeom prst="rect">
          <a:avLst/>
        </a:prstGeom>
      </xdr:spPr>
    </xdr:pic>
    <xdr:clientData/>
  </xdr:twoCellAnchor>
  <xdr:twoCellAnchor editAs="oneCell">
    <xdr:from>
      <xdr:col>6</xdr:col>
      <xdr:colOff>905436</xdr:colOff>
      <xdr:row>90</xdr:row>
      <xdr:rowOff>98612</xdr:rowOff>
    </xdr:from>
    <xdr:to>
      <xdr:col>12</xdr:col>
      <xdr:colOff>242048</xdr:colOff>
      <xdr:row>114</xdr:row>
      <xdr:rowOff>125064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F511B43D-5B77-49A5-B9F3-16E15B952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85530" y="22752424"/>
          <a:ext cx="7342094" cy="43295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60960</xdr:colOff>
      <xdr:row>13</xdr:row>
      <xdr:rowOff>22860</xdr:rowOff>
    </xdr:from>
    <xdr:to>
      <xdr:col>9</xdr:col>
      <xdr:colOff>297180</xdr:colOff>
      <xdr:row>14</xdr:row>
      <xdr:rowOff>11198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54040" y="2865120"/>
          <a:ext cx="1158240" cy="171218"/>
        </a:xfrm>
        <a:prstGeom prst="rect">
          <a:avLst/>
        </a:prstGeom>
      </xdr:spPr>
    </xdr:pic>
    <xdr:clientData/>
  </xdr:twoCellAnchor>
  <xdr:twoCellAnchor editAs="oneCell">
    <xdr:from>
      <xdr:col>6</xdr:col>
      <xdr:colOff>266700</xdr:colOff>
      <xdr:row>14</xdr:row>
      <xdr:rowOff>45721</xdr:rowOff>
    </xdr:from>
    <xdr:to>
      <xdr:col>7</xdr:col>
      <xdr:colOff>348201</xdr:colOff>
      <xdr:row>16</xdr:row>
      <xdr:rowOff>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40580" y="3070861"/>
          <a:ext cx="691101" cy="320040"/>
        </a:xfrm>
        <a:prstGeom prst="rect">
          <a:avLst/>
        </a:prstGeom>
      </xdr:spPr>
    </xdr:pic>
    <xdr:clientData/>
  </xdr:twoCellAnchor>
  <xdr:twoCellAnchor editAs="oneCell">
    <xdr:from>
      <xdr:col>0</xdr:col>
      <xdr:colOff>198120</xdr:colOff>
      <xdr:row>57</xdr:row>
      <xdr:rowOff>76200</xdr:rowOff>
    </xdr:from>
    <xdr:to>
      <xdr:col>7</xdr:col>
      <xdr:colOff>664845</xdr:colOff>
      <xdr:row>86</xdr:row>
      <xdr:rowOff>40005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CA008039-150B-12B9-EA7C-461CCDCEB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8120" y="10233660"/>
          <a:ext cx="6219825" cy="5267325"/>
        </a:xfrm>
        <a:prstGeom prst="rect">
          <a:avLst/>
        </a:prstGeom>
      </xdr:spPr>
    </xdr:pic>
    <xdr:clientData/>
  </xdr:twoCellAnchor>
  <xdr:twoCellAnchor>
    <xdr:from>
      <xdr:col>2</xdr:col>
      <xdr:colOff>472440</xdr:colOff>
      <xdr:row>59</xdr:row>
      <xdr:rowOff>152400</xdr:rowOff>
    </xdr:from>
    <xdr:to>
      <xdr:col>2</xdr:col>
      <xdr:colOff>480060</xdr:colOff>
      <xdr:row>89</xdr:row>
      <xdr:rowOff>152400</xdr:rowOff>
    </xdr:to>
    <xdr:cxnSp macro="">
      <xdr:nvCxnSpPr>
        <xdr:cNvPr id="6" name="Łącznik prosty 5">
          <a:extLst>
            <a:ext uri="{FF2B5EF4-FFF2-40B4-BE49-F238E27FC236}">
              <a16:creationId xmlns:a16="http://schemas.microsoft.com/office/drawing/2014/main" id="{8199347B-1D1A-7109-25DA-1B03B7C94BB7}"/>
            </a:ext>
          </a:extLst>
        </xdr:cNvPr>
        <xdr:cNvCxnSpPr/>
      </xdr:nvCxnSpPr>
      <xdr:spPr>
        <a:xfrm>
          <a:off x="2560320" y="10675620"/>
          <a:ext cx="7620" cy="548640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8</xdr:row>
      <xdr:rowOff>7620</xdr:rowOff>
    </xdr:from>
    <xdr:to>
      <xdr:col>14</xdr:col>
      <xdr:colOff>190500</xdr:colOff>
      <xdr:row>20</xdr:row>
      <xdr:rowOff>45720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7620" y="1569720"/>
          <a:ext cx="8717280" cy="2232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Wykorzystując algorytm </a:t>
          </a:r>
          <a:r>
            <a:rPr lang="pl-P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Boosting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(Wzmacniane drzewa), z zakładki </a:t>
          </a:r>
          <a:r>
            <a:rPr lang="pl-P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 Mining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 programie </a:t>
          </a:r>
          <a:r>
            <a:rPr lang="pl-P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Statistica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zbuduj model przyjmując dla zmiennej </a:t>
          </a:r>
          <a:r>
            <a:rPr lang="pl-PL" sz="1100" b="1" i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kredyt</a:t>
          </a:r>
          <a:r>
            <a:rPr lang="pl-P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 zależności od wartości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wszystkich pozostałych zmiennych ze zbioru.</a:t>
          </a:r>
        </a:p>
        <a:p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Przyjmij:</a:t>
          </a:r>
        </a:p>
        <a:p>
          <a:pPr lvl="0"/>
          <a:r>
            <a:rPr lang="pl-P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pl-PL" sz="110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równe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koszty błędnych klasyfikacji i </a:t>
          </a:r>
          <a:r>
            <a:rPr lang="pl-PL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szacowane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prawdopodobieństwa a priori,</a:t>
          </a:r>
        </a:p>
        <a:p>
          <a:pPr lvl="0"/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model zbudowany z </a:t>
          </a:r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200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drzew, gdzie do każdej podpróby losowana jest 60% obserwacji (</a:t>
          </a:r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0,7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), a współczynnik uczenia wynosi </a:t>
          </a:r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0,1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</a:p>
        <a:p>
          <a:pPr lvl="0"/>
          <a:r>
            <a:rPr lang="pl-P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próbę testową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złożoną z </a:t>
          </a:r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30%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losowo wybranych obserwacji,</a:t>
          </a:r>
        </a:p>
        <a:p>
          <a:pPr lvl="0"/>
          <a:r>
            <a:rPr lang="pl-P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parametry zatrzymania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</a:p>
        <a:p>
          <a:pPr lvl="0"/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minimalna liczność = </a:t>
          </a:r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</a:p>
        <a:p>
          <a:pPr lvl="0"/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minimalna liczność potomka = 2, </a:t>
          </a:r>
        </a:p>
        <a:p>
          <a:pPr lvl="0"/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maksymalna liczba poziomów = </a:t>
          </a:r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</a:p>
        <a:p>
          <a:pPr lvl="0"/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maksymalna liczba węzłów = </a:t>
          </a:r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pl-PL" sz="1100"/>
        </a:p>
      </xdr:txBody>
    </xdr:sp>
    <xdr:clientData/>
  </xdr:twoCellAnchor>
  <xdr:twoCellAnchor>
    <xdr:from>
      <xdr:col>0</xdr:col>
      <xdr:colOff>0</xdr:colOff>
      <xdr:row>7</xdr:row>
      <xdr:rowOff>129540</xdr:rowOff>
    </xdr:from>
    <xdr:to>
      <xdr:col>19</xdr:col>
      <xdr:colOff>381000</xdr:colOff>
      <xdr:row>20</xdr:row>
      <xdr:rowOff>22860</xdr:rowOff>
    </xdr:to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CE793673-DC41-4E63-A5DA-3357E9288DFE}"/>
            </a:ext>
          </a:extLst>
        </xdr:cNvPr>
        <xdr:cNvSpPr txBox="1"/>
      </xdr:nvSpPr>
      <xdr:spPr>
        <a:xfrm>
          <a:off x="0" y="1548765"/>
          <a:ext cx="11963400" cy="23698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Wykorzystując algorytm </a:t>
          </a:r>
          <a:r>
            <a:rPr lang="pl-P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Random Forests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(Losowy las), z zakładki </a:t>
          </a:r>
          <a:r>
            <a:rPr lang="pl-P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 Mining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 programie </a:t>
          </a:r>
          <a:r>
            <a:rPr lang="pl-P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Statistica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zbuduj model dyskryminacyjny w postaci drzewa zagregowanego, przedstawiający zależność zmiennej </a:t>
          </a:r>
          <a:r>
            <a:rPr lang="pl-PL" sz="1100" b="1" i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kredyt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od wszystkich pozostałych zmiennych w tym zbiorze.</a:t>
          </a:r>
        </a:p>
        <a:p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Zbuduj model przyjmując:</a:t>
          </a:r>
        </a:p>
        <a:p>
          <a:pPr lvl="0"/>
          <a:r>
            <a:rPr lang="pl-P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pl-PL" sz="110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równe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koszty błędnych klasyfikacji i </a:t>
          </a:r>
          <a:r>
            <a:rPr lang="pl-PL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szacowane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prawdopodobieństwa a priori,</a:t>
          </a:r>
        </a:p>
        <a:p>
          <a:pPr lvl="0"/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las zbudowany ze </a:t>
          </a:r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200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drzew, gdzie do każdej podpróby losowana jest 70% obserwacji (</a:t>
          </a:r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0,7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oraz 5 zmiennych w każdym węźle drzewa,  </a:t>
          </a:r>
        </a:p>
        <a:p>
          <a:pPr lvl="0"/>
          <a:r>
            <a:rPr lang="pl-P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pl-PL" sz="110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próbę testową 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złożoną z  </a:t>
          </a:r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30%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losowo wybranych obserwacji,</a:t>
          </a:r>
        </a:p>
        <a:p>
          <a:pPr lvl="0"/>
          <a:r>
            <a:rPr lang="pl-P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pl-PL" sz="110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parametry zatrzymania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</a:p>
        <a:p>
          <a:pPr lvl="0"/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minimalna liczność = </a:t>
          </a:r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</a:p>
        <a:p>
          <a:pPr lvl="0"/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minimalna liczność potomka = 1</a:t>
          </a:r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</a:p>
        <a:p>
          <a:pPr lvl="0"/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maksymalna liczba poziomów = </a:t>
          </a:r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</a:p>
        <a:p>
          <a:pPr lvl="0"/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maksymalna liczba węzłów = </a:t>
          </a:r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</a:p>
        <a:p>
          <a:pPr lvl="0"/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pl-PL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domyślne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parametry dla zaawansowanych </a:t>
          </a:r>
          <a:r>
            <a:rPr lang="pl-PL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warunków zatrzymania.</a:t>
          </a:r>
        </a:p>
        <a:p>
          <a:endParaRPr lang="pl-PL" sz="1100"/>
        </a:p>
      </xdr:txBody>
    </xdr:sp>
    <xdr:clientData/>
  </xdr:twoCellAnchor>
  <xdr:twoCellAnchor editAs="oneCell">
    <xdr:from>
      <xdr:col>0</xdr:col>
      <xdr:colOff>365760</xdr:colOff>
      <xdr:row>24</xdr:row>
      <xdr:rowOff>167640</xdr:rowOff>
    </xdr:from>
    <xdr:to>
      <xdr:col>4</xdr:col>
      <xdr:colOff>91628</xdr:colOff>
      <xdr:row>30</xdr:row>
      <xdr:rowOff>7701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CA582951-6791-2BB1-AD8A-BF0CF1DEA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" y="4655820"/>
          <a:ext cx="2164268" cy="937341"/>
        </a:xfrm>
        <a:prstGeom prst="rect">
          <a:avLst/>
        </a:prstGeom>
      </xdr:spPr>
    </xdr:pic>
    <xdr:clientData/>
  </xdr:twoCellAnchor>
  <xdr:twoCellAnchor editAs="oneCell">
    <xdr:from>
      <xdr:col>0</xdr:col>
      <xdr:colOff>274320</xdr:colOff>
      <xdr:row>36</xdr:row>
      <xdr:rowOff>137160</xdr:rowOff>
    </xdr:from>
    <xdr:to>
      <xdr:col>8</xdr:col>
      <xdr:colOff>434777</xdr:colOff>
      <xdr:row>49</xdr:row>
      <xdr:rowOff>91642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59A07515-98C9-68C4-4751-5DECBFF54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320" y="6819900"/>
          <a:ext cx="5037257" cy="23319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3</xdr:col>
      <xdr:colOff>381192</xdr:colOff>
      <xdr:row>64</xdr:row>
      <xdr:rowOff>7700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FD9A5FFA-4226-409A-3D03-CDC2C06DE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888980"/>
          <a:ext cx="2209992" cy="9221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121920</xdr:colOff>
      <xdr:row>34</xdr:row>
      <xdr:rowOff>7620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0" y="0"/>
          <a:ext cx="11704320" cy="6225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>
              <a:solidFill>
                <a:srgbClr val="FF0000"/>
              </a:solidFill>
            </a:rPr>
            <a:t>1. </a:t>
          </a:r>
          <a:r>
            <a:rPr lang="pl-PL" sz="1100" baseline="0">
              <a:solidFill>
                <a:srgbClr val="FF0000"/>
              </a:solidFill>
            </a:rPr>
            <a:t> Podejście wielomodelowe (zagregowane): po co wprowadzono, jakie sa zalety i jakie są wady? Co jest "kluczem do sukcesu" w takim podejściu do budowy modeli?</a:t>
          </a:r>
          <a:r>
            <a:rPr lang="pl-PL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I w jaki sposób można to zapewnić?</a:t>
          </a:r>
          <a:endParaRPr lang="pl-PL" sz="1100">
            <a:solidFill>
              <a:srgbClr val="FF0000"/>
            </a:solidFill>
          </a:endParaRPr>
        </a:p>
        <a:p>
          <a:r>
            <a:rPr lang="pl-PL" sz="1100">
              <a:solidFill>
                <a:srgbClr val="FF0000"/>
              </a:solidFill>
            </a:rPr>
            <a:t>2.  </a:t>
          </a:r>
          <a:r>
            <a:rPr lang="pl-PL" sz="1100" baseline="0">
              <a:solidFill>
                <a:srgbClr val="FF0000"/>
              </a:solidFill>
            </a:rPr>
            <a:t>D</a:t>
          </a:r>
          <a:r>
            <a:rPr lang="pl-PL" sz="1100">
              <a:solidFill>
                <a:srgbClr val="FF0000"/>
              </a:solidFill>
            </a:rPr>
            <a:t>o czego słuzy osobny zbiór</a:t>
          </a:r>
          <a:r>
            <a:rPr lang="pl-PL" sz="1100" baseline="0">
              <a:solidFill>
                <a:srgbClr val="FF0000"/>
              </a:solidFill>
            </a:rPr>
            <a:t> testowy w dyskryminacji?</a:t>
          </a:r>
        </a:p>
        <a:p>
          <a:r>
            <a:rPr lang="pl-PL" sz="1100" baseline="0">
              <a:solidFill>
                <a:srgbClr val="FF0000"/>
              </a:solidFill>
            </a:rPr>
            <a:t>3.  Metoda </a:t>
          </a:r>
          <a:r>
            <a:rPr lang="pl-PL" sz="1100" i="1" baseline="0">
              <a:solidFill>
                <a:srgbClr val="FF0000"/>
              </a:solidFill>
            </a:rPr>
            <a:t>k</a:t>
          </a:r>
          <a:r>
            <a:rPr lang="pl-PL" sz="1100" i="0" baseline="0">
              <a:solidFill>
                <a:srgbClr val="FF0000"/>
              </a:solidFill>
            </a:rPr>
            <a:t>-średnich. Jak w niej wyznaczyć optymalną liczbę grup?</a:t>
          </a:r>
        </a:p>
        <a:p>
          <a:endParaRPr lang="pl-PL" sz="1100">
            <a:solidFill>
              <a:srgbClr val="FF0000"/>
            </a:solidFill>
          </a:endParaRPr>
        </a:p>
        <a:p>
          <a:r>
            <a:rPr lang="pl-PL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Dlaczego wprowadzono podejście wielomodelowe:</a:t>
          </a:r>
        </a:p>
        <a:p>
          <a:endParaRPr lang="pl-PL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l-PL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Zwiększenie dokładności:</a:t>
          </a:r>
          <a:r>
            <a:rPr lang="pl-P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Kombinacja wyników z wielu modelów może prowadzić do lepszych predykcji i bardziej dokładnych rezultatów. Różne modele mogą być dobre w różnych obszarach i łącząc je, można skorzystać z ich różnorodnych umiejętności.</a:t>
          </a:r>
        </a:p>
        <a:p>
          <a:r>
            <a:rPr lang="pl-PL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Odporność na niestabilność:</a:t>
          </a:r>
          <a:r>
            <a:rPr lang="pl-P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Poszczególne modele mogą być podatne na szumy, odstępstwa lub niestabilne wzorce w danych. Poprzez łączenie wyników wielu modelów można zminimalizować wpływ tych niestabilności.</a:t>
          </a:r>
        </a:p>
        <a:p>
          <a:r>
            <a:rPr lang="pl-PL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Zwiększenie ogólności:</a:t>
          </a:r>
          <a:r>
            <a:rPr lang="pl-P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Różne modele mogą mieć różne spojrzenia na dane i różne sposoby ich analizy. Połączenie tych spojrzeń może pomóc w budowaniu bardziej ogólnego modelu.</a:t>
          </a:r>
        </a:p>
        <a:p>
          <a:endParaRPr lang="pl-PL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l-PL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Zalety podejścia wielomodelowego:</a:t>
          </a:r>
        </a:p>
        <a:p>
          <a:endParaRPr lang="pl-PL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l-PL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Lepsza wydajność:</a:t>
          </a:r>
          <a:r>
            <a:rPr lang="pl-P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Kombinacja wyników z wielu modelów może poprawić wydajność w porównaniu do pojedynczego modelu, szczególnie w przypadkach, gdy pojedynczy model ma pewne ograniczenia.</a:t>
          </a:r>
        </a:p>
        <a:p>
          <a:r>
            <a:rPr lang="pl-PL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Większa niezawodność:</a:t>
          </a:r>
          <a:r>
            <a:rPr lang="pl-P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Jeśli jeden z modelów ma awarię lub wytwarza błędne wyniki, inne modele wciąż mogą dostarczać poprawnych predykcji, co zwiększa niezawodność systemu.</a:t>
          </a:r>
        </a:p>
        <a:p>
          <a:r>
            <a:rPr lang="pl-PL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Wydobywanie informacji:</a:t>
          </a:r>
          <a:r>
            <a:rPr lang="pl-P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Różne modele mogą wykrywać różne wzorce w danych. Poprzez łączenie ich wyników, można uzyskać bogatsze i bardziej kompleksowe zrozumienie danych.</a:t>
          </a:r>
        </a:p>
        <a:p>
          <a:endParaRPr lang="pl-PL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l-PL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Wady podejścia wielomodelowego:</a:t>
          </a:r>
        </a:p>
        <a:p>
          <a:endParaRPr lang="pl-PL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l-PL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Złożoność:</a:t>
          </a:r>
          <a:r>
            <a:rPr lang="pl-P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Tworzenie, szkolenie i utrzymanie wielu modelów może być złożone i kosztowne.</a:t>
          </a:r>
        </a:p>
        <a:p>
          <a:r>
            <a:rPr lang="pl-PL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Osiągnięcie konsensusu:</a:t>
          </a:r>
          <a:r>
            <a:rPr lang="pl-P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Konieczne jest opracowanie strategii wyboru wyników poszczególnych modelów oraz agregacji tych wyników, co może być trudne w niektórych przypadkach.</a:t>
          </a:r>
        </a:p>
        <a:p>
          <a:r>
            <a:rPr lang="pl-PL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Potrzebne zasoby obliczeniowe:</a:t>
          </a:r>
          <a:r>
            <a:rPr lang="pl-P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Wielomodelowe podejście może wymagać większych zasobów obliczeniowych niż pojedynczy model.</a:t>
          </a:r>
        </a:p>
        <a:p>
          <a:endParaRPr lang="pl-PL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l-PL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Klucz do sukcesu w podejściu wielomodelowym:</a:t>
          </a:r>
          <a:endParaRPr lang="pl-PL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l-P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Kluczowym elementem sukcesu w podejściu wielomodelowym jest </a:t>
          </a:r>
          <a:r>
            <a:rPr lang="pl-PL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różnorodność i komplementarność modelów</a:t>
          </a:r>
          <a:r>
            <a:rPr lang="pl-P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Oznacza to, że modele powinny różnić się między sobą pod względem architektury, metodologii, danych treningowych, hiperparametrów itp. Dzięki temu każdy model wniesie coś unikalnego do agregacji, a ich różnorodność pozwoli na uchwycenie różnych aspektów danych lub problemu. Dodatkowo, kluczowym aspektem jest </a:t>
          </a:r>
          <a:r>
            <a:rPr lang="pl-PL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odpowiednia strategia agregacji wyników</a:t>
          </a:r>
          <a:r>
            <a:rPr lang="pl-P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która może obejmować średnią, głosowanie większościowe, ważone sumowanie itp. Ta strategia powinna być dostosowana do specyfiki problemu i charakterystyk modeli.</a:t>
          </a:r>
        </a:p>
        <a:p>
          <a:endParaRPr lang="pl-PL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l-P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Aby to zapewnić, ważne jest:</a:t>
          </a:r>
        </a:p>
        <a:p>
          <a:r>
            <a:rPr lang="pl-PL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Analiza danych:</a:t>
          </a:r>
          <a:r>
            <a:rPr lang="pl-P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Zrozumienie danych i problemu, który próbujemy rozwiązać, jest kluczowe dla wyboru odpowiednich modelów.</a:t>
          </a:r>
        </a:p>
        <a:p>
          <a:r>
            <a:rPr lang="pl-PL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Dobór modeli:</a:t>
          </a:r>
          <a:r>
            <a:rPr lang="pl-P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Wybór różnorodnych modelów, które mogą uzupełniać się nawzajem, aby osiągnąć lepsze wyniki.</a:t>
          </a:r>
        </a:p>
        <a:p>
          <a:r>
            <a:rPr lang="pl-PL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Walidacja krzyżowa:</a:t>
          </a:r>
          <a:r>
            <a:rPr lang="pl-P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Używanie walidacji krzyżowej do oceny i porównania wyników różnych modelów.</a:t>
          </a:r>
        </a:p>
        <a:p>
          <a:r>
            <a:rPr lang="pl-PL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Odpowiednia agregacja:</a:t>
          </a:r>
          <a:r>
            <a:rPr lang="pl-P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Wybór odpowiedniej strategii agregacji, uwzględniając specyfikę problemu.</a:t>
          </a:r>
        </a:p>
        <a:p>
          <a:r>
            <a:rPr lang="pl-PL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Monitorowanie i aktualizacje:</a:t>
          </a:r>
          <a:r>
            <a:rPr lang="pl-P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Regularne monitorowanie wyników i aktualizacje modeli oraz strategii agregacji w miarę zdobywania nowych danych i doświadczeń.</a:t>
          </a:r>
        </a:p>
        <a:p>
          <a:endParaRPr lang="pl-PL" sz="1100">
            <a:solidFill>
              <a:srgbClr val="FF0000"/>
            </a:solidFill>
          </a:endParaRPr>
        </a:p>
        <a:p>
          <a:endParaRPr lang="pl-PL" sz="1100">
            <a:solidFill>
              <a:srgbClr val="FF0000"/>
            </a:solidFill>
          </a:endParaRPr>
        </a:p>
        <a:p>
          <a:r>
            <a:rPr lang="pl-PL" sz="1100">
              <a:solidFill>
                <a:srgbClr val="FF0000"/>
              </a:solidFill>
            </a:rPr>
            <a:t>2. Osobny zbiór testowy w dyskryminacji</a:t>
          </a:r>
          <a:r>
            <a:rPr lang="pl-PL" sz="1100" baseline="0">
              <a:solidFill>
                <a:srgbClr val="FF0000"/>
              </a:solidFill>
            </a:rPr>
            <a:t> służy do predykcji modelu, tego jak "inaczej" można zaklasyfikować obiekty do danej klasy. Czy są jakieś inne kryteria według których większość obiektów jest ujmowana w danej klasie (w zbiorze tym nie ma początkowego przypisywania do klas).</a:t>
          </a:r>
        </a:p>
        <a:p>
          <a:endParaRPr lang="pl-PL" sz="1100" baseline="0">
            <a:solidFill>
              <a:srgbClr val="FF0000"/>
            </a:solidFill>
          </a:endParaRPr>
        </a:p>
        <a:p>
          <a:r>
            <a:rPr lang="pl-PL" sz="1100" baseline="0">
              <a:solidFill>
                <a:srgbClr val="FF0000"/>
              </a:solidFill>
            </a:rPr>
            <a:t>3. Optymalną liczbę grup w metodzie k-średnich można wyznaczyć dwojako.</a:t>
          </a:r>
        </a:p>
        <a:p>
          <a:endParaRPr lang="pl-PL" sz="1100" baseline="0">
            <a:solidFill>
              <a:srgbClr val="FF0000"/>
            </a:solidFill>
          </a:endParaRPr>
        </a:p>
        <a:p>
          <a:r>
            <a:rPr lang="pl-PL" sz="1100" baseline="0">
              <a:solidFill>
                <a:srgbClr val="FF0000"/>
              </a:solidFill>
            </a:rPr>
            <a:t>- na podstawie ilorazu wariancji które podlega minimalizacji</a:t>
          </a:r>
        </a:p>
        <a:p>
          <a:r>
            <a:rPr lang="pl-PL" sz="1100" baseline="0">
              <a:solidFill>
                <a:srgbClr val="FF0000"/>
              </a:solidFill>
            </a:rPr>
            <a:t>- na podstawie kryterium Calińskiego i Harabasza które podlega maksymalizacji</a:t>
          </a:r>
        </a:p>
        <a:p>
          <a:endParaRPr lang="pl-PL" sz="1100" baseline="0">
            <a:solidFill>
              <a:srgbClr val="FF0000"/>
            </a:solidFill>
          </a:endParaRPr>
        </a:p>
        <a:p>
          <a:r>
            <a:rPr lang="pl-PL" sz="1100" baseline="0">
              <a:solidFill>
                <a:srgbClr val="FF0000"/>
              </a:solidFill>
            </a:rPr>
            <a:t>Wykorzystują one wariancje między skupieniami oraz wewnątrz nich  (błąd średniokwadratowy, oraz średnią wartość dla wszystkich obiektów należących do danego skupienia podniesioną do kwadratu).</a:t>
          </a:r>
        </a:p>
        <a:p>
          <a:r>
            <a:rPr lang="pl-PL" sz="1100" baseline="0">
              <a:solidFill>
                <a:srgbClr val="FF0000"/>
              </a:solidFill>
            </a:rPr>
            <a:t>Na podstawie ilorazu między tymi wariancjami w zależności od wersji kryterium z jakiego korzystamy szukamy najlepszej jakości podziału. (najmniejszej dla il. wariancji lub największej dla kryt. Calińskiego).</a:t>
          </a:r>
        </a:p>
        <a:p>
          <a:endParaRPr lang="pl-PL" sz="1100">
            <a:solidFill>
              <a:srgbClr val="FF00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104BC1-E847-49A1-B559-38760FC2BB1B}" name="Tabela1" displayName="Tabela1" ref="A113:B129" totalsRowShown="0" headerRowDxfId="28" dataDxfId="27">
  <autoFilter ref="A113:B129" xr:uid="{A3104BC1-E847-49A1-B559-38760FC2BB1B}"/>
  <sortState xmlns:xlrd2="http://schemas.microsoft.com/office/spreadsheetml/2017/richdata2" ref="A114:B129">
    <sortCondition descending="1" ref="B113:B129"/>
  </sortState>
  <tableColumns count="2">
    <tableColumn id="1" xr3:uid="{EBC8B82A-0497-49B9-8947-7FA15EB0BFCA}" name="hulajnoga" dataDxfId="26"/>
    <tableColumn id="2" xr3:uid="{DDB48C36-BAE9-4329-9C5D-69EF79E4828C}" name="mi (SMR)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A87BDAE-2540-490E-890A-A08D4BD02931}" name="Tabela9" displayName="Tabela9" ref="F19:M29" totalsRowShown="0" headerRowDxfId="24" dataDxfId="23" tableBorderDxfId="22">
  <autoFilter ref="F19:M29" xr:uid="{8A87BDAE-2540-490E-890A-A08D4BD02931}"/>
  <sortState xmlns:xlrd2="http://schemas.microsoft.com/office/spreadsheetml/2017/richdata2" ref="F20:L28">
    <sortCondition descending="1" ref="K19:K28"/>
  </sortState>
  <tableColumns count="8">
    <tableColumn id="1" xr3:uid="{22A34DE1-0339-4223-83FC-A23ED9759E23}" name="Kolumna1" dataDxfId="21"/>
    <tableColumn id="2" xr3:uid="{A977789F-EB9C-4E49-B650-8F8641E158D5}" name="Średni kwadrat" dataDxfId="20"/>
    <tableColumn id="3" xr3:uid="{52642302-F45D-4C23-9190-AD91A1C39AC6}" name="df" dataDxfId="19"/>
    <tableColumn id="4" xr3:uid="{0D59DABA-787F-48CC-8C9E-EA4A4437AB6E}" name="Średni kwadrat2" dataDxfId="18"/>
    <tableColumn id="5" xr3:uid="{8EA6C885-18EC-4A73-8AAD-F3E94C358F2E}" name="df3" dataDxfId="17"/>
    <tableColumn id="6" xr3:uid="{A0495707-8B15-4E64-8F39-C24ACC7ECFE3}" name="F" dataDxfId="16"/>
    <tableColumn id="7" xr3:uid="{FD513187-31CB-4A24-9A86-22D357FE0E78}" name="Istotność" dataDxfId="15"/>
    <tableColumn id="8" xr3:uid="{9F7F8FF5-F729-4BFD-B3AE-2ABFFBFE1AE1}" name="czy istotna" dataDxfId="4">
      <calculatedColumnFormula>IF(L20&lt;0.05, "Istotna", "Nieistotna")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0FAB2C-C916-4F42-AB6B-3D74C0AFF1C4}" name="Tabela10" displayName="Tabela10" ref="T16:Z26" totalsRowShown="0" headerRowDxfId="14" dataDxfId="13" tableBorderDxfId="12">
  <autoFilter ref="T16:Z26" xr:uid="{970FAB2C-C916-4F42-AB6B-3D74C0AFF1C4}"/>
  <sortState xmlns:xlrd2="http://schemas.microsoft.com/office/spreadsheetml/2017/richdata2" ref="T17:Z25">
    <sortCondition descending="1" ref="Y16:Y25"/>
  </sortState>
  <tableColumns count="7">
    <tableColumn id="1" xr3:uid="{EC109D4A-187C-4E58-8FEC-7D992B4ABFC2}" name="Kolumna1" dataDxfId="11"/>
    <tableColumn id="2" xr3:uid="{02BFB223-1389-494D-AE93-9C9DDF2006DE}" name="Średni kwadrat" dataDxfId="10"/>
    <tableColumn id="3" xr3:uid="{1874E717-9BA8-4F08-A1FC-33C002BF5A10}" name="df" dataDxfId="9"/>
    <tableColumn id="4" xr3:uid="{09A9F51D-02C7-4368-8657-3BE9049DE6EA}" name="Średni kwadrat2" dataDxfId="8"/>
    <tableColumn id="5" xr3:uid="{DF4DE506-C3A1-43AA-AD46-D4E8D37A1655}" name="df3" dataDxfId="7"/>
    <tableColumn id="6" xr3:uid="{139EA504-3E2F-489B-B171-2EF183B9EB8A}" name="F" dataDxfId="6"/>
    <tableColumn id="7" xr3:uid="{9B87F8FD-5D44-47A5-AB29-AA7A6A0790CD}" name="Istotność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65008F-9740-4D3C-9231-9A542ED02B44}" name="Tabela2" displayName="Tabela2" ref="I61:J77" totalsRowShown="0" headerRowDxfId="0" dataDxfId="1">
  <autoFilter ref="I61:J77" xr:uid="{E965008F-9740-4D3C-9231-9A542ED02B44}"/>
  <sortState xmlns:xlrd2="http://schemas.microsoft.com/office/spreadsheetml/2017/richdata2" ref="I62:J77">
    <sortCondition ref="J61:J77"/>
  </sortState>
  <tableColumns count="2">
    <tableColumn id="1" xr3:uid="{2D957C8D-940C-40D9-AB09-98F0DD75E7F6}" name="Kolumna1" dataDxfId="3"/>
    <tableColumn id="2" xr3:uid="{07BEFE9A-3EC5-42D1-9F0A-23FC6AB5A5AD}" name="Kolumna2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9"/>
  <sheetViews>
    <sheetView zoomScaleNormal="100" workbookViewId="0">
      <selection activeCell="E123" sqref="E123"/>
    </sheetView>
  </sheetViews>
  <sheetFormatPr defaultColWidth="8.88671875" defaultRowHeight="14.4"/>
  <cols>
    <col min="1" max="1" width="19.88671875" style="2" customWidth="1"/>
    <col min="2" max="9" width="12.109375" style="2" customWidth="1"/>
    <col min="10" max="10" width="20.6640625" style="2" bestFit="1" customWidth="1"/>
    <col min="11" max="11" width="12.44140625" style="2" bestFit="1" customWidth="1"/>
    <col min="12" max="12" width="8.88671875" style="2"/>
    <col min="13" max="13" width="15.6640625" style="2" bestFit="1" customWidth="1"/>
    <col min="14" max="16384" width="8.88671875" style="2"/>
  </cols>
  <sheetData>
    <row r="1" spans="1:11" ht="21">
      <c r="A1" s="1" t="s">
        <v>0</v>
      </c>
      <c r="B1" s="3"/>
    </row>
    <row r="2" spans="1:11" ht="21">
      <c r="A2" s="1"/>
      <c r="B2" s="3"/>
    </row>
    <row r="3" spans="1:11">
      <c r="A3" s="48" t="s">
        <v>27</v>
      </c>
    </row>
    <row r="4" spans="1:11">
      <c r="A4" s="4" t="s">
        <v>1</v>
      </c>
    </row>
    <row r="5" spans="1:11">
      <c r="A5" s="4"/>
    </row>
    <row r="6" spans="1:11">
      <c r="A6" s="4" t="s">
        <v>28</v>
      </c>
      <c r="J6" s="56" t="s">
        <v>67</v>
      </c>
    </row>
    <row r="7" spans="1:11">
      <c r="A7" s="4"/>
    </row>
    <row r="8" spans="1:11">
      <c r="A8" s="5" t="s">
        <v>2</v>
      </c>
      <c r="B8" s="6"/>
      <c r="C8" s="6"/>
      <c r="D8" s="6"/>
      <c r="E8" s="6"/>
      <c r="F8" s="6"/>
      <c r="G8" s="6"/>
      <c r="H8" s="6"/>
      <c r="I8" s="6"/>
      <c r="J8" s="6"/>
      <c r="K8" s="6"/>
    </row>
    <row r="9" spans="1:11">
      <c r="A9" s="5" t="s">
        <v>51</v>
      </c>
      <c r="B9" s="6"/>
      <c r="C9" s="6"/>
      <c r="D9" s="6"/>
      <c r="E9" s="6"/>
      <c r="F9" s="6"/>
      <c r="G9" s="6"/>
      <c r="H9" s="6"/>
      <c r="I9" s="6"/>
      <c r="J9" s="6"/>
      <c r="K9" s="6"/>
    </row>
    <row r="10" spans="1:11">
      <c r="A10" s="5" t="s">
        <v>52</v>
      </c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pans="1:11">
      <c r="A11" s="5" t="s">
        <v>53</v>
      </c>
      <c r="B11" s="6"/>
      <c r="C11" s="6"/>
      <c r="D11" s="6"/>
      <c r="E11" s="6"/>
      <c r="F11" s="6"/>
      <c r="G11" s="6"/>
      <c r="H11" s="6"/>
      <c r="I11" s="6"/>
      <c r="J11" s="6"/>
      <c r="K11" s="6"/>
    </row>
    <row r="13" spans="1:11">
      <c r="A13" s="7" t="s">
        <v>3</v>
      </c>
      <c r="B13" s="7"/>
      <c r="C13" s="7"/>
      <c r="D13" s="7"/>
      <c r="E13" s="7"/>
      <c r="F13" s="7"/>
      <c r="G13" s="7"/>
    </row>
    <row r="15" spans="1:11">
      <c r="A15" s="45"/>
      <c r="B15" s="2" t="s">
        <v>75</v>
      </c>
      <c r="C15" s="2" t="s">
        <v>75</v>
      </c>
      <c r="D15" s="2" t="s">
        <v>75</v>
      </c>
      <c r="E15" s="2" t="s">
        <v>75</v>
      </c>
      <c r="F15" s="2" t="s">
        <v>73</v>
      </c>
      <c r="G15" s="2" t="s">
        <v>75</v>
      </c>
      <c r="H15" s="2" t="s">
        <v>74</v>
      </c>
    </row>
    <row r="16" spans="1:11" ht="41.4">
      <c r="A16" s="9"/>
      <c r="B16" s="10" t="s">
        <v>4</v>
      </c>
      <c r="C16" s="10" t="s">
        <v>5</v>
      </c>
      <c r="D16" s="10" t="s">
        <v>6</v>
      </c>
      <c r="E16" s="10" t="s">
        <v>7</v>
      </c>
      <c r="F16" s="10" t="s">
        <v>8</v>
      </c>
      <c r="G16" s="10" t="s">
        <v>9</v>
      </c>
      <c r="H16" s="10" t="s">
        <v>10</v>
      </c>
    </row>
    <row r="17" spans="1:8">
      <c r="A17" s="46" t="s">
        <v>54</v>
      </c>
      <c r="B17" s="46">
        <v>1.2</v>
      </c>
      <c r="C17" s="46">
        <v>1.5</v>
      </c>
      <c r="D17" s="46">
        <v>1.2</v>
      </c>
      <c r="E17" s="46">
        <v>0.7</v>
      </c>
      <c r="F17" s="46">
        <v>0.5</v>
      </c>
      <c r="G17" s="46">
        <v>1</v>
      </c>
      <c r="H17" s="46">
        <v>0.9</v>
      </c>
    </row>
    <row r="18" spans="1:8">
      <c r="A18" s="11" t="s">
        <v>11</v>
      </c>
      <c r="B18" s="12">
        <v>1000</v>
      </c>
      <c r="C18" s="13">
        <v>17.5</v>
      </c>
      <c r="D18" s="12">
        <v>55</v>
      </c>
      <c r="E18" s="12">
        <v>1</v>
      </c>
      <c r="F18" s="13">
        <v>8.5</v>
      </c>
      <c r="G18" s="12">
        <v>50</v>
      </c>
      <c r="H18" s="13">
        <v>22</v>
      </c>
    </row>
    <row r="19" spans="1:8">
      <c r="A19" s="11" t="s">
        <v>12</v>
      </c>
      <c r="B19" s="12">
        <v>2000</v>
      </c>
      <c r="C19" s="13">
        <v>23.4</v>
      </c>
      <c r="D19" s="12">
        <v>80</v>
      </c>
      <c r="E19" s="12">
        <v>2</v>
      </c>
      <c r="F19" s="13">
        <v>10</v>
      </c>
      <c r="G19" s="12">
        <v>70</v>
      </c>
      <c r="H19" s="13">
        <v>32</v>
      </c>
    </row>
    <row r="20" spans="1:8">
      <c r="A20" s="11" t="s">
        <v>13</v>
      </c>
      <c r="B20" s="12">
        <v>800</v>
      </c>
      <c r="C20" s="13">
        <v>13</v>
      </c>
      <c r="D20" s="12">
        <v>40</v>
      </c>
      <c r="E20" s="12">
        <v>2</v>
      </c>
      <c r="F20" s="13">
        <v>10</v>
      </c>
      <c r="G20" s="12">
        <v>50</v>
      </c>
      <c r="H20" s="13">
        <v>23.7</v>
      </c>
    </row>
    <row r="21" spans="1:8">
      <c r="A21" s="11" t="s">
        <v>14</v>
      </c>
      <c r="B21" s="12">
        <v>350</v>
      </c>
      <c r="C21" s="13">
        <v>10.4</v>
      </c>
      <c r="D21" s="12">
        <v>30</v>
      </c>
      <c r="E21" s="12">
        <v>1</v>
      </c>
      <c r="F21" s="13">
        <v>8</v>
      </c>
      <c r="G21" s="12">
        <v>32</v>
      </c>
      <c r="H21" s="13">
        <v>16</v>
      </c>
    </row>
    <row r="22" spans="1:8">
      <c r="A22" s="11" t="s">
        <v>15</v>
      </c>
      <c r="B22" s="12">
        <v>500</v>
      </c>
      <c r="C22" s="13">
        <v>11</v>
      </c>
      <c r="D22" s="12">
        <v>45</v>
      </c>
      <c r="E22" s="12">
        <v>2</v>
      </c>
      <c r="F22" s="13">
        <v>10</v>
      </c>
      <c r="G22" s="12">
        <v>45</v>
      </c>
      <c r="H22" s="13">
        <v>23.2</v>
      </c>
    </row>
    <row r="23" spans="1:8">
      <c r="A23" s="11" t="s">
        <v>16</v>
      </c>
      <c r="B23" s="12">
        <v>350</v>
      </c>
      <c r="C23" s="13">
        <v>6</v>
      </c>
      <c r="D23" s="12">
        <v>30</v>
      </c>
      <c r="E23" s="12">
        <v>1</v>
      </c>
      <c r="F23" s="13">
        <v>8</v>
      </c>
      <c r="G23" s="12">
        <v>30</v>
      </c>
      <c r="H23" s="13">
        <v>11</v>
      </c>
    </row>
    <row r="24" spans="1:8">
      <c r="A24" s="11" t="s">
        <v>17</v>
      </c>
      <c r="B24" s="12">
        <v>1600</v>
      </c>
      <c r="C24" s="13">
        <v>20.8</v>
      </c>
      <c r="D24" s="12">
        <v>55</v>
      </c>
      <c r="E24" s="12">
        <v>2</v>
      </c>
      <c r="F24" s="13">
        <v>10</v>
      </c>
      <c r="G24" s="12">
        <v>45</v>
      </c>
      <c r="H24" s="13">
        <v>27</v>
      </c>
    </row>
    <row r="25" spans="1:8">
      <c r="A25" s="11" t="s">
        <v>18</v>
      </c>
      <c r="B25" s="12">
        <v>350</v>
      </c>
      <c r="C25" s="13">
        <v>7.8</v>
      </c>
      <c r="D25" s="12">
        <v>32</v>
      </c>
      <c r="E25" s="12">
        <v>1</v>
      </c>
      <c r="F25" s="13">
        <v>8.5</v>
      </c>
      <c r="G25" s="12">
        <v>25</v>
      </c>
      <c r="H25" s="13">
        <v>12.5</v>
      </c>
    </row>
    <row r="26" spans="1:8">
      <c r="A26" s="11" t="s">
        <v>19</v>
      </c>
      <c r="B26" s="12">
        <v>300</v>
      </c>
      <c r="C26" s="13">
        <v>5.2</v>
      </c>
      <c r="D26" s="12">
        <v>25</v>
      </c>
      <c r="E26" s="12">
        <v>1</v>
      </c>
      <c r="F26" s="13">
        <v>8</v>
      </c>
      <c r="G26" s="12">
        <v>25</v>
      </c>
      <c r="H26" s="13">
        <v>12.5</v>
      </c>
    </row>
    <row r="27" spans="1:8">
      <c r="A27" s="11" t="s">
        <v>20</v>
      </c>
      <c r="B27" s="12">
        <v>350</v>
      </c>
      <c r="C27" s="13">
        <v>15.3</v>
      </c>
      <c r="D27" s="12">
        <v>65</v>
      </c>
      <c r="E27" s="12">
        <v>1</v>
      </c>
      <c r="F27" s="13">
        <v>10</v>
      </c>
      <c r="G27" s="12">
        <v>25</v>
      </c>
      <c r="H27" s="13">
        <v>19.100000000000001</v>
      </c>
    </row>
    <row r="28" spans="1:8">
      <c r="A28" s="11" t="s">
        <v>21</v>
      </c>
      <c r="B28" s="12">
        <v>1600</v>
      </c>
      <c r="C28" s="13">
        <v>26</v>
      </c>
      <c r="D28" s="12">
        <v>90</v>
      </c>
      <c r="E28" s="12">
        <v>2</v>
      </c>
      <c r="F28" s="13">
        <v>10</v>
      </c>
      <c r="G28" s="12">
        <v>50</v>
      </c>
      <c r="H28" s="13">
        <v>23.7</v>
      </c>
    </row>
    <row r="29" spans="1:8">
      <c r="A29" s="11" t="s">
        <v>22</v>
      </c>
      <c r="B29" s="12">
        <v>500</v>
      </c>
      <c r="C29" s="13">
        <v>13</v>
      </c>
      <c r="D29" s="12">
        <v>40</v>
      </c>
      <c r="E29" s="12">
        <v>1</v>
      </c>
      <c r="F29" s="13">
        <v>8</v>
      </c>
      <c r="G29" s="12">
        <v>45</v>
      </c>
      <c r="H29" s="13">
        <v>17</v>
      </c>
    </row>
    <row r="30" spans="1:8">
      <c r="A30" s="11" t="s">
        <v>23</v>
      </c>
      <c r="B30" s="12">
        <v>300</v>
      </c>
      <c r="C30" s="13">
        <v>12.8</v>
      </c>
      <c r="D30" s="12">
        <v>45</v>
      </c>
      <c r="E30" s="12">
        <v>1</v>
      </c>
      <c r="F30" s="13">
        <v>8.5</v>
      </c>
      <c r="G30" s="12">
        <v>25</v>
      </c>
      <c r="H30" s="13">
        <v>14.2</v>
      </c>
    </row>
    <row r="31" spans="1:8">
      <c r="A31" s="11" t="s">
        <v>24</v>
      </c>
      <c r="B31" s="12">
        <v>2000</v>
      </c>
      <c r="C31" s="13">
        <v>23</v>
      </c>
      <c r="D31" s="12">
        <v>80</v>
      </c>
      <c r="E31" s="12">
        <v>2</v>
      </c>
      <c r="F31" s="13">
        <v>10</v>
      </c>
      <c r="G31" s="12">
        <v>65</v>
      </c>
      <c r="H31" s="13">
        <v>37</v>
      </c>
    </row>
    <row r="32" spans="1:8">
      <c r="A32" s="11" t="s">
        <v>25</v>
      </c>
      <c r="B32" s="12">
        <v>350</v>
      </c>
      <c r="C32" s="13">
        <v>10.4</v>
      </c>
      <c r="D32" s="12">
        <v>35</v>
      </c>
      <c r="E32" s="12">
        <v>1</v>
      </c>
      <c r="F32" s="13">
        <v>8.5</v>
      </c>
      <c r="G32" s="12">
        <v>40</v>
      </c>
      <c r="H32" s="13">
        <v>16.5</v>
      </c>
    </row>
    <row r="33" spans="1:8">
      <c r="A33" s="11" t="s">
        <v>26</v>
      </c>
      <c r="B33" s="12">
        <v>500</v>
      </c>
      <c r="C33" s="13">
        <v>13</v>
      </c>
      <c r="D33" s="12">
        <v>45</v>
      </c>
      <c r="E33" s="12">
        <v>1</v>
      </c>
      <c r="F33" s="13">
        <v>8.5</v>
      </c>
      <c r="G33" s="12">
        <v>45</v>
      </c>
      <c r="H33" s="13">
        <v>18</v>
      </c>
    </row>
    <row r="34" spans="1:8">
      <c r="A34" s="58" t="s">
        <v>76</v>
      </c>
      <c r="B34" s="59">
        <f>AVERAGE(B18:B33)</f>
        <v>803.125</v>
      </c>
      <c r="C34" s="59">
        <f t="shared" ref="C34:H34" si="0">AVERAGE(C18:C33)</f>
        <v>14.287500000000001</v>
      </c>
      <c r="D34" s="59">
        <f t="shared" si="0"/>
        <v>49.5</v>
      </c>
      <c r="E34" s="59">
        <f t="shared" si="0"/>
        <v>1.375</v>
      </c>
      <c r="F34" s="59">
        <f t="shared" si="0"/>
        <v>9.03125</v>
      </c>
      <c r="G34" s="59">
        <f t="shared" si="0"/>
        <v>41.6875</v>
      </c>
      <c r="H34" s="59">
        <f t="shared" si="0"/>
        <v>20.337499999999999</v>
      </c>
    </row>
    <row r="35" spans="1:8">
      <c r="A35" s="58" t="s">
        <v>77</v>
      </c>
      <c r="B35" s="58">
        <f>_xlfn.STDEV.P(B18:B33)</f>
        <v>611.47075512652282</v>
      </c>
      <c r="C35" s="58">
        <f t="shared" ref="C35:H35" si="1">_xlfn.STDEV.P(C18:C33)</f>
        <v>6.0799748149149382</v>
      </c>
      <c r="D35" s="58">
        <f t="shared" si="1"/>
        <v>19.235384061671343</v>
      </c>
      <c r="E35" s="58">
        <f t="shared" si="1"/>
        <v>0.48412291827592713</v>
      </c>
      <c r="F35" s="58">
        <f t="shared" si="1"/>
        <v>0.87444178622707636</v>
      </c>
      <c r="G35" s="58">
        <f t="shared" si="1"/>
        <v>13.56336402777718</v>
      </c>
      <c r="H35" s="58">
        <f t="shared" si="1"/>
        <v>7.031169443982991</v>
      </c>
    </row>
    <row r="38" spans="1:8">
      <c r="A38" s="2" t="s">
        <v>78</v>
      </c>
    </row>
    <row r="39" spans="1:8">
      <c r="A39" s="45"/>
      <c r="B39" s="2" t="s">
        <v>75</v>
      </c>
      <c r="C39" s="2" t="s">
        <v>75</v>
      </c>
      <c r="D39" s="2" t="s">
        <v>75</v>
      </c>
      <c r="E39" s="2" t="s">
        <v>75</v>
      </c>
      <c r="F39" s="2" t="s">
        <v>73</v>
      </c>
      <c r="G39" s="2" t="s">
        <v>75</v>
      </c>
      <c r="H39" s="2" t="s">
        <v>74</v>
      </c>
    </row>
    <row r="40" spans="1:8" ht="41.4">
      <c r="A40" s="9"/>
      <c r="B40" s="10" t="s">
        <v>4</v>
      </c>
      <c r="C40" s="10" t="s">
        <v>5</v>
      </c>
      <c r="D40" s="10" t="s">
        <v>6</v>
      </c>
      <c r="E40" s="10" t="s">
        <v>7</v>
      </c>
      <c r="F40" s="10" t="s">
        <v>8</v>
      </c>
      <c r="G40" s="10" t="s">
        <v>9</v>
      </c>
      <c r="H40" s="10" t="s">
        <v>10</v>
      </c>
    </row>
    <row r="41" spans="1:8">
      <c r="A41" s="46" t="s">
        <v>54</v>
      </c>
      <c r="B41" s="46">
        <v>1.2</v>
      </c>
      <c r="C41" s="46">
        <v>1.5</v>
      </c>
      <c r="D41" s="46">
        <v>1.2</v>
      </c>
      <c r="E41" s="46">
        <v>0.7</v>
      </c>
      <c r="F41" s="46">
        <v>0.5</v>
      </c>
      <c r="G41" s="46">
        <v>1</v>
      </c>
      <c r="H41" s="46">
        <v>0.9</v>
      </c>
    </row>
    <row r="42" spans="1:8">
      <c r="A42" s="11" t="s">
        <v>11</v>
      </c>
      <c r="B42" s="60">
        <f>(B18-B$58)/B$59</f>
        <v>0.32196960909318306</v>
      </c>
      <c r="C42" s="60">
        <f t="shared" ref="C42:H42" si="2">(C18-C$58)/C$59</f>
        <v>0.52837389920092015</v>
      </c>
      <c r="D42" s="60">
        <f t="shared" si="2"/>
        <v>0.28593138470051999</v>
      </c>
      <c r="E42" s="60">
        <f t="shared" si="2"/>
        <v>-0.7745966692414834</v>
      </c>
      <c r="F42" s="60">
        <f t="shared" si="2"/>
        <v>-0.6075304364080838</v>
      </c>
      <c r="G42" s="60">
        <f t="shared" si="2"/>
        <v>0.61286418199617454</v>
      </c>
      <c r="H42" s="60">
        <f t="shared" si="2"/>
        <v>0.23644715338537403</v>
      </c>
    </row>
    <row r="43" spans="1:8">
      <c r="A43" s="11" t="s">
        <v>12</v>
      </c>
      <c r="B43" s="60">
        <f t="shared" ref="B43:H57" si="3">(B19-B$58)/B$59</f>
        <v>1.9573707981379223</v>
      </c>
      <c r="C43" s="60">
        <f t="shared" si="3"/>
        <v>1.4987726557100032</v>
      </c>
      <c r="D43" s="60">
        <f t="shared" si="3"/>
        <v>1.585619496975611</v>
      </c>
      <c r="E43" s="60">
        <f t="shared" si="3"/>
        <v>1.2909944487358056</v>
      </c>
      <c r="F43" s="60">
        <f t="shared" si="3"/>
        <v>1.1078496193323881</v>
      </c>
      <c r="G43" s="60">
        <f t="shared" si="3"/>
        <v>2.0874246198817072</v>
      </c>
      <c r="H43" s="60">
        <f t="shared" si="3"/>
        <v>1.6586856699891266</v>
      </c>
    </row>
    <row r="44" spans="1:8">
      <c r="A44" s="11" t="s">
        <v>13</v>
      </c>
      <c r="B44" s="60">
        <f t="shared" si="3"/>
        <v>-5.1106287157648101E-3</v>
      </c>
      <c r="C44" s="60">
        <f t="shared" si="3"/>
        <v>-0.2117607455941434</v>
      </c>
      <c r="D44" s="60">
        <f t="shared" si="3"/>
        <v>-0.49388148266453458</v>
      </c>
      <c r="E44" s="60">
        <f t="shared" si="3"/>
        <v>1.2909944487358056</v>
      </c>
      <c r="F44" s="60">
        <f t="shared" si="3"/>
        <v>1.1078496193323881</v>
      </c>
      <c r="G44" s="60">
        <f t="shared" si="3"/>
        <v>0.61286418199617454</v>
      </c>
      <c r="H44" s="60">
        <f t="shared" si="3"/>
        <v>0.47822770120801184</v>
      </c>
    </row>
    <row r="45" spans="1:8">
      <c r="A45" s="11" t="s">
        <v>14</v>
      </c>
      <c r="B45" s="60">
        <f t="shared" si="3"/>
        <v>-0.74104116378589746</v>
      </c>
      <c r="C45" s="60">
        <f t="shared" si="3"/>
        <v>-0.63939409592018004</v>
      </c>
      <c r="D45" s="60">
        <f t="shared" si="3"/>
        <v>-1.0137567275745709</v>
      </c>
      <c r="E45" s="60">
        <f t="shared" si="3"/>
        <v>-0.7745966692414834</v>
      </c>
      <c r="F45" s="60">
        <f t="shared" si="3"/>
        <v>-1.1793237883215744</v>
      </c>
      <c r="G45" s="60">
        <f t="shared" si="3"/>
        <v>-0.71424021210080491</v>
      </c>
      <c r="H45" s="60">
        <f t="shared" si="3"/>
        <v>-0.61689595657687746</v>
      </c>
    </row>
    <row r="46" spans="1:8">
      <c r="A46" s="11" t="s">
        <v>15</v>
      </c>
      <c r="B46" s="60">
        <f t="shared" si="3"/>
        <v>-0.49573098542918659</v>
      </c>
      <c r="C46" s="60">
        <f t="shared" si="3"/>
        <v>-0.54070947661417168</v>
      </c>
      <c r="D46" s="60">
        <f t="shared" si="3"/>
        <v>-0.23394386020951638</v>
      </c>
      <c r="E46" s="60">
        <f t="shared" si="3"/>
        <v>1.2909944487358056</v>
      </c>
      <c r="F46" s="60">
        <f t="shared" si="3"/>
        <v>1.1078496193323881</v>
      </c>
      <c r="G46" s="60">
        <f t="shared" si="3"/>
        <v>0.24422407252479134</v>
      </c>
      <c r="H46" s="60">
        <f t="shared" si="3"/>
        <v>0.40711577537782423</v>
      </c>
    </row>
    <row r="47" spans="1:8">
      <c r="A47" s="11" t="s">
        <v>16</v>
      </c>
      <c r="B47" s="60">
        <f t="shared" si="3"/>
        <v>-0.74104116378589746</v>
      </c>
      <c r="C47" s="60">
        <f t="shared" si="3"/>
        <v>-1.3630813041642422</v>
      </c>
      <c r="D47" s="60">
        <f t="shared" si="3"/>
        <v>-1.0137567275745709</v>
      </c>
      <c r="E47" s="60">
        <f t="shared" si="3"/>
        <v>-0.7745966692414834</v>
      </c>
      <c r="F47" s="60">
        <f t="shared" si="3"/>
        <v>-1.1793237883215744</v>
      </c>
      <c r="G47" s="60">
        <f t="shared" si="3"/>
        <v>-0.86169625588935816</v>
      </c>
      <c r="H47" s="60">
        <f t="shared" si="3"/>
        <v>-1.3280152148787536</v>
      </c>
    </row>
    <row r="48" spans="1:8">
      <c r="A48" s="11" t="s">
        <v>17</v>
      </c>
      <c r="B48" s="60">
        <f t="shared" si="3"/>
        <v>1.3032103225200267</v>
      </c>
      <c r="C48" s="60">
        <f t="shared" si="3"/>
        <v>1.0711393053839668</v>
      </c>
      <c r="D48" s="60">
        <f t="shared" si="3"/>
        <v>0.28593138470051999</v>
      </c>
      <c r="E48" s="60">
        <f t="shared" si="3"/>
        <v>1.2909944487358056</v>
      </c>
      <c r="F48" s="60">
        <f t="shared" si="3"/>
        <v>1.1078496193323881</v>
      </c>
      <c r="G48" s="60">
        <f t="shared" si="3"/>
        <v>0.24422407252479134</v>
      </c>
      <c r="H48" s="60">
        <f t="shared" si="3"/>
        <v>0.94756641168725031</v>
      </c>
    </row>
    <row r="49" spans="1:8">
      <c r="A49" s="11" t="s">
        <v>18</v>
      </c>
      <c r="B49" s="60">
        <f t="shared" si="3"/>
        <v>-0.74104116378589746</v>
      </c>
      <c r="C49" s="60">
        <f t="shared" si="3"/>
        <v>-1.0670274462462168</v>
      </c>
      <c r="D49" s="60">
        <f t="shared" si="3"/>
        <v>-0.90978167859256365</v>
      </c>
      <c r="E49" s="60">
        <f t="shared" si="3"/>
        <v>-0.7745966692414834</v>
      </c>
      <c r="F49" s="60">
        <f t="shared" si="3"/>
        <v>-0.6075304364080838</v>
      </c>
      <c r="G49" s="60">
        <f t="shared" si="3"/>
        <v>-1.2303363653607413</v>
      </c>
      <c r="H49" s="60">
        <f t="shared" si="3"/>
        <v>-1.1146794373881908</v>
      </c>
    </row>
    <row r="50" spans="1:8">
      <c r="A50" s="11" t="s">
        <v>19</v>
      </c>
      <c r="B50" s="60">
        <f t="shared" si="3"/>
        <v>-0.82281122323813438</v>
      </c>
      <c r="C50" s="60">
        <f t="shared" si="3"/>
        <v>-1.4946607965722536</v>
      </c>
      <c r="D50" s="60">
        <f t="shared" si="3"/>
        <v>-1.2736943500295892</v>
      </c>
      <c r="E50" s="60">
        <f t="shared" si="3"/>
        <v>-0.7745966692414834</v>
      </c>
      <c r="F50" s="60">
        <f t="shared" si="3"/>
        <v>-1.1793237883215744</v>
      </c>
      <c r="G50" s="60">
        <f t="shared" si="3"/>
        <v>-1.2303363653607413</v>
      </c>
      <c r="H50" s="60">
        <f t="shared" si="3"/>
        <v>-1.1146794373881908</v>
      </c>
    </row>
    <row r="51" spans="1:8">
      <c r="A51" s="11" t="s">
        <v>20</v>
      </c>
      <c r="B51" s="60">
        <f t="shared" si="3"/>
        <v>-0.74104116378589746</v>
      </c>
      <c r="C51" s="60">
        <f t="shared" si="3"/>
        <v>0.16653029507888917</v>
      </c>
      <c r="D51" s="60">
        <f t="shared" si="3"/>
        <v>0.80580662961055638</v>
      </c>
      <c r="E51" s="60">
        <f t="shared" si="3"/>
        <v>-0.7745966692414834</v>
      </c>
      <c r="F51" s="60">
        <f t="shared" si="3"/>
        <v>1.1078496193323881</v>
      </c>
      <c r="G51" s="60">
        <f t="shared" si="3"/>
        <v>-1.2303363653607413</v>
      </c>
      <c r="H51" s="60">
        <f t="shared" si="3"/>
        <v>-0.17600201642971397</v>
      </c>
    </row>
    <row r="52" spans="1:8">
      <c r="A52" s="11" t="s">
        <v>21</v>
      </c>
      <c r="B52" s="60">
        <f t="shared" si="3"/>
        <v>1.3032103225200267</v>
      </c>
      <c r="C52" s="60">
        <f t="shared" si="3"/>
        <v>1.9264060060360402</v>
      </c>
      <c r="D52" s="60">
        <f t="shared" si="3"/>
        <v>2.1054947418856473</v>
      </c>
      <c r="E52" s="60">
        <f t="shared" si="3"/>
        <v>1.2909944487358056</v>
      </c>
      <c r="F52" s="60">
        <f t="shared" si="3"/>
        <v>1.1078496193323881</v>
      </c>
      <c r="G52" s="60">
        <f t="shared" si="3"/>
        <v>0.61286418199617454</v>
      </c>
      <c r="H52" s="60">
        <f t="shared" si="3"/>
        <v>0.47822770120801184</v>
      </c>
    </row>
    <row r="53" spans="1:8">
      <c r="A53" s="11" t="s">
        <v>22</v>
      </c>
      <c r="B53" s="60">
        <f t="shared" si="3"/>
        <v>-0.49573098542918659</v>
      </c>
      <c r="C53" s="60">
        <f t="shared" si="3"/>
        <v>-0.2117607455941434</v>
      </c>
      <c r="D53" s="60">
        <f t="shared" si="3"/>
        <v>-0.49388148266453458</v>
      </c>
      <c r="E53" s="60">
        <f t="shared" si="3"/>
        <v>-0.7745966692414834</v>
      </c>
      <c r="F53" s="60">
        <f t="shared" si="3"/>
        <v>-1.1793237883215744</v>
      </c>
      <c r="G53" s="60">
        <f t="shared" si="3"/>
        <v>0.24422407252479134</v>
      </c>
      <c r="H53" s="60">
        <f t="shared" si="3"/>
        <v>-0.47467210491650219</v>
      </c>
    </row>
    <row r="54" spans="1:8">
      <c r="A54" s="11" t="s">
        <v>23</v>
      </c>
      <c r="B54" s="60">
        <f t="shared" si="3"/>
        <v>-0.82281122323813438</v>
      </c>
      <c r="C54" s="60">
        <f t="shared" si="3"/>
        <v>-0.24465561869614613</v>
      </c>
      <c r="D54" s="60">
        <f t="shared" si="3"/>
        <v>-0.23394386020951638</v>
      </c>
      <c r="E54" s="60">
        <f t="shared" si="3"/>
        <v>-0.7745966692414834</v>
      </c>
      <c r="F54" s="60">
        <f t="shared" si="3"/>
        <v>-0.6075304364080838</v>
      </c>
      <c r="G54" s="60">
        <f t="shared" si="3"/>
        <v>-1.2303363653607413</v>
      </c>
      <c r="H54" s="60">
        <f t="shared" si="3"/>
        <v>-0.87289888956555295</v>
      </c>
    </row>
    <row r="55" spans="1:8">
      <c r="A55" s="11" t="s">
        <v>24</v>
      </c>
      <c r="B55" s="60">
        <f t="shared" si="3"/>
        <v>1.9573707981379223</v>
      </c>
      <c r="C55" s="60">
        <f t="shared" si="3"/>
        <v>1.4329829095059978</v>
      </c>
      <c r="D55" s="60">
        <f t="shared" si="3"/>
        <v>1.585619496975611</v>
      </c>
      <c r="E55" s="60">
        <f t="shared" si="3"/>
        <v>1.2909944487358056</v>
      </c>
      <c r="F55" s="60">
        <f t="shared" si="3"/>
        <v>1.1078496193323881</v>
      </c>
      <c r="G55" s="60">
        <f t="shared" si="3"/>
        <v>1.7187845104103241</v>
      </c>
      <c r="H55" s="60">
        <f t="shared" si="3"/>
        <v>2.3698049282910025</v>
      </c>
    </row>
    <row r="56" spans="1:8">
      <c r="A56" s="11" t="s">
        <v>25</v>
      </c>
      <c r="B56" s="60">
        <f t="shared" si="3"/>
        <v>-0.74104116378589746</v>
      </c>
      <c r="C56" s="60">
        <f t="shared" si="3"/>
        <v>-0.63939409592018004</v>
      </c>
      <c r="D56" s="60">
        <f t="shared" si="3"/>
        <v>-0.75381910511955275</v>
      </c>
      <c r="E56" s="60">
        <f t="shared" si="3"/>
        <v>-0.7745966692414834</v>
      </c>
      <c r="F56" s="60">
        <f t="shared" si="3"/>
        <v>-0.6075304364080838</v>
      </c>
      <c r="G56" s="60">
        <f t="shared" si="3"/>
        <v>-0.12441603694659181</v>
      </c>
      <c r="H56" s="60">
        <f t="shared" si="3"/>
        <v>-0.5457840307466898</v>
      </c>
    </row>
    <row r="57" spans="1:8">
      <c r="A57" s="11" t="s">
        <v>26</v>
      </c>
      <c r="B57" s="60">
        <f t="shared" si="3"/>
        <v>-0.49573098542918659</v>
      </c>
      <c r="C57" s="60">
        <f t="shared" si="3"/>
        <v>-0.2117607455941434</v>
      </c>
      <c r="D57" s="60">
        <f t="shared" si="3"/>
        <v>-0.23394386020951638</v>
      </c>
      <c r="E57" s="60">
        <f t="shared" si="3"/>
        <v>-0.7745966692414834</v>
      </c>
      <c r="F57" s="60">
        <f t="shared" si="3"/>
        <v>-0.6075304364080838</v>
      </c>
      <c r="G57" s="60">
        <f t="shared" si="3"/>
        <v>0.24422407252479134</v>
      </c>
      <c r="H57" s="60">
        <f t="shared" si="3"/>
        <v>-0.33244825325612692</v>
      </c>
    </row>
    <row r="58" spans="1:8">
      <c r="A58" s="58" t="s">
        <v>76</v>
      </c>
      <c r="B58" s="59">
        <v>803.125</v>
      </c>
      <c r="C58" s="59">
        <v>14.287500000000001</v>
      </c>
      <c r="D58" s="59">
        <v>49.5</v>
      </c>
      <c r="E58" s="59">
        <v>1.375</v>
      </c>
      <c r="F58" s="59">
        <v>9.03125</v>
      </c>
      <c r="G58" s="59">
        <v>41.6875</v>
      </c>
      <c r="H58" s="59">
        <v>20.337499999999999</v>
      </c>
    </row>
    <row r="59" spans="1:8">
      <c r="A59" s="58" t="s">
        <v>77</v>
      </c>
      <c r="B59" s="58">
        <v>611.47075512652282</v>
      </c>
      <c r="C59" s="58">
        <v>6.0799748149149382</v>
      </c>
      <c r="D59" s="58">
        <v>19.235384061671343</v>
      </c>
      <c r="E59" s="58">
        <v>0.48412291827592713</v>
      </c>
      <c r="F59" s="58">
        <v>0.87444178622707636</v>
      </c>
      <c r="G59" s="58">
        <v>13.56336402777718</v>
      </c>
      <c r="H59" s="58">
        <v>7.031169443982991</v>
      </c>
    </row>
    <row r="61" spans="1:8">
      <c r="A61" s="2" t="s">
        <v>79</v>
      </c>
      <c r="B61" s="61">
        <f>MAX(B42:B57)</f>
        <v>1.9573707981379223</v>
      </c>
      <c r="C61" s="61">
        <f t="shared" ref="C61:E61" si="4">MAX(C42:C57)</f>
        <v>1.9264060060360402</v>
      </c>
      <c r="D61" s="61">
        <f t="shared" si="4"/>
        <v>2.1054947418856473</v>
      </c>
      <c r="E61" s="61">
        <f t="shared" si="4"/>
        <v>1.2909944487358056</v>
      </c>
      <c r="F61" s="2">
        <f>(8.5-F34)/F35</f>
        <v>-0.6075304364080838</v>
      </c>
      <c r="G61" s="61">
        <f>MAX(G42:G57)</f>
        <v>2.0874246198817072</v>
      </c>
      <c r="H61" s="61">
        <f>MIN(H42:H57)</f>
        <v>-1.3280152148787536</v>
      </c>
    </row>
    <row r="64" spans="1:8">
      <c r="A64" s="2" t="s">
        <v>80</v>
      </c>
    </row>
    <row r="66" spans="1:8">
      <c r="A66" s="45"/>
      <c r="B66" s="2" t="s">
        <v>75</v>
      </c>
      <c r="C66" s="2" t="s">
        <v>75</v>
      </c>
      <c r="D66" s="2" t="s">
        <v>75</v>
      </c>
      <c r="E66" s="2" t="s">
        <v>75</v>
      </c>
      <c r="F66" s="2" t="s">
        <v>73</v>
      </c>
      <c r="G66" s="2" t="s">
        <v>75</v>
      </c>
      <c r="H66" s="2" t="s">
        <v>74</v>
      </c>
    </row>
    <row r="67" spans="1:8" ht="41.4">
      <c r="A67" s="9"/>
      <c r="B67" s="10" t="s">
        <v>4</v>
      </c>
      <c r="C67" s="10" t="s">
        <v>5</v>
      </c>
      <c r="D67" s="10" t="s">
        <v>6</v>
      </c>
      <c r="E67" s="10" t="s">
        <v>7</v>
      </c>
      <c r="F67" s="10" t="s">
        <v>8</v>
      </c>
      <c r="G67" s="10" t="s">
        <v>9</v>
      </c>
      <c r="H67" s="10" t="s">
        <v>10</v>
      </c>
    </row>
    <row r="68" spans="1:8">
      <c r="A68" s="46" t="s">
        <v>54</v>
      </c>
      <c r="B68" s="46">
        <v>1.2</v>
      </c>
      <c r="C68" s="46">
        <v>1.5</v>
      </c>
      <c r="D68" s="46">
        <v>1.2</v>
      </c>
      <c r="E68" s="46">
        <v>0.7</v>
      </c>
      <c r="F68" s="46">
        <v>0.5</v>
      </c>
      <c r="G68" s="46">
        <v>1</v>
      </c>
      <c r="H68" s="46">
        <v>0.9</v>
      </c>
    </row>
    <row r="69" spans="1:8">
      <c r="A69" s="11" t="s">
        <v>11</v>
      </c>
      <c r="B69" s="60">
        <f>(B42-B$61)^2</f>
        <v>2.6745370491289471</v>
      </c>
      <c r="C69" s="60">
        <f t="shared" ref="C69:H69" si="5">(C42-C$61)^2</f>
        <v>1.9544937717418445</v>
      </c>
      <c r="D69" s="60">
        <f t="shared" si="5"/>
        <v>3.310810810810811</v>
      </c>
      <c r="E69" s="60">
        <f t="shared" si="5"/>
        <v>4.2666666666666657</v>
      </c>
      <c r="F69" s="60">
        <f t="shared" si="5"/>
        <v>0</v>
      </c>
      <c r="G69" s="60">
        <f t="shared" si="5"/>
        <v>2.1743284849771736</v>
      </c>
      <c r="H69" s="60">
        <f t="shared" si="5"/>
        <v>2.4475425017146031</v>
      </c>
    </row>
    <row r="70" spans="1:8">
      <c r="A70" s="11" t="s">
        <v>12</v>
      </c>
      <c r="B70" s="60">
        <f t="shared" ref="B70:H70" si="6">(B43-B$61)^2</f>
        <v>0</v>
      </c>
      <c r="C70" s="60">
        <f t="shared" si="6"/>
        <v>0.18287028231107108</v>
      </c>
      <c r="D70" s="60">
        <f t="shared" si="6"/>
        <v>0.27027027027027029</v>
      </c>
      <c r="E70" s="60">
        <f t="shared" si="6"/>
        <v>0</v>
      </c>
      <c r="F70" s="60">
        <f t="shared" si="6"/>
        <v>2.9425287356321848</v>
      </c>
      <c r="G70" s="60">
        <f t="shared" si="6"/>
        <v>0</v>
      </c>
      <c r="H70" s="60">
        <f t="shared" si="6"/>
        <v>8.9203821756705786</v>
      </c>
    </row>
    <row r="71" spans="1:8">
      <c r="A71" s="11" t="s">
        <v>13</v>
      </c>
      <c r="B71" s="60">
        <f t="shared" ref="B71:H71" si="7">(B44-B$61)^2</f>
        <v>3.8513333507456831</v>
      </c>
      <c r="C71" s="60">
        <f t="shared" si="7"/>
        <v>4.5717570577767708</v>
      </c>
      <c r="D71" s="60">
        <f t="shared" si="7"/>
        <v>6.7567567567567579</v>
      </c>
      <c r="E71" s="60">
        <f t="shared" si="7"/>
        <v>0</v>
      </c>
      <c r="F71" s="60">
        <f t="shared" si="7"/>
        <v>2.9425287356321848</v>
      </c>
      <c r="G71" s="60">
        <f t="shared" si="7"/>
        <v>2.1743284849771736</v>
      </c>
      <c r="H71" s="60">
        <f t="shared" si="7"/>
        <v>3.2625134719136222</v>
      </c>
    </row>
    <row r="72" spans="1:8">
      <c r="A72" s="11" t="s">
        <v>14</v>
      </c>
      <c r="B72" s="60">
        <f t="shared" ref="B72:H72" si="8">(B45-B$61)^2</f>
        <v>7.2814271162535587</v>
      </c>
      <c r="C72" s="60">
        <f t="shared" si="8"/>
        <v>6.5833301631985499</v>
      </c>
      <c r="D72" s="60">
        <f t="shared" si="8"/>
        <v>9.7297297297297316</v>
      </c>
      <c r="E72" s="60">
        <f t="shared" si="8"/>
        <v>4.2666666666666657</v>
      </c>
      <c r="F72" s="60">
        <f t="shared" si="8"/>
        <v>0.32694763729246484</v>
      </c>
      <c r="G72" s="60">
        <f t="shared" si="8"/>
        <v>7.8493258307675964</v>
      </c>
      <c r="H72" s="60">
        <f t="shared" si="8"/>
        <v>0.50569059952781048</v>
      </c>
    </row>
    <row r="73" spans="1:8">
      <c r="A73" s="11" t="s">
        <v>15</v>
      </c>
      <c r="B73" s="60">
        <f t="shared" ref="B73:H73" si="9">(B46-B$61)^2</f>
        <v>6.01770836054013</v>
      </c>
      <c r="C73" s="60">
        <f t="shared" si="9"/>
        <v>6.0866588047323882</v>
      </c>
      <c r="D73" s="60">
        <f t="shared" si="9"/>
        <v>5.4729729729729746</v>
      </c>
      <c r="E73" s="60">
        <f t="shared" si="9"/>
        <v>0</v>
      </c>
      <c r="F73" s="60">
        <f t="shared" si="9"/>
        <v>2.9425287356321848</v>
      </c>
      <c r="G73" s="60">
        <f t="shared" si="9"/>
        <v>3.3973882577768344</v>
      </c>
      <c r="H73" s="60">
        <f t="shared" si="9"/>
        <v>3.0106795533487727</v>
      </c>
    </row>
    <row r="74" spans="1:8">
      <c r="A74" s="11" t="s">
        <v>16</v>
      </c>
      <c r="B74" s="60">
        <f t="shared" ref="B74:H74" si="10">(B47-B$61)^2</f>
        <v>7.2814271162535587</v>
      </c>
      <c r="C74" s="60">
        <f t="shared" si="10"/>
        <v>10.82072676396869</v>
      </c>
      <c r="D74" s="60">
        <f t="shared" si="10"/>
        <v>9.7297297297297316</v>
      </c>
      <c r="E74" s="60">
        <f t="shared" si="10"/>
        <v>4.2666666666666657</v>
      </c>
      <c r="F74" s="60">
        <f t="shared" si="10"/>
        <v>0.32694763729246484</v>
      </c>
      <c r="G74" s="60">
        <f t="shared" si="10"/>
        <v>8.6973139399086943</v>
      </c>
      <c r="H74" s="60">
        <f t="shared" si="10"/>
        <v>0</v>
      </c>
    </row>
    <row r="75" spans="1:8">
      <c r="A75" s="11" t="s">
        <v>17</v>
      </c>
      <c r="B75" s="60">
        <f t="shared" ref="B75:H75" si="11">(B48-B$61)^2</f>
        <v>0.42792592786063138</v>
      </c>
      <c r="C75" s="60">
        <f t="shared" si="11"/>
        <v>0.73148112924428321</v>
      </c>
      <c r="D75" s="60">
        <f t="shared" si="11"/>
        <v>3.310810810810811</v>
      </c>
      <c r="E75" s="60">
        <f t="shared" si="11"/>
        <v>0</v>
      </c>
      <c r="F75" s="60">
        <f t="shared" si="11"/>
        <v>2.9425287356321848</v>
      </c>
      <c r="G75" s="60">
        <f t="shared" si="11"/>
        <v>3.3973882577768344</v>
      </c>
      <c r="H75" s="60">
        <f t="shared" si="11"/>
        <v>5.1782717391647797</v>
      </c>
    </row>
    <row r="76" spans="1:8">
      <c r="A76" s="11" t="s">
        <v>18</v>
      </c>
      <c r="B76" s="60">
        <f t="shared" ref="B76:H76" si="12">(B49-B$61)^2</f>
        <v>7.2814271162535587</v>
      </c>
      <c r="C76" s="60">
        <f t="shared" si="12"/>
        <v>8.9606438332424716</v>
      </c>
      <c r="D76" s="60">
        <f t="shared" si="12"/>
        <v>9.0918918918918923</v>
      </c>
      <c r="E76" s="60">
        <f t="shared" si="12"/>
        <v>4.2666666666666657</v>
      </c>
      <c r="F76" s="60">
        <f t="shared" si="12"/>
        <v>0</v>
      </c>
      <c r="G76" s="60">
        <f t="shared" si="12"/>
        <v>11.007537955196941</v>
      </c>
      <c r="H76" s="60">
        <f t="shared" si="12"/>
        <v>4.5512153957502952E-2</v>
      </c>
    </row>
    <row r="77" spans="1:8">
      <c r="A77" s="11" t="s">
        <v>19</v>
      </c>
      <c r="B77" s="60">
        <f t="shared" ref="B77:H77" si="13">(B50-B$61)^2</f>
        <v>7.7294120719826553</v>
      </c>
      <c r="C77" s="60">
        <f t="shared" si="13"/>
        <v>11.703698067908535</v>
      </c>
      <c r="D77" s="60">
        <f t="shared" si="13"/>
        <v>11.418918918918921</v>
      </c>
      <c r="E77" s="60">
        <f t="shared" si="13"/>
        <v>4.2666666666666657</v>
      </c>
      <c r="F77" s="60">
        <f t="shared" si="13"/>
        <v>0.32694763729246484</v>
      </c>
      <c r="G77" s="60">
        <f t="shared" si="13"/>
        <v>11.007537955196941</v>
      </c>
      <c r="H77" s="60">
        <f t="shared" si="13"/>
        <v>4.5512153957502952E-2</v>
      </c>
    </row>
    <row r="78" spans="1:8">
      <c r="A78" s="11" t="s">
        <v>20</v>
      </c>
      <c r="B78" s="60">
        <f t="shared" ref="B78:H78" si="14">(B51-B$61)^2</f>
        <v>7.2814271162535587</v>
      </c>
      <c r="C78" s="60">
        <f t="shared" si="14"/>
        <v>3.0971625180169378</v>
      </c>
      <c r="D78" s="60">
        <f t="shared" si="14"/>
        <v>1.6891891891891895</v>
      </c>
      <c r="E78" s="60">
        <f t="shared" si="14"/>
        <v>4.2666666666666657</v>
      </c>
      <c r="F78" s="60">
        <f t="shared" si="14"/>
        <v>2.9425287356321848</v>
      </c>
      <c r="G78" s="60">
        <f t="shared" si="14"/>
        <v>11.007537955196941</v>
      </c>
      <c r="H78" s="60">
        <f t="shared" si="14"/>
        <v>1.3271344094007862</v>
      </c>
    </row>
    <row r="79" spans="1:8">
      <c r="A79" s="11" t="s">
        <v>21</v>
      </c>
      <c r="B79" s="60">
        <f t="shared" ref="B79:H79" si="15">(B52-B$61)^2</f>
        <v>0.42792592786063138</v>
      </c>
      <c r="C79" s="60">
        <f t="shared" si="15"/>
        <v>0</v>
      </c>
      <c r="D79" s="60">
        <f t="shared" si="15"/>
        <v>0</v>
      </c>
      <c r="E79" s="60">
        <f t="shared" si="15"/>
        <v>0</v>
      </c>
      <c r="F79" s="60">
        <f t="shared" si="15"/>
        <v>2.9425287356321848</v>
      </c>
      <c r="G79" s="60">
        <f t="shared" si="15"/>
        <v>2.1743284849771736</v>
      </c>
      <c r="H79" s="60">
        <f t="shared" si="15"/>
        <v>3.2625134719136222</v>
      </c>
    </row>
    <row r="80" spans="1:8">
      <c r="A80" s="11" t="s">
        <v>22</v>
      </c>
      <c r="B80" s="60">
        <f t="shared" ref="B80:H80" si="16">(B53-B$61)^2</f>
        <v>6.01770836054013</v>
      </c>
      <c r="C80" s="60">
        <f t="shared" si="16"/>
        <v>4.5717570577767708</v>
      </c>
      <c r="D80" s="60">
        <f t="shared" si="16"/>
        <v>6.7567567567567579</v>
      </c>
      <c r="E80" s="60">
        <f t="shared" si="16"/>
        <v>4.2666666666666657</v>
      </c>
      <c r="F80" s="60">
        <f t="shared" si="16"/>
        <v>0.32694763729246484</v>
      </c>
      <c r="G80" s="60">
        <f t="shared" si="16"/>
        <v>3.3973882577768344</v>
      </c>
      <c r="H80" s="60">
        <f t="shared" si="16"/>
        <v>0.72819446332004722</v>
      </c>
    </row>
    <row r="81" spans="1:14">
      <c r="A81" s="11" t="s">
        <v>23</v>
      </c>
      <c r="B81" s="60">
        <f t="shared" ref="B81:H81" si="17">(B54-B$61)^2</f>
        <v>7.7294120719826553</v>
      </c>
      <c r="C81" s="60">
        <f t="shared" si="17"/>
        <v>4.7135085783847606</v>
      </c>
      <c r="D81" s="60">
        <f t="shared" si="17"/>
        <v>5.4729729729729746</v>
      </c>
      <c r="E81" s="60">
        <f t="shared" si="17"/>
        <v>4.2666666666666657</v>
      </c>
      <c r="F81" s="60">
        <f t="shared" si="17"/>
        <v>0</v>
      </c>
      <c r="G81" s="60">
        <f t="shared" si="17"/>
        <v>11.007537955196941</v>
      </c>
      <c r="H81" s="60">
        <f t="shared" si="17"/>
        <v>0.2071308695665911</v>
      </c>
    </row>
    <row r="82" spans="1:14">
      <c r="A82" s="11" t="s">
        <v>24</v>
      </c>
      <c r="B82" s="60">
        <f t="shared" ref="B82:H82" si="18">(B55-B$61)^2</f>
        <v>0</v>
      </c>
      <c r="C82" s="60">
        <f t="shared" si="18"/>
        <v>0.24346635218929549</v>
      </c>
      <c r="D82" s="60">
        <f t="shared" si="18"/>
        <v>0.27027027027027029</v>
      </c>
      <c r="E82" s="60">
        <f t="shared" si="18"/>
        <v>0</v>
      </c>
      <c r="F82" s="60">
        <f t="shared" si="18"/>
        <v>2.9425287356321848</v>
      </c>
      <c r="G82" s="60">
        <f t="shared" si="18"/>
        <v>0.13589553031107335</v>
      </c>
      <c r="H82" s="60">
        <f t="shared" si="18"/>
        <v>13.673873811231996</v>
      </c>
    </row>
    <row r="83" spans="1:14">
      <c r="A83" s="11" t="s">
        <v>25</v>
      </c>
      <c r="B83" s="60">
        <f t="shared" ref="B83:H83" si="19">(B56-B$61)^2</f>
        <v>7.2814271162535587</v>
      </c>
      <c r="C83" s="60">
        <f t="shared" si="19"/>
        <v>6.5833301631985499</v>
      </c>
      <c r="D83" s="60">
        <f t="shared" si="19"/>
        <v>8.1756756756756754</v>
      </c>
      <c r="E83" s="60">
        <f t="shared" si="19"/>
        <v>4.2666666666666657</v>
      </c>
      <c r="F83" s="60">
        <f t="shared" si="19"/>
        <v>0</v>
      </c>
      <c r="G83" s="60">
        <f t="shared" si="19"/>
        <v>4.8922390911986406</v>
      </c>
      <c r="H83" s="60">
        <f t="shared" si="19"/>
        <v>0.61188562542865077</v>
      </c>
    </row>
    <row r="84" spans="1:14">
      <c r="A84" s="11" t="s">
        <v>26</v>
      </c>
      <c r="B84" s="60">
        <f t="shared" ref="B84:H84" si="20">(B57-B$61)^2</f>
        <v>6.01770836054013</v>
      </c>
      <c r="C84" s="60">
        <f t="shared" si="20"/>
        <v>4.5717570577767708</v>
      </c>
      <c r="D84" s="60">
        <f t="shared" si="20"/>
        <v>5.4729729729729746</v>
      </c>
      <c r="E84" s="60">
        <f t="shared" si="20"/>
        <v>4.2666666666666657</v>
      </c>
      <c r="F84" s="60">
        <f t="shared" si="20"/>
        <v>0</v>
      </c>
      <c r="G84" s="60">
        <f t="shared" si="20"/>
        <v>3.3973882577768344</v>
      </c>
      <c r="H84" s="60">
        <f t="shared" si="20"/>
        <v>0.99115357507450863</v>
      </c>
    </row>
    <row r="86" spans="1:14">
      <c r="A86" s="2" t="s">
        <v>81</v>
      </c>
    </row>
    <row r="88" spans="1:14">
      <c r="A88" s="45"/>
      <c r="B88" s="2" t="s">
        <v>75</v>
      </c>
      <c r="C88" s="2" t="s">
        <v>75</v>
      </c>
      <c r="D88" s="2" t="s">
        <v>75</v>
      </c>
      <c r="E88" s="2" t="s">
        <v>75</v>
      </c>
      <c r="F88" s="2" t="s">
        <v>73</v>
      </c>
      <c r="G88" s="2" t="s">
        <v>75</v>
      </c>
      <c r="H88" s="2" t="s">
        <v>74</v>
      </c>
    </row>
    <row r="89" spans="1:14" ht="41.4">
      <c r="A89" s="9"/>
      <c r="B89" s="10" t="s">
        <v>4</v>
      </c>
      <c r="C89" s="10" t="s">
        <v>5</v>
      </c>
      <c r="D89" s="10" t="s">
        <v>6</v>
      </c>
      <c r="E89" s="10" t="s">
        <v>7</v>
      </c>
      <c r="F89" s="10" t="s">
        <v>8</v>
      </c>
      <c r="G89" s="10" t="s">
        <v>9</v>
      </c>
      <c r="H89" s="10" t="s">
        <v>10</v>
      </c>
    </row>
    <row r="90" spans="1:14">
      <c r="A90" s="46" t="s">
        <v>54</v>
      </c>
      <c r="B90" s="46">
        <v>1.2</v>
      </c>
      <c r="C90" s="46">
        <v>1.5</v>
      </c>
      <c r="D90" s="46">
        <v>1.2</v>
      </c>
      <c r="E90" s="46">
        <v>0.7</v>
      </c>
      <c r="F90" s="46">
        <v>0.5</v>
      </c>
      <c r="G90" s="46">
        <v>1</v>
      </c>
      <c r="H90" s="46">
        <v>0.9</v>
      </c>
      <c r="I90" s="2" t="s">
        <v>82</v>
      </c>
      <c r="J90" s="62" t="s">
        <v>83</v>
      </c>
      <c r="K90" s="64" t="s">
        <v>86</v>
      </c>
      <c r="M90" s="2" t="s">
        <v>89</v>
      </c>
      <c r="N90" s="2" t="s">
        <v>88</v>
      </c>
    </row>
    <row r="91" spans="1:14">
      <c r="A91" s="11" t="s">
        <v>11</v>
      </c>
      <c r="B91" s="60">
        <f>B69*B$90</f>
        <v>3.2094444589547364</v>
      </c>
      <c r="C91" s="60">
        <f t="shared" ref="C91:H91" si="21">C69*C$90</f>
        <v>2.9317406576127665</v>
      </c>
      <c r="D91" s="60">
        <f t="shared" si="21"/>
        <v>3.9729729729729728</v>
      </c>
      <c r="E91" s="60">
        <f t="shared" si="21"/>
        <v>2.9866666666666659</v>
      </c>
      <c r="F91" s="60">
        <f t="shared" si="21"/>
        <v>0</v>
      </c>
      <c r="G91" s="60">
        <f t="shared" si="21"/>
        <v>2.1743284849771736</v>
      </c>
      <c r="H91" s="60">
        <f t="shared" si="21"/>
        <v>2.2027882515431427</v>
      </c>
      <c r="I91" s="61">
        <f>SUM(B91:H91)</f>
        <v>17.477941492727457</v>
      </c>
      <c r="J91" s="62">
        <f>SQRT(I91)</f>
        <v>4.1806628054325854</v>
      </c>
      <c r="K91" s="64">
        <f>(J91-$J$108)^2</f>
        <v>1.2231561333984702</v>
      </c>
      <c r="M91" s="11" t="s">
        <v>11</v>
      </c>
      <c r="N91" s="2">
        <f>1-(J91/$J$110)</f>
        <v>0.47696583525935876</v>
      </c>
    </row>
    <row r="92" spans="1:14">
      <c r="A92" s="11" t="s">
        <v>12</v>
      </c>
      <c r="B92" s="60">
        <f t="shared" ref="B92:H92" si="22">B70*B$90</f>
        <v>0</v>
      </c>
      <c r="C92" s="60">
        <f t="shared" si="22"/>
        <v>0.27430542346660663</v>
      </c>
      <c r="D92" s="60">
        <f t="shared" si="22"/>
        <v>0.32432432432432434</v>
      </c>
      <c r="E92" s="60">
        <f t="shared" si="22"/>
        <v>0</v>
      </c>
      <c r="F92" s="60">
        <f t="shared" si="22"/>
        <v>1.4712643678160924</v>
      </c>
      <c r="G92" s="60">
        <f t="shared" si="22"/>
        <v>0</v>
      </c>
      <c r="H92" s="60">
        <f t="shared" si="22"/>
        <v>8.0283439581035214</v>
      </c>
      <c r="I92" s="61">
        <f t="shared" ref="I92:I106" si="23">SUM(B92:H92)</f>
        <v>10.098238073710544</v>
      </c>
      <c r="J92" s="62">
        <f t="shared" ref="J92:J106" si="24">SQRT(I92)</f>
        <v>3.1777725018809235</v>
      </c>
      <c r="K92" s="64">
        <f t="shared" ref="K92:K106" si="25">(J92-$J$108)^2</f>
        <v>4.4472660237984867</v>
      </c>
      <c r="M92" s="11" t="s">
        <v>12</v>
      </c>
      <c r="N92" s="2">
        <f t="shared" ref="N92:N106" si="26">1-(J92/$J$110)</f>
        <v>0.60243538797310725</v>
      </c>
    </row>
    <row r="93" spans="1:14">
      <c r="A93" s="11" t="s">
        <v>13</v>
      </c>
      <c r="B93" s="60">
        <f t="shared" ref="B93:H93" si="27">B71*B$90</f>
        <v>4.6216000208948191</v>
      </c>
      <c r="C93" s="60">
        <f t="shared" si="27"/>
        <v>6.8576355866651557</v>
      </c>
      <c r="D93" s="60">
        <f t="shared" si="27"/>
        <v>8.1081081081081088</v>
      </c>
      <c r="E93" s="60">
        <f t="shared" si="27"/>
        <v>0</v>
      </c>
      <c r="F93" s="60">
        <f t="shared" si="27"/>
        <v>1.4712643678160924</v>
      </c>
      <c r="G93" s="60">
        <f t="shared" si="27"/>
        <v>2.1743284849771736</v>
      </c>
      <c r="H93" s="60">
        <f t="shared" si="27"/>
        <v>2.9362621247222602</v>
      </c>
      <c r="I93" s="61">
        <f t="shared" si="23"/>
        <v>26.16919869318361</v>
      </c>
      <c r="J93" s="62">
        <f t="shared" si="24"/>
        <v>5.1155839053996184</v>
      </c>
      <c r="K93" s="64">
        <f t="shared" si="25"/>
        <v>2.9255637168956655E-2</v>
      </c>
      <c r="M93" s="11" t="s">
        <v>13</v>
      </c>
      <c r="N93" s="2">
        <f t="shared" si="26"/>
        <v>0.35999977045637332</v>
      </c>
    </row>
    <row r="94" spans="1:14">
      <c r="A94" s="11" t="s">
        <v>14</v>
      </c>
      <c r="B94" s="60">
        <f t="shared" ref="B94:H94" si="28">B72*B$90</f>
        <v>8.7377125395042707</v>
      </c>
      <c r="C94" s="60">
        <f t="shared" si="28"/>
        <v>9.8749952447978249</v>
      </c>
      <c r="D94" s="60">
        <f t="shared" si="28"/>
        <v>11.675675675675677</v>
      </c>
      <c r="E94" s="60">
        <f t="shared" si="28"/>
        <v>2.9866666666666659</v>
      </c>
      <c r="F94" s="60">
        <f t="shared" si="28"/>
        <v>0.16347381864623242</v>
      </c>
      <c r="G94" s="60">
        <f t="shared" si="28"/>
        <v>7.8493258307675964</v>
      </c>
      <c r="H94" s="60">
        <f t="shared" si="28"/>
        <v>0.45512153957502943</v>
      </c>
      <c r="I94" s="61">
        <f t="shared" si="23"/>
        <v>41.742971315633298</v>
      </c>
      <c r="J94" s="62">
        <f t="shared" si="24"/>
        <v>6.4608800728409514</v>
      </c>
      <c r="K94" s="64">
        <f t="shared" si="25"/>
        <v>1.3788709864825941</v>
      </c>
      <c r="M94" s="11" t="s">
        <v>14</v>
      </c>
      <c r="N94" s="2">
        <f t="shared" si="26"/>
        <v>0.19169252110057267</v>
      </c>
    </row>
    <row r="95" spans="1:14">
      <c r="A95" s="11" t="s">
        <v>15</v>
      </c>
      <c r="B95" s="60">
        <f t="shared" ref="B95:H95" si="29">B73*B$90</f>
        <v>7.2212500326481557</v>
      </c>
      <c r="C95" s="60">
        <f t="shared" si="29"/>
        <v>9.1299882070985827</v>
      </c>
      <c r="D95" s="60">
        <f t="shared" si="29"/>
        <v>6.5675675675675693</v>
      </c>
      <c r="E95" s="60">
        <f t="shared" si="29"/>
        <v>0</v>
      </c>
      <c r="F95" s="60">
        <f t="shared" si="29"/>
        <v>1.4712643678160924</v>
      </c>
      <c r="G95" s="60">
        <f t="shared" si="29"/>
        <v>3.3973882577768344</v>
      </c>
      <c r="H95" s="60">
        <f t="shared" si="29"/>
        <v>2.7096115980138955</v>
      </c>
      <c r="I95" s="61">
        <f t="shared" si="23"/>
        <v>30.497070030921133</v>
      </c>
      <c r="J95" s="62">
        <f t="shared" si="24"/>
        <v>5.5224152352861999</v>
      </c>
      <c r="K95" s="64">
        <f t="shared" si="25"/>
        <v>5.5596233945539933E-2</v>
      </c>
      <c r="M95" s="11" t="s">
        <v>15</v>
      </c>
      <c r="N95" s="2">
        <f t="shared" si="26"/>
        <v>0.30910193565825339</v>
      </c>
    </row>
    <row r="96" spans="1:14">
      <c r="A96" s="11" t="s">
        <v>16</v>
      </c>
      <c r="B96" s="60">
        <f t="shared" ref="B96:H96" si="30">B74*B$90</f>
        <v>8.7377125395042707</v>
      </c>
      <c r="C96" s="60">
        <f t="shared" si="30"/>
        <v>16.231090145953033</v>
      </c>
      <c r="D96" s="60">
        <f t="shared" si="30"/>
        <v>11.675675675675677</v>
      </c>
      <c r="E96" s="60">
        <f t="shared" si="30"/>
        <v>2.9866666666666659</v>
      </c>
      <c r="F96" s="60">
        <f t="shared" si="30"/>
        <v>0.16347381864623242</v>
      </c>
      <c r="G96" s="60">
        <f t="shared" si="30"/>
        <v>8.6973139399086943</v>
      </c>
      <c r="H96" s="60">
        <f t="shared" si="30"/>
        <v>0</v>
      </c>
      <c r="I96" s="61">
        <f t="shared" si="23"/>
        <v>48.491932786354575</v>
      </c>
      <c r="J96" s="62">
        <f t="shared" si="24"/>
        <v>6.9636149223197696</v>
      </c>
      <c r="K96" s="64">
        <f t="shared" si="25"/>
        <v>2.8122895018754566</v>
      </c>
      <c r="M96" s="11" t="s">
        <v>16</v>
      </c>
      <c r="N96" s="2">
        <f t="shared" si="26"/>
        <v>0.12879639330440673</v>
      </c>
    </row>
    <row r="97" spans="1:14">
      <c r="A97" s="11" t="s">
        <v>17</v>
      </c>
      <c r="B97" s="60">
        <f t="shared" ref="B97:H97" si="31">B75*B$90</f>
        <v>0.51351111343275768</v>
      </c>
      <c r="C97" s="60">
        <f t="shared" si="31"/>
        <v>1.0972216938664248</v>
      </c>
      <c r="D97" s="60">
        <f t="shared" si="31"/>
        <v>3.9729729729729728</v>
      </c>
      <c r="E97" s="60">
        <f t="shared" si="31"/>
        <v>0</v>
      </c>
      <c r="F97" s="60">
        <f t="shared" si="31"/>
        <v>1.4712643678160924</v>
      </c>
      <c r="G97" s="60">
        <f t="shared" si="31"/>
        <v>3.3973882577768344</v>
      </c>
      <c r="H97" s="60">
        <f t="shared" si="31"/>
        <v>4.6604445652483015</v>
      </c>
      <c r="I97" s="61">
        <f t="shared" si="23"/>
        <v>15.112802971113384</v>
      </c>
      <c r="J97" s="62">
        <f t="shared" si="24"/>
        <v>3.8875188708369488</v>
      </c>
      <c r="K97" s="64">
        <f t="shared" si="25"/>
        <v>1.9575027142245509</v>
      </c>
      <c r="M97" s="11" t="s">
        <v>17</v>
      </c>
      <c r="N97" s="2">
        <f t="shared" si="26"/>
        <v>0.51364047277874347</v>
      </c>
    </row>
    <row r="98" spans="1:14">
      <c r="A98" s="11" t="s">
        <v>18</v>
      </c>
      <c r="B98" s="60">
        <f t="shared" ref="B98:H98" si="32">B76*B$90</f>
        <v>8.7377125395042707</v>
      </c>
      <c r="C98" s="60">
        <f t="shared" si="32"/>
        <v>13.440965749863707</v>
      </c>
      <c r="D98" s="60">
        <f t="shared" si="32"/>
        <v>10.910270270270271</v>
      </c>
      <c r="E98" s="60">
        <f t="shared" si="32"/>
        <v>2.9866666666666659</v>
      </c>
      <c r="F98" s="60">
        <f t="shared" si="32"/>
        <v>0</v>
      </c>
      <c r="G98" s="60">
        <f t="shared" si="32"/>
        <v>11.007537955196941</v>
      </c>
      <c r="H98" s="60">
        <f t="shared" si="32"/>
        <v>4.0960938561752661E-2</v>
      </c>
      <c r="I98" s="61">
        <f t="shared" si="23"/>
        <v>47.124114120063609</v>
      </c>
      <c r="J98" s="62">
        <f t="shared" si="24"/>
        <v>6.8647005848808593</v>
      </c>
      <c r="K98" s="64">
        <f t="shared" si="25"/>
        <v>2.4903171899787728</v>
      </c>
      <c r="M98" s="11" t="s">
        <v>18</v>
      </c>
      <c r="N98" s="2">
        <f t="shared" si="26"/>
        <v>0.14117136355936399</v>
      </c>
    </row>
    <row r="99" spans="1:14">
      <c r="A99" s="11" t="s">
        <v>19</v>
      </c>
      <c r="B99" s="60">
        <f t="shared" ref="B99:H99" si="33">B77*B$90</f>
        <v>9.2752944863791864</v>
      </c>
      <c r="C99" s="60">
        <f t="shared" si="33"/>
        <v>17.555547101862803</v>
      </c>
      <c r="D99" s="60">
        <f t="shared" si="33"/>
        <v>13.702702702702705</v>
      </c>
      <c r="E99" s="60">
        <f t="shared" si="33"/>
        <v>2.9866666666666659</v>
      </c>
      <c r="F99" s="60">
        <f t="shared" si="33"/>
        <v>0.16347381864623242</v>
      </c>
      <c r="G99" s="60">
        <f t="shared" si="33"/>
        <v>11.007537955196941</v>
      </c>
      <c r="H99" s="60">
        <f t="shared" si="33"/>
        <v>4.0960938561752661E-2</v>
      </c>
      <c r="I99" s="61">
        <f t="shared" si="23"/>
        <v>54.732183670016283</v>
      </c>
      <c r="J99" s="62">
        <f t="shared" si="24"/>
        <v>7.3981202795045364</v>
      </c>
      <c r="K99" s="64">
        <f t="shared" si="25"/>
        <v>4.4584051414212622</v>
      </c>
      <c r="M99" s="11" t="s">
        <v>19</v>
      </c>
      <c r="N99" s="2">
        <f t="shared" si="26"/>
        <v>7.443631760656455E-2</v>
      </c>
    </row>
    <row r="100" spans="1:14">
      <c r="A100" s="11" t="s">
        <v>20</v>
      </c>
      <c r="B100" s="60">
        <f t="shared" ref="B100:H100" si="34">B78*B$90</f>
        <v>8.7377125395042707</v>
      </c>
      <c r="C100" s="60">
        <f t="shared" si="34"/>
        <v>4.6457437770254071</v>
      </c>
      <c r="D100" s="60">
        <f t="shared" si="34"/>
        <v>2.0270270270270272</v>
      </c>
      <c r="E100" s="60">
        <f t="shared" si="34"/>
        <v>2.9866666666666659</v>
      </c>
      <c r="F100" s="60">
        <f t="shared" si="34"/>
        <v>1.4712643678160924</v>
      </c>
      <c r="G100" s="60">
        <f t="shared" si="34"/>
        <v>11.007537955196941</v>
      </c>
      <c r="H100" s="60">
        <f t="shared" si="34"/>
        <v>1.1944209684607077</v>
      </c>
      <c r="I100" s="61">
        <f t="shared" si="23"/>
        <v>32.07037330169711</v>
      </c>
      <c r="J100" s="62">
        <f t="shared" si="24"/>
        <v>5.663071013301626</v>
      </c>
      <c r="K100" s="64">
        <f t="shared" si="25"/>
        <v>0.14171032193215144</v>
      </c>
      <c r="M100" s="11" t="s">
        <v>20</v>
      </c>
      <c r="N100" s="2">
        <f t="shared" si="26"/>
        <v>0.29150477922778373</v>
      </c>
    </row>
    <row r="101" spans="1:14">
      <c r="A101" s="11" t="s">
        <v>21</v>
      </c>
      <c r="B101" s="60">
        <f t="shared" ref="B101:H101" si="35">B79*B$90</f>
        <v>0.51351111343275768</v>
      </c>
      <c r="C101" s="60">
        <f t="shared" si="35"/>
        <v>0</v>
      </c>
      <c r="D101" s="60">
        <f t="shared" si="35"/>
        <v>0</v>
      </c>
      <c r="E101" s="60">
        <f t="shared" si="35"/>
        <v>0</v>
      </c>
      <c r="F101" s="60">
        <f t="shared" si="35"/>
        <v>1.4712643678160924</v>
      </c>
      <c r="G101" s="60">
        <f t="shared" si="35"/>
        <v>2.1743284849771736</v>
      </c>
      <c r="H101" s="60">
        <f t="shared" si="35"/>
        <v>2.9362621247222602</v>
      </c>
      <c r="I101" s="61">
        <f t="shared" si="23"/>
        <v>7.0953660909482839</v>
      </c>
      <c r="J101" s="62">
        <f t="shared" si="24"/>
        <v>2.6637128394307603</v>
      </c>
      <c r="K101" s="64">
        <f t="shared" si="25"/>
        <v>6.8796771135907475</v>
      </c>
      <c r="M101" s="11" t="s">
        <v>21</v>
      </c>
      <c r="N101" s="2">
        <f t="shared" si="26"/>
        <v>0.66674833993543525</v>
      </c>
    </row>
    <row r="102" spans="1:14">
      <c r="A102" s="11" t="s">
        <v>22</v>
      </c>
      <c r="B102" s="60">
        <f t="shared" ref="B102:H102" si="36">B80*B$90</f>
        <v>7.2212500326481557</v>
      </c>
      <c r="C102" s="60">
        <f t="shared" si="36"/>
        <v>6.8576355866651557</v>
      </c>
      <c r="D102" s="60">
        <f t="shared" si="36"/>
        <v>8.1081081081081088</v>
      </c>
      <c r="E102" s="60">
        <f t="shared" si="36"/>
        <v>2.9866666666666659</v>
      </c>
      <c r="F102" s="60">
        <f t="shared" si="36"/>
        <v>0.16347381864623242</v>
      </c>
      <c r="G102" s="60">
        <f t="shared" si="36"/>
        <v>3.3973882577768344</v>
      </c>
      <c r="H102" s="60">
        <f t="shared" si="36"/>
        <v>0.65537501698804257</v>
      </c>
      <c r="I102" s="61">
        <f t="shared" si="23"/>
        <v>29.389897487499194</v>
      </c>
      <c r="J102" s="62">
        <f t="shared" si="24"/>
        <v>5.4212450126792087</v>
      </c>
      <c r="K102" s="64">
        <f t="shared" si="25"/>
        <v>1.8122090435812321E-2</v>
      </c>
      <c r="M102" s="11" t="s">
        <v>22</v>
      </c>
      <c r="N102" s="2">
        <f t="shared" si="26"/>
        <v>0.32175913508823639</v>
      </c>
    </row>
    <row r="103" spans="1:14">
      <c r="A103" s="11" t="s">
        <v>23</v>
      </c>
      <c r="B103" s="60">
        <f t="shared" ref="B103:H103" si="37">B81*B$90</f>
        <v>9.2752944863791864</v>
      </c>
      <c r="C103" s="60">
        <f t="shared" si="37"/>
        <v>7.0702628675771404</v>
      </c>
      <c r="D103" s="60">
        <f t="shared" si="37"/>
        <v>6.5675675675675693</v>
      </c>
      <c r="E103" s="60">
        <f t="shared" si="37"/>
        <v>2.9866666666666659</v>
      </c>
      <c r="F103" s="60">
        <f t="shared" si="37"/>
        <v>0</v>
      </c>
      <c r="G103" s="60">
        <f t="shared" si="37"/>
        <v>11.007537955196941</v>
      </c>
      <c r="H103" s="60">
        <f t="shared" si="37"/>
        <v>0.186417782609932</v>
      </c>
      <c r="I103" s="61">
        <f t="shared" si="23"/>
        <v>37.093747325997434</v>
      </c>
      <c r="J103" s="62">
        <f t="shared" si="24"/>
        <v>6.0904636380161925</v>
      </c>
      <c r="K103" s="64">
        <f t="shared" si="25"/>
        <v>0.646153824873125</v>
      </c>
      <c r="M103" s="11" t="s">
        <v>23</v>
      </c>
      <c r="N103" s="2">
        <f t="shared" si="26"/>
        <v>0.23803456292777214</v>
      </c>
    </row>
    <row r="104" spans="1:14">
      <c r="A104" s="11" t="s">
        <v>24</v>
      </c>
      <c r="B104" s="60">
        <f t="shared" ref="B104:H104" si="38">B82*B$90</f>
        <v>0</v>
      </c>
      <c r="C104" s="60">
        <f t="shared" si="38"/>
        <v>0.36519952828394325</v>
      </c>
      <c r="D104" s="60">
        <f t="shared" si="38"/>
        <v>0.32432432432432434</v>
      </c>
      <c r="E104" s="60">
        <f t="shared" si="38"/>
        <v>0</v>
      </c>
      <c r="F104" s="60">
        <f t="shared" si="38"/>
        <v>1.4712643678160924</v>
      </c>
      <c r="G104" s="60">
        <f t="shared" si="38"/>
        <v>0.13589553031107335</v>
      </c>
      <c r="H104" s="60">
        <f t="shared" si="38"/>
        <v>12.306486430108796</v>
      </c>
      <c r="I104" s="61">
        <f t="shared" si="23"/>
        <v>14.603170180844229</v>
      </c>
      <c r="J104" s="62">
        <f t="shared" si="24"/>
        <v>3.8214094495152215</v>
      </c>
      <c r="K104" s="64">
        <f t="shared" si="25"/>
        <v>2.1468615875566881</v>
      </c>
      <c r="M104" s="11" t="s">
        <v>24</v>
      </c>
      <c r="N104" s="2">
        <f t="shared" si="26"/>
        <v>0.52191128713802759</v>
      </c>
    </row>
    <row r="105" spans="1:14">
      <c r="A105" s="11" t="s">
        <v>25</v>
      </c>
      <c r="B105" s="60">
        <f t="shared" ref="B105:H105" si="39">B83*B$90</f>
        <v>8.7377125395042707</v>
      </c>
      <c r="C105" s="60">
        <f t="shared" si="39"/>
        <v>9.8749952447978249</v>
      </c>
      <c r="D105" s="60">
        <f t="shared" si="39"/>
        <v>9.8108108108108105</v>
      </c>
      <c r="E105" s="60">
        <f t="shared" si="39"/>
        <v>2.9866666666666659</v>
      </c>
      <c r="F105" s="60">
        <f t="shared" si="39"/>
        <v>0</v>
      </c>
      <c r="G105" s="60">
        <f t="shared" si="39"/>
        <v>4.8922390911986406</v>
      </c>
      <c r="H105" s="60">
        <f t="shared" si="39"/>
        <v>0.55069706288578568</v>
      </c>
      <c r="I105" s="61">
        <f t="shared" si="23"/>
        <v>36.853121415864003</v>
      </c>
      <c r="J105" s="62">
        <f t="shared" si="24"/>
        <v>6.0706771793486105</v>
      </c>
      <c r="K105" s="64">
        <f t="shared" si="25"/>
        <v>0.61473515607256801</v>
      </c>
      <c r="M105" s="11" t="s">
        <v>25</v>
      </c>
      <c r="N105" s="2">
        <f t="shared" si="26"/>
        <v>0.24051000626391628</v>
      </c>
    </row>
    <row r="106" spans="1:14">
      <c r="A106" s="11" t="s">
        <v>26</v>
      </c>
      <c r="B106" s="60">
        <f t="shared" ref="B106:H106" si="40">B84*B$90</f>
        <v>7.2212500326481557</v>
      </c>
      <c r="C106" s="60">
        <f t="shared" si="40"/>
        <v>6.8576355866651557</v>
      </c>
      <c r="D106" s="60">
        <f t="shared" si="40"/>
        <v>6.5675675675675693</v>
      </c>
      <c r="E106" s="60">
        <f t="shared" si="40"/>
        <v>2.9866666666666659</v>
      </c>
      <c r="F106" s="60">
        <f t="shared" si="40"/>
        <v>0</v>
      </c>
      <c r="G106" s="60">
        <f t="shared" si="40"/>
        <v>3.3973882577768344</v>
      </c>
      <c r="H106" s="60">
        <f t="shared" si="40"/>
        <v>0.89203821756705781</v>
      </c>
      <c r="I106" s="61">
        <f t="shared" si="23"/>
        <v>27.922546328891439</v>
      </c>
      <c r="J106" s="62">
        <f t="shared" si="24"/>
        <v>5.2841788698804883</v>
      </c>
      <c r="K106" s="64">
        <f t="shared" si="25"/>
        <v>5.991866344078426E-6</v>
      </c>
      <c r="M106" s="11" t="s">
        <v>26</v>
      </c>
      <c r="N106" s="2">
        <f t="shared" si="26"/>
        <v>0.33890719960561189</v>
      </c>
    </row>
    <row r="107" spans="1:14">
      <c r="K107" s="65">
        <f>SUM(K91:K106)</f>
        <v>29.299925648621535</v>
      </c>
    </row>
    <row r="108" spans="1:14">
      <c r="I108" s="63" t="s">
        <v>84</v>
      </c>
      <c r="J108" s="63">
        <f>SUM(J91:J106)/16</f>
        <v>5.286626698784656</v>
      </c>
    </row>
    <row r="109" spans="1:14">
      <c r="I109" s="66" t="s">
        <v>85</v>
      </c>
      <c r="J109" s="66">
        <f>SQRT(K107/16)</f>
        <v>1.3532351432913816</v>
      </c>
    </row>
    <row r="110" spans="1:14">
      <c r="I110" s="67" t="s">
        <v>87</v>
      </c>
      <c r="J110" s="67">
        <f>J108+2*J109</f>
        <v>7.9930969853674192</v>
      </c>
    </row>
    <row r="113" spans="1:4">
      <c r="A113" s="2" t="s">
        <v>89</v>
      </c>
      <c r="B113" s="2" t="s">
        <v>90</v>
      </c>
    </row>
    <row r="114" spans="1:4">
      <c r="A114" s="2" t="s">
        <v>21</v>
      </c>
      <c r="B114" s="2">
        <v>0.66674833993543525</v>
      </c>
      <c r="D114" s="2" t="s">
        <v>91</v>
      </c>
    </row>
    <row r="115" spans="1:4">
      <c r="A115" s="2" t="s">
        <v>12</v>
      </c>
      <c r="B115" s="2">
        <v>0.60243538797310725</v>
      </c>
    </row>
    <row r="116" spans="1:4">
      <c r="A116" s="2" t="s">
        <v>24</v>
      </c>
      <c r="B116" s="2">
        <v>0.52191128713802759</v>
      </c>
    </row>
    <row r="117" spans="1:4">
      <c r="A117" s="2" t="s">
        <v>17</v>
      </c>
      <c r="B117" s="2">
        <v>0.51364047277874347</v>
      </c>
    </row>
    <row r="118" spans="1:4">
      <c r="A118" s="2" t="s">
        <v>11</v>
      </c>
      <c r="B118" s="2">
        <v>0.47696583525935876</v>
      </c>
    </row>
    <row r="119" spans="1:4">
      <c r="A119" s="2" t="s">
        <v>13</v>
      </c>
      <c r="B119" s="2">
        <v>0.35999977045637332</v>
      </c>
    </row>
    <row r="120" spans="1:4">
      <c r="A120" s="2" t="s">
        <v>26</v>
      </c>
      <c r="B120" s="2">
        <v>0.33890719960561189</v>
      </c>
    </row>
    <row r="121" spans="1:4">
      <c r="A121" s="2" t="s">
        <v>22</v>
      </c>
      <c r="B121" s="2">
        <v>0.32175913508823639</v>
      </c>
    </row>
    <row r="122" spans="1:4">
      <c r="A122" s="2" t="s">
        <v>15</v>
      </c>
      <c r="B122" s="2">
        <v>0.30910193565825339</v>
      </c>
    </row>
    <row r="123" spans="1:4">
      <c r="A123" s="2" t="s">
        <v>20</v>
      </c>
      <c r="B123" s="2">
        <v>0.29150477922778373</v>
      </c>
    </row>
    <row r="124" spans="1:4">
      <c r="A124" s="2" t="s">
        <v>25</v>
      </c>
      <c r="B124" s="2">
        <v>0.24051000626391628</v>
      </c>
    </row>
    <row r="125" spans="1:4">
      <c r="A125" s="2" t="s">
        <v>23</v>
      </c>
      <c r="B125" s="2">
        <v>0.23803456292777214</v>
      </c>
    </row>
    <row r="126" spans="1:4">
      <c r="A126" s="2" t="s">
        <v>14</v>
      </c>
      <c r="B126" s="2">
        <v>0.19169252110057267</v>
      </c>
    </row>
    <row r="127" spans="1:4">
      <c r="A127" s="2" t="s">
        <v>18</v>
      </c>
      <c r="B127" s="2">
        <v>0.14117136355936399</v>
      </c>
    </row>
    <row r="128" spans="1:4">
      <c r="A128" s="2" t="s">
        <v>16</v>
      </c>
      <c r="B128" s="2">
        <v>0.12879639330440673</v>
      </c>
    </row>
    <row r="129" spans="1:2">
      <c r="A129" s="2" t="s">
        <v>19</v>
      </c>
      <c r="B129" s="2">
        <v>7.443631760656455E-2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121"/>
  <sheetViews>
    <sheetView topLeftCell="A17" zoomScale="85" zoomScaleNormal="85" workbookViewId="0">
      <selection activeCell="I22" sqref="I22"/>
    </sheetView>
  </sheetViews>
  <sheetFormatPr defaultColWidth="8.88671875" defaultRowHeight="14.4"/>
  <cols>
    <col min="1" max="1" width="19.33203125" style="2" customWidth="1"/>
    <col min="2" max="2" width="14.6640625" style="2" customWidth="1"/>
    <col min="3" max="3" width="14.88671875" style="2" customWidth="1"/>
    <col min="4" max="4" width="14.33203125" style="2" bestFit="1" customWidth="1"/>
    <col min="5" max="5" width="16" style="2" customWidth="1"/>
    <col min="6" max="6" width="16.77734375" style="2" customWidth="1"/>
    <col min="7" max="7" width="18.44140625" style="2" customWidth="1"/>
    <col min="8" max="8" width="25.6640625" style="2" customWidth="1"/>
    <col min="9" max="9" width="19.5546875" style="2" customWidth="1"/>
    <col min="10" max="10" width="24" style="2" customWidth="1"/>
    <col min="11" max="11" width="16.5546875" style="2" customWidth="1"/>
    <col min="12" max="12" width="12.44140625" style="2" customWidth="1"/>
    <col min="13" max="13" width="8.88671875" style="2"/>
    <col min="14" max="15" width="10.5546875" style="2" customWidth="1"/>
    <col min="16" max="16" width="8.88671875" style="2"/>
    <col min="17" max="17" width="18.109375" style="2" customWidth="1"/>
    <col min="18" max="18" width="14.6640625" style="2" customWidth="1"/>
    <col min="19" max="19" width="11.109375" style="2" customWidth="1"/>
    <col min="20" max="20" width="17" style="2" customWidth="1"/>
    <col min="21" max="21" width="18.44140625" style="2" customWidth="1"/>
    <col min="22" max="22" width="11.44140625" style="2" customWidth="1"/>
    <col min="23" max="23" width="19.5546875" style="2" customWidth="1"/>
    <col min="24" max="24" width="8.88671875" style="2"/>
    <col min="25" max="25" width="16.5546875" style="2" customWidth="1"/>
    <col min="26" max="26" width="12.44140625" style="2" customWidth="1"/>
    <col min="27" max="27" width="8.88671875" style="2"/>
    <col min="28" max="28" width="10.5546875" style="2" customWidth="1"/>
    <col min="29" max="29" width="8.88671875" style="2"/>
    <col min="30" max="30" width="18.109375" style="2" customWidth="1"/>
    <col min="31" max="31" width="14.6640625" style="2" customWidth="1"/>
    <col min="32" max="33" width="11.109375" style="2" customWidth="1"/>
    <col min="34" max="34" width="8.88671875" style="2"/>
    <col min="35" max="35" width="11.44140625" style="2" customWidth="1"/>
    <col min="36" max="36" width="15.5546875" style="2" customWidth="1"/>
    <col min="37" max="37" width="17.5546875" style="2" customWidth="1"/>
    <col min="38" max="38" width="16.5546875" style="2" customWidth="1"/>
    <col min="39" max="40" width="8.88671875" style="2"/>
    <col min="41" max="41" width="10.5546875" style="2" customWidth="1"/>
    <col min="42" max="16384" width="8.88671875" style="2"/>
  </cols>
  <sheetData>
    <row r="1" spans="1:44" ht="21">
      <c r="A1" s="14" t="s">
        <v>29</v>
      </c>
      <c r="B1" s="15"/>
      <c r="C1" s="15"/>
      <c r="D1" s="15"/>
      <c r="E1" s="15"/>
    </row>
    <row r="2" spans="1:44" ht="15.6">
      <c r="A2" s="16" t="s">
        <v>71</v>
      </c>
      <c r="B2" s="17"/>
      <c r="C2" s="17"/>
      <c r="D2" s="17"/>
      <c r="E2" s="17"/>
      <c r="F2" s="18"/>
      <c r="G2" s="18"/>
    </row>
    <row r="4" spans="1:44">
      <c r="A4" s="19" t="s">
        <v>36</v>
      </c>
    </row>
    <row r="5" spans="1:44">
      <c r="A5" s="4" t="s">
        <v>30</v>
      </c>
    </row>
    <row r="6" spans="1:44">
      <c r="A6" s="32" t="s">
        <v>63</v>
      </c>
    </row>
    <row r="7" spans="1:44">
      <c r="A7" s="4" t="s">
        <v>64</v>
      </c>
    </row>
    <row r="8" spans="1:44">
      <c r="A8" s="4"/>
    </row>
    <row r="9" spans="1:44">
      <c r="A9" s="20" t="s">
        <v>31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44">
      <c r="A10" s="20" t="s">
        <v>32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44">
      <c r="A11" s="20" t="s">
        <v>34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</row>
    <row r="12" spans="1:44" ht="17.399999999999999">
      <c r="A12" s="20" t="s">
        <v>56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AK12" s="112" t="s">
        <v>130</v>
      </c>
      <c r="AL12" s="112"/>
      <c r="AM12" s="112"/>
      <c r="AN12" s="112"/>
      <c r="AO12" s="112"/>
      <c r="AP12" s="112"/>
      <c r="AQ12" s="112"/>
      <c r="AR12" s="68"/>
    </row>
    <row r="13" spans="1:44" ht="15.6" customHeight="1">
      <c r="A13" s="4"/>
      <c r="AK13" s="113" t="s">
        <v>92</v>
      </c>
      <c r="AL13" s="115" t="s">
        <v>96</v>
      </c>
      <c r="AM13" s="116"/>
      <c r="AN13" s="116" t="s">
        <v>131</v>
      </c>
      <c r="AO13" s="116"/>
      <c r="AP13" s="95"/>
      <c r="AQ13" s="96"/>
      <c r="AR13" s="4"/>
    </row>
    <row r="14" spans="1:44" ht="30.6">
      <c r="A14" s="4" t="s">
        <v>33</v>
      </c>
      <c r="T14" s="112" t="s">
        <v>130</v>
      </c>
      <c r="U14" s="112"/>
      <c r="V14" s="112"/>
      <c r="W14" s="112"/>
      <c r="X14" s="112"/>
      <c r="Y14" s="112"/>
      <c r="Z14" s="112"/>
      <c r="AA14" s="68"/>
      <c r="AK14" s="114"/>
      <c r="AL14" s="70" t="s">
        <v>134</v>
      </c>
      <c r="AM14" s="71" t="s">
        <v>135</v>
      </c>
      <c r="AN14" s="71" t="s">
        <v>134</v>
      </c>
      <c r="AO14" s="71" t="s">
        <v>135</v>
      </c>
      <c r="AP14" s="95" t="s">
        <v>132</v>
      </c>
      <c r="AQ14" s="96" t="s">
        <v>133</v>
      </c>
      <c r="AR14" s="4"/>
    </row>
    <row r="15" spans="1:44" ht="15.6" customHeight="1">
      <c r="A15" s="5" t="s">
        <v>37</v>
      </c>
      <c r="B15" s="6"/>
      <c r="C15" s="6"/>
      <c r="D15" s="6"/>
      <c r="E15" s="6"/>
      <c r="F15" s="6"/>
      <c r="G15" s="6"/>
      <c r="H15" s="6"/>
      <c r="I15" s="6"/>
      <c r="K15" s="56" t="s">
        <v>70</v>
      </c>
      <c r="T15" s="97" t="s">
        <v>92</v>
      </c>
      <c r="U15" s="115" t="s">
        <v>96</v>
      </c>
      <c r="V15" s="116"/>
      <c r="W15" s="116" t="s">
        <v>131</v>
      </c>
      <c r="X15" s="116"/>
      <c r="Y15" s="95"/>
      <c r="Z15" s="96"/>
      <c r="AA15" s="4"/>
      <c r="AC15" s="3" t="s">
        <v>154</v>
      </c>
      <c r="AK15" s="86" t="s">
        <v>144</v>
      </c>
      <c r="AL15" s="87">
        <v>4.0443635490093603</v>
      </c>
      <c r="AM15" s="75">
        <v>3</v>
      </c>
      <c r="AN15" s="88">
        <v>0.23890911274765969</v>
      </c>
      <c r="AO15" s="75">
        <v>12</v>
      </c>
      <c r="AP15" s="88">
        <v>16.928460796223764</v>
      </c>
      <c r="AQ15" s="76">
        <v>1.3070672204496512E-4</v>
      </c>
      <c r="AR15" s="4"/>
    </row>
    <row r="16" spans="1:44" ht="46.8" customHeight="1">
      <c r="A16" s="21"/>
      <c r="N16" s="3" t="s">
        <v>153</v>
      </c>
      <c r="T16" s="98" t="s">
        <v>136</v>
      </c>
      <c r="U16" s="70" t="s">
        <v>134</v>
      </c>
      <c r="V16" s="71" t="s">
        <v>135</v>
      </c>
      <c r="W16" s="71" t="s">
        <v>137</v>
      </c>
      <c r="X16" s="71" t="s">
        <v>138</v>
      </c>
      <c r="Y16" s="95" t="s">
        <v>132</v>
      </c>
      <c r="Z16" s="96" t="s">
        <v>133</v>
      </c>
      <c r="AA16" s="4"/>
      <c r="AE16" s="112" t="s">
        <v>93</v>
      </c>
      <c r="AF16" s="112"/>
      <c r="AG16" s="112"/>
      <c r="AH16" s="112"/>
      <c r="AI16" s="68"/>
      <c r="AK16" s="89" t="s">
        <v>145</v>
      </c>
      <c r="AL16" s="90">
        <v>4.174072003599961</v>
      </c>
      <c r="AM16" s="79">
        <v>3</v>
      </c>
      <c r="AN16" s="91">
        <v>0.20648199910000967</v>
      </c>
      <c r="AO16" s="79">
        <v>12</v>
      </c>
      <c r="AP16" s="91">
        <v>20.215185932882445</v>
      </c>
      <c r="AQ16" s="80">
        <v>5.5195812160442051E-5</v>
      </c>
      <c r="AR16" s="4"/>
    </row>
    <row r="17" spans="1:70" ht="60" customHeight="1">
      <c r="A17" s="3" t="s">
        <v>143</v>
      </c>
      <c r="B17"/>
      <c r="C17"/>
      <c r="D17"/>
      <c r="E17"/>
      <c r="F17" s="112" t="s">
        <v>130</v>
      </c>
      <c r="G17" s="112"/>
      <c r="H17" s="112"/>
      <c r="I17" s="112"/>
      <c r="J17" s="112"/>
      <c r="K17" s="112"/>
      <c r="L17" s="112"/>
      <c r="M17" s="68"/>
      <c r="N17"/>
      <c r="O17"/>
      <c r="P17"/>
      <c r="Q17"/>
      <c r="R17"/>
      <c r="S17"/>
      <c r="T17" s="86" t="s">
        <v>145</v>
      </c>
      <c r="U17" s="87">
        <v>5.3948086302622489</v>
      </c>
      <c r="V17" s="75">
        <v>2</v>
      </c>
      <c r="W17" s="88">
        <v>0.32387559534426941</v>
      </c>
      <c r="X17" s="75">
        <v>13</v>
      </c>
      <c r="Y17" s="88">
        <v>16.657039640568595</v>
      </c>
      <c r="Z17" s="76">
        <v>2.5911769047928487E-4</v>
      </c>
      <c r="AA17" s="68"/>
      <c r="AB17"/>
      <c r="AC17"/>
      <c r="AD17"/>
      <c r="AE17" s="69" t="s">
        <v>94</v>
      </c>
      <c r="AF17" s="70" t="s">
        <v>95</v>
      </c>
      <c r="AG17" s="71" t="s">
        <v>96</v>
      </c>
      <c r="AH17" s="72" t="s">
        <v>97</v>
      </c>
      <c r="AI17" s="68"/>
      <c r="AJ17"/>
      <c r="AK17" s="89" t="s">
        <v>146</v>
      </c>
      <c r="AL17" s="90">
        <v>3.5561628601670967</v>
      </c>
      <c r="AM17" s="79">
        <v>3</v>
      </c>
      <c r="AN17" s="91">
        <v>0.36095928495822555</v>
      </c>
      <c r="AO17" s="79">
        <v>12</v>
      </c>
      <c r="AP17" s="91">
        <v>9.8519777946109848</v>
      </c>
      <c r="AQ17" s="80">
        <v>1.4746010041854938E-3</v>
      </c>
      <c r="AR17" s="68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</row>
    <row r="18" spans="1:70" ht="15.6" customHeight="1">
      <c r="A18"/>
      <c r="B18"/>
      <c r="C18"/>
      <c r="D18"/>
      <c r="E18"/>
      <c r="F18" s="97"/>
      <c r="G18" s="115" t="s">
        <v>96</v>
      </c>
      <c r="H18" s="116"/>
      <c r="I18" s="116" t="s">
        <v>131</v>
      </c>
      <c r="J18" s="116"/>
      <c r="K18" s="95"/>
      <c r="L18" s="96"/>
      <c r="M18" s="68"/>
      <c r="N18"/>
      <c r="O18"/>
      <c r="P18"/>
      <c r="Q18"/>
      <c r="R18"/>
      <c r="S18"/>
      <c r="T18" s="89" t="s">
        <v>152</v>
      </c>
      <c r="U18" s="90">
        <v>5.3127494595710711</v>
      </c>
      <c r="V18" s="79">
        <v>2</v>
      </c>
      <c r="W18" s="91">
        <v>0.3365000831429128</v>
      </c>
      <c r="X18" s="79">
        <v>13</v>
      </c>
      <c r="Y18" s="91">
        <v>15.78825600858686</v>
      </c>
      <c r="Z18" s="80">
        <v>3.3223260331487816E-4</v>
      </c>
      <c r="AA18" s="68"/>
      <c r="AB18"/>
      <c r="AC18"/>
      <c r="AD18"/>
      <c r="AE18" s="73" t="s">
        <v>98</v>
      </c>
      <c r="AF18" s="74" t="s">
        <v>114</v>
      </c>
      <c r="AG18" s="75">
        <v>1</v>
      </c>
      <c r="AH18" s="76">
        <v>1.905824726659088</v>
      </c>
      <c r="AI18" s="68"/>
      <c r="AJ18"/>
      <c r="AK18" s="89" t="s">
        <v>147</v>
      </c>
      <c r="AL18" s="90">
        <v>2.8368556484405416</v>
      </c>
      <c r="AM18" s="79">
        <v>3</v>
      </c>
      <c r="AN18" s="91">
        <v>0.54078608788986493</v>
      </c>
      <c r="AO18" s="79">
        <v>12</v>
      </c>
      <c r="AP18" s="91">
        <v>5.2457999788971792</v>
      </c>
      <c r="AQ18" s="80">
        <v>1.5239090950920806E-2</v>
      </c>
      <c r="AR18" s="6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</row>
    <row r="19" spans="1:70" ht="46.8" customHeight="1">
      <c r="A19" s="112" t="s">
        <v>93</v>
      </c>
      <c r="B19" s="112"/>
      <c r="C19" s="112"/>
      <c r="D19" s="112"/>
      <c r="E19" s="68"/>
      <c r="F19" s="98" t="s">
        <v>136</v>
      </c>
      <c r="G19" s="70" t="s">
        <v>134</v>
      </c>
      <c r="H19" s="71" t="s">
        <v>135</v>
      </c>
      <c r="I19" s="71" t="s">
        <v>137</v>
      </c>
      <c r="J19" s="71" t="s">
        <v>138</v>
      </c>
      <c r="K19" s="95" t="s">
        <v>132</v>
      </c>
      <c r="L19" s="96" t="s">
        <v>133</v>
      </c>
      <c r="M19" s="85" t="s">
        <v>157</v>
      </c>
      <c r="N19"/>
      <c r="O19" s="112" t="s">
        <v>93</v>
      </c>
      <c r="P19" s="112"/>
      <c r="Q19" s="112"/>
      <c r="R19" s="112"/>
      <c r="S19" s="68"/>
      <c r="T19" s="89" t="s">
        <v>148</v>
      </c>
      <c r="U19" s="90">
        <v>4.8607314668575858</v>
      </c>
      <c r="V19" s="79">
        <v>2</v>
      </c>
      <c r="W19" s="91">
        <v>0.40604131279114064</v>
      </c>
      <c r="X19" s="79">
        <v>13</v>
      </c>
      <c r="Y19" s="91">
        <v>11.971026872720824</v>
      </c>
      <c r="Z19" s="80">
        <v>1.1265359544962493E-3</v>
      </c>
      <c r="AA19" s="68"/>
      <c r="AB19"/>
      <c r="AC19"/>
      <c r="AD19"/>
      <c r="AE19" s="77" t="s">
        <v>109</v>
      </c>
      <c r="AF19" s="78" t="s">
        <v>125</v>
      </c>
      <c r="AG19" s="79">
        <v>1</v>
      </c>
      <c r="AH19" s="80">
        <v>1.9058247266590882</v>
      </c>
      <c r="AI19" s="68"/>
      <c r="AJ19"/>
      <c r="AK19" s="89" t="s">
        <v>148</v>
      </c>
      <c r="AL19" s="90">
        <v>3.3949002852279855</v>
      </c>
      <c r="AM19" s="79">
        <v>3</v>
      </c>
      <c r="AN19" s="91">
        <v>0.40127492869300357</v>
      </c>
      <c r="AO19" s="79">
        <v>12</v>
      </c>
      <c r="AP19" s="91">
        <v>8.4602850626266335</v>
      </c>
      <c r="AQ19" s="80">
        <v>2.7315592534042175E-3</v>
      </c>
      <c r="AR19" s="68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</row>
    <row r="20" spans="1:70" ht="30" customHeight="1">
      <c r="A20" s="69" t="s">
        <v>94</v>
      </c>
      <c r="B20" s="70" t="s">
        <v>95</v>
      </c>
      <c r="C20" s="71" t="s">
        <v>96</v>
      </c>
      <c r="D20" s="72" t="s">
        <v>97</v>
      </c>
      <c r="E20" s="68"/>
      <c r="F20" s="86" t="s">
        <v>152</v>
      </c>
      <c r="G20" s="87">
        <v>11.722959761736472</v>
      </c>
      <c r="H20" s="75">
        <v>1</v>
      </c>
      <c r="I20" s="88">
        <v>0.23407430273310975</v>
      </c>
      <c r="J20" s="75">
        <v>14</v>
      </c>
      <c r="K20" s="88">
        <v>50.082215881266244</v>
      </c>
      <c r="L20" s="76">
        <v>5.534389784035185E-6</v>
      </c>
      <c r="M20" s="118" t="str">
        <f t="shared" ref="M20:M29" si="0">IF(L20&lt;0.05, "Istotna", "Nieistotna")</f>
        <v>Istotna</v>
      </c>
      <c r="N20"/>
      <c r="O20" s="69" t="s">
        <v>94</v>
      </c>
      <c r="P20" s="70" t="s">
        <v>95</v>
      </c>
      <c r="Q20" s="71" t="s">
        <v>96</v>
      </c>
      <c r="R20" s="72" t="s">
        <v>97</v>
      </c>
      <c r="S20" s="68"/>
      <c r="T20" s="89" t="s">
        <v>147</v>
      </c>
      <c r="U20" s="90">
        <v>4.3561992081925149</v>
      </c>
      <c r="V20" s="79">
        <v>2</v>
      </c>
      <c r="W20" s="91">
        <v>0.48366166027807489</v>
      </c>
      <c r="X20" s="79">
        <v>13</v>
      </c>
      <c r="Y20" s="91">
        <v>9.0067077173079539</v>
      </c>
      <c r="Z20" s="80">
        <v>3.5120396588624934E-3</v>
      </c>
      <c r="AA20" s="68"/>
      <c r="AB20"/>
      <c r="AC20"/>
      <c r="AD20"/>
      <c r="AE20" s="77" t="s">
        <v>99</v>
      </c>
      <c r="AF20" s="78" t="s">
        <v>115</v>
      </c>
      <c r="AG20" s="79">
        <v>2</v>
      </c>
      <c r="AH20" s="80">
        <v>1.190577104200125</v>
      </c>
      <c r="AI20" s="68"/>
      <c r="AJ20"/>
      <c r="AK20" s="89" t="s">
        <v>149</v>
      </c>
      <c r="AL20" s="90">
        <v>3.8897134120114933</v>
      </c>
      <c r="AM20" s="79">
        <v>3</v>
      </c>
      <c r="AN20" s="91">
        <v>0.277571646997127</v>
      </c>
      <c r="AO20" s="79">
        <v>12</v>
      </c>
      <c r="AP20" s="91">
        <v>14.013367193990652</v>
      </c>
      <c r="AQ20" s="80">
        <v>3.163278251453857E-4</v>
      </c>
      <c r="AR20" s="68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</row>
    <row r="21" spans="1:70" ht="45" customHeight="1">
      <c r="A21" s="73" t="s">
        <v>98</v>
      </c>
      <c r="B21" s="74" t="s">
        <v>114</v>
      </c>
      <c r="C21" s="75">
        <v>1</v>
      </c>
      <c r="D21" s="76">
        <v>2.5563263865972039</v>
      </c>
      <c r="E21" s="68"/>
      <c r="F21" s="89" t="s">
        <v>148</v>
      </c>
      <c r="G21" s="90">
        <v>10.416845465607627</v>
      </c>
      <c r="H21" s="79">
        <v>1</v>
      </c>
      <c r="I21" s="91">
        <v>0.32736818102802662</v>
      </c>
      <c r="J21" s="79">
        <v>14</v>
      </c>
      <c r="K21" s="91">
        <v>31.819969286250888</v>
      </c>
      <c r="L21" s="80">
        <v>6.0886423837595269E-5</v>
      </c>
      <c r="M21" s="118" t="str">
        <f t="shared" si="0"/>
        <v>Istotna</v>
      </c>
      <c r="N21"/>
      <c r="O21" s="73" t="s">
        <v>98</v>
      </c>
      <c r="P21" s="74" t="s">
        <v>114</v>
      </c>
      <c r="Q21" s="75">
        <v>1</v>
      </c>
      <c r="R21" s="76">
        <v>2.5910852478439201</v>
      </c>
      <c r="S21" s="68"/>
      <c r="T21" s="89" t="s">
        <v>149</v>
      </c>
      <c r="U21" s="90">
        <v>4.3193819658788328</v>
      </c>
      <c r="V21" s="79">
        <v>2</v>
      </c>
      <c r="W21" s="91">
        <v>0.48932585140325674</v>
      </c>
      <c r="X21" s="79">
        <v>13</v>
      </c>
      <c r="Y21" s="91">
        <v>8.8272098306108102</v>
      </c>
      <c r="Z21" s="80">
        <v>3.7881454765035165E-3</v>
      </c>
      <c r="AA21" s="68"/>
      <c r="AB21"/>
      <c r="AC21"/>
      <c r="AD21"/>
      <c r="AE21" s="77" t="s">
        <v>107</v>
      </c>
      <c r="AF21" s="78" t="s">
        <v>123</v>
      </c>
      <c r="AG21" s="79">
        <v>2</v>
      </c>
      <c r="AH21" s="80">
        <v>1.190577104200125</v>
      </c>
      <c r="AI21" s="68"/>
      <c r="AJ21"/>
      <c r="AK21" s="89" t="s">
        <v>150</v>
      </c>
      <c r="AL21" s="90">
        <v>3.4514568483671471</v>
      </c>
      <c r="AM21" s="79">
        <v>3</v>
      </c>
      <c r="AN21" s="91">
        <v>0.38713578790821285</v>
      </c>
      <c r="AO21" s="79">
        <v>12</v>
      </c>
      <c r="AP21" s="91">
        <v>8.9153649860587496</v>
      </c>
      <c r="AQ21" s="80">
        <v>2.2173705579344436E-3</v>
      </c>
      <c r="AR21" s="68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</row>
    <row r="22" spans="1:70" ht="45" customHeight="1">
      <c r="A22" s="77" t="s">
        <v>102</v>
      </c>
      <c r="B22" s="78" t="s">
        <v>118</v>
      </c>
      <c r="C22" s="79">
        <v>1</v>
      </c>
      <c r="D22" s="80">
        <v>0.7976879372816772</v>
      </c>
      <c r="E22" s="68"/>
      <c r="F22" s="89" t="s">
        <v>147</v>
      </c>
      <c r="G22" s="90">
        <v>10.240861076951139</v>
      </c>
      <c r="H22" s="79">
        <v>1</v>
      </c>
      <c r="I22" s="91">
        <v>0.33993849450349028</v>
      </c>
      <c r="J22" s="79">
        <v>14</v>
      </c>
      <c r="K22" s="91">
        <v>30.12562931982389</v>
      </c>
      <c r="L22" s="80">
        <v>7.983012899150411E-5</v>
      </c>
      <c r="M22" s="118" t="str">
        <f t="shared" si="0"/>
        <v>Istotna</v>
      </c>
      <c r="N22"/>
      <c r="O22" s="77" t="s">
        <v>102</v>
      </c>
      <c r="P22" s="78" t="s">
        <v>118</v>
      </c>
      <c r="Q22" s="79">
        <v>1</v>
      </c>
      <c r="R22" s="80">
        <v>0.75200301352604937</v>
      </c>
      <c r="S22" s="68"/>
      <c r="T22" s="89" t="s">
        <v>151</v>
      </c>
      <c r="U22" s="90">
        <v>4.0748045993124826</v>
      </c>
      <c r="V22" s="79">
        <v>2</v>
      </c>
      <c r="W22" s="91">
        <v>0.52695313856731041</v>
      </c>
      <c r="X22" s="79">
        <v>13</v>
      </c>
      <c r="Y22" s="91">
        <v>7.7327646446724545</v>
      </c>
      <c r="Z22" s="80">
        <v>6.1313566240501407E-3</v>
      </c>
      <c r="AA22" s="68"/>
      <c r="AB22"/>
      <c r="AC22"/>
      <c r="AD22"/>
      <c r="AE22" s="77" t="s">
        <v>100</v>
      </c>
      <c r="AF22" s="78" t="s">
        <v>116</v>
      </c>
      <c r="AG22" s="79">
        <v>3</v>
      </c>
      <c r="AH22" s="80">
        <v>1.4591745623137187</v>
      </c>
      <c r="AI22" s="68"/>
      <c r="AJ22"/>
      <c r="AK22" s="89" t="s">
        <v>151</v>
      </c>
      <c r="AL22" s="90">
        <v>3.4387873490549534</v>
      </c>
      <c r="AM22" s="79">
        <v>3</v>
      </c>
      <c r="AN22" s="91">
        <v>0.39030316273626164</v>
      </c>
      <c r="AO22" s="79">
        <v>12</v>
      </c>
      <c r="AP22" s="91">
        <v>8.8105546594779565</v>
      </c>
      <c r="AQ22" s="80">
        <v>2.3250086697995634E-3</v>
      </c>
      <c r="AR22" s="68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</row>
    <row r="23" spans="1:70" ht="30" customHeight="1">
      <c r="A23" s="77" t="s">
        <v>103</v>
      </c>
      <c r="B23" s="78" t="s">
        <v>119</v>
      </c>
      <c r="C23" s="79">
        <v>1</v>
      </c>
      <c r="D23" s="80">
        <v>1.0652406082387273</v>
      </c>
      <c r="E23" s="68"/>
      <c r="F23" s="89" t="s">
        <v>144</v>
      </c>
      <c r="G23" s="90">
        <v>10.021091691398718</v>
      </c>
      <c r="H23" s="79">
        <v>1</v>
      </c>
      <c r="I23" s="91">
        <v>0.35563630775723415</v>
      </c>
      <c r="J23" s="79">
        <v>14</v>
      </c>
      <c r="K23" s="91">
        <v>28.177920737607462</v>
      </c>
      <c r="L23" s="80">
        <v>1.104950934351784E-4</v>
      </c>
      <c r="M23" s="118" t="str">
        <f t="shared" si="0"/>
        <v>Istotna</v>
      </c>
      <c r="N23"/>
      <c r="O23" s="77" t="s">
        <v>103</v>
      </c>
      <c r="P23" s="78" t="s">
        <v>119</v>
      </c>
      <c r="Q23" s="79">
        <v>1</v>
      </c>
      <c r="R23" s="80">
        <v>1.3315119181044273</v>
      </c>
      <c r="S23" s="68"/>
      <c r="T23" s="89" t="s">
        <v>150</v>
      </c>
      <c r="U23" s="90">
        <v>3.9736390218923794</v>
      </c>
      <c r="V23" s="79">
        <v>2</v>
      </c>
      <c r="W23" s="91">
        <v>0.5425170735550181</v>
      </c>
      <c r="X23" s="79">
        <v>13</v>
      </c>
      <c r="Y23" s="91">
        <v>7.3244497096724128</v>
      </c>
      <c r="Z23" s="80">
        <v>7.4084230422612569E-3</v>
      </c>
      <c r="AA23" s="68"/>
      <c r="AB23"/>
      <c r="AC23"/>
      <c r="AD23"/>
      <c r="AE23" s="77" t="s">
        <v>101</v>
      </c>
      <c r="AF23" s="78" t="s">
        <v>117</v>
      </c>
      <c r="AG23" s="79">
        <v>3</v>
      </c>
      <c r="AH23" s="80">
        <v>1.7410540401770653</v>
      </c>
      <c r="AI23" s="68"/>
      <c r="AJ23"/>
      <c r="AK23" s="92" t="s">
        <v>152</v>
      </c>
      <c r="AL23" s="93">
        <v>3.1845426517279591</v>
      </c>
      <c r="AM23" s="83">
        <v>3</v>
      </c>
      <c r="AN23" s="94">
        <v>0.45386433706801094</v>
      </c>
      <c r="AO23" s="83">
        <v>12</v>
      </c>
      <c r="AP23" s="94">
        <v>7.0165077791753436</v>
      </c>
      <c r="AQ23" s="84">
        <v>5.57402559794422E-3</v>
      </c>
      <c r="AR23" s="68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</row>
    <row r="24" spans="1:70" ht="30" customHeight="1">
      <c r="A24" s="77" t="s">
        <v>104</v>
      </c>
      <c r="B24" s="78" t="s">
        <v>120</v>
      </c>
      <c r="C24" s="79">
        <v>1</v>
      </c>
      <c r="D24" s="80">
        <v>1.868181255785027</v>
      </c>
      <c r="E24" s="68"/>
      <c r="F24" s="89" t="s">
        <v>149</v>
      </c>
      <c r="G24" s="90">
        <v>9.8556829856832859</v>
      </c>
      <c r="H24" s="79">
        <v>1</v>
      </c>
      <c r="I24" s="91">
        <v>0.36745121530833696</v>
      </c>
      <c r="J24" s="79">
        <v>14</v>
      </c>
      <c r="K24" s="91">
        <v>26.821745513654513</v>
      </c>
      <c r="L24" s="80">
        <v>1.3986538504468901E-4</v>
      </c>
      <c r="M24" s="118" t="str">
        <f t="shared" si="0"/>
        <v>Istotna</v>
      </c>
      <c r="N24"/>
      <c r="O24" s="77" t="s">
        <v>104</v>
      </c>
      <c r="P24" s="78" t="s">
        <v>120</v>
      </c>
      <c r="Q24" s="79">
        <v>1</v>
      </c>
      <c r="R24" s="80">
        <v>1.8198916579546069</v>
      </c>
      <c r="S24" s="68"/>
      <c r="T24" s="89" t="s">
        <v>144</v>
      </c>
      <c r="U24" s="90">
        <v>3.9493644348649588</v>
      </c>
      <c r="V24" s="79">
        <v>2</v>
      </c>
      <c r="W24" s="91">
        <v>0.54625162540539063</v>
      </c>
      <c r="X24" s="79">
        <v>13</v>
      </c>
      <c r="Y24" s="91">
        <v>7.2299362623113668</v>
      </c>
      <c r="Z24" s="80">
        <v>7.746248601669733E-3</v>
      </c>
      <c r="AA24" s="68"/>
      <c r="AB24"/>
      <c r="AC24"/>
      <c r="AD24"/>
      <c r="AE24" s="77" t="s">
        <v>111</v>
      </c>
      <c r="AF24" s="78" t="s">
        <v>127</v>
      </c>
      <c r="AG24" s="79">
        <v>3</v>
      </c>
      <c r="AH24" s="80">
        <v>1.9586780618062005</v>
      </c>
      <c r="AI24" s="68"/>
      <c r="AJ24"/>
      <c r="AK24" s="109" t="s">
        <v>139</v>
      </c>
      <c r="AL24" s="110">
        <f>SUM(AL15:AL23)</f>
        <v>31.970854607606498</v>
      </c>
      <c r="AM24" s="109" t="s">
        <v>140</v>
      </c>
      <c r="AN24" s="110">
        <f>SUM(AN15:AN23)</f>
        <v>3.2572863480983756</v>
      </c>
      <c r="AO24" s="109"/>
      <c r="AP24" s="109"/>
      <c r="AQ24" s="109"/>
      <c r="AR24" s="68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</row>
    <row r="25" spans="1:70" ht="45" customHeight="1">
      <c r="A25" s="77" t="s">
        <v>105</v>
      </c>
      <c r="B25" s="78" t="s">
        <v>121</v>
      </c>
      <c r="C25" s="79">
        <v>1</v>
      </c>
      <c r="D25" s="80">
        <v>2.1676036233246365</v>
      </c>
      <c r="E25" s="68"/>
      <c r="F25" s="89" t="s">
        <v>146</v>
      </c>
      <c r="G25" s="90">
        <v>6.5558585799672509</v>
      </c>
      <c r="H25" s="79">
        <v>1</v>
      </c>
      <c r="I25" s="91">
        <v>0.60315295857376761</v>
      </c>
      <c r="J25" s="79">
        <v>14</v>
      </c>
      <c r="K25" s="91">
        <v>10.869313474760064</v>
      </c>
      <c r="L25" s="80">
        <v>5.295221443481061E-3</v>
      </c>
      <c r="M25" s="118" t="str">
        <f t="shared" si="0"/>
        <v>Istotna</v>
      </c>
      <c r="N25"/>
      <c r="O25" s="77" t="s">
        <v>105</v>
      </c>
      <c r="P25" s="78" t="s">
        <v>121</v>
      </c>
      <c r="Q25" s="79">
        <v>1</v>
      </c>
      <c r="R25" s="80">
        <v>1.9395450414408655</v>
      </c>
      <c r="S25" s="68"/>
      <c r="T25" s="99" t="s">
        <v>146</v>
      </c>
      <c r="U25" s="100">
        <v>2.1562057157183903</v>
      </c>
      <c r="V25" s="101">
        <v>2</v>
      </c>
      <c r="W25" s="102">
        <v>0.82212219758178584</v>
      </c>
      <c r="X25" s="101">
        <v>13</v>
      </c>
      <c r="Y25" s="102">
        <v>2.6227314164010127</v>
      </c>
      <c r="Z25" s="103">
        <v>0.11043965471010091</v>
      </c>
      <c r="AA25" s="68"/>
      <c r="AB25"/>
      <c r="AC25"/>
      <c r="AD25"/>
      <c r="AE25" s="77" t="s">
        <v>102</v>
      </c>
      <c r="AF25" s="78" t="s">
        <v>118</v>
      </c>
      <c r="AG25" s="79">
        <v>4</v>
      </c>
      <c r="AH25" s="80">
        <v>0.76911895176132938</v>
      </c>
      <c r="AI25" s="68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</row>
    <row r="26" spans="1:70" ht="30" customHeight="1">
      <c r="A26" s="77" t="s">
        <v>106</v>
      </c>
      <c r="B26" s="78" t="s">
        <v>122</v>
      </c>
      <c r="C26" s="79">
        <v>1</v>
      </c>
      <c r="D26" s="80">
        <v>1.6151351459112866</v>
      </c>
      <c r="E26" s="68"/>
      <c r="F26" s="89" t="s">
        <v>150</v>
      </c>
      <c r="G26" s="90">
        <v>2.4431298219696727</v>
      </c>
      <c r="H26" s="79">
        <v>1</v>
      </c>
      <c r="I26" s="91">
        <v>0.89691929843073737</v>
      </c>
      <c r="J26" s="79">
        <v>14</v>
      </c>
      <c r="K26" s="91">
        <v>2.7239126488238208</v>
      </c>
      <c r="L26" s="80">
        <v>0.12110171819134041</v>
      </c>
      <c r="M26" s="118" t="str">
        <f t="shared" si="0"/>
        <v>Nieistotna</v>
      </c>
      <c r="N26"/>
      <c r="O26" s="77" t="s">
        <v>106</v>
      </c>
      <c r="P26" s="78" t="s">
        <v>122</v>
      </c>
      <c r="Q26" s="79">
        <v>1</v>
      </c>
      <c r="R26" s="80">
        <v>1.3828800676432673</v>
      </c>
      <c r="S26" s="68"/>
      <c r="T26" s="104" t="s">
        <v>139</v>
      </c>
      <c r="U26" s="105">
        <f>SUM(U17:U25)</f>
        <v>38.397884502550468</v>
      </c>
      <c r="V26" s="106" t="s">
        <v>140</v>
      </c>
      <c r="W26" s="107">
        <f>SUM(W17:W25)</f>
        <v>4.4772485380691593</v>
      </c>
      <c r="X26" s="106"/>
      <c r="Y26" s="107"/>
      <c r="Z26" s="108"/>
      <c r="AA26" s="68"/>
      <c r="AB26"/>
      <c r="AC26"/>
      <c r="AD26"/>
      <c r="AE26" s="77" t="s">
        <v>103</v>
      </c>
      <c r="AF26" s="78" t="s">
        <v>119</v>
      </c>
      <c r="AG26" s="79">
        <v>4</v>
      </c>
      <c r="AH26" s="80">
        <v>1.4453663199324549</v>
      </c>
      <c r="AI26" s="68"/>
      <c r="AJ26"/>
      <c r="AK26" s="111" t="s">
        <v>141</v>
      </c>
      <c r="AL26">
        <f>(AL24/AM23)/(AN24/AO23)</f>
        <v>39.260723425524176</v>
      </c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</row>
    <row r="27" spans="1:70" ht="45" customHeight="1">
      <c r="A27" s="77" t="s">
        <v>108</v>
      </c>
      <c r="B27" s="78" t="s">
        <v>124</v>
      </c>
      <c r="C27" s="79">
        <v>1</v>
      </c>
      <c r="D27" s="80">
        <v>1.7565652745270741</v>
      </c>
      <c r="E27" s="68"/>
      <c r="F27" s="89" t="s">
        <v>151</v>
      </c>
      <c r="G27" s="90">
        <v>2.1040972733884722</v>
      </c>
      <c r="H27" s="79">
        <v>1</v>
      </c>
      <c r="I27" s="91">
        <v>0.92113590904368059</v>
      </c>
      <c r="J27" s="79">
        <v>14</v>
      </c>
      <c r="K27" s="91">
        <v>2.2842419372977623</v>
      </c>
      <c r="L27" s="80">
        <v>0.15293380668349429</v>
      </c>
      <c r="M27" s="118" t="str">
        <f t="shared" si="0"/>
        <v>Nieistotna</v>
      </c>
      <c r="N27"/>
      <c r="O27" s="77" t="s">
        <v>108</v>
      </c>
      <c r="P27" s="78" t="s">
        <v>124</v>
      </c>
      <c r="Q27" s="79">
        <v>1</v>
      </c>
      <c r="R27" s="80">
        <v>1.7780237802123837</v>
      </c>
      <c r="S27" s="68"/>
      <c r="T27"/>
      <c r="U27"/>
      <c r="V27"/>
      <c r="W27"/>
      <c r="X27"/>
      <c r="Y27"/>
      <c r="Z27"/>
      <c r="AA27"/>
      <c r="AB27"/>
      <c r="AC27"/>
      <c r="AD27"/>
      <c r="AE27" s="77" t="s">
        <v>104</v>
      </c>
      <c r="AF27" s="78" t="s">
        <v>120</v>
      </c>
      <c r="AG27" s="79">
        <v>4</v>
      </c>
      <c r="AH27" s="80">
        <v>1.6280724211701549</v>
      </c>
      <c r="AI27" s="68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</row>
    <row r="28" spans="1:70" ht="30" customHeight="1">
      <c r="A28" s="77" t="s">
        <v>110</v>
      </c>
      <c r="B28" s="78" t="s">
        <v>126</v>
      </c>
      <c r="C28" s="79">
        <v>1</v>
      </c>
      <c r="D28" s="80">
        <v>1.879295264098831</v>
      </c>
      <c r="E28" s="68"/>
      <c r="F28" s="99" t="s">
        <v>145</v>
      </c>
      <c r="G28" s="100">
        <v>1.8338562881538036</v>
      </c>
      <c r="H28" s="101">
        <v>1</v>
      </c>
      <c r="I28" s="102">
        <v>0.94043883656044258</v>
      </c>
      <c r="J28" s="101">
        <v>14</v>
      </c>
      <c r="K28" s="102">
        <v>1.9500005921288222</v>
      </c>
      <c r="L28" s="103">
        <v>0.18433405346788023</v>
      </c>
      <c r="M28" s="118" t="str">
        <f t="shared" si="0"/>
        <v>Nieistotna</v>
      </c>
      <c r="N28"/>
      <c r="O28" s="77" t="s">
        <v>110</v>
      </c>
      <c r="P28" s="78" t="s">
        <v>126</v>
      </c>
      <c r="Q28" s="79">
        <v>1</v>
      </c>
      <c r="R28" s="80">
        <v>1.6137475100468606</v>
      </c>
      <c r="S28" s="68"/>
      <c r="T28" s="111" t="s">
        <v>141</v>
      </c>
      <c r="U28">
        <f>(U26/V25)/(W26/X25)</f>
        <v>55.74545329444981</v>
      </c>
      <c r="V28"/>
      <c r="W28"/>
      <c r="X28"/>
      <c r="Y28"/>
      <c r="Z28"/>
      <c r="AA28"/>
      <c r="AB28"/>
      <c r="AC28"/>
      <c r="AD28"/>
      <c r="AE28" s="77" t="s">
        <v>105</v>
      </c>
      <c r="AF28" s="78" t="s">
        <v>121</v>
      </c>
      <c r="AG28" s="79">
        <v>4</v>
      </c>
      <c r="AH28" s="80">
        <v>1.964129014782416</v>
      </c>
      <c r="AI28" s="6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</row>
    <row r="29" spans="1:70" ht="15" customHeight="1">
      <c r="A29" s="77" t="s">
        <v>111</v>
      </c>
      <c r="B29" s="78" t="s">
        <v>127</v>
      </c>
      <c r="C29" s="79">
        <v>1</v>
      </c>
      <c r="D29" s="80">
        <v>3.2491937125332417</v>
      </c>
      <c r="E29" s="68"/>
      <c r="F29" s="104" t="s">
        <v>139</v>
      </c>
      <c r="G29" s="105">
        <f>SUM(G20:G28)</f>
        <v>65.194382944856429</v>
      </c>
      <c r="H29" s="106" t="s">
        <v>140</v>
      </c>
      <c r="I29" s="107">
        <f>SUM(I20:I28)</f>
        <v>4.9861155039388265</v>
      </c>
      <c r="J29" s="106"/>
      <c r="K29" s="107"/>
      <c r="L29" s="108"/>
      <c r="M29" s="118" t="str">
        <f t="shared" si="0"/>
        <v>Istotna</v>
      </c>
      <c r="N29"/>
      <c r="O29" s="77" t="s">
        <v>112</v>
      </c>
      <c r="P29" s="78" t="s">
        <v>128</v>
      </c>
      <c r="Q29" s="79">
        <v>1</v>
      </c>
      <c r="R29" s="80">
        <v>1.3431387382830009</v>
      </c>
      <c r="S29" s="68"/>
      <c r="T29"/>
      <c r="U29"/>
      <c r="V29"/>
      <c r="W29"/>
      <c r="X29"/>
      <c r="Y29"/>
      <c r="Z29"/>
      <c r="AA29"/>
      <c r="AB29"/>
      <c r="AC29"/>
      <c r="AD29"/>
      <c r="AE29" s="77" t="s">
        <v>106</v>
      </c>
      <c r="AF29" s="78" t="s">
        <v>122</v>
      </c>
      <c r="AG29" s="79">
        <v>4</v>
      </c>
      <c r="AH29" s="80">
        <v>1.1772960978711913</v>
      </c>
      <c r="AI29" s="68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</row>
    <row r="30" spans="1:70" ht="45" customHeight="1">
      <c r="A30" s="77" t="s">
        <v>112</v>
      </c>
      <c r="B30" s="78" t="s">
        <v>128</v>
      </c>
      <c r="C30" s="79">
        <v>1</v>
      </c>
      <c r="D30" s="80">
        <v>1.2375297826135996</v>
      </c>
      <c r="E30" s="68"/>
      <c r="F30"/>
      <c r="G30"/>
      <c r="H30"/>
      <c r="I30"/>
      <c r="J30"/>
      <c r="K30"/>
      <c r="L30"/>
      <c r="M30"/>
      <c r="N30"/>
      <c r="O30" s="77" t="s">
        <v>113</v>
      </c>
      <c r="P30" s="78" t="s">
        <v>129</v>
      </c>
      <c r="Q30" s="79">
        <v>1</v>
      </c>
      <c r="R30" s="80">
        <v>1.3575864295096869</v>
      </c>
      <c r="S30" s="68"/>
      <c r="T30"/>
      <c r="U30"/>
      <c r="V30"/>
      <c r="W30"/>
      <c r="X30"/>
      <c r="Y30"/>
      <c r="Z30"/>
      <c r="AA30"/>
      <c r="AB30"/>
      <c r="AC30"/>
      <c r="AD30"/>
      <c r="AE30" s="77" t="s">
        <v>108</v>
      </c>
      <c r="AF30" s="78" t="s">
        <v>124</v>
      </c>
      <c r="AG30" s="79">
        <v>4</v>
      </c>
      <c r="AH30" s="80">
        <v>1.8784085521844482</v>
      </c>
      <c r="AI30" s="68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</row>
    <row r="31" spans="1:70" ht="60" customHeight="1">
      <c r="A31" s="77" t="s">
        <v>113</v>
      </c>
      <c r="B31" s="78" t="s">
        <v>129</v>
      </c>
      <c r="C31" s="79">
        <v>1</v>
      </c>
      <c r="D31" s="80">
        <v>1.1201886928344007</v>
      </c>
      <c r="E31" s="68"/>
      <c r="F31" s="111" t="s">
        <v>141</v>
      </c>
      <c r="G31">
        <f>(G29/H28)/(I29/J28)</f>
        <v>183.05259084090162</v>
      </c>
      <c r="H31"/>
      <c r="I31"/>
      <c r="J31"/>
      <c r="K31"/>
      <c r="L31"/>
      <c r="M31"/>
      <c r="N31"/>
      <c r="O31" s="77" t="s">
        <v>109</v>
      </c>
      <c r="P31" s="78" t="s">
        <v>125</v>
      </c>
      <c r="Q31" s="79">
        <v>2</v>
      </c>
      <c r="R31" s="80">
        <v>0</v>
      </c>
      <c r="S31" s="68"/>
      <c r="T31"/>
      <c r="U31"/>
      <c r="V31"/>
      <c r="W31"/>
      <c r="X31"/>
      <c r="Y31"/>
      <c r="Z31"/>
      <c r="AA31"/>
      <c r="AB31"/>
      <c r="AC31"/>
      <c r="AD31"/>
      <c r="AE31" s="77" t="s">
        <v>110</v>
      </c>
      <c r="AF31" s="78" t="s">
        <v>126</v>
      </c>
      <c r="AG31" s="79">
        <v>4</v>
      </c>
      <c r="AH31" s="80">
        <v>1.4415277251323373</v>
      </c>
      <c r="AI31" s="68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</row>
    <row r="32" spans="1:70" ht="45">
      <c r="A32" s="77" t="s">
        <v>99</v>
      </c>
      <c r="B32" s="78" t="s">
        <v>115</v>
      </c>
      <c r="C32" s="79">
        <v>2</v>
      </c>
      <c r="D32" s="80">
        <v>2.7801488557711287</v>
      </c>
      <c r="E32" s="68"/>
      <c r="F32"/>
      <c r="G32"/>
      <c r="H32"/>
      <c r="I32"/>
      <c r="J32"/>
      <c r="K32"/>
      <c r="L32"/>
      <c r="M32"/>
      <c r="N32"/>
      <c r="O32" s="77" t="s">
        <v>99</v>
      </c>
      <c r="P32" s="78" t="s">
        <v>115</v>
      </c>
      <c r="Q32" s="79">
        <v>3</v>
      </c>
      <c r="R32" s="80">
        <v>3.30735537203324</v>
      </c>
      <c r="S32" s="68"/>
      <c r="T32"/>
      <c r="U32"/>
      <c r="V32"/>
      <c r="W32"/>
      <c r="X32"/>
      <c r="Y32"/>
      <c r="Z32"/>
      <c r="AA32"/>
      <c r="AB32"/>
      <c r="AC32"/>
      <c r="AD32"/>
      <c r="AE32" s="77" t="s">
        <v>112</v>
      </c>
      <c r="AF32" s="78" t="s">
        <v>128</v>
      </c>
      <c r="AG32" s="79">
        <v>4</v>
      </c>
      <c r="AH32" s="80">
        <v>1.465465810434861</v>
      </c>
      <c r="AI32" s="68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</row>
    <row r="33" spans="1:70" ht="15" customHeight="1">
      <c r="A33" s="77" t="s">
        <v>100</v>
      </c>
      <c r="B33" s="78" t="s">
        <v>116</v>
      </c>
      <c r="C33" s="79">
        <v>2</v>
      </c>
      <c r="D33" s="80">
        <v>2.7887775345681263</v>
      </c>
      <c r="E33" s="68"/>
      <c r="F33"/>
      <c r="G33"/>
      <c r="H33"/>
      <c r="I33"/>
      <c r="J33"/>
      <c r="K33"/>
      <c r="L33"/>
      <c r="M33"/>
      <c r="N33"/>
      <c r="O33" s="77" t="s">
        <v>100</v>
      </c>
      <c r="P33" s="78" t="s">
        <v>116</v>
      </c>
      <c r="Q33" s="79">
        <v>3</v>
      </c>
      <c r="R33" s="80">
        <v>1.8595169399802527</v>
      </c>
      <c r="S33" s="68"/>
      <c r="T33"/>
      <c r="U33"/>
      <c r="V33"/>
      <c r="W33"/>
      <c r="X33"/>
      <c r="Y33"/>
      <c r="Z33"/>
      <c r="AA33"/>
      <c r="AB33"/>
      <c r="AC33"/>
      <c r="AD33"/>
      <c r="AE33" s="81" t="s">
        <v>113</v>
      </c>
      <c r="AF33" s="82" t="s">
        <v>129</v>
      </c>
      <c r="AG33" s="83">
        <v>4</v>
      </c>
      <c r="AH33" s="84">
        <v>1.2892579349293076</v>
      </c>
      <c r="AI33" s="68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</row>
    <row r="34" spans="1:70" ht="30" customHeight="1">
      <c r="A34" s="77" t="s">
        <v>101</v>
      </c>
      <c r="B34" s="78" t="s">
        <v>117</v>
      </c>
      <c r="C34" s="79">
        <v>2</v>
      </c>
      <c r="D34" s="80">
        <v>1.5915566915365045</v>
      </c>
      <c r="E34" s="68"/>
      <c r="F34"/>
      <c r="G34"/>
      <c r="H34"/>
      <c r="I34"/>
      <c r="J34"/>
      <c r="K34"/>
      <c r="L34"/>
      <c r="M34"/>
      <c r="N34"/>
      <c r="O34" s="77" t="s">
        <v>101</v>
      </c>
      <c r="P34" s="78" t="s">
        <v>117</v>
      </c>
      <c r="Q34" s="79">
        <v>3</v>
      </c>
      <c r="R34" s="80">
        <v>1.0427606268225715</v>
      </c>
      <c r="S34" s="68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</row>
    <row r="35" spans="1:70" ht="15" customHeight="1">
      <c r="A35" s="77" t="s">
        <v>107</v>
      </c>
      <c r="B35" s="78" t="s">
        <v>123</v>
      </c>
      <c r="C35" s="79">
        <v>2</v>
      </c>
      <c r="D35" s="80">
        <v>0.83131426062445923</v>
      </c>
      <c r="E35" s="68"/>
      <c r="F35"/>
      <c r="G35"/>
      <c r="H35"/>
      <c r="I35"/>
      <c r="J35"/>
      <c r="K35"/>
      <c r="L35"/>
      <c r="M35"/>
      <c r="N35"/>
      <c r="O35" s="77" t="s">
        <v>107</v>
      </c>
      <c r="P35" s="78" t="s">
        <v>123</v>
      </c>
      <c r="Q35" s="79">
        <v>3</v>
      </c>
      <c r="R35" s="80">
        <v>1.8025568806290351</v>
      </c>
      <c r="S35" s="68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</row>
    <row r="36" spans="1:70" ht="45" customHeight="1">
      <c r="A36" s="81" t="s">
        <v>109</v>
      </c>
      <c r="B36" s="82" t="s">
        <v>125</v>
      </c>
      <c r="C36" s="83">
        <v>2</v>
      </c>
      <c r="D36" s="84">
        <v>3.4656921450940961</v>
      </c>
      <c r="E36" s="68"/>
      <c r="F36"/>
      <c r="G36"/>
      <c r="H36"/>
      <c r="I36"/>
      <c r="J36"/>
      <c r="K36"/>
      <c r="L36"/>
      <c r="M36"/>
      <c r="N36"/>
      <c r="O36" s="81" t="s">
        <v>111</v>
      </c>
      <c r="P36" s="82" t="s">
        <v>127</v>
      </c>
      <c r="Q36" s="83">
        <v>3</v>
      </c>
      <c r="R36" s="84">
        <v>3.4670306898193184</v>
      </c>
      <c r="S36" s="68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</row>
    <row r="37" spans="1:70" ht="13.2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</row>
    <row r="38" spans="1:70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</row>
    <row r="39" spans="1:70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</row>
    <row r="41" spans="1:70">
      <c r="A41" s="5" t="s">
        <v>35</v>
      </c>
      <c r="B41" s="6"/>
      <c r="C41" s="6"/>
      <c r="D41" s="6"/>
      <c r="E41" s="6"/>
      <c r="F41" s="6"/>
      <c r="G41" s="6"/>
      <c r="H41" s="6"/>
      <c r="I41" s="6"/>
      <c r="J41" s="6"/>
      <c r="L41" s="56" t="s">
        <v>65</v>
      </c>
    </row>
    <row r="44" spans="1:70">
      <c r="A44" s="2" t="s">
        <v>142</v>
      </c>
    </row>
    <row r="46" spans="1:70">
      <c r="A46" t="s">
        <v>155</v>
      </c>
      <c r="B46" t="s">
        <v>114</v>
      </c>
      <c r="C46" t="s">
        <v>118</v>
      </c>
      <c r="D46" t="s">
        <v>119</v>
      </c>
      <c r="E46" t="s">
        <v>120</v>
      </c>
      <c r="F46" t="s">
        <v>121</v>
      </c>
      <c r="G46" t="s">
        <v>122</v>
      </c>
      <c r="H46" t="s">
        <v>124</v>
      </c>
      <c r="I46" t="s">
        <v>126</v>
      </c>
      <c r="J46" t="s">
        <v>127</v>
      </c>
      <c r="K46" t="s">
        <v>128</v>
      </c>
      <c r="L46" t="s">
        <v>129</v>
      </c>
      <c r="M46"/>
      <c r="N46"/>
      <c r="O46"/>
    </row>
    <row r="47" spans="1:70">
      <c r="A47" t="s">
        <v>156</v>
      </c>
      <c r="B47" t="s">
        <v>115</v>
      </c>
      <c r="C47" t="s">
        <v>116</v>
      </c>
      <c r="D47" t="s">
        <v>117</v>
      </c>
      <c r="E47" t="s">
        <v>123</v>
      </c>
      <c r="F47" t="s">
        <v>125</v>
      </c>
      <c r="G47"/>
      <c r="H47"/>
      <c r="I47"/>
      <c r="J47"/>
      <c r="K47"/>
      <c r="L47"/>
      <c r="M47"/>
      <c r="N47"/>
      <c r="O47"/>
    </row>
    <row r="48" spans="1:70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</row>
    <row r="49" spans="1:23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</row>
    <row r="50" spans="1:2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  <row r="51" spans="1:2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</row>
    <row r="52" spans="1:23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</row>
    <row r="53" spans="1:23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</row>
    <row r="54" spans="1:2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</row>
    <row r="64" spans="1:23">
      <c r="A64" s="5" t="s">
        <v>55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W64" s="56" t="s">
        <v>70</v>
      </c>
    </row>
    <row r="65" spans="1:8" customFormat="1"/>
    <row r="66" spans="1:8" ht="15.6">
      <c r="B66" s="119" t="s">
        <v>133</v>
      </c>
      <c r="C66" s="120" t="s">
        <v>157</v>
      </c>
    </row>
    <row r="67" spans="1:8" ht="15">
      <c r="A67" t="s">
        <v>152</v>
      </c>
      <c r="B67" s="121">
        <v>5.534389784035185E-6</v>
      </c>
      <c r="C67" s="122" t="str">
        <f t="shared" ref="C67:C75" si="1">IF(B67&lt;0.05, "Istotna", "Nieistotna")</f>
        <v>Istotna</v>
      </c>
      <c r="D67"/>
      <c r="E67"/>
      <c r="F67"/>
      <c r="G67"/>
      <c r="H67"/>
    </row>
    <row r="68" spans="1:8" ht="15">
      <c r="A68" t="s">
        <v>148</v>
      </c>
      <c r="B68" s="123">
        <v>6.0886423837595269E-5</v>
      </c>
      <c r="C68" s="122" t="str">
        <f t="shared" si="1"/>
        <v>Istotna</v>
      </c>
      <c r="D68"/>
      <c r="E68"/>
      <c r="F68"/>
      <c r="G68"/>
      <c r="H68"/>
    </row>
    <row r="69" spans="1:8" ht="15">
      <c r="A69" t="s">
        <v>147</v>
      </c>
      <c r="B69" s="123">
        <v>7.983012899150411E-5</v>
      </c>
      <c r="C69" s="122" t="str">
        <f t="shared" si="1"/>
        <v>Istotna</v>
      </c>
      <c r="D69"/>
      <c r="E69"/>
      <c r="F69"/>
      <c r="G69"/>
      <c r="H69"/>
    </row>
    <row r="70" spans="1:8" ht="15">
      <c r="A70" t="s">
        <v>144</v>
      </c>
      <c r="B70" s="123">
        <v>1.104950934351784E-4</v>
      </c>
      <c r="C70" s="122" t="str">
        <f t="shared" si="1"/>
        <v>Istotna</v>
      </c>
      <c r="D70"/>
      <c r="E70"/>
      <c r="F70"/>
      <c r="G70"/>
      <c r="H70"/>
    </row>
    <row r="71" spans="1:8" ht="15">
      <c r="A71" t="s">
        <v>149</v>
      </c>
      <c r="B71" s="123">
        <v>1.3986538504468901E-4</v>
      </c>
      <c r="C71" s="122" t="str">
        <f t="shared" si="1"/>
        <v>Istotna</v>
      </c>
      <c r="D71"/>
      <c r="E71"/>
      <c r="F71"/>
      <c r="G71"/>
      <c r="H71"/>
    </row>
    <row r="72" spans="1:8" ht="15">
      <c r="A72" t="s">
        <v>146</v>
      </c>
      <c r="B72" s="123">
        <v>5.295221443481061E-3</v>
      </c>
      <c r="C72" s="122" t="str">
        <f t="shared" si="1"/>
        <v>Istotna</v>
      </c>
      <c r="D72"/>
      <c r="E72"/>
      <c r="F72"/>
      <c r="G72"/>
      <c r="H72"/>
    </row>
    <row r="73" spans="1:8" ht="15">
      <c r="A73" t="s">
        <v>150</v>
      </c>
      <c r="B73" s="123">
        <v>0.12110171819134041</v>
      </c>
      <c r="C73" s="122" t="str">
        <f t="shared" si="1"/>
        <v>Nieistotna</v>
      </c>
      <c r="D73"/>
      <c r="E73"/>
      <c r="F73"/>
      <c r="G73"/>
      <c r="H73"/>
    </row>
    <row r="74" spans="1:8" ht="15">
      <c r="A74" t="s">
        <v>151</v>
      </c>
      <c r="B74" s="123">
        <v>0.15293380668349429</v>
      </c>
      <c r="C74" s="122" t="str">
        <f t="shared" si="1"/>
        <v>Nieistotna</v>
      </c>
      <c r="D74"/>
      <c r="E74"/>
      <c r="F74"/>
      <c r="G74"/>
      <c r="H74"/>
    </row>
    <row r="75" spans="1:8" ht="15">
      <c r="A75" t="s">
        <v>145</v>
      </c>
      <c r="B75" s="124">
        <v>0.18433405346788023</v>
      </c>
      <c r="C75" s="122" t="str">
        <f t="shared" si="1"/>
        <v>Nieistotna</v>
      </c>
      <c r="D75"/>
      <c r="E75"/>
      <c r="F75"/>
      <c r="G75"/>
      <c r="H75"/>
    </row>
    <row r="76" spans="1:8">
      <c r="A76"/>
      <c r="B76"/>
      <c r="C76"/>
      <c r="D76"/>
      <c r="E76"/>
      <c r="F76"/>
      <c r="G76"/>
      <c r="H76"/>
    </row>
    <row r="77" spans="1:8">
      <c r="A77" t="s">
        <v>158</v>
      </c>
      <c r="B77"/>
      <c r="C77"/>
      <c r="D77"/>
      <c r="E77"/>
      <c r="F77"/>
      <c r="G77"/>
      <c r="H77"/>
    </row>
    <row r="78" spans="1:8">
      <c r="A78"/>
      <c r="B78"/>
      <c r="C78"/>
      <c r="D78"/>
      <c r="E78"/>
      <c r="F78"/>
      <c r="G78"/>
      <c r="H78"/>
    </row>
    <row r="79" spans="1:8">
      <c r="A79" s="126" t="s">
        <v>159</v>
      </c>
      <c r="B79" s="125"/>
      <c r="C79" s="125"/>
      <c r="D79" s="125"/>
      <c r="E79" s="125"/>
      <c r="F79" s="125"/>
      <c r="G79"/>
      <c r="H79"/>
    </row>
    <row r="80" spans="1:8">
      <c r="A80" s="125" t="s">
        <v>160</v>
      </c>
      <c r="B80" s="125"/>
      <c r="C80" s="125"/>
      <c r="D80" s="125"/>
      <c r="E80" s="125"/>
      <c r="F80" s="125"/>
      <c r="G80"/>
      <c r="H80"/>
    </row>
    <row r="81" spans="1:21">
      <c r="A81" s="125" t="s">
        <v>161</v>
      </c>
      <c r="B81" s="125"/>
      <c r="C81" s="125"/>
      <c r="D81" s="125"/>
      <c r="E81" s="125"/>
      <c r="F81" s="125"/>
      <c r="G81"/>
      <c r="H81"/>
    </row>
    <row r="82" spans="1:21">
      <c r="A82" s="125" t="s">
        <v>162</v>
      </c>
      <c r="B82" s="125"/>
      <c r="C82" s="125"/>
      <c r="D82" s="125"/>
      <c r="E82" s="125"/>
      <c r="F82" s="125"/>
      <c r="G82"/>
      <c r="H82"/>
    </row>
    <row r="83" spans="1:21">
      <c r="A83"/>
      <c r="B83"/>
      <c r="C83"/>
      <c r="D83"/>
      <c r="E83"/>
      <c r="F83"/>
      <c r="G83"/>
      <c r="H83"/>
    </row>
    <row r="84" spans="1:21">
      <c r="A84"/>
      <c r="B84"/>
      <c r="C84"/>
      <c r="D84"/>
      <c r="E84"/>
      <c r="F84"/>
      <c r="G84"/>
      <c r="H84"/>
    </row>
    <row r="85" spans="1:21">
      <c r="A85"/>
      <c r="B85"/>
      <c r="C85"/>
      <c r="D85"/>
      <c r="E85"/>
      <c r="F85"/>
      <c r="G85"/>
      <c r="H85"/>
    </row>
    <row r="86" spans="1:21">
      <c r="A86"/>
      <c r="B86"/>
      <c r="C86"/>
      <c r="D86"/>
      <c r="E86"/>
      <c r="F86"/>
      <c r="G86"/>
      <c r="H86"/>
    </row>
    <row r="87" spans="1:21">
      <c r="A87"/>
      <c r="B87"/>
      <c r="C87"/>
      <c r="D87"/>
      <c r="E87"/>
      <c r="F87"/>
      <c r="G87"/>
      <c r="H87"/>
    </row>
    <row r="90" spans="1:21">
      <c r="A90" s="5" t="s">
        <v>68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4"/>
      <c r="N90" s="57" t="s">
        <v>69</v>
      </c>
      <c r="O90" s="57"/>
      <c r="P90" s="4"/>
      <c r="Q90" s="4"/>
      <c r="R90" s="4"/>
      <c r="S90" s="4"/>
      <c r="T90" s="4"/>
      <c r="U90" s="4"/>
    </row>
    <row r="117" spans="1:1">
      <c r="A117" s="2" t="s">
        <v>163</v>
      </c>
    </row>
    <row r="118" spans="1:1">
      <c r="A118" s="2" t="s">
        <v>164</v>
      </c>
    </row>
    <row r="120" spans="1:1">
      <c r="A120" s="2" t="s">
        <v>165</v>
      </c>
    </row>
    <row r="121" spans="1:1">
      <c r="A121" s="2" t="s">
        <v>166</v>
      </c>
    </row>
  </sheetData>
  <sortState xmlns:xlrd2="http://schemas.microsoft.com/office/spreadsheetml/2017/richdata2" ref="AE18:AH33">
    <sortCondition ref="AG17:AG33"/>
  </sortState>
  <mergeCells count="13">
    <mergeCell ref="A19:D19"/>
    <mergeCell ref="O19:R19"/>
    <mergeCell ref="T14:Z14"/>
    <mergeCell ref="U15:V15"/>
    <mergeCell ref="W15:X15"/>
    <mergeCell ref="F17:L17"/>
    <mergeCell ref="G18:H18"/>
    <mergeCell ref="I18:J18"/>
    <mergeCell ref="AE16:AH16"/>
    <mergeCell ref="AK12:AQ12"/>
    <mergeCell ref="AK13:AK14"/>
    <mergeCell ref="AL13:AM13"/>
    <mergeCell ref="AN13:AO13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84"/>
  <sheetViews>
    <sheetView zoomScale="85" zoomScaleNormal="85" workbookViewId="0">
      <selection activeCell="M71" sqref="M71"/>
    </sheetView>
  </sheetViews>
  <sheetFormatPr defaultColWidth="8.88671875" defaultRowHeight="14.4"/>
  <cols>
    <col min="1" max="1" width="19.33203125" style="24" customWidth="1"/>
    <col min="2" max="2" width="11.109375" style="24" customWidth="1"/>
    <col min="3" max="3" width="8.88671875" style="24"/>
    <col min="4" max="4" width="13.6640625" style="24" customWidth="1"/>
    <col min="5" max="5" width="11.5546875" style="24" customWidth="1"/>
    <col min="6" max="6" width="10.44140625" style="24" customWidth="1"/>
    <col min="7" max="7" width="8.88671875" style="24"/>
    <col min="8" max="8" width="18" style="24" bestFit="1" customWidth="1"/>
    <col min="9" max="9" width="13.44140625" style="24" bestFit="1" customWidth="1"/>
    <col min="10" max="10" width="11.44140625" style="24" customWidth="1"/>
    <col min="11" max="16384" width="8.88671875" style="24"/>
  </cols>
  <sheetData>
    <row r="1" spans="1:17" ht="21">
      <c r="A1" s="22" t="s">
        <v>29</v>
      </c>
      <c r="B1" s="23"/>
      <c r="C1" s="23"/>
      <c r="D1" s="23"/>
      <c r="E1" s="23"/>
    </row>
    <row r="2" spans="1:17" ht="15.6">
      <c r="A2" s="16" t="s">
        <v>46</v>
      </c>
      <c r="B2" s="17"/>
      <c r="C2" s="17"/>
      <c r="D2" s="17"/>
      <c r="E2" s="17"/>
      <c r="F2" s="18"/>
      <c r="G2" s="18"/>
    </row>
    <row r="4" spans="1:17">
      <c r="A4" s="25" t="s">
        <v>42</v>
      </c>
    </row>
    <row r="5" spans="1:17">
      <c r="A5" s="4" t="s">
        <v>30</v>
      </c>
    </row>
    <row r="6" spans="1:17">
      <c r="A6" s="32" t="s">
        <v>63</v>
      </c>
    </row>
    <row r="7" spans="1:17">
      <c r="A7" s="4" t="s">
        <v>64</v>
      </c>
    </row>
    <row r="8" spans="1:17">
      <c r="A8" s="4"/>
    </row>
    <row r="9" spans="1:17">
      <c r="A9" s="20" t="s">
        <v>38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</row>
    <row r="10" spans="1:17">
      <c r="A10" s="20" t="s">
        <v>32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</row>
    <row r="11" spans="1:17">
      <c r="A11" s="20" t="s">
        <v>57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</row>
    <row r="12" spans="1:17">
      <c r="A12" s="4"/>
    </row>
    <row r="13" spans="1:17">
      <c r="A13" s="27" t="s">
        <v>39</v>
      </c>
      <c r="B13" s="28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9"/>
      <c r="P13" s="29"/>
      <c r="Q13" s="29"/>
    </row>
    <row r="14" spans="1:17">
      <c r="A14" s="27"/>
      <c r="B14" s="28" t="s">
        <v>40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9"/>
      <c r="P14" s="29"/>
      <c r="Q14" s="29"/>
    </row>
    <row r="15" spans="1:17">
      <c r="A15" s="27"/>
      <c r="B15" s="28" t="s">
        <v>41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9"/>
      <c r="P15" s="29"/>
      <c r="Q15" s="29"/>
    </row>
    <row r="16" spans="1:17">
      <c r="A16" s="4"/>
    </row>
    <row r="17" spans="1:12">
      <c r="A17" s="4" t="s">
        <v>33</v>
      </c>
    </row>
    <row r="18" spans="1:12">
      <c r="A18" s="5" t="s">
        <v>44</v>
      </c>
      <c r="B18" s="18"/>
      <c r="C18" s="18"/>
      <c r="D18" s="18"/>
      <c r="E18" s="18"/>
      <c r="F18" s="18"/>
      <c r="G18" s="18"/>
      <c r="H18" s="18"/>
      <c r="I18" s="18"/>
      <c r="J18" s="18"/>
      <c r="L18" s="55" t="s">
        <v>65</v>
      </c>
    </row>
    <row r="19" spans="1:12">
      <c r="A19" s="4"/>
    </row>
    <row r="20" spans="1:12">
      <c r="A20" s="4"/>
    </row>
    <row r="21" spans="1:12">
      <c r="A21" s="4" t="s">
        <v>167</v>
      </c>
    </row>
    <row r="22" spans="1:12">
      <c r="A22" s="4" t="s">
        <v>168</v>
      </c>
      <c r="B22" s="24" t="s">
        <v>169</v>
      </c>
      <c r="D22" s="24" t="s">
        <v>170</v>
      </c>
    </row>
    <row r="23" spans="1:12">
      <c r="A23" s="4"/>
      <c r="B23" s="24" t="s">
        <v>171</v>
      </c>
      <c r="C23" s="24" t="s">
        <v>172</v>
      </c>
    </row>
    <row r="24" spans="1:12">
      <c r="A24" s="4">
        <v>1</v>
      </c>
      <c r="B24" s="24">
        <v>9</v>
      </c>
      <c r="C24" s="24">
        <v>13</v>
      </c>
      <c r="D24" s="24">
        <v>0.188</v>
      </c>
      <c r="E24" s="24" t="s">
        <v>173</v>
      </c>
      <c r="F24" s="24" t="s">
        <v>174</v>
      </c>
    </row>
    <row r="25" spans="1:12">
      <c r="A25" s="4">
        <v>2</v>
      </c>
      <c r="B25" s="24">
        <v>6</v>
      </c>
      <c r="C25" s="24">
        <v>15</v>
      </c>
      <c r="D25" s="24">
        <v>0.79200000000000004</v>
      </c>
      <c r="E25" s="24">
        <v>0.60400000000000009</v>
      </c>
      <c r="F25" s="24">
        <v>4.212765957446809</v>
      </c>
    </row>
    <row r="26" spans="1:12">
      <c r="A26" s="4">
        <v>3</v>
      </c>
      <c r="B26" s="24">
        <v>5</v>
      </c>
      <c r="C26" s="24">
        <v>6</v>
      </c>
      <c r="D26" s="24">
        <v>2.0369999999999999</v>
      </c>
      <c r="E26" s="24">
        <v>1.2449999999999999</v>
      </c>
      <c r="F26" s="24">
        <v>2.5719696969696968</v>
      </c>
    </row>
    <row r="27" spans="1:12">
      <c r="A27" s="4">
        <v>4</v>
      </c>
      <c r="B27" s="24">
        <v>5</v>
      </c>
      <c r="C27" s="24">
        <v>16</v>
      </c>
      <c r="D27" s="24">
        <v>3.3340000000000001</v>
      </c>
      <c r="E27" s="24">
        <v>1.2970000000000002</v>
      </c>
      <c r="F27" s="24">
        <v>1.6367206676485029</v>
      </c>
    </row>
    <row r="28" spans="1:12">
      <c r="A28" s="4">
        <v>5</v>
      </c>
      <c r="B28" s="24">
        <v>7</v>
      </c>
      <c r="C28" s="24">
        <v>9</v>
      </c>
      <c r="D28" s="24">
        <v>4.9729999999999999</v>
      </c>
      <c r="E28" s="24">
        <v>1.6389999999999998</v>
      </c>
      <c r="F28" s="24">
        <v>1.4916016796640672</v>
      </c>
    </row>
    <row r="29" spans="1:12">
      <c r="A29" s="4">
        <v>6</v>
      </c>
      <c r="B29" s="24">
        <v>4</v>
      </c>
      <c r="C29" s="24">
        <v>10</v>
      </c>
      <c r="D29" s="24">
        <v>7.1529999999999996</v>
      </c>
      <c r="E29" s="24">
        <v>2.1799999999999997</v>
      </c>
      <c r="F29" s="24">
        <v>1.4383671827870501</v>
      </c>
    </row>
    <row r="30" spans="1:12">
      <c r="A30" s="4">
        <v>7</v>
      </c>
      <c r="B30" s="24">
        <v>5</v>
      </c>
      <c r="C30" s="24">
        <v>11</v>
      </c>
      <c r="D30" s="24">
        <v>9.6310000000000002</v>
      </c>
      <c r="E30" s="24">
        <v>2.4780000000000006</v>
      </c>
      <c r="F30" s="24">
        <v>1.3464280721375648</v>
      </c>
    </row>
    <row r="31" spans="1:12">
      <c r="A31" s="4">
        <v>8</v>
      </c>
      <c r="B31" s="24">
        <v>7</v>
      </c>
      <c r="C31" s="24">
        <v>8</v>
      </c>
      <c r="D31" s="24">
        <v>12.284000000000001</v>
      </c>
      <c r="E31" s="24">
        <v>2.6530000000000005</v>
      </c>
      <c r="F31" s="24">
        <v>1.2754646454158447</v>
      </c>
    </row>
    <row r="32" spans="1:12">
      <c r="A32" s="4">
        <v>9</v>
      </c>
      <c r="B32" s="24">
        <v>3</v>
      </c>
      <c r="C32" s="24">
        <v>14</v>
      </c>
      <c r="D32" s="24">
        <v>16.734000000000002</v>
      </c>
      <c r="E32" s="24">
        <v>4.4500000000000011</v>
      </c>
      <c r="F32" s="55">
        <v>1.3622598502116574</v>
      </c>
      <c r="I32" s="55"/>
    </row>
    <row r="33" spans="1:16">
      <c r="A33" s="4">
        <v>10</v>
      </c>
      <c r="B33" s="24">
        <v>1</v>
      </c>
      <c r="C33" s="24">
        <v>4</v>
      </c>
      <c r="D33" s="24">
        <v>21.876999999999999</v>
      </c>
      <c r="E33" s="24">
        <v>5.1429999999999971</v>
      </c>
      <c r="F33" s="24">
        <v>1.3073383530536631</v>
      </c>
    </row>
    <row r="34" spans="1:16">
      <c r="A34" s="4">
        <v>11</v>
      </c>
      <c r="B34" s="24">
        <v>1</v>
      </c>
      <c r="C34" s="24">
        <v>2</v>
      </c>
      <c r="D34" s="24">
        <v>31.501000000000001</v>
      </c>
      <c r="E34" s="55">
        <v>9.6240000000000023</v>
      </c>
      <c r="F34" s="55">
        <v>1.4399140649997715</v>
      </c>
      <c r="H34" s="55" t="s">
        <v>175</v>
      </c>
      <c r="I34" s="55"/>
    </row>
    <row r="35" spans="1:16">
      <c r="A35" s="4">
        <v>12</v>
      </c>
      <c r="B35" s="24">
        <v>5</v>
      </c>
      <c r="C35" s="24">
        <v>7</v>
      </c>
      <c r="D35" s="24">
        <v>41.387999999999998</v>
      </c>
      <c r="E35" s="24">
        <v>9.8869999999999969</v>
      </c>
      <c r="F35" s="24">
        <v>1.3138630519666041</v>
      </c>
    </row>
    <row r="36" spans="1:16">
      <c r="A36" s="4">
        <v>13</v>
      </c>
      <c r="B36" s="24">
        <v>1</v>
      </c>
      <c r="C36" s="24">
        <v>12</v>
      </c>
      <c r="D36" s="24">
        <v>52.966999999999999</v>
      </c>
      <c r="E36" s="24">
        <v>11.579000000000001</v>
      </c>
      <c r="F36" s="24">
        <v>1.2797670822460616</v>
      </c>
    </row>
    <row r="37" spans="1:16">
      <c r="A37" s="4">
        <v>14</v>
      </c>
      <c r="B37" s="24">
        <v>1</v>
      </c>
      <c r="C37" s="24">
        <v>3</v>
      </c>
      <c r="D37" s="24">
        <v>73.850999999999999</v>
      </c>
      <c r="E37" s="24">
        <v>20.884</v>
      </c>
      <c r="F37" s="24">
        <v>1.394283232956369</v>
      </c>
    </row>
    <row r="38" spans="1:16">
      <c r="A38" s="4">
        <v>15</v>
      </c>
      <c r="B38" s="24">
        <v>1</v>
      </c>
      <c r="C38" s="24">
        <v>5</v>
      </c>
      <c r="D38" s="24">
        <v>135</v>
      </c>
      <c r="E38" s="24">
        <v>61.149000000000001</v>
      </c>
      <c r="F38" s="24">
        <v>1.8280050371694359</v>
      </c>
    </row>
    <row r="39" spans="1:16">
      <c r="A39" s="4"/>
    </row>
    <row r="40" spans="1:16">
      <c r="A40" s="4"/>
    </row>
    <row r="41" spans="1:16">
      <c r="A41" s="4"/>
    </row>
    <row r="42" spans="1:16">
      <c r="A42" s="31" t="s">
        <v>45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P42" s="55" t="s">
        <v>66</v>
      </c>
    </row>
    <row r="43" spans="1:16">
      <c r="A43" s="4"/>
    </row>
    <row r="45" spans="1:16">
      <c r="A45" s="127" t="s">
        <v>184</v>
      </c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</row>
    <row r="46" spans="1:16">
      <c r="A46" s="127"/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</row>
    <row r="47" spans="1:16">
      <c r="A47" s="4"/>
    </row>
    <row r="48" spans="1:16">
      <c r="A48" s="128" t="s">
        <v>176</v>
      </c>
      <c r="B48" s="129"/>
      <c r="C48" s="129"/>
      <c r="D48" s="129"/>
      <c r="E48" s="129"/>
      <c r="F48" s="129"/>
      <c r="G48" s="129"/>
      <c r="H48" s="129"/>
      <c r="I48" s="129"/>
      <c r="J48" s="129"/>
      <c r="K48" s="129"/>
    </row>
    <row r="49" spans="1:15">
      <c r="A49" s="4"/>
    </row>
    <row r="50" spans="1:15">
      <c r="A50" s="4"/>
    </row>
    <row r="51" spans="1:15">
      <c r="A51" s="4"/>
    </row>
    <row r="52" spans="1:15">
      <c r="A52" s="4"/>
    </row>
    <row r="53" spans="1:15">
      <c r="A53" s="4"/>
    </row>
    <row r="54" spans="1:15">
      <c r="A54" s="4"/>
    </row>
    <row r="55" spans="1:15">
      <c r="A55" s="4"/>
    </row>
    <row r="56" spans="1:15">
      <c r="A56" s="20" t="s">
        <v>43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O56" s="55" t="s">
        <v>66</v>
      </c>
    </row>
    <row r="57" spans="1:15">
      <c r="A57" s="4"/>
    </row>
    <row r="58" spans="1:15">
      <c r="A58" s="4"/>
    </row>
    <row r="61" spans="1:15">
      <c r="I61" s="24" t="s">
        <v>136</v>
      </c>
      <c r="J61" s="24" t="s">
        <v>177</v>
      </c>
    </row>
    <row r="62" spans="1:15">
      <c r="I62" s="24" t="s">
        <v>114</v>
      </c>
      <c r="J62" s="24">
        <v>1</v>
      </c>
    </row>
    <row r="63" spans="1:15">
      <c r="I63" s="24" t="s">
        <v>117</v>
      </c>
      <c r="J63" s="24">
        <v>1</v>
      </c>
    </row>
    <row r="64" spans="1:15">
      <c r="I64" s="24" t="s">
        <v>123</v>
      </c>
      <c r="J64" s="24">
        <v>1</v>
      </c>
    </row>
    <row r="65" spans="9:10">
      <c r="I65" s="24" t="s">
        <v>115</v>
      </c>
      <c r="J65" s="24">
        <v>2</v>
      </c>
    </row>
    <row r="66" spans="9:10">
      <c r="I66" s="24" t="s">
        <v>116</v>
      </c>
      <c r="J66" s="24">
        <v>3</v>
      </c>
    </row>
    <row r="67" spans="9:10">
      <c r="I67" s="24" t="s">
        <v>127</v>
      </c>
      <c r="J67" s="24">
        <v>3</v>
      </c>
    </row>
    <row r="68" spans="9:10">
      <c r="I68" s="24" t="s">
        <v>118</v>
      </c>
      <c r="J68" s="24">
        <v>4</v>
      </c>
    </row>
    <row r="69" spans="9:10">
      <c r="I69" s="24" t="s">
        <v>119</v>
      </c>
      <c r="J69" s="24">
        <v>4</v>
      </c>
    </row>
    <row r="70" spans="9:10">
      <c r="I70" s="24" t="s">
        <v>124</v>
      </c>
      <c r="J70" s="24">
        <v>4</v>
      </c>
    </row>
    <row r="71" spans="9:10">
      <c r="I71" s="24" t="s">
        <v>128</v>
      </c>
      <c r="J71" s="24">
        <v>4</v>
      </c>
    </row>
    <row r="72" spans="9:10">
      <c r="I72" s="24" t="s">
        <v>129</v>
      </c>
      <c r="J72" s="24">
        <v>4</v>
      </c>
    </row>
    <row r="73" spans="9:10">
      <c r="I73" s="24" t="s">
        <v>120</v>
      </c>
      <c r="J73" s="24">
        <v>5</v>
      </c>
    </row>
    <row r="74" spans="9:10">
      <c r="I74" s="24" t="s">
        <v>121</v>
      </c>
      <c r="J74" s="24">
        <v>5</v>
      </c>
    </row>
    <row r="75" spans="9:10">
      <c r="I75" s="24" t="s">
        <v>122</v>
      </c>
      <c r="J75" s="24">
        <v>5</v>
      </c>
    </row>
    <row r="76" spans="9:10">
      <c r="I76" s="24" t="s">
        <v>126</v>
      </c>
      <c r="J76" s="24">
        <v>5</v>
      </c>
    </row>
    <row r="77" spans="9:10">
      <c r="I77" s="24" t="s">
        <v>125</v>
      </c>
      <c r="J77" s="24">
        <v>6</v>
      </c>
    </row>
    <row r="79" spans="9:10">
      <c r="I79" s="24" t="s">
        <v>178</v>
      </c>
    </row>
    <row r="80" spans="9:10">
      <c r="I80" s="24" t="s">
        <v>179</v>
      </c>
    </row>
    <row r="81" spans="9:9">
      <c r="I81" s="24" t="s">
        <v>180</v>
      </c>
    </row>
    <row r="82" spans="9:9">
      <c r="I82" s="24" t="s">
        <v>181</v>
      </c>
    </row>
    <row r="83" spans="9:9">
      <c r="I83" s="24" t="s">
        <v>182</v>
      </c>
    </row>
    <row r="84" spans="9:9">
      <c r="I84" s="24" t="s">
        <v>183</v>
      </c>
    </row>
  </sheetData>
  <mergeCells count="1">
    <mergeCell ref="A45:M46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62"/>
  <sheetViews>
    <sheetView topLeftCell="A15" workbookViewId="0">
      <selection activeCell="I62" sqref="I62"/>
    </sheetView>
  </sheetViews>
  <sheetFormatPr defaultRowHeight="14.4"/>
  <sheetData>
    <row r="1" spans="1:17" ht="21">
      <c r="A1" s="33" t="s">
        <v>47</v>
      </c>
      <c r="B1" s="34"/>
      <c r="C1" s="34"/>
      <c r="D1" s="34"/>
      <c r="E1" s="34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</row>
    <row r="2" spans="1:17" ht="15.6">
      <c r="A2" s="36" t="s">
        <v>46</v>
      </c>
      <c r="B2" s="37"/>
      <c r="C2" s="37"/>
      <c r="D2" s="37"/>
      <c r="E2" s="37"/>
      <c r="F2" s="38"/>
      <c r="G2" s="38"/>
      <c r="H2" s="38"/>
      <c r="I2" s="35"/>
      <c r="J2" s="35"/>
      <c r="K2" s="35"/>
      <c r="L2" s="35"/>
      <c r="M2" s="35"/>
      <c r="N2" s="35"/>
      <c r="O2" s="35"/>
      <c r="P2" s="35"/>
      <c r="Q2" s="35"/>
    </row>
    <row r="4" spans="1:17">
      <c r="A4" s="39" t="s">
        <v>48</v>
      </c>
      <c r="B4" s="39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</row>
    <row r="5" spans="1:17">
      <c r="A5" s="40" t="s">
        <v>30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</row>
    <row r="6" spans="1:17">
      <c r="A6" s="47" t="s">
        <v>60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</row>
    <row r="7" spans="1:17">
      <c r="A7" s="4" t="s">
        <v>49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</row>
    <row r="8" spans="1:17">
      <c r="A8" s="49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</row>
    <row r="9" spans="1:17">
      <c r="A9" s="4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>
      <c r="A10" s="4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</row>
    <row r="11" spans="1:17">
      <c r="A11" s="4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</row>
    <row r="12" spans="1:17">
      <c r="A12" s="4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</row>
    <row r="13" spans="1:17">
      <c r="A13" s="4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</row>
    <row r="14" spans="1:17">
      <c r="A14" s="4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</row>
    <row r="15" spans="1:17">
      <c r="A15" s="4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</row>
    <row r="16" spans="1:17">
      <c r="A16" s="4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</row>
    <row r="17" spans="1:21">
      <c r="A17" s="4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</row>
    <row r="18" spans="1:21">
      <c r="A18" s="4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</row>
    <row r="19" spans="1:21">
      <c r="A19" s="4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</row>
    <row r="20" spans="1:21">
      <c r="A20" s="4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</row>
    <row r="21" spans="1:21">
      <c r="A21" s="4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</row>
    <row r="22" spans="1:21">
      <c r="A22" s="4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</row>
    <row r="23" spans="1:21">
      <c r="A23" s="40" t="s">
        <v>50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</row>
    <row r="24" spans="1:21">
      <c r="A24" s="41" t="s">
        <v>58</v>
      </c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40"/>
      <c r="U24" s="56" t="s">
        <v>66</v>
      </c>
    </row>
    <row r="25" spans="1:21">
      <c r="A25" s="40"/>
      <c r="B25" s="50"/>
      <c r="C25" s="50"/>
      <c r="D25" s="50"/>
      <c r="E25" s="50"/>
      <c r="F25" s="50"/>
      <c r="G25" s="50"/>
      <c r="H25" s="51"/>
      <c r="I25" s="50"/>
      <c r="J25" s="50"/>
      <c r="K25" s="50"/>
      <c r="L25" s="50"/>
      <c r="M25" s="50"/>
      <c r="N25" s="50"/>
      <c r="O25" s="50"/>
      <c r="P25" s="50"/>
      <c r="Q25" s="50"/>
      <c r="R25" s="40"/>
      <c r="S25" s="40"/>
    </row>
    <row r="26" spans="1:21">
      <c r="A26" s="40"/>
      <c r="B26" s="50"/>
      <c r="C26" s="50"/>
      <c r="D26" s="50"/>
      <c r="E26" s="50"/>
      <c r="F26" s="50"/>
      <c r="G26" s="50"/>
      <c r="H26" s="51"/>
      <c r="I26" s="50"/>
      <c r="J26" s="50"/>
      <c r="K26" s="50"/>
      <c r="L26" s="50"/>
      <c r="M26" s="50"/>
      <c r="N26" s="50"/>
      <c r="O26" s="50"/>
      <c r="P26" s="50"/>
      <c r="Q26" s="50"/>
      <c r="R26" s="40"/>
      <c r="S26" s="40"/>
    </row>
    <row r="27" spans="1:21">
      <c r="A27" s="40"/>
      <c r="B27" s="50"/>
      <c r="C27" s="50"/>
      <c r="D27" s="50"/>
      <c r="E27" s="50"/>
      <c r="F27" s="50"/>
      <c r="G27" s="50"/>
      <c r="H27" s="51"/>
      <c r="I27" s="50"/>
      <c r="J27" s="50"/>
      <c r="K27" s="50"/>
      <c r="L27" s="50"/>
      <c r="M27" s="50"/>
      <c r="N27" s="50"/>
      <c r="O27" s="50"/>
      <c r="P27" s="50"/>
      <c r="Q27" s="50"/>
      <c r="R27" s="40"/>
      <c r="S27" s="40"/>
    </row>
    <row r="28" spans="1:21">
      <c r="A28" s="40"/>
      <c r="B28" s="50"/>
      <c r="C28" s="50"/>
      <c r="D28" s="50"/>
      <c r="E28" s="50"/>
      <c r="F28" s="50"/>
      <c r="G28" s="51"/>
      <c r="I28" s="50"/>
      <c r="J28" s="50"/>
      <c r="K28" s="50"/>
      <c r="L28" s="50"/>
      <c r="M28" s="50"/>
      <c r="N28" s="50"/>
      <c r="O28" s="50"/>
      <c r="P28" s="50"/>
      <c r="Q28" s="50"/>
      <c r="R28" s="40"/>
      <c r="S28" s="40"/>
    </row>
    <row r="29" spans="1:21">
      <c r="A29" s="40"/>
      <c r="B29" s="50"/>
      <c r="C29" s="50"/>
      <c r="D29" s="50"/>
      <c r="E29" s="50"/>
      <c r="F29" s="50"/>
      <c r="G29" s="50" t="s">
        <v>185</v>
      </c>
      <c r="H29" s="51"/>
      <c r="I29" s="50"/>
      <c r="J29" s="50"/>
      <c r="K29" s="50"/>
      <c r="L29" s="50"/>
      <c r="M29" s="50"/>
      <c r="N29" s="50"/>
      <c r="O29" s="50"/>
      <c r="P29" s="50"/>
      <c r="Q29" s="50"/>
      <c r="R29" s="40"/>
      <c r="S29" s="40"/>
    </row>
    <row r="30" spans="1:21">
      <c r="A30" s="40"/>
      <c r="B30" s="50"/>
      <c r="C30" s="50"/>
      <c r="D30" s="50"/>
      <c r="E30" s="50"/>
      <c r="F30" s="50"/>
      <c r="G30" s="50"/>
      <c r="H30" s="51"/>
      <c r="I30" s="50"/>
      <c r="J30" s="50"/>
      <c r="K30" s="50"/>
      <c r="L30" s="50"/>
      <c r="M30" s="50"/>
      <c r="N30" s="50"/>
      <c r="O30" s="50"/>
      <c r="P30" s="50"/>
      <c r="Q30" s="50"/>
      <c r="R30" s="40"/>
      <c r="S30" s="40"/>
    </row>
    <row r="31" spans="1:21">
      <c r="A31" s="117"/>
      <c r="B31" s="117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40"/>
      <c r="R31" s="40"/>
    </row>
    <row r="32" spans="1:21">
      <c r="A32" s="52"/>
      <c r="B32" s="52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40"/>
      <c r="R32" s="40"/>
    </row>
    <row r="33" spans="1:21">
      <c r="A33" s="53"/>
      <c r="B33" s="53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</row>
    <row r="34" spans="1:21">
      <c r="A34" s="53"/>
      <c r="B34" s="53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</row>
    <row r="35" spans="1:21">
      <c r="A35" s="42" t="s">
        <v>59</v>
      </c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T35" s="56" t="s">
        <v>69</v>
      </c>
    </row>
    <row r="36" spans="1:21">
      <c r="A36" s="40"/>
      <c r="B36" s="35"/>
      <c r="C36" s="35"/>
      <c r="D36" s="35"/>
      <c r="E36" s="35"/>
      <c r="F36" s="35"/>
      <c r="G36" s="35"/>
      <c r="H36" s="44"/>
      <c r="I36" s="35"/>
      <c r="J36" s="35"/>
      <c r="K36" s="35"/>
      <c r="L36" s="35"/>
      <c r="M36" s="35"/>
      <c r="N36" s="35"/>
      <c r="O36" s="35"/>
      <c r="P36" s="35"/>
      <c r="Q36" s="35"/>
    </row>
    <row r="37" spans="1:2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</row>
    <row r="38" spans="1:2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</row>
    <row r="39" spans="1:2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130" t="s">
        <v>186</v>
      </c>
      <c r="L39" s="130"/>
      <c r="M39" s="130"/>
      <c r="N39" s="130"/>
      <c r="O39" s="130"/>
      <c r="P39" s="130"/>
      <c r="Q39" s="130"/>
      <c r="R39" s="130"/>
      <c r="S39" s="130"/>
      <c r="T39" s="130"/>
      <c r="U39" s="130"/>
    </row>
    <row r="40" spans="1:2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</row>
    <row r="41" spans="1:2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</row>
    <row r="42" spans="1:2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</row>
    <row r="43" spans="1:2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130" t="s">
        <v>187</v>
      </c>
      <c r="L43" s="130"/>
      <c r="M43" s="130"/>
      <c r="N43" s="130"/>
      <c r="O43" s="130"/>
      <c r="P43" s="130"/>
      <c r="Q43" s="130"/>
      <c r="R43" s="130"/>
      <c r="S43" s="130"/>
      <c r="T43" s="130"/>
      <c r="U43" s="130"/>
    </row>
    <row r="44" spans="1:2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</row>
    <row r="45" spans="1:2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</row>
    <row r="46" spans="1:2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</row>
    <row r="47" spans="1:2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</row>
    <row r="48" spans="1:2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131" t="s">
        <v>188</v>
      </c>
      <c r="L48" s="131"/>
      <c r="M48" s="131"/>
      <c r="N48" s="131"/>
      <c r="O48" s="131"/>
      <c r="P48" s="131"/>
      <c r="Q48" s="131"/>
      <c r="R48" s="131"/>
      <c r="S48" s="131"/>
    </row>
    <row r="49" spans="1:21">
      <c r="K49" s="131"/>
      <c r="L49" s="131"/>
      <c r="M49" s="131"/>
      <c r="N49" s="131"/>
      <c r="O49" s="131"/>
      <c r="P49" s="131"/>
      <c r="Q49" s="131"/>
      <c r="R49" s="131"/>
      <c r="S49" s="131"/>
    </row>
    <row r="50" spans="1:21">
      <c r="K50" s="131"/>
      <c r="L50" s="131"/>
      <c r="M50" s="131"/>
      <c r="N50" s="131"/>
      <c r="O50" s="131"/>
      <c r="P50" s="131"/>
      <c r="Q50" s="131"/>
      <c r="R50" s="131"/>
      <c r="S50" s="131"/>
    </row>
    <row r="56" spans="1:21">
      <c r="A56" s="54" t="s">
        <v>62</v>
      </c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</row>
    <row r="57" spans="1:21">
      <c r="A57" s="54" t="s">
        <v>61</v>
      </c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U57" s="56" t="s">
        <v>66</v>
      </c>
    </row>
    <row r="61" spans="1:21">
      <c r="F61" t="s">
        <v>189</v>
      </c>
    </row>
    <row r="62" spans="1:21">
      <c r="F62" t="s">
        <v>190</v>
      </c>
    </row>
  </sheetData>
  <mergeCells count="4">
    <mergeCell ref="A31:B31"/>
    <mergeCell ref="K39:U41"/>
    <mergeCell ref="K43:U46"/>
    <mergeCell ref="K48:S50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U1"/>
  <sheetViews>
    <sheetView tabSelected="1" workbookViewId="0">
      <selection activeCell="U13" sqref="U13"/>
    </sheetView>
  </sheetViews>
  <sheetFormatPr defaultRowHeight="14.4"/>
  <sheetData>
    <row r="1" spans="21:21">
      <c r="U1" s="56" t="s">
        <v>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zad. 1.</vt:lpstr>
      <vt:lpstr>zad. 2.</vt:lpstr>
      <vt:lpstr>zad. 3.</vt:lpstr>
      <vt:lpstr>zad. 4.</vt:lpstr>
      <vt:lpstr>pyt. teoret.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</dc:creator>
  <cp:lastModifiedBy>Bartek Zmarlak</cp:lastModifiedBy>
  <dcterms:created xsi:type="dcterms:W3CDTF">2021-02-23T08:28:01Z</dcterms:created>
  <dcterms:modified xsi:type="dcterms:W3CDTF">2023-08-29T13:12:26Z</dcterms:modified>
</cp:coreProperties>
</file>